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Default Extension="sigs" ContentType="application/vnd.openxmlformats-package.digital-signature-origin"/>
  <Override PartName="/xl/sharedStrings.xml" ContentType="application/vnd.openxmlformats-officedocument.spreadsheetml.sharedString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fileVersion appName="xl" lastEdited="5" lowestEdited="4" rupBuild="9303"/>
  <workbookPr checkCompatibility="1" defaultThemeVersion="124226"/>
  <bookViews>
    <workbookView xWindow="600" yWindow="345" windowWidth="17955" windowHeight="12300" tabRatio="743" activeTab="12"/>
  </bookViews>
  <sheets>
    <sheet name="KRYCÍ LIST-CELKOVÝ" sheetId="15" r:id="rId1"/>
    <sheet name="REKAPITUACE-CELKOVÁ" sheetId="14" r:id="rId2"/>
    <sheet name="F 02.01-Krycí list-STAVEBNÍ ČÁS" sheetId="1" r:id="rId3"/>
    <sheet name="F 02.01-rekapitulace-STAVEBNÍ Č" sheetId="2" r:id="rId4"/>
    <sheet name="F 02.01-stavební část" sheetId="3" r:id="rId5"/>
    <sheet name="F02.03-ELEKTROINSTALACE" sheetId="12" r:id="rId6"/>
    <sheet name="SO 04-přípojka NN" sheetId="13" r:id="rId7"/>
    <sheet name="F02.04-SLABOPROUD A ZAŘÍZENÍ" sheetId="5" r:id="rId8"/>
    <sheet name="F02.05-Krycí list-PLYNOINSTALAC" sheetId="8" r:id="rId9"/>
    <sheet name="F02.05-Rekapitulace-PLYNOINSTAL" sheetId="9" r:id="rId10"/>
    <sheet name="F02.05-Položky-PLYNOINSTALACE" sheetId="10" r:id="rId11"/>
    <sheet name="F 02.06-REKAPITULACE-VYTÁPĚNÍ " sheetId="6" r:id="rId12"/>
    <sheet name="F 02.06-VYTÁPĚNÍ A OHŘEV TUV" sheetId="7" r:id="rId13"/>
    <sheet name="List11" sheetId="11" r:id="rId14"/>
  </sheets>
  <externalReferences>
    <externalReference r:id="rId15"/>
  </externalReferences>
  <definedNames>
    <definedName name="cisloobjektu" localSheetId="8">'F02.05-Krycí list-PLYNOINSTALAC'!$A$5</definedName>
    <definedName name="cisloobjektu" localSheetId="10">'[1]Krycí list'!$A$5</definedName>
    <definedName name="cisloobjektu" localSheetId="9">'[1]Krycí list'!$A$5</definedName>
    <definedName name="cisloobjektu" localSheetId="0">'KRYCÍ LIST-CELKOVÝ'!$A$4</definedName>
    <definedName name="cisloobjektu">'F 02.01-Krycí list-STAVEBNÍ ČÁS'!$A$4</definedName>
    <definedName name="cislostavby" localSheetId="8">'F02.05-Krycí list-PLYNOINSTALAC'!$A$7</definedName>
    <definedName name="cislostavby" localSheetId="10">'[1]Krycí list'!$A$7</definedName>
    <definedName name="cislostavby" localSheetId="9">'[1]Krycí list'!$A$7</definedName>
    <definedName name="cislostavby" localSheetId="0">'KRYCÍ LIST-CELKOVÝ'!$A$6</definedName>
    <definedName name="cislostavby">'F 02.01-Krycí list-STAVEBNÍ ČÁS'!$A$6</definedName>
    <definedName name="Datum" localSheetId="8">'F02.05-Krycí list-PLYNOINSTALAC'!$B$27</definedName>
    <definedName name="Datum" localSheetId="0">'KRYCÍ LIST-CELKOVÝ'!$B$26</definedName>
    <definedName name="Datum">'F 02.01-Krycí list-STAVEBNÍ ČÁS'!$B$26</definedName>
    <definedName name="Dil" localSheetId="9">'F02.05-Rekapitulace-PLYNOINSTAL'!$A$6</definedName>
    <definedName name="Dil" localSheetId="1">'REKAPITUACE-CELKOVÁ'!$A$6</definedName>
    <definedName name="Dil">'F 02.01-rekapitulace-STAVEBNÍ Č'!$A$6</definedName>
    <definedName name="Dodavka" localSheetId="8">[1]Rekapitulace!$G$13</definedName>
    <definedName name="Dodavka" localSheetId="10">[1]Rekapitulace!$G$13</definedName>
    <definedName name="Dodavka" localSheetId="9">'F02.05-Rekapitulace-PLYNOINSTAL'!$G$13</definedName>
    <definedName name="Dodavka" localSheetId="1">'REKAPITUACE-CELKOVÁ'!$G$40</definedName>
    <definedName name="Dodavka">'F 02.01-rekapitulace-STAVEBNÍ Č'!$G$40</definedName>
    <definedName name="Dodavka0" localSheetId="8">[1]Položky!#REF!</definedName>
    <definedName name="Dodavka0" localSheetId="10">'F02.05-Položky-PLYNOINSTALACE'!#REF!</definedName>
    <definedName name="Dodavka0" localSheetId="9">[1]Položky!#REF!</definedName>
    <definedName name="Dodavka0" localSheetId="0">'F 02.01-stavební část'!#REF!</definedName>
    <definedName name="Dodavka0" localSheetId="1">'F 02.01-stavební část'!#REF!</definedName>
    <definedName name="Dodavka0">'F 02.01-stavební část'!#REF!</definedName>
    <definedName name="Excel_BuiltIn_Print_Area_3" localSheetId="0">(#REF!,#REF!,#REF!)</definedName>
    <definedName name="Excel_BuiltIn_Print_Area_3" localSheetId="1">(#REF!,#REF!,#REF!)</definedName>
    <definedName name="Excel_BuiltIn_Print_Area_3">(#REF!,#REF!,#REF!)</definedName>
    <definedName name="Excel_BuiltIn_Print_Titles_2">#REF!</definedName>
    <definedName name="Excel_BuiltIn_Print_Titles_3_1">'F02.05-Položky-PLYNOINSTALACE'!$A$1:$IT$6</definedName>
    <definedName name="HSV" localSheetId="8">[1]Rekapitulace!$E$13</definedName>
    <definedName name="HSV" localSheetId="10">[1]Rekapitulace!$E$13</definedName>
    <definedName name="HSV" localSheetId="9">'F02.05-Rekapitulace-PLYNOINSTAL'!$E$13</definedName>
    <definedName name="HSV" localSheetId="1">'REKAPITUACE-CELKOVÁ'!$E$40</definedName>
    <definedName name="HSV">'F 02.01-rekapitulace-STAVEBNÍ Č'!$E$40</definedName>
    <definedName name="HSV0" localSheetId="8">[1]Položky!#REF!</definedName>
    <definedName name="HSV0" localSheetId="10">'F02.05-Položky-PLYNOINSTALACE'!#REF!</definedName>
    <definedName name="HSV0" localSheetId="9">[1]Položky!#REF!</definedName>
    <definedName name="HSV0" localSheetId="0">'F 02.01-stavební část'!#REF!</definedName>
    <definedName name="HSV0" localSheetId="1">'F 02.01-stavební část'!#REF!</definedName>
    <definedName name="HSV0">'F 02.01-stavební část'!#REF!</definedName>
    <definedName name="HSVP">'F02.04-SLABOPROUD A ZAŘÍZENÍ'!$E$13</definedName>
    <definedName name="HZS" localSheetId="8">[1]Rekapitulace!$I$13</definedName>
    <definedName name="HZS" localSheetId="10">[1]Rekapitulace!$I$13</definedName>
    <definedName name="HZS" localSheetId="9">'F02.05-Rekapitulace-PLYNOINSTAL'!$I$13</definedName>
    <definedName name="HZS" localSheetId="1">'REKAPITUACE-CELKOVÁ'!$I$40</definedName>
    <definedName name="HZS">'F 02.01-rekapitulace-STAVEBNÍ Č'!$I$40</definedName>
    <definedName name="HZS0" localSheetId="8">[1]Položky!#REF!</definedName>
    <definedName name="HZS0" localSheetId="10">'F02.05-Položky-PLYNOINSTALACE'!#REF!</definedName>
    <definedName name="HZS0" localSheetId="9">[1]Položky!#REF!</definedName>
    <definedName name="HZS0" localSheetId="0">'F 02.01-stavební část'!#REF!</definedName>
    <definedName name="HZS0" localSheetId="1">'F 02.01-stavební část'!#REF!</definedName>
    <definedName name="HZS0">'F 02.01-stavební část'!#REF!</definedName>
    <definedName name="JKSO" localSheetId="8">'F02.05-Krycí list-PLYNOINSTALAC'!$G$2</definedName>
    <definedName name="JKSO" localSheetId="0">'KRYCÍ LIST-CELKOVÝ'!$F$4</definedName>
    <definedName name="JKSO">'F 02.01-Krycí list-STAVEBNÍ ČÁS'!$F$4</definedName>
    <definedName name="MJ" localSheetId="8">'F02.05-Krycí list-PLYNOINSTALAC'!$G$5</definedName>
    <definedName name="MJ" localSheetId="0">'KRYCÍ LIST-CELKOVÝ'!$G$4</definedName>
    <definedName name="MJ">'F 02.01-Krycí list-STAVEBNÍ ČÁS'!$G$4</definedName>
    <definedName name="Mont" localSheetId="8">[1]Rekapitulace!$H$13</definedName>
    <definedName name="Mont" localSheetId="10">[1]Rekapitulace!$H$13</definedName>
    <definedName name="Mont" localSheetId="9">'F02.05-Rekapitulace-PLYNOINSTAL'!$H$13</definedName>
    <definedName name="Mont" localSheetId="1">'REKAPITUACE-CELKOVÁ'!$H$40</definedName>
    <definedName name="Mont">'F 02.01-rekapitulace-STAVEBNÍ Č'!$H$40</definedName>
    <definedName name="Montaz0" localSheetId="8">[1]Položky!#REF!</definedName>
    <definedName name="Montaz0" localSheetId="10">'F02.05-Položky-PLYNOINSTALACE'!#REF!</definedName>
    <definedName name="Montaz0" localSheetId="9">[1]Položky!#REF!</definedName>
    <definedName name="Montaz0" localSheetId="0">'F 02.01-stavební část'!#REF!</definedName>
    <definedName name="Montaz0" localSheetId="1">'F 02.01-stavební část'!#REF!</definedName>
    <definedName name="Montaz0">'F 02.01-stavební část'!#REF!</definedName>
    <definedName name="NazevDilu" localSheetId="9">'F02.05-Rekapitulace-PLYNOINSTAL'!$B$6</definedName>
    <definedName name="NazevDilu" localSheetId="1">'REKAPITUACE-CELKOVÁ'!$B$6</definedName>
    <definedName name="NazevDilu">'F 02.01-rekapitulace-STAVEBNÍ Č'!$B$6</definedName>
    <definedName name="nazevobjektu" localSheetId="8">'F02.05-Krycí list-PLYNOINSTALAC'!$C$5</definedName>
    <definedName name="nazevobjektu" localSheetId="10">'[1]Krycí list'!$C$5</definedName>
    <definedName name="nazevobjektu" localSheetId="9">'[1]Krycí list'!$C$5</definedName>
    <definedName name="nazevobjektu" localSheetId="0">'KRYCÍ LIST-CELKOVÝ'!$C$4</definedName>
    <definedName name="nazevobjektu">'F 02.01-Krycí list-STAVEBNÍ ČÁS'!$C$4</definedName>
    <definedName name="nazevstavby" localSheetId="8">'F02.05-Krycí list-PLYNOINSTALAC'!$C$7</definedName>
    <definedName name="nazevstavby" localSheetId="10">'[1]Krycí list'!$C$7</definedName>
    <definedName name="nazevstavby" localSheetId="9">'[1]Krycí list'!$C$7</definedName>
    <definedName name="nazevstavby" localSheetId="0">'KRYCÍ LIST-CELKOVÝ'!$C$6</definedName>
    <definedName name="nazevstavby">'F 02.01-Krycí list-STAVEBNÍ ČÁS'!$C$6</definedName>
    <definedName name="_xlnm.Print_Titles" localSheetId="3">'F 02.01-rekapitulace-STAVEBNÍ Č'!$1:$6</definedName>
    <definedName name="_xlnm.Print_Titles" localSheetId="4">'F 02.01-stavební část'!$1:$6</definedName>
    <definedName name="_xlnm.Print_Titles" localSheetId="12">'F 02.06-VYTÁPĚNÍ A OHŘEV TUV'!$1:$1</definedName>
    <definedName name="_xlnm.Print_Titles" localSheetId="10">'F02.05-Položky-PLYNOINSTALACE'!$1:$6</definedName>
    <definedName name="_xlnm.Print_Titles" localSheetId="9">'F02.05-Rekapitulace-PLYNOINSTAL'!$1:$6</definedName>
    <definedName name="_xlnm.Print_Titles" localSheetId="1">'REKAPITUACE-CELKOVÁ'!$1:$6</definedName>
    <definedName name="Objednatel" localSheetId="8">'F02.05-Krycí list-PLYNOINSTALAC'!$C$10</definedName>
    <definedName name="Objednatel" localSheetId="0">'KRYCÍ LIST-CELKOVÝ'!$C$8</definedName>
    <definedName name="Objednatel">'F 02.01-Krycí list-STAVEBNÍ ČÁS'!$C$8</definedName>
    <definedName name="_xlnm.Print_Area" localSheetId="2">'F 02.01-Krycí list-STAVEBNÍ ČÁS'!$A$1:$G$45</definedName>
    <definedName name="_xlnm.Print_Area" localSheetId="3">'F 02.01-rekapitulace-STAVEBNÍ Č'!$A$1:$I$55</definedName>
    <definedName name="_xlnm.Print_Area" localSheetId="4">'F 02.01-stavební část'!$A$1:$I$575</definedName>
    <definedName name="_xlnm.Print_Area" localSheetId="5">'F02.03-ELEKTROINSTALACE'!$A$1:$J$107</definedName>
    <definedName name="_xlnm.Print_Area" localSheetId="7">'F02.04-SLABOPROUD A ZAŘÍZENÍ'!$A$1:$H$401</definedName>
    <definedName name="_xlnm.Print_Area" localSheetId="8">'F02.05-Krycí list-PLYNOINSTALAC'!$A$1:$G$45</definedName>
    <definedName name="_xlnm.Print_Area" localSheetId="10">'F02.05-Položky-PLYNOINSTALACE'!$A$1:$G$57</definedName>
    <definedName name="_xlnm.Print_Area" localSheetId="9">'F02.05-Rekapitulace-PLYNOINSTAL'!$A$1:$I$28</definedName>
    <definedName name="_xlnm.Print_Area" localSheetId="0">'KRYCÍ LIST-CELKOVÝ'!$A$1:$G$45</definedName>
    <definedName name="_xlnm.Print_Area" localSheetId="1">'REKAPITUACE-CELKOVÁ'!$A$1:$I$48</definedName>
    <definedName name="_xlnm.Print_Area" localSheetId="6">'SO 04-přípojka NN'!$A$1:$J$27</definedName>
    <definedName name="plyn">#REF!</definedName>
    <definedName name="plyna">'[1]Krycí list'!$C$7</definedName>
    <definedName name="plyny">'[1]Krycí list'!$A$7</definedName>
    <definedName name="PocetMJ" localSheetId="8">'F02.05-Krycí list-PLYNOINSTALAC'!$G$6</definedName>
    <definedName name="PocetMJ" localSheetId="10">'[1]Krycí list'!$G$6</definedName>
    <definedName name="PocetMJ" localSheetId="9">'[1]Krycí list'!$G$6</definedName>
    <definedName name="PocetMJ" localSheetId="0">'KRYCÍ LIST-CELKOVÝ'!$G$7</definedName>
    <definedName name="PocetMJ">'F 02.01-Krycí list-STAVEBNÍ ČÁS'!$G$7</definedName>
    <definedName name="Poznamka" localSheetId="8">'F02.05-Krycí list-PLYNOINSTALAC'!$B$37</definedName>
    <definedName name="Poznamka" localSheetId="0">'KRYCÍ LIST-CELKOVÝ'!$B$37</definedName>
    <definedName name="Poznamka">'F 02.01-Krycí list-STAVEBNÍ ČÁS'!$B$37</definedName>
    <definedName name="Projektant" localSheetId="8">'F02.05-Krycí list-PLYNOINSTALAC'!$C$8</definedName>
    <definedName name="Projektant" localSheetId="0">'KRYCÍ LIST-CELKOVÝ'!$C$7</definedName>
    <definedName name="Projektant">'F 02.01-Krycí list-STAVEBNÍ ČÁS'!$C$7</definedName>
    <definedName name="PSV" localSheetId="8">[1]Rekapitulace!$F$13</definedName>
    <definedName name="PSV" localSheetId="10">[1]Rekapitulace!$F$13</definedName>
    <definedName name="PSV" localSheetId="9">'F02.05-Rekapitulace-PLYNOINSTAL'!$F$13</definedName>
    <definedName name="PSV" localSheetId="1">'REKAPITUACE-CELKOVÁ'!$F$40</definedName>
    <definedName name="PSV">'F 02.01-rekapitulace-STAVEBNÍ Č'!$F$40</definedName>
    <definedName name="PSV0" localSheetId="8">[1]Položky!#REF!</definedName>
    <definedName name="PSV0" localSheetId="10">'F02.05-Položky-PLYNOINSTALACE'!#REF!</definedName>
    <definedName name="PSV0" localSheetId="9">[1]Položky!#REF!</definedName>
    <definedName name="PSV0" localSheetId="0">'F 02.01-stavební část'!#REF!</definedName>
    <definedName name="PSV0" localSheetId="1">'F 02.01-stavební část'!#REF!</definedName>
    <definedName name="PSV0">'F 02.01-stavební část'!#REF!</definedName>
    <definedName name="SazbaDPH1" localSheetId="8">'F02.05-Krycí list-PLYNOINSTALAC'!$C$30</definedName>
    <definedName name="SazbaDPH1" localSheetId="10">'[1]Krycí list'!$C$30</definedName>
    <definedName name="SazbaDPH1" localSheetId="9">'[1]Krycí list'!$C$30</definedName>
    <definedName name="SazbaDPH1">#REF!</definedName>
    <definedName name="SazbaDPH2" localSheetId="8">'F02.05-Krycí list-PLYNOINSTALAC'!$C$32</definedName>
    <definedName name="SazbaDPH2" localSheetId="10">'[1]Krycí list'!$C$32</definedName>
    <definedName name="SazbaDPH2" localSheetId="9">'[1]Krycí list'!$C$32</definedName>
    <definedName name="SazbaDPH2">#REF!</definedName>
    <definedName name="SloupecCC" localSheetId="10">'F02.05-Položky-PLYNOINSTALACE'!$G$6</definedName>
    <definedName name="SloupecCC">'F 02.01-stavební část'!$G$6</definedName>
    <definedName name="SloupecCisloPol" localSheetId="10">'F02.05-Položky-PLYNOINSTALACE'!$B$6</definedName>
    <definedName name="SloupecCisloPol">'F 02.01-stavební část'!$B$6</definedName>
    <definedName name="SloupecCH" localSheetId="8">[1]Položky!#REF!</definedName>
    <definedName name="SloupecCH" localSheetId="10">'F02.05-Položky-PLYNOINSTALACE'!#REF!</definedName>
    <definedName name="SloupecCH" localSheetId="9">[1]Položky!#REF!</definedName>
    <definedName name="SloupecCH">'F 02.01-stavební část'!$I$6</definedName>
    <definedName name="SloupecJC" localSheetId="10">'F02.05-Položky-PLYNOINSTALACE'!$F$6</definedName>
    <definedName name="SloupecJC">'F 02.01-stavební část'!$F$6</definedName>
    <definedName name="SloupecJH" localSheetId="8">[1]Položky!#REF!</definedName>
    <definedName name="SloupecJH" localSheetId="10">'F02.05-Položky-PLYNOINSTALACE'!#REF!</definedName>
    <definedName name="SloupecJH" localSheetId="9">[1]Položky!#REF!</definedName>
    <definedName name="SloupecJH">'F 02.01-stavební část'!$H$6</definedName>
    <definedName name="SloupecMJ" localSheetId="10">'F02.05-Položky-PLYNOINSTALACE'!$D$6</definedName>
    <definedName name="SloupecMJ">'F 02.01-stavební část'!$D$6</definedName>
    <definedName name="SloupecMnozstvi" localSheetId="10">'F02.05-Položky-PLYNOINSTALACE'!$E$6</definedName>
    <definedName name="SloupecMnozstvi">'F 02.01-stavební část'!$E$6</definedName>
    <definedName name="SloupecNazPol" localSheetId="10">'F02.05-Položky-PLYNOINSTALACE'!$C$6</definedName>
    <definedName name="SloupecNazPol">'F 02.01-stavební část'!$C$6</definedName>
    <definedName name="SloupecPC" localSheetId="10">'F02.05-Položky-PLYNOINSTALACE'!$A$6</definedName>
    <definedName name="SloupecPC">'F 02.01-stavební část'!$A$6</definedName>
    <definedName name="solver_lin" localSheetId="4" hidden="1">0</definedName>
    <definedName name="solver_num" localSheetId="4" hidden="1">0</definedName>
    <definedName name="solver_opt" localSheetId="4" hidden="1">'F 02.01-stavební část'!#REF!</definedName>
    <definedName name="solver_typ" localSheetId="4" hidden="1">1</definedName>
    <definedName name="solver_val" localSheetId="4" hidden="1">0</definedName>
    <definedName name="Typ" localSheetId="8">[1]Položky!#REF!</definedName>
    <definedName name="Typ" localSheetId="10">'F02.05-Položky-PLYNOINSTALACE'!#REF!</definedName>
    <definedName name="Typ" localSheetId="9">[1]Položky!#REF!</definedName>
    <definedName name="Typ" localSheetId="0">'F 02.01-stavební část'!#REF!</definedName>
    <definedName name="Typ" localSheetId="1">'F 02.01-stavební část'!#REF!</definedName>
    <definedName name="Typ">'F 02.01-stavební část'!#REF!</definedName>
    <definedName name="VRN" localSheetId="8">[1]Rekapitulace!$H$27</definedName>
    <definedName name="VRN" localSheetId="10">[1]Rekapitulace!$H$27</definedName>
    <definedName name="VRN" localSheetId="9">'F02.05-Rekapitulace-PLYNOINSTAL'!$H$27</definedName>
    <definedName name="VRN" localSheetId="1">'REKAPITUACE-CELKOVÁ'!$H$47</definedName>
    <definedName name="VRN">'F 02.01-rekapitulace-STAVEBNÍ Č'!$H$47</definedName>
    <definedName name="VRNKc" localSheetId="8">[1]Rekapitulace!#REF!</definedName>
    <definedName name="VRNKc" localSheetId="10">[1]Rekapitulace!#REF!</definedName>
    <definedName name="VRNKc" localSheetId="9">'F02.05-Rekapitulace-PLYNOINSTAL'!#REF!</definedName>
    <definedName name="VRNKc" localSheetId="0">'F 02.01-rekapitulace-STAVEBNÍ Č'!#REF!</definedName>
    <definedName name="VRNKc" localSheetId="1">'REKAPITUACE-CELKOVÁ'!#REF!</definedName>
    <definedName name="VRNKc">'F 02.01-rekapitulace-STAVEBNÍ Č'!#REF!</definedName>
    <definedName name="VRNnazev" localSheetId="8">[1]Rekapitulace!#REF!</definedName>
    <definedName name="VRNnazev" localSheetId="10">[1]Rekapitulace!#REF!</definedName>
    <definedName name="VRNnazev" localSheetId="9">'F02.05-Rekapitulace-PLYNOINSTAL'!#REF!</definedName>
    <definedName name="VRNnazev" localSheetId="0">'F 02.01-rekapitulace-STAVEBNÍ Č'!#REF!</definedName>
    <definedName name="VRNnazev" localSheetId="1">'REKAPITUACE-CELKOVÁ'!#REF!</definedName>
    <definedName name="VRNnazev">'F 02.01-rekapitulace-STAVEBNÍ Č'!#REF!</definedName>
    <definedName name="VRNproc" localSheetId="8">[1]Rekapitulace!#REF!</definedName>
    <definedName name="VRNproc" localSheetId="10">[1]Rekapitulace!#REF!</definedName>
    <definedName name="VRNproc" localSheetId="9">'F02.05-Rekapitulace-PLYNOINSTAL'!#REF!</definedName>
    <definedName name="VRNproc" localSheetId="0">'F 02.01-rekapitulace-STAVEBNÍ Č'!#REF!</definedName>
    <definedName name="VRNproc" localSheetId="1">'REKAPITUACE-CELKOVÁ'!#REF!</definedName>
    <definedName name="VRNproc">'F 02.01-rekapitulace-STAVEBNÍ Č'!#REF!</definedName>
    <definedName name="VRNzakl" localSheetId="8">[1]Rekapitulace!#REF!</definedName>
    <definedName name="VRNzakl" localSheetId="10">[1]Rekapitulace!#REF!</definedName>
    <definedName name="VRNzakl" localSheetId="9">'F02.05-Rekapitulace-PLYNOINSTAL'!#REF!</definedName>
    <definedName name="VRNzakl" localSheetId="0">'F 02.01-rekapitulace-STAVEBNÍ Č'!#REF!</definedName>
    <definedName name="VRNzakl" localSheetId="1">'REKAPITUACE-CELKOVÁ'!#REF!</definedName>
    <definedName name="VRNzakl">'F 02.01-rekapitulace-STAVEBNÍ Č'!#REF!</definedName>
    <definedName name="Zakazka" localSheetId="8">'F02.05-Krycí list-PLYNOINSTALAC'!$G$11</definedName>
    <definedName name="Zakazka" localSheetId="0">'KRYCÍ LIST-CELKOVÝ'!$G$9</definedName>
    <definedName name="Zakazka">'F 02.01-Krycí list-STAVEBNÍ ČÁS'!$G$9</definedName>
    <definedName name="Zaklad22" localSheetId="8">'F02.05-Krycí list-PLYNOINSTALAC'!$F$32</definedName>
    <definedName name="Zaklad22" localSheetId="0">'KRYCÍ LIST-CELKOVÝ'!$F$32</definedName>
    <definedName name="Zaklad22">'F 02.01-Krycí list-STAVEBNÍ ČÁS'!$F$32</definedName>
    <definedName name="Zaklad5" localSheetId="8">'F02.05-Krycí list-PLYNOINSTALAC'!$F$30</definedName>
    <definedName name="Zaklad5" localSheetId="0">'KRYCÍ LIST-CELKOVÝ'!$F$30</definedName>
    <definedName name="Zaklad5">'F 02.01-Krycí list-STAVEBNÍ ČÁS'!$F$30</definedName>
    <definedName name="Zhotovitel" localSheetId="8">'F02.05-Krycí list-PLYNOINSTALAC'!$C$11:$E$11</definedName>
    <definedName name="Zhotovitel" localSheetId="0">'KRYCÍ LIST-CELKOVÝ'!$E$11</definedName>
    <definedName name="Zhotovitel">'F 02.01-Krycí list-STAVEBNÍ ČÁS'!$E$11</definedName>
  </definedNames>
  <calcPr calcId="145621"/>
</workbook>
</file>

<file path=xl/calcChain.xml><?xml version="1.0" encoding="utf-8"?>
<calcChain xmlns="http://schemas.openxmlformats.org/spreadsheetml/2006/main">
  <c r="I89" i="3" l="1"/>
  <c r="G89" i="3"/>
  <c r="F5" i="7"/>
  <c r="G5" i="7"/>
  <c r="H5" i="7" s="1"/>
  <c r="F8" i="7"/>
  <c r="G8" i="7"/>
  <c r="H8" i="7" s="1"/>
  <c r="F9" i="7"/>
  <c r="G9" i="7"/>
  <c r="H9" i="7" s="1"/>
  <c r="H10" i="7"/>
  <c r="I10" i="7" s="1"/>
  <c r="F15" i="7"/>
  <c r="G15" i="7"/>
  <c r="H15" i="7" s="1"/>
  <c r="F16" i="7"/>
  <c r="I16" i="7" s="1"/>
  <c r="G16" i="7"/>
  <c r="H16" i="7" s="1"/>
  <c r="F18" i="7"/>
  <c r="G18" i="7"/>
  <c r="H18" i="7" s="1"/>
  <c r="F19" i="7"/>
  <c r="I19" i="7" s="1"/>
  <c r="G19" i="7"/>
  <c r="H19" i="7" s="1"/>
  <c r="F20" i="7"/>
  <c r="G20" i="7"/>
  <c r="H20" i="7" s="1"/>
  <c r="F21" i="7"/>
  <c r="I21" i="7" s="1"/>
  <c r="G21" i="7"/>
  <c r="H21" i="7" s="1"/>
  <c r="F22" i="7"/>
  <c r="G22" i="7"/>
  <c r="H22" i="7" s="1"/>
  <c r="H23" i="7"/>
  <c r="I23" i="7" s="1"/>
  <c r="F26" i="7"/>
  <c r="G26" i="7"/>
  <c r="H26" i="7" s="1"/>
  <c r="F27" i="7"/>
  <c r="G27" i="7"/>
  <c r="H27" i="7" s="1"/>
  <c r="F28" i="7"/>
  <c r="G28" i="7"/>
  <c r="H28" i="7" s="1"/>
  <c r="F29" i="7"/>
  <c r="G29" i="7"/>
  <c r="H29" i="7" s="1"/>
  <c r="F30" i="7"/>
  <c r="G30" i="7"/>
  <c r="H30" i="7" s="1"/>
  <c r="F36" i="7"/>
  <c r="G36" i="7"/>
  <c r="H36" i="7" s="1"/>
  <c r="F39" i="7"/>
  <c r="G39" i="7"/>
  <c r="H39" i="7" s="1"/>
  <c r="F42" i="7"/>
  <c r="G42" i="7"/>
  <c r="H42" i="7" s="1"/>
  <c r="F43" i="7"/>
  <c r="G43" i="7"/>
  <c r="H43" i="7" s="1"/>
  <c r="F45" i="7"/>
  <c r="G45" i="7"/>
  <c r="H45" i="7" s="1"/>
  <c r="F46" i="7"/>
  <c r="G46" i="7"/>
  <c r="H46" i="7" s="1"/>
  <c r="F47" i="7"/>
  <c r="G47" i="7"/>
  <c r="H47" i="7" s="1"/>
  <c r="F50" i="7"/>
  <c r="G50" i="7"/>
  <c r="H50" i="7" s="1"/>
  <c r="F54" i="7"/>
  <c r="G54" i="7"/>
  <c r="H54" i="7" s="1"/>
  <c r="F55" i="7"/>
  <c r="G55" i="7"/>
  <c r="H55" i="7" s="1"/>
  <c r="F56" i="7"/>
  <c r="G56" i="7"/>
  <c r="H56" i="7" s="1"/>
  <c r="F57" i="7"/>
  <c r="G57" i="7"/>
  <c r="H57" i="7" s="1"/>
  <c r="F58" i="7"/>
  <c r="G58" i="7"/>
  <c r="H58" i="7" s="1"/>
  <c r="F59" i="7"/>
  <c r="G59" i="7"/>
  <c r="H59" i="7" s="1"/>
  <c r="F60" i="7"/>
  <c r="G60" i="7"/>
  <c r="H60" i="7" s="1"/>
  <c r="F63" i="7"/>
  <c r="G63" i="7"/>
  <c r="H63" i="7" s="1"/>
  <c r="F66" i="7"/>
  <c r="G66" i="7"/>
  <c r="H66" i="7" s="1"/>
  <c r="D15" i="15"/>
  <c r="D14" i="15"/>
  <c r="G8" i="15"/>
  <c r="A11" i="14"/>
  <c r="A10" i="14"/>
  <c r="A9" i="14"/>
  <c r="A8" i="14"/>
  <c r="A7" i="14"/>
  <c r="C2" i="14"/>
  <c r="C1" i="14"/>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100" i="12"/>
  <c r="H100" i="12"/>
  <c r="J99" i="12"/>
  <c r="H99" i="12"/>
  <c r="J98" i="12"/>
  <c r="H98" i="12"/>
  <c r="J97" i="12"/>
  <c r="H97" i="12"/>
  <c r="J96" i="12"/>
  <c r="H96" i="12"/>
  <c r="J94" i="12"/>
  <c r="H94" i="12"/>
  <c r="J93" i="12"/>
  <c r="H93" i="12"/>
  <c r="J92" i="12"/>
  <c r="H92" i="12"/>
  <c r="J91" i="12"/>
  <c r="H91" i="12"/>
  <c r="J90" i="12"/>
  <c r="H90" i="12"/>
  <c r="J89" i="12"/>
  <c r="H89" i="12"/>
  <c r="J88" i="12"/>
  <c r="H88" i="12"/>
  <c r="J87" i="12"/>
  <c r="H87" i="12"/>
  <c r="J86" i="12"/>
  <c r="H86" i="12"/>
  <c r="J85" i="12"/>
  <c r="H85" i="12"/>
  <c r="J84" i="12"/>
  <c r="H84" i="12"/>
  <c r="J83" i="12"/>
  <c r="H83" i="12"/>
  <c r="J82" i="12"/>
  <c r="H82" i="12"/>
  <c r="J81" i="12"/>
  <c r="H81" i="12"/>
  <c r="J79" i="12"/>
  <c r="H79" i="12"/>
  <c r="J78" i="12"/>
  <c r="H78" i="12"/>
  <c r="J77" i="12"/>
  <c r="H77" i="12"/>
  <c r="J76" i="12"/>
  <c r="H76" i="12"/>
  <c r="J75" i="12"/>
  <c r="H75" i="12"/>
  <c r="J74" i="12"/>
  <c r="H74" i="12"/>
  <c r="J73" i="12"/>
  <c r="H73" i="12"/>
  <c r="J72" i="12"/>
  <c r="H72" i="12"/>
  <c r="J71" i="12"/>
  <c r="H71" i="12"/>
  <c r="J70" i="12"/>
  <c r="H70" i="12"/>
  <c r="J68" i="12"/>
  <c r="H68" i="12"/>
  <c r="J67" i="12"/>
  <c r="H67" i="12"/>
  <c r="J66" i="12"/>
  <c r="H66" i="12"/>
  <c r="J65" i="12"/>
  <c r="H65" i="12"/>
  <c r="J64" i="12"/>
  <c r="H64" i="12"/>
  <c r="J63" i="12"/>
  <c r="H63" i="12"/>
  <c r="J62" i="12"/>
  <c r="H62" i="12"/>
  <c r="J61" i="12"/>
  <c r="H61" i="12"/>
  <c r="J59" i="12"/>
  <c r="H59" i="12"/>
  <c r="J58" i="12"/>
  <c r="H58" i="12"/>
  <c r="J57" i="12"/>
  <c r="H57" i="12"/>
  <c r="J56" i="12"/>
  <c r="H56" i="12"/>
  <c r="J55" i="12"/>
  <c r="H55" i="12"/>
  <c r="J54" i="12"/>
  <c r="H54" i="12"/>
  <c r="J53" i="12"/>
  <c r="H53" i="12"/>
  <c r="J52" i="12"/>
  <c r="H52" i="12"/>
  <c r="J51" i="12"/>
  <c r="H51" i="12"/>
  <c r="J50" i="12"/>
  <c r="H50" i="12"/>
  <c r="J49" i="12"/>
  <c r="H49" i="12"/>
  <c r="J48" i="12"/>
  <c r="H48" i="12"/>
  <c r="J47" i="12"/>
  <c r="H47" i="12"/>
  <c r="J46" i="12"/>
  <c r="H46" i="12"/>
  <c r="J45" i="12"/>
  <c r="H45" i="12"/>
  <c r="J44" i="12"/>
  <c r="H44" i="12"/>
  <c r="J43" i="12"/>
  <c r="H43" i="12"/>
  <c r="J42" i="12"/>
  <c r="H42" i="12"/>
  <c r="J41" i="12"/>
  <c r="H41" i="12"/>
  <c r="J40" i="12"/>
  <c r="H40" i="12"/>
  <c r="J39" i="12"/>
  <c r="H39" i="12"/>
  <c r="J38" i="12"/>
  <c r="H38" i="12"/>
  <c r="J37" i="12"/>
  <c r="H37" i="12"/>
  <c r="J35" i="12"/>
  <c r="H35" i="12"/>
  <c r="J34" i="12"/>
  <c r="H34" i="12"/>
  <c r="J33" i="12"/>
  <c r="H33" i="12"/>
  <c r="J32" i="12"/>
  <c r="H32" i="12"/>
  <c r="J31" i="12"/>
  <c r="H31" i="12"/>
  <c r="J30" i="12"/>
  <c r="H30" i="12"/>
  <c r="J29" i="12"/>
  <c r="H29" i="12"/>
  <c r="J28" i="12"/>
  <c r="H28" i="12"/>
  <c r="J27" i="12"/>
  <c r="H27" i="12"/>
  <c r="J26" i="12"/>
  <c r="H26" i="12"/>
  <c r="J25" i="12"/>
  <c r="H25" i="12"/>
  <c r="J24" i="12"/>
  <c r="H24" i="12"/>
  <c r="J23" i="12"/>
  <c r="H23" i="12"/>
  <c r="J22" i="12"/>
  <c r="H22" i="12"/>
  <c r="J21" i="12"/>
  <c r="H21" i="12"/>
  <c r="J20" i="12"/>
  <c r="H20" i="12"/>
  <c r="J19" i="12"/>
  <c r="H19" i="12"/>
  <c r="J18" i="12"/>
  <c r="H18" i="12"/>
  <c r="J17" i="12"/>
  <c r="H17" i="12"/>
  <c r="J16" i="12"/>
  <c r="H16" i="12"/>
  <c r="J15" i="12"/>
  <c r="H15" i="12"/>
  <c r="J14" i="12"/>
  <c r="H14" i="12"/>
  <c r="J12" i="12"/>
  <c r="H12" i="12"/>
  <c r="J11" i="12"/>
  <c r="H11" i="12"/>
  <c r="J10" i="12"/>
  <c r="H10" i="12"/>
  <c r="J9" i="12"/>
  <c r="H9" i="12"/>
  <c r="J8" i="12"/>
  <c r="H8" i="12"/>
  <c r="H388" i="5"/>
  <c r="H387" i="5"/>
  <c r="H386" i="5"/>
  <c r="H376" i="5"/>
  <c r="H375" i="5"/>
  <c r="H374" i="5"/>
  <c r="H373" i="5"/>
  <c r="H372" i="5"/>
  <c r="H371" i="5"/>
  <c r="H370" i="5"/>
  <c r="H364" i="5"/>
  <c r="H363" i="5"/>
  <c r="H362" i="5"/>
  <c r="H361" i="5"/>
  <c r="H360" i="5"/>
  <c r="H359" i="5"/>
  <c r="H358" i="5"/>
  <c r="H357" i="5"/>
  <c r="H356" i="5"/>
  <c r="H355" i="5"/>
  <c r="H354" i="5"/>
  <c r="H353" i="5"/>
  <c r="H352" i="5"/>
  <c r="H351" i="5"/>
  <c r="H350" i="5"/>
  <c r="H349" i="5"/>
  <c r="H348" i="5"/>
  <c r="H347" i="5"/>
  <c r="H340" i="5"/>
  <c r="H339" i="5"/>
  <c r="H338" i="5"/>
  <c r="H337" i="5"/>
  <c r="H336" i="5"/>
  <c r="H330" i="5"/>
  <c r="H329" i="5"/>
  <c r="H328" i="5"/>
  <c r="H327" i="5"/>
  <c r="H326" i="5"/>
  <c r="H320" i="5"/>
  <c r="H319" i="5"/>
  <c r="H318" i="5"/>
  <c r="H317" i="5"/>
  <c r="H316" i="5"/>
  <c r="H315" i="5"/>
  <c r="H314" i="5"/>
  <c r="H313" i="5"/>
  <c r="H312" i="5"/>
  <c r="H311" i="5"/>
  <c r="H305" i="5"/>
  <c r="H304" i="5"/>
  <c r="H303" i="5"/>
  <c r="H302" i="5"/>
  <c r="H301" i="5"/>
  <c r="H300" i="5"/>
  <c r="H299" i="5"/>
  <c r="H298" i="5"/>
  <c r="H297" i="5"/>
  <c r="H296" i="5"/>
  <c r="H288" i="5"/>
  <c r="H287" i="5"/>
  <c r="H286" i="5"/>
  <c r="H285" i="5"/>
  <c r="H284" i="5"/>
  <c r="H278" i="5"/>
  <c r="H277" i="5"/>
  <c r="H276" i="5"/>
  <c r="H275" i="5"/>
  <c r="H274" i="5"/>
  <c r="H273" i="5"/>
  <c r="H272" i="5"/>
  <c r="H271" i="5"/>
  <c r="H270" i="5"/>
  <c r="H269" i="5"/>
  <c r="H268" i="5"/>
  <c r="H262" i="5"/>
  <c r="H261" i="5"/>
  <c r="H260" i="5"/>
  <c r="H259" i="5"/>
  <c r="H258" i="5"/>
  <c r="H257" i="5"/>
  <c r="H256" i="5"/>
  <c r="H255" i="5"/>
  <c r="H254" i="5"/>
  <c r="H253" i="5"/>
  <c r="H252" i="5"/>
  <c r="H251" i="5"/>
  <c r="H250" i="5"/>
  <c r="H249" i="5"/>
  <c r="H243" i="5"/>
  <c r="H242" i="5"/>
  <c r="H241" i="5"/>
  <c r="H240" i="5"/>
  <c r="H239" i="5"/>
  <c r="H238" i="5"/>
  <c r="H237" i="5"/>
  <c r="H236" i="5"/>
  <c r="H235" i="5"/>
  <c r="H234" i="5"/>
  <c r="H233" i="5"/>
  <c r="H232" i="5"/>
  <c r="H231" i="5"/>
  <c r="H230" i="5"/>
  <c r="H229" i="5"/>
  <c r="H228" i="5"/>
  <c r="H219" i="5"/>
  <c r="H218" i="5"/>
  <c r="H217" i="5"/>
  <c r="H216" i="5"/>
  <c r="H215" i="5"/>
  <c r="H209" i="5"/>
  <c r="H208" i="5"/>
  <c r="H207" i="5"/>
  <c r="H206" i="5"/>
  <c r="H205" i="5"/>
  <c r="H204" i="5"/>
  <c r="H203" i="5"/>
  <c r="H202" i="5"/>
  <c r="H196" i="5"/>
  <c r="H195" i="5"/>
  <c r="H194" i="5"/>
  <c r="H193" i="5"/>
  <c r="H192" i="5"/>
  <c r="H191" i="5"/>
  <c r="H190" i="5"/>
  <c r="H189" i="5"/>
  <c r="H188" i="5"/>
  <c r="H187" i="5"/>
  <c r="H186" i="5"/>
  <c r="H185" i="5"/>
  <c r="H184" i="5"/>
  <c r="H183" i="5"/>
  <c r="H182" i="5"/>
  <c r="H181" i="5"/>
  <c r="H180" i="5"/>
  <c r="H174" i="5"/>
  <c r="H173" i="5"/>
  <c r="H172" i="5"/>
  <c r="H171" i="5"/>
  <c r="H170" i="5"/>
  <c r="H169" i="5"/>
  <c r="H168" i="5"/>
  <c r="H167" i="5"/>
  <c r="H166" i="5"/>
  <c r="H165" i="5"/>
  <c r="H164" i="5"/>
  <c r="H156" i="5"/>
  <c r="H155" i="5"/>
  <c r="H154" i="5"/>
  <c r="H153" i="5"/>
  <c r="H152" i="5"/>
  <c r="H151" i="5"/>
  <c r="H145" i="5"/>
  <c r="H144" i="5"/>
  <c r="H143" i="5"/>
  <c r="H142" i="5"/>
  <c r="H141" i="5"/>
  <c r="H140" i="5"/>
  <c r="H139" i="5"/>
  <c r="H138" i="5"/>
  <c r="H137" i="5"/>
  <c r="H136" i="5"/>
  <c r="H135" i="5"/>
  <c r="H134" i="5"/>
  <c r="H133" i="5"/>
  <c r="H132" i="5"/>
  <c r="H131" i="5"/>
  <c r="H130" i="5"/>
  <c r="H123" i="5"/>
  <c r="H122" i="5"/>
  <c r="H121" i="5"/>
  <c r="H120" i="5"/>
  <c r="H119" i="5"/>
  <c r="H118" i="5"/>
  <c r="H117" i="5"/>
  <c r="H116" i="5"/>
  <c r="H115" i="5"/>
  <c r="H114" i="5"/>
  <c r="H113" i="5"/>
  <c r="H107" i="5"/>
  <c r="H106" i="5"/>
  <c r="H105" i="5"/>
  <c r="H104" i="5"/>
  <c r="H103" i="5"/>
  <c r="H102" i="5"/>
  <c r="H101" i="5"/>
  <c r="H100" i="5"/>
  <c r="H99" i="5"/>
  <c r="H98" i="5"/>
  <c r="H97" i="5"/>
  <c r="H96" i="5"/>
  <c r="H90" i="5"/>
  <c r="H89" i="5"/>
  <c r="H88" i="5"/>
  <c r="H87" i="5"/>
  <c r="H86" i="5"/>
  <c r="H85" i="5"/>
  <c r="H84" i="5"/>
  <c r="H83" i="5"/>
  <c r="H77" i="5"/>
  <c r="H76" i="5"/>
  <c r="H75" i="5"/>
  <c r="H74" i="5"/>
  <c r="H73" i="5"/>
  <c r="H72" i="5"/>
  <c r="H71" i="5"/>
  <c r="H70" i="5"/>
  <c r="H69" i="5"/>
  <c r="H63" i="5"/>
  <c r="H62" i="5"/>
  <c r="H61" i="5"/>
  <c r="H60" i="5"/>
  <c r="H59" i="5"/>
  <c r="H58" i="5"/>
  <c r="H57" i="5"/>
  <c r="H56" i="5"/>
  <c r="H55" i="5"/>
  <c r="H54" i="5"/>
  <c r="H53" i="5"/>
  <c r="H52" i="5"/>
  <c r="H51" i="5"/>
  <c r="H50" i="5"/>
  <c r="H49" i="5"/>
  <c r="H48" i="5"/>
  <c r="H47" i="5"/>
  <c r="H46" i="5"/>
  <c r="H45" i="5"/>
  <c r="H44" i="5"/>
  <c r="H43" i="5"/>
  <c r="H42" i="5"/>
  <c r="H41" i="5"/>
  <c r="H40" i="5"/>
  <c r="H34" i="5"/>
  <c r="H33" i="5"/>
  <c r="H32" i="5"/>
  <c r="H31" i="5"/>
  <c r="H30" i="5"/>
  <c r="H29" i="5"/>
  <c r="H28" i="5"/>
  <c r="H27" i="5"/>
  <c r="H26" i="5"/>
  <c r="H25" i="5"/>
  <c r="H24" i="5"/>
  <c r="H23" i="5"/>
  <c r="H22" i="5"/>
  <c r="H21" i="5"/>
  <c r="H20" i="5"/>
  <c r="H19" i="5"/>
  <c r="H18" i="5"/>
  <c r="H17" i="5"/>
  <c r="H16" i="5"/>
  <c r="H15" i="5"/>
  <c r="H14" i="5"/>
  <c r="C57" i="10"/>
  <c r="BC56" i="10"/>
  <c r="BA56" i="10"/>
  <c r="AZ56" i="10"/>
  <c r="AY56" i="10"/>
  <c r="G56" i="10"/>
  <c r="BB56" i="10" s="1"/>
  <c r="BC55" i="10"/>
  <c r="BA55" i="10"/>
  <c r="AZ55" i="10"/>
  <c r="AY55" i="10"/>
  <c r="G55" i="10"/>
  <c r="BB55" i="10" s="1"/>
  <c r="BC54" i="10"/>
  <c r="BA54" i="10"/>
  <c r="AZ54" i="10"/>
  <c r="AY54" i="10"/>
  <c r="G54" i="10"/>
  <c r="C52" i="10"/>
  <c r="BB51" i="10"/>
  <c r="BA51" i="10"/>
  <c r="AZ51" i="10"/>
  <c r="AY51" i="10"/>
  <c r="G51" i="10"/>
  <c r="BC51" i="10" s="1"/>
  <c r="BB50" i="10"/>
  <c r="BA50" i="10"/>
  <c r="AZ50" i="10"/>
  <c r="AY50" i="10"/>
  <c r="G50" i="10"/>
  <c r="BC50" i="10" s="1"/>
  <c r="BC49" i="10"/>
  <c r="BA49" i="10"/>
  <c r="AZ49" i="10"/>
  <c r="AY49" i="10"/>
  <c r="G49" i="10"/>
  <c r="BB49" i="10" s="1"/>
  <c r="G48" i="10"/>
  <c r="G47" i="10"/>
  <c r="G46" i="10"/>
  <c r="BC45" i="10"/>
  <c r="BA45" i="10"/>
  <c r="AZ45" i="10"/>
  <c r="AY45" i="10"/>
  <c r="G45" i="10"/>
  <c r="BB45" i="10" s="1"/>
  <c r="BC44" i="10"/>
  <c r="BA44" i="10"/>
  <c r="AZ44" i="10"/>
  <c r="AY44" i="10"/>
  <c r="G44" i="10"/>
  <c r="BB44" i="10" s="1"/>
  <c r="BC43" i="10"/>
  <c r="BA43" i="10"/>
  <c r="AZ43" i="10"/>
  <c r="AY43" i="10"/>
  <c r="G43" i="10"/>
  <c r="BB43" i="10" s="1"/>
  <c r="BC42" i="10"/>
  <c r="BA42" i="10"/>
  <c r="AZ42" i="10"/>
  <c r="AY42" i="10"/>
  <c r="G42" i="10"/>
  <c r="BB42" i="10" s="1"/>
  <c r="BC41" i="10"/>
  <c r="BA41" i="10"/>
  <c r="AZ41" i="10"/>
  <c r="AY41" i="10"/>
  <c r="G41" i="10"/>
  <c r="BB41" i="10" s="1"/>
  <c r="BC40" i="10"/>
  <c r="BA40" i="10"/>
  <c r="AZ40" i="10"/>
  <c r="AY40" i="10"/>
  <c r="G40" i="10"/>
  <c r="BB40" i="10" s="1"/>
  <c r="G39" i="10"/>
  <c r="C37" i="10"/>
  <c r="BC36" i="10"/>
  <c r="BC37" i="10" s="1"/>
  <c r="BA36" i="10"/>
  <c r="BA37" i="10" s="1"/>
  <c r="AZ36" i="10"/>
  <c r="AZ37" i="10" s="1"/>
  <c r="AY36" i="10"/>
  <c r="AY37" i="10" s="1"/>
  <c r="G36" i="10"/>
  <c r="G37" i="10" s="1"/>
  <c r="H10" i="9" s="1"/>
  <c r="C34" i="10"/>
  <c r="BC33" i="10"/>
  <c r="BB33" i="10"/>
  <c r="BA33" i="10"/>
  <c r="AY33" i="10"/>
  <c r="G33" i="10"/>
  <c r="AZ33" i="10" s="1"/>
  <c r="BC32" i="10"/>
  <c r="BB32" i="10"/>
  <c r="BB34" i="10" s="1"/>
  <c r="BA32" i="10"/>
  <c r="AY32" i="10"/>
  <c r="G32" i="10"/>
  <c r="AZ32" i="10" s="1"/>
  <c r="C30" i="10"/>
  <c r="BC29" i="10"/>
  <c r="BB29" i="10"/>
  <c r="BA29" i="10"/>
  <c r="AY29" i="10"/>
  <c r="G29" i="10"/>
  <c r="AZ29" i="10" s="1"/>
  <c r="G28" i="10"/>
  <c r="G27" i="10"/>
  <c r="G26" i="10"/>
  <c r="G25" i="10"/>
  <c r="G24" i="10"/>
  <c r="BC23" i="10"/>
  <c r="BB23" i="10"/>
  <c r="BA23" i="10"/>
  <c r="AY23" i="10"/>
  <c r="G23" i="10"/>
  <c r="AZ23" i="10" s="1"/>
  <c r="BC22" i="10"/>
  <c r="BB22" i="10"/>
  <c r="BA22" i="10"/>
  <c r="AY22" i="10"/>
  <c r="G22" i="10"/>
  <c r="AZ22" i="10" s="1"/>
  <c r="G21" i="10"/>
  <c r="G20" i="10"/>
  <c r="G19" i="10"/>
  <c r="G18" i="10"/>
  <c r="C16" i="10"/>
  <c r="BC15" i="10"/>
  <c r="BB15" i="10"/>
  <c r="BA15" i="10"/>
  <c r="AZ15" i="10"/>
  <c r="G15" i="10"/>
  <c r="AY15" i="10" s="1"/>
  <c r="BC14" i="10"/>
  <c r="BB14" i="10"/>
  <c r="BA14" i="10"/>
  <c r="AZ14" i="10"/>
  <c r="G14" i="10"/>
  <c r="AY14" i="10" s="1"/>
  <c r="BC13" i="10"/>
  <c r="BB13" i="10"/>
  <c r="BA13" i="10"/>
  <c r="AZ13" i="10"/>
  <c r="G13" i="10"/>
  <c r="AY13" i="10" s="1"/>
  <c r="BC12" i="10"/>
  <c r="BB12" i="10"/>
  <c r="BA12" i="10"/>
  <c r="AZ12" i="10"/>
  <c r="G12" i="10"/>
  <c r="AY12" i="10" s="1"/>
  <c r="BC11" i="10"/>
  <c r="BB11" i="10"/>
  <c r="BA11" i="10"/>
  <c r="AZ11" i="10"/>
  <c r="G11" i="10"/>
  <c r="AY11" i="10" s="1"/>
  <c r="BC10" i="10"/>
  <c r="BB10" i="10"/>
  <c r="BA10" i="10"/>
  <c r="AZ10" i="10"/>
  <c r="G10" i="10"/>
  <c r="AY10" i="10" s="1"/>
  <c r="BC9" i="10"/>
  <c r="BB9" i="10"/>
  <c r="BA9" i="10"/>
  <c r="AZ9" i="10"/>
  <c r="G9" i="10"/>
  <c r="AY9" i="10" s="1"/>
  <c r="BC8" i="10"/>
  <c r="BB8" i="10"/>
  <c r="BA8" i="10"/>
  <c r="AZ8" i="10"/>
  <c r="G8" i="10"/>
  <c r="AY8" i="10" s="1"/>
  <c r="E4" i="10"/>
  <c r="C4" i="10"/>
  <c r="F3" i="10"/>
  <c r="C3" i="10"/>
  <c r="I12" i="9"/>
  <c r="G12" i="9"/>
  <c r="F12" i="9"/>
  <c r="E12" i="9"/>
  <c r="B12" i="9"/>
  <c r="A12" i="9"/>
  <c r="G11" i="9"/>
  <c r="F11" i="9"/>
  <c r="E11" i="9"/>
  <c r="B11" i="9"/>
  <c r="A11" i="9"/>
  <c r="I10" i="9"/>
  <c r="G10" i="9"/>
  <c r="F10" i="9"/>
  <c r="E10" i="9"/>
  <c r="B10" i="9"/>
  <c r="A10" i="9"/>
  <c r="I9" i="9"/>
  <c r="H9" i="9"/>
  <c r="G9" i="9"/>
  <c r="E9" i="9"/>
  <c r="B9" i="9"/>
  <c r="A9" i="9"/>
  <c r="I8" i="9"/>
  <c r="H8" i="9"/>
  <c r="G8" i="9"/>
  <c r="E8" i="9"/>
  <c r="B8" i="9"/>
  <c r="A8" i="9"/>
  <c r="I7" i="9"/>
  <c r="H7" i="9"/>
  <c r="G7" i="9"/>
  <c r="G13" i="9" s="1"/>
  <c r="C18" i="8" s="1"/>
  <c r="F7" i="9"/>
  <c r="B7" i="9"/>
  <c r="A7" i="9"/>
  <c r="C2" i="9"/>
  <c r="C1" i="9"/>
  <c r="C33" i="8"/>
  <c r="F33" i="8" s="1"/>
  <c r="C31" i="8"/>
  <c r="D21" i="8"/>
  <c r="C21" i="8"/>
  <c r="D20" i="8"/>
  <c r="D19" i="8"/>
  <c r="G18" i="8"/>
  <c r="D18" i="8"/>
  <c r="G17" i="8"/>
  <c r="D17" i="8"/>
  <c r="G16" i="8"/>
  <c r="D16" i="8"/>
  <c r="G15" i="8"/>
  <c r="D15" i="8"/>
  <c r="D2" i="8"/>
  <c r="C2" i="8"/>
  <c r="H215" i="7"/>
  <c r="F215" i="7"/>
  <c r="H214" i="7"/>
  <c r="I214" i="7" s="1"/>
  <c r="H213" i="7"/>
  <c r="I213" i="7" s="1"/>
  <c r="H212" i="7"/>
  <c r="F212" i="7"/>
  <c r="G211" i="7"/>
  <c r="H211" i="7" s="1"/>
  <c r="H217" i="7" s="1"/>
  <c r="F211" i="7"/>
  <c r="H205" i="7"/>
  <c r="F205" i="7"/>
  <c r="H204" i="7"/>
  <c r="I204" i="7" s="1"/>
  <c r="F204" i="7"/>
  <c r="H203" i="7"/>
  <c r="F203" i="7"/>
  <c r="H202" i="7"/>
  <c r="F202" i="7"/>
  <c r="I202" i="7" s="1"/>
  <c r="H201" i="7"/>
  <c r="F201" i="7"/>
  <c r="G195" i="7"/>
  <c r="H195" i="7" s="1"/>
  <c r="F195" i="7"/>
  <c r="G193" i="7"/>
  <c r="H193" i="7" s="1"/>
  <c r="F193" i="7"/>
  <c r="G190" i="7"/>
  <c r="H190" i="7" s="1"/>
  <c r="F190" i="7"/>
  <c r="H189" i="7"/>
  <c r="G189" i="7"/>
  <c r="F189" i="7"/>
  <c r="G188" i="7"/>
  <c r="H188" i="7" s="1"/>
  <c r="I188" i="7" s="1"/>
  <c r="F188" i="7"/>
  <c r="H187" i="7"/>
  <c r="G187" i="7"/>
  <c r="F187" i="7"/>
  <c r="G183" i="7"/>
  <c r="H183" i="7" s="1"/>
  <c r="F183" i="7"/>
  <c r="G182" i="7"/>
  <c r="H182" i="7" s="1"/>
  <c r="F182" i="7"/>
  <c r="H181" i="7"/>
  <c r="G181" i="7"/>
  <c r="F181" i="7"/>
  <c r="I181" i="7" s="1"/>
  <c r="G180" i="7"/>
  <c r="H180" i="7" s="1"/>
  <c r="F180" i="7"/>
  <c r="G173" i="7"/>
  <c r="H173" i="7" s="1"/>
  <c r="F173" i="7"/>
  <c r="G170" i="7"/>
  <c r="H170" i="7" s="1"/>
  <c r="F170" i="7"/>
  <c r="G169" i="7"/>
  <c r="H169" i="7" s="1"/>
  <c r="F169" i="7"/>
  <c r="G168" i="7"/>
  <c r="H168" i="7" s="1"/>
  <c r="F168" i="7"/>
  <c r="G167" i="7"/>
  <c r="H167" i="7" s="1"/>
  <c r="F167" i="7"/>
  <c r="G160" i="7"/>
  <c r="H160" i="7" s="1"/>
  <c r="F160" i="7"/>
  <c r="G159" i="7"/>
  <c r="H159" i="7" s="1"/>
  <c r="F159" i="7"/>
  <c r="G158" i="7"/>
  <c r="H158" i="7" s="1"/>
  <c r="F158" i="7"/>
  <c r="G156" i="7"/>
  <c r="H156" i="7" s="1"/>
  <c r="F156" i="7"/>
  <c r="G155" i="7"/>
  <c r="H155" i="7" s="1"/>
  <c r="F155" i="7"/>
  <c r="G153" i="7"/>
  <c r="H153" i="7" s="1"/>
  <c r="F153" i="7"/>
  <c r="G150" i="7"/>
  <c r="H150" i="7" s="1"/>
  <c r="F150" i="7"/>
  <c r="G149" i="7"/>
  <c r="H149" i="7" s="1"/>
  <c r="F149" i="7"/>
  <c r="G147" i="7"/>
  <c r="H147" i="7" s="1"/>
  <c r="F147" i="7"/>
  <c r="H146" i="7"/>
  <c r="G146" i="7"/>
  <c r="F146" i="7"/>
  <c r="G143" i="7"/>
  <c r="H143" i="7" s="1"/>
  <c r="F143" i="7"/>
  <c r="G142" i="7"/>
  <c r="H142" i="7" s="1"/>
  <c r="F142" i="7"/>
  <c r="G141" i="7"/>
  <c r="H141" i="7" s="1"/>
  <c r="F141" i="7"/>
  <c r="G138" i="7"/>
  <c r="H138" i="7" s="1"/>
  <c r="F138" i="7"/>
  <c r="G137" i="7"/>
  <c r="H137" i="7" s="1"/>
  <c r="F137" i="7"/>
  <c r="G136" i="7"/>
  <c r="H136" i="7" s="1"/>
  <c r="F136" i="7"/>
  <c r="G135" i="7"/>
  <c r="H135" i="7" s="1"/>
  <c r="F135" i="7"/>
  <c r="H132" i="7"/>
  <c r="G132" i="7"/>
  <c r="F132" i="7"/>
  <c r="G131" i="7"/>
  <c r="H131" i="7" s="1"/>
  <c r="F131" i="7"/>
  <c r="G129" i="7"/>
  <c r="H129" i="7" s="1"/>
  <c r="F129" i="7"/>
  <c r="G126" i="7"/>
  <c r="H126" i="7" s="1"/>
  <c r="F126" i="7"/>
  <c r="G125" i="7"/>
  <c r="H125" i="7" s="1"/>
  <c r="F125" i="7"/>
  <c r="G124" i="7"/>
  <c r="H124" i="7" s="1"/>
  <c r="F124" i="7"/>
  <c r="I124" i="7" s="1"/>
  <c r="G119" i="7"/>
  <c r="H119" i="7" s="1"/>
  <c r="F119" i="7"/>
  <c r="G115" i="7"/>
  <c r="H115" i="7" s="1"/>
  <c r="F115" i="7"/>
  <c r="G108" i="7"/>
  <c r="H108" i="7" s="1"/>
  <c r="I108" i="7" s="1"/>
  <c r="F108" i="7"/>
  <c r="G107" i="7"/>
  <c r="H107" i="7" s="1"/>
  <c r="F107" i="7"/>
  <c r="G106" i="7"/>
  <c r="H106" i="7" s="1"/>
  <c r="I106" i="7" s="1"/>
  <c r="F106" i="7"/>
  <c r="G105" i="7"/>
  <c r="H105" i="7" s="1"/>
  <c r="F105" i="7"/>
  <c r="G104" i="7"/>
  <c r="H104" i="7" s="1"/>
  <c r="I104" i="7" s="1"/>
  <c r="F104" i="7"/>
  <c r="G103" i="7"/>
  <c r="H103" i="7" s="1"/>
  <c r="F103" i="7"/>
  <c r="G102" i="7"/>
  <c r="H102" i="7" s="1"/>
  <c r="I102" i="7" s="1"/>
  <c r="F102" i="7"/>
  <c r="G101" i="7"/>
  <c r="H101" i="7" s="1"/>
  <c r="F101" i="7"/>
  <c r="G100" i="7"/>
  <c r="H100" i="7" s="1"/>
  <c r="I100" i="7" s="1"/>
  <c r="F100" i="7"/>
  <c r="G99" i="7"/>
  <c r="H99" i="7" s="1"/>
  <c r="F99" i="7"/>
  <c r="G98" i="7"/>
  <c r="H98" i="7" s="1"/>
  <c r="I98" i="7" s="1"/>
  <c r="F98" i="7"/>
  <c r="G97" i="7"/>
  <c r="H97" i="7" s="1"/>
  <c r="F97" i="7"/>
  <c r="G96" i="7"/>
  <c r="H96" i="7" s="1"/>
  <c r="I96" i="7" s="1"/>
  <c r="F96" i="7"/>
  <c r="G91" i="7"/>
  <c r="H91" i="7" s="1"/>
  <c r="F91" i="7"/>
  <c r="G88" i="7"/>
  <c r="H88" i="7" s="1"/>
  <c r="I88" i="7" s="1"/>
  <c r="F88" i="7"/>
  <c r="G83" i="7"/>
  <c r="H83" i="7" s="1"/>
  <c r="F83" i="7"/>
  <c r="G81" i="7"/>
  <c r="H81" i="7" s="1"/>
  <c r="I81" i="7" s="1"/>
  <c r="F81" i="7"/>
  <c r="G79" i="7"/>
  <c r="H79" i="7" s="1"/>
  <c r="F79" i="7"/>
  <c r="G78" i="7"/>
  <c r="H78" i="7" s="1"/>
  <c r="I78" i="7" s="1"/>
  <c r="F78" i="7"/>
  <c r="G77" i="7"/>
  <c r="H77" i="7" s="1"/>
  <c r="F77" i="7"/>
  <c r="G76" i="7"/>
  <c r="H76" i="7" s="1"/>
  <c r="I76" i="7" s="1"/>
  <c r="F76" i="7"/>
  <c r="G75" i="7"/>
  <c r="H75" i="7" s="1"/>
  <c r="F75" i="7"/>
  <c r="G74" i="7"/>
  <c r="H74" i="7" s="1"/>
  <c r="F74" i="7"/>
  <c r="E22" i="6"/>
  <c r="D15" i="1"/>
  <c r="D14" i="1"/>
  <c r="BG566" i="3"/>
  <c r="BE566" i="3"/>
  <c r="BD566" i="3"/>
  <c r="BC566" i="3"/>
  <c r="K566" i="3"/>
  <c r="I566" i="3"/>
  <c r="G566" i="3"/>
  <c r="BF566" i="3" s="1"/>
  <c r="BG564" i="3"/>
  <c r="BE564" i="3"/>
  <c r="BD564" i="3"/>
  <c r="BC564" i="3"/>
  <c r="K564" i="3"/>
  <c r="I564" i="3"/>
  <c r="G564" i="3"/>
  <c r="BF564" i="3" s="1"/>
  <c r="BG562" i="3"/>
  <c r="BE562" i="3"/>
  <c r="BE567" i="3" s="1"/>
  <c r="G39" i="2" s="1"/>
  <c r="BD562" i="3"/>
  <c r="BC562" i="3"/>
  <c r="BC567" i="3" s="1"/>
  <c r="E39" i="2" s="1"/>
  <c r="K562" i="3"/>
  <c r="I562" i="3"/>
  <c r="G562" i="3"/>
  <c r="BF562" i="3" s="1"/>
  <c r="B39" i="2"/>
  <c r="A39" i="2"/>
  <c r="BD567" i="3"/>
  <c r="F39" i="2" s="1"/>
  <c r="C567" i="3"/>
  <c r="BG559" i="3"/>
  <c r="BF559" i="3"/>
  <c r="BE559" i="3"/>
  <c r="BC559" i="3"/>
  <c r="K559" i="3"/>
  <c r="I559" i="3"/>
  <c r="G559" i="3"/>
  <c r="BD559" i="3" s="1"/>
  <c r="BG558" i="3"/>
  <c r="BF558" i="3"/>
  <c r="BE558" i="3"/>
  <c r="BC558" i="3"/>
  <c r="K558" i="3"/>
  <c r="I558" i="3"/>
  <c r="G558" i="3"/>
  <c r="BD558" i="3" s="1"/>
  <c r="BG557" i="3"/>
  <c r="BF557" i="3"/>
  <c r="BE557" i="3"/>
  <c r="BC557" i="3"/>
  <c r="K557" i="3"/>
  <c r="I557" i="3"/>
  <c r="G557" i="3"/>
  <c r="BD557" i="3" s="1"/>
  <c r="BG556" i="3"/>
  <c r="BF556" i="3"/>
  <c r="BE556" i="3"/>
  <c r="BC556" i="3"/>
  <c r="K556" i="3"/>
  <c r="I556" i="3"/>
  <c r="G556" i="3"/>
  <c r="BD556" i="3" s="1"/>
  <c r="BG555" i="3"/>
  <c r="BF555" i="3"/>
  <c r="BE555" i="3"/>
  <c r="BC555" i="3"/>
  <c r="K555" i="3"/>
  <c r="I555" i="3"/>
  <c r="G555" i="3"/>
  <c r="BD555" i="3" s="1"/>
  <c r="BG553" i="3"/>
  <c r="BF553" i="3"/>
  <c r="BE553" i="3"/>
  <c r="BC553" i="3"/>
  <c r="K553" i="3"/>
  <c r="I553" i="3"/>
  <c r="G553" i="3"/>
  <c r="BD553" i="3" s="1"/>
  <c r="BG552" i="3"/>
  <c r="BF552" i="3"/>
  <c r="BE552" i="3"/>
  <c r="BC552" i="3"/>
  <c r="K552" i="3"/>
  <c r="I552" i="3"/>
  <c r="G552" i="3"/>
  <c r="BD552" i="3" s="1"/>
  <c r="BG551" i="3"/>
  <c r="BF551" i="3"/>
  <c r="BE551" i="3"/>
  <c r="BC551" i="3"/>
  <c r="K551" i="3"/>
  <c r="I551" i="3"/>
  <c r="G551" i="3"/>
  <c r="BD551" i="3" s="1"/>
  <c r="BG550" i="3"/>
  <c r="BF550" i="3"/>
  <c r="BE550" i="3"/>
  <c r="BC550" i="3"/>
  <c r="K550" i="3"/>
  <c r="I550" i="3"/>
  <c r="I560" i="3" s="1"/>
  <c r="G550" i="3"/>
  <c r="BD550" i="3" s="1"/>
  <c r="BG549" i="3"/>
  <c r="BG560" i="3" s="1"/>
  <c r="I38" i="2" s="1"/>
  <c r="BF549" i="3"/>
  <c r="BE549" i="3"/>
  <c r="BE560" i="3" s="1"/>
  <c r="G38" i="2" s="1"/>
  <c r="BC549" i="3"/>
  <c r="K549" i="3"/>
  <c r="K560" i="3" s="1"/>
  <c r="I549" i="3"/>
  <c r="G549" i="3"/>
  <c r="BD549" i="3" s="1"/>
  <c r="BD560" i="3" s="1"/>
  <c r="F38" i="2" s="1"/>
  <c r="B38" i="2"/>
  <c r="A38" i="2"/>
  <c r="G560" i="3"/>
  <c r="C560" i="3"/>
  <c r="BG545" i="3"/>
  <c r="BF545" i="3"/>
  <c r="BE545" i="3"/>
  <c r="BC545" i="3"/>
  <c r="K545" i="3"/>
  <c r="K547" i="3" s="1"/>
  <c r="I545" i="3"/>
  <c r="G545" i="3"/>
  <c r="BD545" i="3" s="1"/>
  <c r="BG543" i="3"/>
  <c r="BF543" i="3"/>
  <c r="BF547" i="3" s="1"/>
  <c r="H37" i="2" s="1"/>
  <c r="BE543" i="3"/>
  <c r="BC543" i="3"/>
  <c r="K543" i="3"/>
  <c r="I543" i="3"/>
  <c r="I547" i="3" s="1"/>
  <c r="G543" i="3"/>
  <c r="B37" i="2"/>
  <c r="A37" i="2"/>
  <c r="BC547" i="3"/>
  <c r="E37" i="2" s="1"/>
  <c r="C547" i="3"/>
  <c r="BG539" i="3"/>
  <c r="BF539" i="3"/>
  <c r="BE539" i="3"/>
  <c r="BC539" i="3"/>
  <c r="BC541" i="3" s="1"/>
  <c r="E36" i="2" s="1"/>
  <c r="K539" i="3"/>
  <c r="I539" i="3"/>
  <c r="G539" i="3"/>
  <c r="BD539" i="3" s="1"/>
  <c r="BG538" i="3"/>
  <c r="BF538" i="3"/>
  <c r="BE538" i="3"/>
  <c r="BE541" i="3" s="1"/>
  <c r="G36" i="2" s="1"/>
  <c r="BC538" i="3"/>
  <c r="K538" i="3"/>
  <c r="K541" i="3" s="1"/>
  <c r="I538" i="3"/>
  <c r="G538" i="3"/>
  <c r="G541" i="3" s="1"/>
  <c r="B36" i="2"/>
  <c r="A36" i="2"/>
  <c r="C541" i="3"/>
  <c r="BG535" i="3"/>
  <c r="BF535" i="3"/>
  <c r="BE535" i="3"/>
  <c r="BC535" i="3"/>
  <c r="K535" i="3"/>
  <c r="I535" i="3"/>
  <c r="G535" i="3"/>
  <c r="BD535" i="3" s="1"/>
  <c r="BG527" i="3"/>
  <c r="BF527" i="3"/>
  <c r="BE527" i="3"/>
  <c r="BC527" i="3"/>
  <c r="BC536" i="3" s="1"/>
  <c r="E35" i="2" s="1"/>
  <c r="K527" i="3"/>
  <c r="I527" i="3"/>
  <c r="I536" i="3" s="1"/>
  <c r="G527" i="3"/>
  <c r="B35" i="2"/>
  <c r="A35" i="2"/>
  <c r="C536" i="3"/>
  <c r="BG524" i="3"/>
  <c r="BF524" i="3"/>
  <c r="BE524" i="3"/>
  <c r="BC524" i="3"/>
  <c r="K524" i="3"/>
  <c r="I524" i="3"/>
  <c r="G524" i="3"/>
  <c r="BD524" i="3" s="1"/>
  <c r="BG522" i="3"/>
  <c r="BF522" i="3"/>
  <c r="BE522" i="3"/>
  <c r="BC522" i="3"/>
  <c r="K522" i="3"/>
  <c r="I522" i="3"/>
  <c r="G522" i="3"/>
  <c r="BD522" i="3" s="1"/>
  <c r="BG520" i="3"/>
  <c r="BF520" i="3"/>
  <c r="BE520" i="3"/>
  <c r="BC520" i="3"/>
  <c r="K520" i="3"/>
  <c r="I520" i="3"/>
  <c r="G520" i="3"/>
  <c r="BD520" i="3" s="1"/>
  <c r="BG518" i="3"/>
  <c r="BG525" i="3" s="1"/>
  <c r="I34" i="2" s="1"/>
  <c r="BF518" i="3"/>
  <c r="BF525" i="3" s="1"/>
  <c r="H34" i="2" s="1"/>
  <c r="BE518" i="3"/>
  <c r="BE525" i="3" s="1"/>
  <c r="G34" i="2" s="1"/>
  <c r="BC518" i="3"/>
  <c r="BC525" i="3" s="1"/>
  <c r="E34" i="2" s="1"/>
  <c r="K518" i="3"/>
  <c r="K525" i="3" s="1"/>
  <c r="I518" i="3"/>
  <c r="I525" i="3" s="1"/>
  <c r="G518" i="3"/>
  <c r="G525" i="3" s="1"/>
  <c r="B34" i="2"/>
  <c r="A34" i="2"/>
  <c r="C525" i="3"/>
  <c r="BG515" i="3"/>
  <c r="BF515" i="3"/>
  <c r="BE515" i="3"/>
  <c r="BC515" i="3"/>
  <c r="K515" i="3"/>
  <c r="I515" i="3"/>
  <c r="G515" i="3"/>
  <c r="BD515" i="3" s="1"/>
  <c r="BG513" i="3"/>
  <c r="BF513" i="3"/>
  <c r="BE513" i="3"/>
  <c r="BC513" i="3"/>
  <c r="K513" i="3"/>
  <c r="I513" i="3"/>
  <c r="G513" i="3"/>
  <c r="BD513" i="3" s="1"/>
  <c r="BG511" i="3"/>
  <c r="BF511" i="3"/>
  <c r="BE511" i="3"/>
  <c r="BC511" i="3"/>
  <c r="K511" i="3"/>
  <c r="I511" i="3"/>
  <c r="G511" i="3"/>
  <c r="BD511" i="3" s="1"/>
  <c r="BG509" i="3"/>
  <c r="BF509" i="3"/>
  <c r="BF516" i="3" s="1"/>
  <c r="H33" i="2" s="1"/>
  <c r="BE509" i="3"/>
  <c r="BC509" i="3"/>
  <c r="BC516" i="3" s="1"/>
  <c r="E33" i="2" s="1"/>
  <c r="K509" i="3"/>
  <c r="I509" i="3"/>
  <c r="G509" i="3"/>
  <c r="B33" i="2"/>
  <c r="A33" i="2"/>
  <c r="I516" i="3"/>
  <c r="C516" i="3"/>
  <c r="BG506" i="3"/>
  <c r="BF506" i="3"/>
  <c r="BE506" i="3"/>
  <c r="BC506" i="3"/>
  <c r="K506" i="3"/>
  <c r="I506" i="3"/>
  <c r="G506" i="3"/>
  <c r="BD506" i="3" s="1"/>
  <c r="BG504" i="3"/>
  <c r="BF504" i="3"/>
  <c r="BE504" i="3"/>
  <c r="BC504" i="3"/>
  <c r="K504" i="3"/>
  <c r="I504" i="3"/>
  <c r="G504" i="3"/>
  <c r="BD504" i="3" s="1"/>
  <c r="BG503" i="3"/>
  <c r="BF503" i="3"/>
  <c r="BE503" i="3"/>
  <c r="BC503" i="3"/>
  <c r="K503" i="3"/>
  <c r="I503" i="3"/>
  <c r="G503" i="3"/>
  <c r="BD503" i="3" s="1"/>
  <c r="BG498" i="3"/>
  <c r="BF498" i="3"/>
  <c r="BE498" i="3"/>
  <c r="BC498" i="3"/>
  <c r="K498" i="3"/>
  <c r="I498" i="3"/>
  <c r="G498" i="3"/>
  <c r="BD498" i="3" s="1"/>
  <c r="BG496" i="3"/>
  <c r="BF496" i="3"/>
  <c r="BE496" i="3"/>
  <c r="BC496" i="3"/>
  <c r="K496" i="3"/>
  <c r="I496" i="3"/>
  <c r="G496" i="3"/>
  <c r="BD496" i="3" s="1"/>
  <c r="BG492" i="3"/>
  <c r="BF492" i="3"/>
  <c r="BF507" i="3" s="1"/>
  <c r="H32" i="2" s="1"/>
  <c r="BE492" i="3"/>
  <c r="BC492" i="3"/>
  <c r="BC507" i="3" s="1"/>
  <c r="E32" i="2" s="1"/>
  <c r="K492" i="3"/>
  <c r="I492" i="3"/>
  <c r="I507" i="3" s="1"/>
  <c r="G492" i="3"/>
  <c r="B32" i="2"/>
  <c r="A32" i="2"/>
  <c r="K507" i="3"/>
  <c r="C507" i="3"/>
  <c r="BG489" i="3"/>
  <c r="BF489" i="3"/>
  <c r="BE489" i="3"/>
  <c r="BC489" i="3"/>
  <c r="K489" i="3"/>
  <c r="I489" i="3"/>
  <c r="G489" i="3"/>
  <c r="BD489" i="3" s="1"/>
  <c r="BG488" i="3"/>
  <c r="BF488" i="3"/>
  <c r="BE488" i="3"/>
  <c r="BC488" i="3"/>
  <c r="K488" i="3"/>
  <c r="I488" i="3"/>
  <c r="G488" i="3"/>
  <c r="BD488" i="3" s="1"/>
  <c r="BG487" i="3"/>
  <c r="BF487" i="3"/>
  <c r="BE487" i="3"/>
  <c r="BC487" i="3"/>
  <c r="K487" i="3"/>
  <c r="I487" i="3"/>
  <c r="G487" i="3"/>
  <c r="BD487" i="3" s="1"/>
  <c r="BG486" i="3"/>
  <c r="BF486" i="3"/>
  <c r="BE486" i="3"/>
  <c r="BC486" i="3"/>
  <c r="K486" i="3"/>
  <c r="I486" i="3"/>
  <c r="G486" i="3"/>
  <c r="BD486" i="3" s="1"/>
  <c r="BG485" i="3"/>
  <c r="BF485" i="3"/>
  <c r="BE485" i="3"/>
  <c r="BC485" i="3"/>
  <c r="K485" i="3"/>
  <c r="I485" i="3"/>
  <c r="G485" i="3"/>
  <c r="BD485" i="3" s="1"/>
  <c r="BG483" i="3"/>
  <c r="BF483" i="3"/>
  <c r="BE483" i="3"/>
  <c r="BC483" i="3"/>
  <c r="K483" i="3"/>
  <c r="I483" i="3"/>
  <c r="G483" i="3"/>
  <c r="BD483" i="3" s="1"/>
  <c r="BG482" i="3"/>
  <c r="BF482" i="3"/>
  <c r="BE482" i="3"/>
  <c r="BC482" i="3"/>
  <c r="K482" i="3"/>
  <c r="I482" i="3"/>
  <c r="G482" i="3"/>
  <c r="BD482" i="3" s="1"/>
  <c r="BG481" i="3"/>
  <c r="BF481" i="3"/>
  <c r="BE481" i="3"/>
  <c r="BC481" i="3"/>
  <c r="K481" i="3"/>
  <c r="I481" i="3"/>
  <c r="G481" i="3"/>
  <c r="BD481" i="3" s="1"/>
  <c r="BG480" i="3"/>
  <c r="BF480" i="3"/>
  <c r="BE480" i="3"/>
  <c r="BC480" i="3"/>
  <c r="K480" i="3"/>
  <c r="I480" i="3"/>
  <c r="G480" i="3"/>
  <c r="BD480" i="3" s="1"/>
  <c r="BG479" i="3"/>
  <c r="BF479" i="3"/>
  <c r="BE479" i="3"/>
  <c r="BC479" i="3"/>
  <c r="K479" i="3"/>
  <c r="I479" i="3"/>
  <c r="G479" i="3"/>
  <c r="BD479" i="3" s="1"/>
  <c r="BG478" i="3"/>
  <c r="BF478" i="3"/>
  <c r="BE478" i="3"/>
  <c r="BC478" i="3"/>
  <c r="K478" i="3"/>
  <c r="I478" i="3"/>
  <c r="G478" i="3"/>
  <c r="BD478" i="3" s="1"/>
  <c r="BG477" i="3"/>
  <c r="BF477" i="3"/>
  <c r="BE477" i="3"/>
  <c r="BC477" i="3"/>
  <c r="K477" i="3"/>
  <c r="I477" i="3"/>
  <c r="G477" i="3"/>
  <c r="BD477" i="3" s="1"/>
  <c r="BG476" i="3"/>
  <c r="BF476" i="3"/>
  <c r="BE476" i="3"/>
  <c r="BC476" i="3"/>
  <c r="K476" i="3"/>
  <c r="I476" i="3"/>
  <c r="G476" i="3"/>
  <c r="BD476" i="3" s="1"/>
  <c r="BG475" i="3"/>
  <c r="BG490" i="3" s="1"/>
  <c r="I31" i="2" s="1"/>
  <c r="BF475" i="3"/>
  <c r="BF490" i="3" s="1"/>
  <c r="H31" i="2" s="1"/>
  <c r="BE475" i="3"/>
  <c r="BC475" i="3"/>
  <c r="K475" i="3"/>
  <c r="K490" i="3" s="1"/>
  <c r="I475" i="3"/>
  <c r="I490" i="3" s="1"/>
  <c r="G475" i="3"/>
  <c r="G490" i="3" s="1"/>
  <c r="B31" i="2"/>
  <c r="A31" i="2"/>
  <c r="BC490" i="3"/>
  <c r="E31" i="2" s="1"/>
  <c r="C490" i="3"/>
  <c r="BG472" i="3"/>
  <c r="BF472" i="3"/>
  <c r="BE472" i="3"/>
  <c r="BC472" i="3"/>
  <c r="K472" i="3"/>
  <c r="I472" i="3"/>
  <c r="G472" i="3"/>
  <c r="BD472" i="3" s="1"/>
  <c r="BG470" i="3"/>
  <c r="BF470" i="3"/>
  <c r="BE470" i="3"/>
  <c r="BC470" i="3"/>
  <c r="K470" i="3"/>
  <c r="I470" i="3"/>
  <c r="G470" i="3"/>
  <c r="BD470" i="3" s="1"/>
  <c r="BG468" i="3"/>
  <c r="BF468" i="3"/>
  <c r="BE468" i="3"/>
  <c r="BC468" i="3"/>
  <c r="K468" i="3"/>
  <c r="I468" i="3"/>
  <c r="G468" i="3"/>
  <c r="BD468" i="3" s="1"/>
  <c r="BG467" i="3"/>
  <c r="BF467" i="3"/>
  <c r="BE467" i="3"/>
  <c r="BC467" i="3"/>
  <c r="K467" i="3"/>
  <c r="I467" i="3"/>
  <c r="G467" i="3"/>
  <c r="BD467" i="3" s="1"/>
  <c r="BG466" i="3"/>
  <c r="BF466" i="3"/>
  <c r="BE466" i="3"/>
  <c r="BC466" i="3"/>
  <c r="K466" i="3"/>
  <c r="I466" i="3"/>
  <c r="G466" i="3"/>
  <c r="BD466" i="3" s="1"/>
  <c r="BG465" i="3"/>
  <c r="BF465" i="3"/>
  <c r="BE465" i="3"/>
  <c r="BC465" i="3"/>
  <c r="K465" i="3"/>
  <c r="I465" i="3"/>
  <c r="G465" i="3"/>
  <c r="BD465" i="3" s="1"/>
  <c r="BG464" i="3"/>
  <c r="BF464" i="3"/>
  <c r="BE464" i="3"/>
  <c r="BC464" i="3"/>
  <c r="K464" i="3"/>
  <c r="I464" i="3"/>
  <c r="G464" i="3"/>
  <c r="BD464" i="3" s="1"/>
  <c r="BG462" i="3"/>
  <c r="BF462" i="3"/>
  <c r="BE462" i="3"/>
  <c r="BC462" i="3"/>
  <c r="K462" i="3"/>
  <c r="I462" i="3"/>
  <c r="G462" i="3"/>
  <c r="BD462" i="3" s="1"/>
  <c r="BG460" i="3"/>
  <c r="BF460" i="3"/>
  <c r="BE460" i="3"/>
  <c r="BC460" i="3"/>
  <c r="K460" i="3"/>
  <c r="I460" i="3"/>
  <c r="G460" i="3"/>
  <c r="BD460" i="3" s="1"/>
  <c r="BG456" i="3"/>
  <c r="BF456" i="3"/>
  <c r="BE456" i="3"/>
  <c r="BC456" i="3"/>
  <c r="K456" i="3"/>
  <c r="I456" i="3"/>
  <c r="G456" i="3"/>
  <c r="BD456" i="3" s="1"/>
  <c r="BG452" i="3"/>
  <c r="BF452" i="3"/>
  <c r="BE452" i="3"/>
  <c r="BC452" i="3"/>
  <c r="K452" i="3"/>
  <c r="I452" i="3"/>
  <c r="G452" i="3"/>
  <c r="BD452" i="3" s="1"/>
  <c r="BG451" i="3"/>
  <c r="BF451" i="3"/>
  <c r="BE451" i="3"/>
  <c r="BC451" i="3"/>
  <c r="K451" i="3"/>
  <c r="I451" i="3"/>
  <c r="G451" i="3"/>
  <c r="BD451" i="3" s="1"/>
  <c r="BG450" i="3"/>
  <c r="BF450" i="3"/>
  <c r="BE450" i="3"/>
  <c r="BC450" i="3"/>
  <c r="K450" i="3"/>
  <c r="I450" i="3"/>
  <c r="G450" i="3"/>
  <c r="BD450" i="3" s="1"/>
  <c r="BG449" i="3"/>
  <c r="BF449" i="3"/>
  <c r="BE449" i="3"/>
  <c r="BC449" i="3"/>
  <c r="K449" i="3"/>
  <c r="I449" i="3"/>
  <c r="G449" i="3"/>
  <c r="BD449" i="3" s="1"/>
  <c r="BG448" i="3"/>
  <c r="BF448" i="3"/>
  <c r="BE448" i="3"/>
  <c r="BC448" i="3"/>
  <c r="K448" i="3"/>
  <c r="I448" i="3"/>
  <c r="G448" i="3"/>
  <c r="BD448" i="3" s="1"/>
  <c r="BG447" i="3"/>
  <c r="BF447" i="3"/>
  <c r="BE447" i="3"/>
  <c r="BC447" i="3"/>
  <c r="K447" i="3"/>
  <c r="I447" i="3"/>
  <c r="G447" i="3"/>
  <c r="BD447" i="3" s="1"/>
  <c r="BG446" i="3"/>
  <c r="BF446" i="3"/>
  <c r="BE446" i="3"/>
  <c r="BC446" i="3"/>
  <c r="K446" i="3"/>
  <c r="I446" i="3"/>
  <c r="G446" i="3"/>
  <c r="BD446" i="3" s="1"/>
  <c r="BG444" i="3"/>
  <c r="BF444" i="3"/>
  <c r="BE444" i="3"/>
  <c r="BC444" i="3"/>
  <c r="K444" i="3"/>
  <c r="I444" i="3"/>
  <c r="G444" i="3"/>
  <c r="BD444" i="3" s="1"/>
  <c r="BG443" i="3"/>
  <c r="BF443" i="3"/>
  <c r="BE443" i="3"/>
  <c r="BC443" i="3"/>
  <c r="K443" i="3"/>
  <c r="I443" i="3"/>
  <c r="G443" i="3"/>
  <c r="BD443" i="3" s="1"/>
  <c r="BG442" i="3"/>
  <c r="BF442" i="3"/>
  <c r="BE442" i="3"/>
  <c r="BC442" i="3"/>
  <c r="K442" i="3"/>
  <c r="I442" i="3"/>
  <c r="G442" i="3"/>
  <c r="BD442" i="3" s="1"/>
  <c r="BG440" i="3"/>
  <c r="BF440" i="3"/>
  <c r="BE440" i="3"/>
  <c r="BC440" i="3"/>
  <c r="K440" i="3"/>
  <c r="I440" i="3"/>
  <c r="G440" i="3"/>
  <c r="BD440" i="3" s="1"/>
  <c r="BG438" i="3"/>
  <c r="BF438" i="3"/>
  <c r="BE438" i="3"/>
  <c r="BC438" i="3"/>
  <c r="K438" i="3"/>
  <c r="I438" i="3"/>
  <c r="G438" i="3"/>
  <c r="BD438" i="3" s="1"/>
  <c r="BG437" i="3"/>
  <c r="BF437" i="3"/>
  <c r="BE437" i="3"/>
  <c r="BC437" i="3"/>
  <c r="K437" i="3"/>
  <c r="I437" i="3"/>
  <c r="G437" i="3"/>
  <c r="BD437" i="3" s="1"/>
  <c r="BG435" i="3"/>
  <c r="BF435" i="3"/>
  <c r="BE435" i="3"/>
  <c r="BC435" i="3"/>
  <c r="K435" i="3"/>
  <c r="I435" i="3"/>
  <c r="G435" i="3"/>
  <c r="BD435" i="3" s="1"/>
  <c r="BG434" i="3"/>
  <c r="BF434" i="3"/>
  <c r="BE434" i="3"/>
  <c r="BC434" i="3"/>
  <c r="K434" i="3"/>
  <c r="I434" i="3"/>
  <c r="G434" i="3"/>
  <c r="BD434" i="3" s="1"/>
  <c r="BG433" i="3"/>
  <c r="BF433" i="3"/>
  <c r="BE433" i="3"/>
  <c r="BC433" i="3"/>
  <c r="K433" i="3"/>
  <c r="I433" i="3"/>
  <c r="G433" i="3"/>
  <c r="BD433" i="3" s="1"/>
  <c r="BG432" i="3"/>
  <c r="BF432" i="3"/>
  <c r="BE432" i="3"/>
  <c r="BC432" i="3"/>
  <c r="K432" i="3"/>
  <c r="I432" i="3"/>
  <c r="G432" i="3"/>
  <c r="BD432" i="3" s="1"/>
  <c r="BG431" i="3"/>
  <c r="BF431" i="3"/>
  <c r="BE431" i="3"/>
  <c r="BC431" i="3"/>
  <c r="K431" i="3"/>
  <c r="I431" i="3"/>
  <c r="G431" i="3"/>
  <c r="BD431" i="3" s="1"/>
  <c r="BG430" i="3"/>
  <c r="BF430" i="3"/>
  <c r="BE430" i="3"/>
  <c r="BC430" i="3"/>
  <c r="K430" i="3"/>
  <c r="I430" i="3"/>
  <c r="G430" i="3"/>
  <c r="BD430" i="3" s="1"/>
  <c r="BG429" i="3"/>
  <c r="BF429" i="3"/>
  <c r="BE429" i="3"/>
  <c r="BC429" i="3"/>
  <c r="K429" i="3"/>
  <c r="I429" i="3"/>
  <c r="G429" i="3"/>
  <c r="BD429" i="3" s="1"/>
  <c r="BG428" i="3"/>
  <c r="BF428" i="3"/>
  <c r="BE428" i="3"/>
  <c r="BC428" i="3"/>
  <c r="K428" i="3"/>
  <c r="I428" i="3"/>
  <c r="G428" i="3"/>
  <c r="BD428" i="3" s="1"/>
  <c r="BG427" i="3"/>
  <c r="BF427" i="3"/>
  <c r="BE427" i="3"/>
  <c r="BC427" i="3"/>
  <c r="K427" i="3"/>
  <c r="I427" i="3"/>
  <c r="G427" i="3"/>
  <c r="BD427" i="3" s="1"/>
  <c r="BG426" i="3"/>
  <c r="BF426" i="3"/>
  <c r="BE426" i="3"/>
  <c r="BC426" i="3"/>
  <c r="K426" i="3"/>
  <c r="I426" i="3"/>
  <c r="G426" i="3"/>
  <c r="BD426" i="3" s="1"/>
  <c r="BG425" i="3"/>
  <c r="BF425" i="3"/>
  <c r="BE425" i="3"/>
  <c r="BC425" i="3"/>
  <c r="K425" i="3"/>
  <c r="I425" i="3"/>
  <c r="G425" i="3"/>
  <c r="BD425" i="3" s="1"/>
  <c r="BG424" i="3"/>
  <c r="BF424" i="3"/>
  <c r="BE424" i="3"/>
  <c r="BC424" i="3"/>
  <c r="K424" i="3"/>
  <c r="I424" i="3"/>
  <c r="G424" i="3"/>
  <c r="BD424" i="3" s="1"/>
  <c r="BG423" i="3"/>
  <c r="BF423" i="3"/>
  <c r="BE423" i="3"/>
  <c r="BC423" i="3"/>
  <c r="K423" i="3"/>
  <c r="I423" i="3"/>
  <c r="G423" i="3"/>
  <c r="BD423" i="3" s="1"/>
  <c r="BG422" i="3"/>
  <c r="BF422" i="3"/>
  <c r="BE422" i="3"/>
  <c r="BC422" i="3"/>
  <c r="K422" i="3"/>
  <c r="I422" i="3"/>
  <c r="G422" i="3"/>
  <c r="BD422" i="3" s="1"/>
  <c r="BG421" i="3"/>
  <c r="BF421" i="3"/>
  <c r="BE421" i="3"/>
  <c r="BC421" i="3"/>
  <c r="K421" i="3"/>
  <c r="I421" i="3"/>
  <c r="G421" i="3"/>
  <c r="BD421" i="3" s="1"/>
  <c r="BG420" i="3"/>
  <c r="BF420" i="3"/>
  <c r="BE420" i="3"/>
  <c r="BC420" i="3"/>
  <c r="K420" i="3"/>
  <c r="I420" i="3"/>
  <c r="G420" i="3"/>
  <c r="BD420" i="3" s="1"/>
  <c r="BG419" i="3"/>
  <c r="BF419" i="3"/>
  <c r="BE419" i="3"/>
  <c r="BC419" i="3"/>
  <c r="K419" i="3"/>
  <c r="I419" i="3"/>
  <c r="G419" i="3"/>
  <c r="BD419" i="3" s="1"/>
  <c r="BG418" i="3"/>
  <c r="BF418" i="3"/>
  <c r="BE418" i="3"/>
  <c r="BC418" i="3"/>
  <c r="K418" i="3"/>
  <c r="I418" i="3"/>
  <c r="G418" i="3"/>
  <c r="BD418" i="3" s="1"/>
  <c r="BG416" i="3"/>
  <c r="BF416" i="3"/>
  <c r="BE416" i="3"/>
  <c r="BC416" i="3"/>
  <c r="K416" i="3"/>
  <c r="I416" i="3"/>
  <c r="G416" i="3"/>
  <c r="BD416" i="3" s="1"/>
  <c r="BG414" i="3"/>
  <c r="BF414" i="3"/>
  <c r="BE414" i="3"/>
  <c r="BC414" i="3"/>
  <c r="K414" i="3"/>
  <c r="I414" i="3"/>
  <c r="I473" i="3" s="1"/>
  <c r="G414" i="3"/>
  <c r="B30" i="2"/>
  <c r="A30" i="2"/>
  <c r="K473" i="3"/>
  <c r="C473" i="3"/>
  <c r="BG411" i="3"/>
  <c r="BF411" i="3"/>
  <c r="BE411" i="3"/>
  <c r="BC411" i="3"/>
  <c r="K411" i="3"/>
  <c r="I411" i="3"/>
  <c r="G411" i="3"/>
  <c r="BD411" i="3" s="1"/>
  <c r="BG410" i="3"/>
  <c r="BF410" i="3"/>
  <c r="BE410" i="3"/>
  <c r="BC410" i="3"/>
  <c r="K410" i="3"/>
  <c r="I410" i="3"/>
  <c r="G410" i="3"/>
  <c r="BD410" i="3" s="1"/>
  <c r="BG407" i="3"/>
  <c r="BF407" i="3"/>
  <c r="BE407" i="3"/>
  <c r="BC407" i="3"/>
  <c r="K407" i="3"/>
  <c r="I407" i="3"/>
  <c r="G407" i="3"/>
  <c r="BD407" i="3" s="1"/>
  <c r="BG406" i="3"/>
  <c r="BF406" i="3"/>
  <c r="BE406" i="3"/>
  <c r="BC406" i="3"/>
  <c r="K406" i="3"/>
  <c r="I406" i="3"/>
  <c r="G406" i="3"/>
  <c r="BD406" i="3" s="1"/>
  <c r="BG404" i="3"/>
  <c r="BF404" i="3"/>
  <c r="BE404" i="3"/>
  <c r="BC404" i="3"/>
  <c r="K404" i="3"/>
  <c r="I404" i="3"/>
  <c r="G404" i="3"/>
  <c r="BD404" i="3" s="1"/>
  <c r="BG402" i="3"/>
  <c r="BF402" i="3"/>
  <c r="BE402" i="3"/>
  <c r="BC402" i="3"/>
  <c r="K402" i="3"/>
  <c r="I402" i="3"/>
  <c r="G402" i="3"/>
  <c r="BD402" i="3" s="1"/>
  <c r="BG401" i="3"/>
  <c r="BF401" i="3"/>
  <c r="BE401" i="3"/>
  <c r="BC401" i="3"/>
  <c r="K401" i="3"/>
  <c r="I401" i="3"/>
  <c r="G401" i="3"/>
  <c r="BD401" i="3" s="1"/>
  <c r="BG400" i="3"/>
  <c r="BF400" i="3"/>
  <c r="BE400" i="3"/>
  <c r="BC400" i="3"/>
  <c r="K400" i="3"/>
  <c r="I400" i="3"/>
  <c r="G400" i="3"/>
  <c r="BD400" i="3" s="1"/>
  <c r="BG399" i="3"/>
  <c r="BF399" i="3"/>
  <c r="BE399" i="3"/>
  <c r="BC399" i="3"/>
  <c r="K399" i="3"/>
  <c r="I399" i="3"/>
  <c r="G399" i="3"/>
  <c r="BD399" i="3" s="1"/>
  <c r="BG397" i="3"/>
  <c r="BF397" i="3"/>
  <c r="BE397" i="3"/>
  <c r="BC397" i="3"/>
  <c r="K397" i="3"/>
  <c r="I397" i="3"/>
  <c r="G397" i="3"/>
  <c r="BD397" i="3" s="1"/>
  <c r="BG396" i="3"/>
  <c r="BF396" i="3"/>
  <c r="BE396" i="3"/>
  <c r="BC396" i="3"/>
  <c r="K396" i="3"/>
  <c r="I396" i="3"/>
  <c r="G396" i="3"/>
  <c r="BD396" i="3" s="1"/>
  <c r="BG395" i="3"/>
  <c r="BF395" i="3"/>
  <c r="BE395" i="3"/>
  <c r="BC395" i="3"/>
  <c r="K395" i="3"/>
  <c r="I395" i="3"/>
  <c r="G395" i="3"/>
  <c r="BD395" i="3" s="1"/>
  <c r="BG393" i="3"/>
  <c r="BF393" i="3"/>
  <c r="BE393" i="3"/>
  <c r="BC393" i="3"/>
  <c r="K393" i="3"/>
  <c r="I393" i="3"/>
  <c r="G393" i="3"/>
  <c r="BD393" i="3" s="1"/>
  <c r="BG391" i="3"/>
  <c r="BF391" i="3"/>
  <c r="BE391" i="3"/>
  <c r="BC391" i="3"/>
  <c r="K391" i="3"/>
  <c r="I391" i="3"/>
  <c r="G391" i="3"/>
  <c r="BD391" i="3" s="1"/>
  <c r="BG390" i="3"/>
  <c r="BF390" i="3"/>
  <c r="BE390" i="3"/>
  <c r="BC390" i="3"/>
  <c r="K390" i="3"/>
  <c r="I390" i="3"/>
  <c r="G390" i="3"/>
  <c r="BD390" i="3" s="1"/>
  <c r="BG388" i="3"/>
  <c r="BF388" i="3"/>
  <c r="BE388" i="3"/>
  <c r="BC388" i="3"/>
  <c r="K388" i="3"/>
  <c r="I388" i="3"/>
  <c r="G388" i="3"/>
  <c r="BD388" i="3" s="1"/>
  <c r="BG386" i="3"/>
  <c r="BF386" i="3"/>
  <c r="BE386" i="3"/>
  <c r="BC386" i="3"/>
  <c r="K386" i="3"/>
  <c r="I386" i="3"/>
  <c r="G386" i="3"/>
  <c r="BD386" i="3" s="1"/>
  <c r="BG384" i="3"/>
  <c r="BF384" i="3"/>
  <c r="BE384" i="3"/>
  <c r="BC384" i="3"/>
  <c r="K384" i="3"/>
  <c r="I384" i="3"/>
  <c r="G384" i="3"/>
  <c r="BD384" i="3" s="1"/>
  <c r="BG382" i="3"/>
  <c r="BF382" i="3"/>
  <c r="BE382" i="3"/>
  <c r="BC382" i="3"/>
  <c r="BC412" i="3" s="1"/>
  <c r="E29" i="2" s="1"/>
  <c r="K382" i="3"/>
  <c r="I382" i="3"/>
  <c r="I412" i="3" s="1"/>
  <c r="G382" i="3"/>
  <c r="B29" i="2"/>
  <c r="A29" i="2"/>
  <c r="K412" i="3"/>
  <c r="C412" i="3"/>
  <c r="BG379" i="3"/>
  <c r="BF379" i="3"/>
  <c r="BE379" i="3"/>
  <c r="BC379" i="3"/>
  <c r="K379" i="3"/>
  <c r="I379" i="3"/>
  <c r="G379" i="3"/>
  <c r="BD379" i="3" s="1"/>
  <c r="BG377" i="3"/>
  <c r="BF377" i="3"/>
  <c r="BE377" i="3"/>
  <c r="BC377" i="3"/>
  <c r="K377" i="3"/>
  <c r="I377" i="3"/>
  <c r="G377" i="3"/>
  <c r="BD377" i="3" s="1"/>
  <c r="BG376" i="3"/>
  <c r="BF376" i="3"/>
  <c r="BE376" i="3"/>
  <c r="BC376" i="3"/>
  <c r="K376" i="3"/>
  <c r="I376" i="3"/>
  <c r="G376" i="3"/>
  <c r="BD376" i="3" s="1"/>
  <c r="BG374" i="3"/>
  <c r="BF374" i="3"/>
  <c r="BE374" i="3"/>
  <c r="BC374" i="3"/>
  <c r="K374" i="3"/>
  <c r="I374" i="3"/>
  <c r="G374" i="3"/>
  <c r="BD374" i="3" s="1"/>
  <c r="BG372" i="3"/>
  <c r="BF372" i="3"/>
  <c r="BE372" i="3"/>
  <c r="BC372" i="3"/>
  <c r="K372" i="3"/>
  <c r="I372" i="3"/>
  <c r="G372" i="3"/>
  <c r="BD372" i="3" s="1"/>
  <c r="BG370" i="3"/>
  <c r="BF370" i="3"/>
  <c r="BE370" i="3"/>
  <c r="BC370" i="3"/>
  <c r="K370" i="3"/>
  <c r="I370" i="3"/>
  <c r="G370" i="3"/>
  <c r="BD370" i="3" s="1"/>
  <c r="BG368" i="3"/>
  <c r="BF368" i="3"/>
  <c r="BE368" i="3"/>
  <c r="BC368" i="3"/>
  <c r="K368" i="3"/>
  <c r="I368" i="3"/>
  <c r="G368" i="3"/>
  <c r="BD368" i="3" s="1"/>
  <c r="BG366" i="3"/>
  <c r="BF366" i="3"/>
  <c r="BE366" i="3"/>
  <c r="BC366" i="3"/>
  <c r="K366" i="3"/>
  <c r="I366" i="3"/>
  <c r="G366" i="3"/>
  <c r="BD366" i="3" s="1"/>
  <c r="BG364" i="3"/>
  <c r="BF364" i="3"/>
  <c r="BE364" i="3"/>
  <c r="BC364" i="3"/>
  <c r="K364" i="3"/>
  <c r="I364" i="3"/>
  <c r="G364" i="3"/>
  <c r="BD364" i="3" s="1"/>
  <c r="BG362" i="3"/>
  <c r="BF362" i="3"/>
  <c r="BE362" i="3"/>
  <c r="BC362" i="3"/>
  <c r="K362" i="3"/>
  <c r="I362" i="3"/>
  <c r="G362" i="3"/>
  <c r="BD362" i="3" s="1"/>
  <c r="BG360" i="3"/>
  <c r="BF360" i="3"/>
  <c r="BE360" i="3"/>
  <c r="BC360" i="3"/>
  <c r="K360" i="3"/>
  <c r="I360" i="3"/>
  <c r="G360" i="3"/>
  <c r="BD360" i="3" s="1"/>
  <c r="BG358" i="3"/>
  <c r="BF358" i="3"/>
  <c r="BE358" i="3"/>
  <c r="BC358" i="3"/>
  <c r="K358" i="3"/>
  <c r="I358" i="3"/>
  <c r="G358" i="3"/>
  <c r="BD358" i="3" s="1"/>
  <c r="BG356" i="3"/>
  <c r="BF356" i="3"/>
  <c r="BE356" i="3"/>
  <c r="BC356" i="3"/>
  <c r="K356" i="3"/>
  <c r="I356" i="3"/>
  <c r="G356" i="3"/>
  <c r="BD356" i="3" s="1"/>
  <c r="BG354" i="3"/>
  <c r="BF354" i="3"/>
  <c r="BE354" i="3"/>
  <c r="BC354" i="3"/>
  <c r="K354" i="3"/>
  <c r="I354" i="3"/>
  <c r="G354" i="3"/>
  <c r="BD354" i="3" s="1"/>
  <c r="BG352" i="3"/>
  <c r="BF352" i="3"/>
  <c r="BE352" i="3"/>
  <c r="BC352" i="3"/>
  <c r="K352" i="3"/>
  <c r="I352" i="3"/>
  <c r="G352" i="3"/>
  <c r="BD352" i="3" s="1"/>
  <c r="BG349" i="3"/>
  <c r="BF349" i="3"/>
  <c r="BE349" i="3"/>
  <c r="BC349" i="3"/>
  <c r="K349" i="3"/>
  <c r="I349" i="3"/>
  <c r="G349" i="3"/>
  <c r="BD349" i="3" s="1"/>
  <c r="BG347" i="3"/>
  <c r="BF347" i="3"/>
  <c r="BE347" i="3"/>
  <c r="BC347" i="3"/>
  <c r="K347" i="3"/>
  <c r="I347" i="3"/>
  <c r="G347" i="3"/>
  <c r="BD347" i="3" s="1"/>
  <c r="BG345" i="3"/>
  <c r="BF345" i="3"/>
  <c r="BE345" i="3"/>
  <c r="BC345" i="3"/>
  <c r="K345" i="3"/>
  <c r="K380" i="3" s="1"/>
  <c r="I345" i="3"/>
  <c r="G345" i="3"/>
  <c r="B28" i="2"/>
  <c r="A28" i="2"/>
  <c r="C380" i="3"/>
  <c r="BG342" i="3"/>
  <c r="BF342" i="3"/>
  <c r="BE342" i="3"/>
  <c r="BC342" i="3"/>
  <c r="K342" i="3"/>
  <c r="I342" i="3"/>
  <c r="G342" i="3"/>
  <c r="BD342" i="3" s="1"/>
  <c r="BG341" i="3"/>
  <c r="BF341" i="3"/>
  <c r="BE341" i="3"/>
  <c r="BC341" i="3"/>
  <c r="K341" i="3"/>
  <c r="I341" i="3"/>
  <c r="G341" i="3"/>
  <c r="BD341" i="3" s="1"/>
  <c r="BG340" i="3"/>
  <c r="BF340" i="3"/>
  <c r="BE340" i="3"/>
  <c r="BC340" i="3"/>
  <c r="K340" i="3"/>
  <c r="I340" i="3"/>
  <c r="G340" i="3"/>
  <c r="BD340" i="3" s="1"/>
  <c r="BG339" i="3"/>
  <c r="BF339" i="3"/>
  <c r="BE339" i="3"/>
  <c r="BC339" i="3"/>
  <c r="K339" i="3"/>
  <c r="I339" i="3"/>
  <c r="G339" i="3"/>
  <c r="BD339" i="3" s="1"/>
  <c r="BG338" i="3"/>
  <c r="BF338" i="3"/>
  <c r="BE338" i="3"/>
  <c r="BC338" i="3"/>
  <c r="K338" i="3"/>
  <c r="I338" i="3"/>
  <c r="G338" i="3"/>
  <c r="BD338" i="3" s="1"/>
  <c r="BG337" i="3"/>
  <c r="BF337" i="3"/>
  <c r="BE337" i="3"/>
  <c r="BC337" i="3"/>
  <c r="K337" i="3"/>
  <c r="I337" i="3"/>
  <c r="G337" i="3"/>
  <c r="BD337" i="3" s="1"/>
  <c r="BG336" i="3"/>
  <c r="BF336" i="3"/>
  <c r="BE336" i="3"/>
  <c r="BC336" i="3"/>
  <c r="K336" i="3"/>
  <c r="I336" i="3"/>
  <c r="G336" i="3"/>
  <c r="BD336" i="3" s="1"/>
  <c r="BG335" i="3"/>
  <c r="BF335" i="3"/>
  <c r="BE335" i="3"/>
  <c r="BC335" i="3"/>
  <c r="K335" i="3"/>
  <c r="I335" i="3"/>
  <c r="G335" i="3"/>
  <c r="BD335" i="3" s="1"/>
  <c r="BG334" i="3"/>
  <c r="BF334" i="3"/>
  <c r="BE334" i="3"/>
  <c r="BC334" i="3"/>
  <c r="K334" i="3"/>
  <c r="I334" i="3"/>
  <c r="G334" i="3"/>
  <c r="BD334" i="3" s="1"/>
  <c r="BG333" i="3"/>
  <c r="BF333" i="3"/>
  <c r="BE333" i="3"/>
  <c r="BC333" i="3"/>
  <c r="K333" i="3"/>
  <c r="I333" i="3"/>
  <c r="G333" i="3"/>
  <c r="BD333" i="3" s="1"/>
  <c r="BG332" i="3"/>
  <c r="BF332" i="3"/>
  <c r="BE332" i="3"/>
  <c r="BC332" i="3"/>
  <c r="K332" i="3"/>
  <c r="I332" i="3"/>
  <c r="G332" i="3"/>
  <c r="BD332" i="3" s="1"/>
  <c r="BG331" i="3"/>
  <c r="BF331" i="3"/>
  <c r="BE331" i="3"/>
  <c r="BC331" i="3"/>
  <c r="K331" i="3"/>
  <c r="I331" i="3"/>
  <c r="G331" i="3"/>
  <c r="BD331" i="3" s="1"/>
  <c r="BG330" i="3"/>
  <c r="BF330" i="3"/>
  <c r="BE330" i="3"/>
  <c r="BC330" i="3"/>
  <c r="K330" i="3"/>
  <c r="I330" i="3"/>
  <c r="G330" i="3"/>
  <c r="BD330" i="3" s="1"/>
  <c r="BG329" i="3"/>
  <c r="BF329" i="3"/>
  <c r="BE329" i="3"/>
  <c r="BC329" i="3"/>
  <c r="K329" i="3"/>
  <c r="I329" i="3"/>
  <c r="G329" i="3"/>
  <c r="BD329" i="3" s="1"/>
  <c r="BG328" i="3"/>
  <c r="BF328" i="3"/>
  <c r="BE328" i="3"/>
  <c r="BC328" i="3"/>
  <c r="K328" i="3"/>
  <c r="I328" i="3"/>
  <c r="G328" i="3"/>
  <c r="BD328" i="3" s="1"/>
  <c r="BG327" i="3"/>
  <c r="BF327" i="3"/>
  <c r="BE327" i="3"/>
  <c r="BC327" i="3"/>
  <c r="K327" i="3"/>
  <c r="K343" i="3" s="1"/>
  <c r="I327" i="3"/>
  <c r="G327" i="3"/>
  <c r="B27" i="2"/>
  <c r="A27" i="2"/>
  <c r="I343" i="3"/>
  <c r="C343" i="3"/>
  <c r="BG324" i="3"/>
  <c r="BF324" i="3"/>
  <c r="BE324" i="3"/>
  <c r="BC324" i="3"/>
  <c r="K324" i="3"/>
  <c r="I324" i="3"/>
  <c r="G324" i="3"/>
  <c r="BD324" i="3" s="1"/>
  <c r="BG323" i="3"/>
  <c r="BF323" i="3"/>
  <c r="BE323" i="3"/>
  <c r="BC323" i="3"/>
  <c r="K323" i="3"/>
  <c r="I323" i="3"/>
  <c r="G323" i="3"/>
  <c r="BD323" i="3" s="1"/>
  <c r="BG322" i="3"/>
  <c r="BF322" i="3"/>
  <c r="BE322" i="3"/>
  <c r="BC322" i="3"/>
  <c r="K322" i="3"/>
  <c r="I322" i="3"/>
  <c r="G322" i="3"/>
  <c r="BD322" i="3" s="1"/>
  <c r="BG321" i="3"/>
  <c r="BF321" i="3"/>
  <c r="BE321" i="3"/>
  <c r="BC321" i="3"/>
  <c r="K321" i="3"/>
  <c r="I321" i="3"/>
  <c r="G321" i="3"/>
  <c r="BD321" i="3" s="1"/>
  <c r="BG320" i="3"/>
  <c r="BF320" i="3"/>
  <c r="BE320" i="3"/>
  <c r="BC320" i="3"/>
  <c r="K320" i="3"/>
  <c r="I320" i="3"/>
  <c r="G320" i="3"/>
  <c r="BD320" i="3" s="1"/>
  <c r="BG319" i="3"/>
  <c r="BF319" i="3"/>
  <c r="BE319" i="3"/>
  <c r="BC319" i="3"/>
  <c r="K319" i="3"/>
  <c r="I319" i="3"/>
  <c r="G319" i="3"/>
  <c r="BD319" i="3" s="1"/>
  <c r="BG318" i="3"/>
  <c r="BF318" i="3"/>
  <c r="BE318" i="3"/>
  <c r="BC318" i="3"/>
  <c r="K318" i="3"/>
  <c r="I318" i="3"/>
  <c r="G318" i="3"/>
  <c r="BD318" i="3" s="1"/>
  <c r="BG317" i="3"/>
  <c r="BF317" i="3"/>
  <c r="BE317" i="3"/>
  <c r="BC317" i="3"/>
  <c r="K317" i="3"/>
  <c r="I317" i="3"/>
  <c r="G317" i="3"/>
  <c r="BD317" i="3" s="1"/>
  <c r="BG316" i="3"/>
  <c r="BF316" i="3"/>
  <c r="BE316" i="3"/>
  <c r="BC316" i="3"/>
  <c r="K316" i="3"/>
  <c r="I316" i="3"/>
  <c r="G316" i="3"/>
  <c r="BD316" i="3" s="1"/>
  <c r="BG315" i="3"/>
  <c r="BF315" i="3"/>
  <c r="BE315" i="3"/>
  <c r="BC315" i="3"/>
  <c r="K315" i="3"/>
  <c r="I315" i="3"/>
  <c r="G315" i="3"/>
  <c r="BD315" i="3" s="1"/>
  <c r="BG314" i="3"/>
  <c r="BF314" i="3"/>
  <c r="BE314" i="3"/>
  <c r="BC314" i="3"/>
  <c r="K314" i="3"/>
  <c r="I314" i="3"/>
  <c r="G314" i="3"/>
  <c r="BD314" i="3" s="1"/>
  <c r="BG313" i="3"/>
  <c r="BF313" i="3"/>
  <c r="BE313" i="3"/>
  <c r="BC313" i="3"/>
  <c r="K313" i="3"/>
  <c r="I313" i="3"/>
  <c r="G313" i="3"/>
  <c r="BD313" i="3" s="1"/>
  <c r="BG312" i="3"/>
  <c r="BF312" i="3"/>
  <c r="BE312" i="3"/>
  <c r="BC312" i="3"/>
  <c r="K312" i="3"/>
  <c r="I312" i="3"/>
  <c r="G312" i="3"/>
  <c r="BD312" i="3" s="1"/>
  <c r="BG311" i="3"/>
  <c r="BF311" i="3"/>
  <c r="BE311" i="3"/>
  <c r="BC311" i="3"/>
  <c r="K311" i="3"/>
  <c r="I311" i="3"/>
  <c r="G311" i="3"/>
  <c r="BD311" i="3" s="1"/>
  <c r="BG310" i="3"/>
  <c r="BF310" i="3"/>
  <c r="BE310" i="3"/>
  <c r="BC310" i="3"/>
  <c r="K310" i="3"/>
  <c r="I310" i="3"/>
  <c r="G310" i="3"/>
  <c r="BD310" i="3" s="1"/>
  <c r="BG309" i="3"/>
  <c r="BF309" i="3"/>
  <c r="BE309" i="3"/>
  <c r="BC309" i="3"/>
  <c r="K309" i="3"/>
  <c r="I309" i="3"/>
  <c r="G309" i="3"/>
  <c r="BD309" i="3" s="1"/>
  <c r="BG308" i="3"/>
  <c r="BF308" i="3"/>
  <c r="BE308" i="3"/>
  <c r="BC308" i="3"/>
  <c r="K308" i="3"/>
  <c r="I308" i="3"/>
  <c r="G308" i="3"/>
  <c r="BD308" i="3" s="1"/>
  <c r="BG307" i="3"/>
  <c r="BF307" i="3"/>
  <c r="BE307" i="3"/>
  <c r="BC307" i="3"/>
  <c r="K307" i="3"/>
  <c r="I307" i="3"/>
  <c r="G307" i="3"/>
  <c r="BD307" i="3" s="1"/>
  <c r="BG306" i="3"/>
  <c r="BF306" i="3"/>
  <c r="BE306" i="3"/>
  <c r="BC306" i="3"/>
  <c r="K306" i="3"/>
  <c r="I306" i="3"/>
  <c r="G306" i="3"/>
  <c r="BD306" i="3" s="1"/>
  <c r="BG305" i="3"/>
  <c r="BF305" i="3"/>
  <c r="BE305" i="3"/>
  <c r="BC305" i="3"/>
  <c r="K305" i="3"/>
  <c r="I305" i="3"/>
  <c r="G305" i="3"/>
  <c r="BD305" i="3" s="1"/>
  <c r="BG304" i="3"/>
  <c r="BF304" i="3"/>
  <c r="BE304" i="3"/>
  <c r="BC304" i="3"/>
  <c r="K304" i="3"/>
  <c r="I304" i="3"/>
  <c r="G304" i="3"/>
  <c r="BD304" i="3" s="1"/>
  <c r="BG303" i="3"/>
  <c r="BF303" i="3"/>
  <c r="BE303" i="3"/>
  <c r="BC303" i="3"/>
  <c r="K303" i="3"/>
  <c r="I303" i="3"/>
  <c r="G303" i="3"/>
  <c r="BD303" i="3" s="1"/>
  <c r="BG302" i="3"/>
  <c r="BF302" i="3"/>
  <c r="BE302" i="3"/>
  <c r="BC302" i="3"/>
  <c r="K302" i="3"/>
  <c r="I302" i="3"/>
  <c r="G302" i="3"/>
  <c r="BD302" i="3" s="1"/>
  <c r="BG301" i="3"/>
  <c r="BF301" i="3"/>
  <c r="BE301" i="3"/>
  <c r="BC301" i="3"/>
  <c r="K301" i="3"/>
  <c r="I301" i="3"/>
  <c r="G301" i="3"/>
  <c r="BD301" i="3" s="1"/>
  <c r="BG300" i="3"/>
  <c r="BF300" i="3"/>
  <c r="BE300" i="3"/>
  <c r="BC300" i="3"/>
  <c r="K300" i="3"/>
  <c r="I300" i="3"/>
  <c r="G300" i="3"/>
  <c r="BD300" i="3" s="1"/>
  <c r="BG299" i="3"/>
  <c r="BF299" i="3"/>
  <c r="BE299" i="3"/>
  <c r="BC299" i="3"/>
  <c r="K299" i="3"/>
  <c r="I299" i="3"/>
  <c r="G299" i="3"/>
  <c r="BD299" i="3" s="1"/>
  <c r="BG298" i="3"/>
  <c r="BF298" i="3"/>
  <c r="BE298" i="3"/>
  <c r="BC298" i="3"/>
  <c r="K298" i="3"/>
  <c r="I298" i="3"/>
  <c r="G298" i="3"/>
  <c r="BD298" i="3" s="1"/>
  <c r="BG297" i="3"/>
  <c r="BF297" i="3"/>
  <c r="BE297" i="3"/>
  <c r="BC297" i="3"/>
  <c r="K297" i="3"/>
  <c r="I297" i="3"/>
  <c r="G297" i="3"/>
  <c r="B26" i="2"/>
  <c r="A26" i="2"/>
  <c r="I325" i="3"/>
  <c r="C325" i="3"/>
  <c r="BG294" i="3"/>
  <c r="BF294" i="3"/>
  <c r="BE294" i="3"/>
  <c r="BC294" i="3"/>
  <c r="K294" i="3"/>
  <c r="I294" i="3"/>
  <c r="G294" i="3"/>
  <c r="BD294" i="3" s="1"/>
  <c r="BG293" i="3"/>
  <c r="BF293" i="3"/>
  <c r="BE293" i="3"/>
  <c r="BC293" i="3"/>
  <c r="K293" i="3"/>
  <c r="I293" i="3"/>
  <c r="G293" i="3"/>
  <c r="BD293" i="3" s="1"/>
  <c r="BG292" i="3"/>
  <c r="BF292" i="3"/>
  <c r="BE292" i="3"/>
  <c r="BC292" i="3"/>
  <c r="K292" i="3"/>
  <c r="I292" i="3"/>
  <c r="G292" i="3"/>
  <c r="BD292" i="3" s="1"/>
  <c r="BG291" i="3"/>
  <c r="BF291" i="3"/>
  <c r="BE291" i="3"/>
  <c r="BC291" i="3"/>
  <c r="K291" i="3"/>
  <c r="I291" i="3"/>
  <c r="G291" i="3"/>
  <c r="BD291" i="3" s="1"/>
  <c r="BG290" i="3"/>
  <c r="BF290" i="3"/>
  <c r="BE290" i="3"/>
  <c r="BC290" i="3"/>
  <c r="K290" i="3"/>
  <c r="I290" i="3"/>
  <c r="G290" i="3"/>
  <c r="BD290" i="3" s="1"/>
  <c r="BG289" i="3"/>
  <c r="BF289" i="3"/>
  <c r="BE289" i="3"/>
  <c r="BC289" i="3"/>
  <c r="K289" i="3"/>
  <c r="I289" i="3"/>
  <c r="G289" i="3"/>
  <c r="BD289" i="3" s="1"/>
  <c r="BG288" i="3"/>
  <c r="BF288" i="3"/>
  <c r="BE288" i="3"/>
  <c r="BC288" i="3"/>
  <c r="K288" i="3"/>
  <c r="I288" i="3"/>
  <c r="G288" i="3"/>
  <c r="BD288" i="3" s="1"/>
  <c r="BG287" i="3"/>
  <c r="BF287" i="3"/>
  <c r="BE287" i="3"/>
  <c r="BC287" i="3"/>
  <c r="K287" i="3"/>
  <c r="I287" i="3"/>
  <c r="G287" i="3"/>
  <c r="BD287" i="3" s="1"/>
  <c r="BG286" i="3"/>
  <c r="BF286" i="3"/>
  <c r="BE286" i="3"/>
  <c r="BC286" i="3"/>
  <c r="K286" i="3"/>
  <c r="I286" i="3"/>
  <c r="G286" i="3"/>
  <c r="BD286" i="3" s="1"/>
  <c r="BG285" i="3"/>
  <c r="BF285" i="3"/>
  <c r="BE285" i="3"/>
  <c r="BC285" i="3"/>
  <c r="K285" i="3"/>
  <c r="I285" i="3"/>
  <c r="G285" i="3"/>
  <c r="BD285" i="3" s="1"/>
  <c r="BG284" i="3"/>
  <c r="BF284" i="3"/>
  <c r="BE284" i="3"/>
  <c r="BC284" i="3"/>
  <c r="K284" i="3"/>
  <c r="I284" i="3"/>
  <c r="G284" i="3"/>
  <c r="BD284" i="3" s="1"/>
  <c r="BG283" i="3"/>
  <c r="BF283" i="3"/>
  <c r="BE283" i="3"/>
  <c r="BC283" i="3"/>
  <c r="K283" i="3"/>
  <c r="I283" i="3"/>
  <c r="G283" i="3"/>
  <c r="BD283" i="3" s="1"/>
  <c r="BG282" i="3"/>
  <c r="BF282" i="3"/>
  <c r="BE282" i="3"/>
  <c r="BC282" i="3"/>
  <c r="K282" i="3"/>
  <c r="I282" i="3"/>
  <c r="G282" i="3"/>
  <c r="BD282" i="3" s="1"/>
  <c r="BG281" i="3"/>
  <c r="BF281" i="3"/>
  <c r="BE281" i="3"/>
  <c r="BC281" i="3"/>
  <c r="K281" i="3"/>
  <c r="I281" i="3"/>
  <c r="G281" i="3"/>
  <c r="BD281" i="3" s="1"/>
  <c r="BG280" i="3"/>
  <c r="BF280" i="3"/>
  <c r="BE280" i="3"/>
  <c r="BC280" i="3"/>
  <c r="K280" i="3"/>
  <c r="I280" i="3"/>
  <c r="G280" i="3"/>
  <c r="BD280" i="3" s="1"/>
  <c r="BG279" i="3"/>
  <c r="BF279" i="3"/>
  <c r="BE279" i="3"/>
  <c r="BC279" i="3"/>
  <c r="K279" i="3"/>
  <c r="I279" i="3"/>
  <c r="G279" i="3"/>
  <c r="BD279" i="3" s="1"/>
  <c r="BG278" i="3"/>
  <c r="BF278" i="3"/>
  <c r="BE278" i="3"/>
  <c r="BC278" i="3"/>
  <c r="K278" i="3"/>
  <c r="I278" i="3"/>
  <c r="G278" i="3"/>
  <c r="BD278" i="3" s="1"/>
  <c r="BG277" i="3"/>
  <c r="BF277" i="3"/>
  <c r="BE277" i="3"/>
  <c r="BC277" i="3"/>
  <c r="K277" i="3"/>
  <c r="I277" i="3"/>
  <c r="G277" i="3"/>
  <c r="BD277" i="3" s="1"/>
  <c r="BG276" i="3"/>
  <c r="BF276" i="3"/>
  <c r="BE276" i="3"/>
  <c r="BC276" i="3"/>
  <c r="K276" i="3"/>
  <c r="I276" i="3"/>
  <c r="G276" i="3"/>
  <c r="BD276" i="3" s="1"/>
  <c r="BG275" i="3"/>
  <c r="BF275" i="3"/>
  <c r="BE275" i="3"/>
  <c r="BC275" i="3"/>
  <c r="K275" i="3"/>
  <c r="I275" i="3"/>
  <c r="G275" i="3"/>
  <c r="BD275" i="3" s="1"/>
  <c r="BG274" i="3"/>
  <c r="BF274" i="3"/>
  <c r="BE274" i="3"/>
  <c r="BC274" i="3"/>
  <c r="K274" i="3"/>
  <c r="I274" i="3"/>
  <c r="G274" i="3"/>
  <c r="BD274" i="3" s="1"/>
  <c r="BG273" i="3"/>
  <c r="BF273" i="3"/>
  <c r="BE273" i="3"/>
  <c r="BC273" i="3"/>
  <c r="K273" i="3"/>
  <c r="I273" i="3"/>
  <c r="G273" i="3"/>
  <c r="BD273" i="3" s="1"/>
  <c r="BG272" i="3"/>
  <c r="BF272" i="3"/>
  <c r="BE272" i="3"/>
  <c r="BC272" i="3"/>
  <c r="K272" i="3"/>
  <c r="I272" i="3"/>
  <c r="G272" i="3"/>
  <c r="BD272" i="3" s="1"/>
  <c r="BG271" i="3"/>
  <c r="BF271" i="3"/>
  <c r="BE271" i="3"/>
  <c r="BC271" i="3"/>
  <c r="K271" i="3"/>
  <c r="I271" i="3"/>
  <c r="G271" i="3"/>
  <c r="BD271" i="3" s="1"/>
  <c r="BG270" i="3"/>
  <c r="BF270" i="3"/>
  <c r="BE270" i="3"/>
  <c r="BC270" i="3"/>
  <c r="K270" i="3"/>
  <c r="I270" i="3"/>
  <c r="G270" i="3"/>
  <c r="BD270" i="3" s="1"/>
  <c r="BG269" i="3"/>
  <c r="BF269" i="3"/>
  <c r="BE269" i="3"/>
  <c r="BC269" i="3"/>
  <c r="K269" i="3"/>
  <c r="I269" i="3"/>
  <c r="G269" i="3"/>
  <c r="BD269" i="3" s="1"/>
  <c r="BG268" i="3"/>
  <c r="BF268" i="3"/>
  <c r="BE268" i="3"/>
  <c r="BC268" i="3"/>
  <c r="K268" i="3"/>
  <c r="I268" i="3"/>
  <c r="G268" i="3"/>
  <c r="BD268" i="3" s="1"/>
  <c r="BG267" i="3"/>
  <c r="BF267" i="3"/>
  <c r="BE267" i="3"/>
  <c r="BC267" i="3"/>
  <c r="K267" i="3"/>
  <c r="I267" i="3"/>
  <c r="G267" i="3"/>
  <c r="BD267" i="3" s="1"/>
  <c r="BG266" i="3"/>
  <c r="BF266" i="3"/>
  <c r="BE266" i="3"/>
  <c r="BC266" i="3"/>
  <c r="K266" i="3"/>
  <c r="I266" i="3"/>
  <c r="G266" i="3"/>
  <c r="BD266" i="3" s="1"/>
  <c r="BG265" i="3"/>
  <c r="BF265" i="3"/>
  <c r="BE265" i="3"/>
  <c r="BC265" i="3"/>
  <c r="K265" i="3"/>
  <c r="I265" i="3"/>
  <c r="G265" i="3"/>
  <c r="BD265" i="3" s="1"/>
  <c r="BG264" i="3"/>
  <c r="BF264" i="3"/>
  <c r="BE264" i="3"/>
  <c r="BC264" i="3"/>
  <c r="K264" i="3"/>
  <c r="I264" i="3"/>
  <c r="G264" i="3"/>
  <c r="BD264" i="3" s="1"/>
  <c r="BG263" i="3"/>
  <c r="BF263" i="3"/>
  <c r="BE263" i="3"/>
  <c r="BC263" i="3"/>
  <c r="K263" i="3"/>
  <c r="I263" i="3"/>
  <c r="G263" i="3"/>
  <c r="BD263" i="3" s="1"/>
  <c r="BG262" i="3"/>
  <c r="BF262" i="3"/>
  <c r="BE262" i="3"/>
  <c r="BC262" i="3"/>
  <c r="K262" i="3"/>
  <c r="I262" i="3"/>
  <c r="G262" i="3"/>
  <c r="BD262" i="3" s="1"/>
  <c r="BG261" i="3"/>
  <c r="BF261" i="3"/>
  <c r="BE261" i="3"/>
  <c r="BC261" i="3"/>
  <c r="K261" i="3"/>
  <c r="I261" i="3"/>
  <c r="G261" i="3"/>
  <c r="BD261" i="3" s="1"/>
  <c r="BG260" i="3"/>
  <c r="BF260" i="3"/>
  <c r="BE260" i="3"/>
  <c r="BC260" i="3"/>
  <c r="K260" i="3"/>
  <c r="I260" i="3"/>
  <c r="G260" i="3"/>
  <c r="BD260" i="3" s="1"/>
  <c r="BG259" i="3"/>
  <c r="BF259" i="3"/>
  <c r="BE259" i="3"/>
  <c r="BC259" i="3"/>
  <c r="K259" i="3"/>
  <c r="I259" i="3"/>
  <c r="G259" i="3"/>
  <c r="BD259" i="3" s="1"/>
  <c r="BG258" i="3"/>
  <c r="BF258" i="3"/>
  <c r="BE258" i="3"/>
  <c r="BC258" i="3"/>
  <c r="K258" i="3"/>
  <c r="I258" i="3"/>
  <c r="G258" i="3"/>
  <c r="BD258" i="3" s="1"/>
  <c r="BG257" i="3"/>
  <c r="BF257" i="3"/>
  <c r="BE257" i="3"/>
  <c r="BC257" i="3"/>
  <c r="BC295" i="3" s="1"/>
  <c r="E25" i="2" s="1"/>
  <c r="K257" i="3"/>
  <c r="I257" i="3"/>
  <c r="I295" i="3" s="1"/>
  <c r="G257" i="3"/>
  <c r="B25" i="2"/>
  <c r="A25" i="2"/>
  <c r="K295" i="3"/>
  <c r="C295" i="3"/>
  <c r="BG254" i="3"/>
  <c r="BF254" i="3"/>
  <c r="BE254" i="3"/>
  <c r="BC254" i="3"/>
  <c r="K254" i="3"/>
  <c r="I254" i="3"/>
  <c r="G254" i="3"/>
  <c r="BD254" i="3" s="1"/>
  <c r="BG251" i="3"/>
  <c r="BF251" i="3"/>
  <c r="BE251" i="3"/>
  <c r="BC251" i="3"/>
  <c r="K251" i="3"/>
  <c r="I251" i="3"/>
  <c r="G251" i="3"/>
  <c r="BD251" i="3" s="1"/>
  <c r="BG248" i="3"/>
  <c r="BF248" i="3"/>
  <c r="BE248" i="3"/>
  <c r="BC248" i="3"/>
  <c r="K248" i="3"/>
  <c r="I248" i="3"/>
  <c r="G248" i="3"/>
  <c r="BD248" i="3" s="1"/>
  <c r="BG246" i="3"/>
  <c r="BF246" i="3"/>
  <c r="BE246" i="3"/>
  <c r="BC246" i="3"/>
  <c r="K246" i="3"/>
  <c r="I246" i="3"/>
  <c r="G246" i="3"/>
  <c r="BD246" i="3" s="1"/>
  <c r="BG244" i="3"/>
  <c r="BF244" i="3"/>
  <c r="BE244" i="3"/>
  <c r="BC244" i="3"/>
  <c r="K244" i="3"/>
  <c r="I244" i="3"/>
  <c r="G244" i="3"/>
  <c r="BD244" i="3" s="1"/>
  <c r="BG240" i="3"/>
  <c r="BF240" i="3"/>
  <c r="BE240" i="3"/>
  <c r="BC240" i="3"/>
  <c r="K240" i="3"/>
  <c r="I240" i="3"/>
  <c r="G240" i="3"/>
  <c r="BD240" i="3" s="1"/>
  <c r="BG238" i="3"/>
  <c r="BF238" i="3"/>
  <c r="BE238" i="3"/>
  <c r="BC238" i="3"/>
  <c r="K238" i="3"/>
  <c r="I238" i="3"/>
  <c r="G238" i="3"/>
  <c r="BD238" i="3" s="1"/>
  <c r="BG236" i="3"/>
  <c r="BF236" i="3"/>
  <c r="BE236" i="3"/>
  <c r="BC236" i="3"/>
  <c r="K236" i="3"/>
  <c r="I236" i="3"/>
  <c r="G236" i="3"/>
  <c r="BD236" i="3" s="1"/>
  <c r="BG234" i="3"/>
  <c r="BF234" i="3"/>
  <c r="BE234" i="3"/>
  <c r="BC234" i="3"/>
  <c r="K234" i="3"/>
  <c r="I234" i="3"/>
  <c r="G234" i="3"/>
  <c r="BD234" i="3" s="1"/>
  <c r="BG229" i="3"/>
  <c r="BF229" i="3"/>
  <c r="BE229" i="3"/>
  <c r="BC229" i="3"/>
  <c r="K229" i="3"/>
  <c r="I229" i="3"/>
  <c r="I255" i="3" s="1"/>
  <c r="G229" i="3"/>
  <c r="B24" i="2"/>
  <c r="A24" i="2"/>
  <c r="K255" i="3"/>
  <c r="C255" i="3"/>
  <c r="BG226" i="3"/>
  <c r="BF226" i="3"/>
  <c r="BE226" i="3"/>
  <c r="BC226" i="3"/>
  <c r="K226" i="3"/>
  <c r="I226" i="3"/>
  <c r="G226" i="3"/>
  <c r="BD226" i="3" s="1"/>
  <c r="BG224" i="3"/>
  <c r="BF224" i="3"/>
  <c r="BE224" i="3"/>
  <c r="BC224" i="3"/>
  <c r="K224" i="3"/>
  <c r="I224" i="3"/>
  <c r="G224" i="3"/>
  <c r="BD224" i="3" s="1"/>
  <c r="BG222" i="3"/>
  <c r="BF222" i="3"/>
  <c r="BE222" i="3"/>
  <c r="BC222" i="3"/>
  <c r="K222" i="3"/>
  <c r="I222" i="3"/>
  <c r="G222" i="3"/>
  <c r="BD222" i="3" s="1"/>
  <c r="BG220" i="3"/>
  <c r="BF220" i="3"/>
  <c r="BE220" i="3"/>
  <c r="BC220" i="3"/>
  <c r="K220" i="3"/>
  <c r="I220" i="3"/>
  <c r="G220" i="3"/>
  <c r="BD220" i="3" s="1"/>
  <c r="BG218" i="3"/>
  <c r="BF218" i="3"/>
  <c r="BF227" i="3" s="1"/>
  <c r="H23" i="2" s="1"/>
  <c r="BE218" i="3"/>
  <c r="BC218" i="3"/>
  <c r="K218" i="3"/>
  <c r="I218" i="3"/>
  <c r="I227" i="3" s="1"/>
  <c r="G218" i="3"/>
  <c r="B23" i="2"/>
  <c r="A23" i="2"/>
  <c r="K227" i="3"/>
  <c r="C227" i="3"/>
  <c r="BG214" i="3"/>
  <c r="BF214" i="3"/>
  <c r="BE214" i="3"/>
  <c r="BD214" i="3"/>
  <c r="K214" i="3"/>
  <c r="I214" i="3"/>
  <c r="G214" i="3"/>
  <c r="BC214" i="3" s="1"/>
  <c r="BG213" i="3"/>
  <c r="BG216" i="3" s="1"/>
  <c r="I22" i="2" s="1"/>
  <c r="BF213" i="3"/>
  <c r="BE213" i="3"/>
  <c r="BE216" i="3" s="1"/>
  <c r="G22" i="2" s="1"/>
  <c r="BD213" i="3"/>
  <c r="K213" i="3"/>
  <c r="K216" i="3" s="1"/>
  <c r="I213" i="3"/>
  <c r="G213" i="3"/>
  <c r="BC213" i="3" s="1"/>
  <c r="B22" i="2"/>
  <c r="A22" i="2"/>
  <c r="I216" i="3"/>
  <c r="C216" i="3"/>
  <c r="BG209" i="3"/>
  <c r="BG211" i="3" s="1"/>
  <c r="I21" i="2" s="1"/>
  <c r="BF209" i="3"/>
  <c r="BF211" i="3" s="1"/>
  <c r="H21" i="2" s="1"/>
  <c r="BE209" i="3"/>
  <c r="BE211" i="3" s="1"/>
  <c r="G21" i="2" s="1"/>
  <c r="BD209" i="3"/>
  <c r="K209" i="3"/>
  <c r="I209" i="3"/>
  <c r="G209" i="3"/>
  <c r="G211" i="3" s="1"/>
  <c r="B21" i="2"/>
  <c r="A21" i="2"/>
  <c r="BD211" i="3"/>
  <c r="F21" i="2" s="1"/>
  <c r="K211" i="3"/>
  <c r="I211" i="3"/>
  <c r="C211" i="3"/>
  <c r="BG205" i="3"/>
  <c r="BF205" i="3"/>
  <c r="BE205" i="3"/>
  <c r="BD205" i="3"/>
  <c r="BD207" i="3" s="1"/>
  <c r="F20" i="2" s="1"/>
  <c r="K205" i="3"/>
  <c r="I205" i="3"/>
  <c r="I207" i="3" s="1"/>
  <c r="G205" i="3"/>
  <c r="BC205" i="3" s="1"/>
  <c r="BG203" i="3"/>
  <c r="BF203" i="3"/>
  <c r="BE203" i="3"/>
  <c r="BE207" i="3" s="1"/>
  <c r="G20" i="2" s="1"/>
  <c r="BD203" i="3"/>
  <c r="K203" i="3"/>
  <c r="I203" i="3"/>
  <c r="G203" i="3"/>
  <c r="G207" i="3" s="1"/>
  <c r="B20" i="2"/>
  <c r="A20" i="2"/>
  <c r="K207" i="3"/>
  <c r="C207" i="3"/>
  <c r="BG199" i="3"/>
  <c r="BF199" i="3"/>
  <c r="BE199" i="3"/>
  <c r="BD199" i="3"/>
  <c r="K199" i="3"/>
  <c r="I199" i="3"/>
  <c r="G199" i="3"/>
  <c r="BC199" i="3" s="1"/>
  <c r="BG197" i="3"/>
  <c r="BF197" i="3"/>
  <c r="BE197" i="3"/>
  <c r="BD197" i="3"/>
  <c r="K197" i="3"/>
  <c r="K201" i="3" s="1"/>
  <c r="I197" i="3"/>
  <c r="G197" i="3"/>
  <c r="BC197" i="3" s="1"/>
  <c r="BG195" i="3"/>
  <c r="BF195" i="3"/>
  <c r="BF201" i="3" s="1"/>
  <c r="H19" i="2" s="1"/>
  <c r="BE195" i="3"/>
  <c r="BD195" i="3"/>
  <c r="K195" i="3"/>
  <c r="I195" i="3"/>
  <c r="G195" i="3"/>
  <c r="B19" i="2"/>
  <c r="A19" i="2"/>
  <c r="BD201" i="3"/>
  <c r="F19" i="2" s="1"/>
  <c r="I201" i="3"/>
  <c r="C201" i="3"/>
  <c r="BG192" i="3"/>
  <c r="BF192" i="3"/>
  <c r="BE192" i="3"/>
  <c r="BD192" i="3"/>
  <c r="K192" i="3"/>
  <c r="I192" i="3"/>
  <c r="G192" i="3"/>
  <c r="BC192" i="3" s="1"/>
  <c r="BG191" i="3"/>
  <c r="BF191" i="3"/>
  <c r="BE191" i="3"/>
  <c r="BD191" i="3"/>
  <c r="K191" i="3"/>
  <c r="I191" i="3"/>
  <c r="G191" i="3"/>
  <c r="BC191" i="3" s="1"/>
  <c r="BG189" i="3"/>
  <c r="BF189" i="3"/>
  <c r="BE189" i="3"/>
  <c r="BD189" i="3"/>
  <c r="K189" i="3"/>
  <c r="I189" i="3"/>
  <c r="G189" i="3"/>
  <c r="BC189" i="3" s="1"/>
  <c r="BG187" i="3"/>
  <c r="BF187" i="3"/>
  <c r="BE187" i="3"/>
  <c r="BD187" i="3"/>
  <c r="K187" i="3"/>
  <c r="I187" i="3"/>
  <c r="G187" i="3"/>
  <c r="BC187" i="3" s="1"/>
  <c r="BG185" i="3"/>
  <c r="BF185" i="3"/>
  <c r="BE185" i="3"/>
  <c r="BD185" i="3"/>
  <c r="K185" i="3"/>
  <c r="I185" i="3"/>
  <c r="G185" i="3"/>
  <c r="BC185" i="3" s="1"/>
  <c r="BG183" i="3"/>
  <c r="BF183" i="3"/>
  <c r="BE183" i="3"/>
  <c r="BD183" i="3"/>
  <c r="K183" i="3"/>
  <c r="I183" i="3"/>
  <c r="I193" i="3" s="1"/>
  <c r="G183" i="3"/>
  <c r="B18" i="2"/>
  <c r="A18" i="2"/>
  <c r="K193" i="3"/>
  <c r="C193" i="3"/>
  <c r="BG180" i="3"/>
  <c r="BF180" i="3"/>
  <c r="BE180" i="3"/>
  <c r="BD180" i="3"/>
  <c r="K180" i="3"/>
  <c r="I180" i="3"/>
  <c r="G180" i="3"/>
  <c r="BC180" i="3" s="1"/>
  <c r="BG178" i="3"/>
  <c r="BG181" i="3" s="1"/>
  <c r="I17" i="2" s="1"/>
  <c r="BF178" i="3"/>
  <c r="BE178" i="3"/>
  <c r="BE181" i="3" s="1"/>
  <c r="G17" i="2" s="1"/>
  <c r="BD178" i="3"/>
  <c r="K178" i="3"/>
  <c r="K181" i="3" s="1"/>
  <c r="I178" i="3"/>
  <c r="G178" i="3"/>
  <c r="B17" i="2"/>
  <c r="A17" i="2"/>
  <c r="I181" i="3"/>
  <c r="C181" i="3"/>
  <c r="BG175" i="3"/>
  <c r="BF175" i="3"/>
  <c r="BE175" i="3"/>
  <c r="BD175" i="3"/>
  <c r="K175" i="3"/>
  <c r="I175" i="3"/>
  <c r="G175" i="3"/>
  <c r="BC175" i="3" s="1"/>
  <c r="BG174" i="3"/>
  <c r="BF174" i="3"/>
  <c r="BE174" i="3"/>
  <c r="BD174" i="3"/>
  <c r="K174" i="3"/>
  <c r="I174" i="3"/>
  <c r="G174" i="3"/>
  <c r="BC174" i="3" s="1"/>
  <c r="BG173" i="3"/>
  <c r="BF173" i="3"/>
  <c r="BE173" i="3"/>
  <c r="BD173" i="3"/>
  <c r="K173" i="3"/>
  <c r="I173" i="3"/>
  <c r="G173" i="3"/>
  <c r="BC173" i="3" s="1"/>
  <c r="BG172" i="3"/>
  <c r="BF172" i="3"/>
  <c r="BE172" i="3"/>
  <c r="BD172" i="3"/>
  <c r="K172" i="3"/>
  <c r="I172" i="3"/>
  <c r="G172" i="3"/>
  <c r="BC172" i="3" s="1"/>
  <c r="BG171" i="3"/>
  <c r="BF171" i="3"/>
  <c r="BE171" i="3"/>
  <c r="BD171" i="3"/>
  <c r="K171" i="3"/>
  <c r="I171" i="3"/>
  <c r="G171" i="3"/>
  <c r="BC171" i="3" s="1"/>
  <c r="BG170" i="3"/>
  <c r="BF170" i="3"/>
  <c r="BE170" i="3"/>
  <c r="BD170" i="3"/>
  <c r="K170" i="3"/>
  <c r="I170" i="3"/>
  <c r="G170" i="3"/>
  <c r="BC170" i="3" s="1"/>
  <c r="BG169" i="3"/>
  <c r="BF169" i="3"/>
  <c r="BE169" i="3"/>
  <c r="BD169" i="3"/>
  <c r="K169" i="3"/>
  <c r="I169" i="3"/>
  <c r="G169" i="3"/>
  <c r="BC169" i="3" s="1"/>
  <c r="BG168" i="3"/>
  <c r="BF168" i="3"/>
  <c r="BE168" i="3"/>
  <c r="BD168" i="3"/>
  <c r="K168" i="3"/>
  <c r="I168" i="3"/>
  <c r="G168" i="3"/>
  <c r="BC168" i="3" s="1"/>
  <c r="BG167" i="3"/>
  <c r="BF167" i="3"/>
  <c r="BE167" i="3"/>
  <c r="BD167" i="3"/>
  <c r="K167" i="3"/>
  <c r="I167" i="3"/>
  <c r="G167" i="3"/>
  <c r="BC167" i="3" s="1"/>
  <c r="BG166" i="3"/>
  <c r="BF166" i="3"/>
  <c r="BE166" i="3"/>
  <c r="BD166" i="3"/>
  <c r="K166" i="3"/>
  <c r="I166" i="3"/>
  <c r="G166" i="3"/>
  <c r="BC166" i="3" s="1"/>
  <c r="BG165" i="3"/>
  <c r="BF165" i="3"/>
  <c r="BE165" i="3"/>
  <c r="BD165" i="3"/>
  <c r="K165" i="3"/>
  <c r="I165" i="3"/>
  <c r="G165" i="3"/>
  <c r="BC165" i="3" s="1"/>
  <c r="BG164" i="3"/>
  <c r="BF164" i="3"/>
  <c r="BE164" i="3"/>
  <c r="BD164" i="3"/>
  <c r="K164" i="3"/>
  <c r="I164" i="3"/>
  <c r="G164" i="3"/>
  <c r="BC164" i="3" s="1"/>
  <c r="BG163" i="3"/>
  <c r="BF163" i="3"/>
  <c r="BE163" i="3"/>
  <c r="BD163" i="3"/>
  <c r="K163" i="3"/>
  <c r="I163" i="3"/>
  <c r="G163" i="3"/>
  <c r="BC163" i="3" s="1"/>
  <c r="BG162" i="3"/>
  <c r="BF162" i="3"/>
  <c r="BE162" i="3"/>
  <c r="BD162" i="3"/>
  <c r="K162" i="3"/>
  <c r="I162" i="3"/>
  <c r="G162" i="3"/>
  <c r="BC162" i="3" s="1"/>
  <c r="BG161" i="3"/>
  <c r="BF161" i="3"/>
  <c r="BE161" i="3"/>
  <c r="BD161" i="3"/>
  <c r="K161" i="3"/>
  <c r="I161" i="3"/>
  <c r="G161" i="3"/>
  <c r="BC161" i="3" s="1"/>
  <c r="BG159" i="3"/>
  <c r="BF159" i="3"/>
  <c r="BE159" i="3"/>
  <c r="BD159" i="3"/>
  <c r="K159" i="3"/>
  <c r="I159" i="3"/>
  <c r="I176" i="3" s="1"/>
  <c r="G159" i="3"/>
  <c r="B16" i="2"/>
  <c r="A16" i="2"/>
  <c r="K176" i="3"/>
  <c r="C176" i="3"/>
  <c r="BG156" i="3"/>
  <c r="BF156" i="3"/>
  <c r="BE156" i="3"/>
  <c r="BD156" i="3"/>
  <c r="K156" i="3"/>
  <c r="I156" i="3"/>
  <c r="G156" i="3"/>
  <c r="BC156" i="3" s="1"/>
  <c r="BG155" i="3"/>
  <c r="BF155" i="3"/>
  <c r="BE155" i="3"/>
  <c r="BD155" i="3"/>
  <c r="K155" i="3"/>
  <c r="I155" i="3"/>
  <c r="G155" i="3"/>
  <c r="BC155" i="3" s="1"/>
  <c r="BG154" i="3"/>
  <c r="BF154" i="3"/>
  <c r="BE154" i="3"/>
  <c r="BD154" i="3"/>
  <c r="K154" i="3"/>
  <c r="I154" i="3"/>
  <c r="G154" i="3"/>
  <c r="BC154" i="3" s="1"/>
  <c r="BG153" i="3"/>
  <c r="BF153" i="3"/>
  <c r="BE153" i="3"/>
  <c r="BD153" i="3"/>
  <c r="K153" i="3"/>
  <c r="I153" i="3"/>
  <c r="G153" i="3"/>
  <c r="BC153" i="3" s="1"/>
  <c r="BG152" i="3"/>
  <c r="BF152" i="3"/>
  <c r="BE152" i="3"/>
  <c r="BD152" i="3"/>
  <c r="BD157" i="3" s="1"/>
  <c r="F15" i="2" s="1"/>
  <c r="K152" i="3"/>
  <c r="I152" i="3"/>
  <c r="G152" i="3"/>
  <c r="BC152" i="3" s="1"/>
  <c r="BG151" i="3"/>
  <c r="BF151" i="3"/>
  <c r="BE151" i="3"/>
  <c r="BD151" i="3"/>
  <c r="K151" i="3"/>
  <c r="K157" i="3" s="1"/>
  <c r="I151" i="3"/>
  <c r="G151" i="3"/>
  <c r="G157" i="3" s="1"/>
  <c r="B15" i="2"/>
  <c r="A15" i="2"/>
  <c r="I157" i="3"/>
  <c r="C157" i="3"/>
  <c r="BG146" i="3"/>
  <c r="BF146" i="3"/>
  <c r="BE146" i="3"/>
  <c r="BD146" i="3"/>
  <c r="K146" i="3"/>
  <c r="I146" i="3"/>
  <c r="G146" i="3"/>
  <c r="BC146" i="3" s="1"/>
  <c r="BG144" i="3"/>
  <c r="BF144" i="3"/>
  <c r="BE144" i="3"/>
  <c r="BD144" i="3"/>
  <c r="K144" i="3"/>
  <c r="I144" i="3"/>
  <c r="G144" i="3"/>
  <c r="BC144" i="3" s="1"/>
  <c r="BG142" i="3"/>
  <c r="BF142" i="3"/>
  <c r="BE142" i="3"/>
  <c r="BD142" i="3"/>
  <c r="K142" i="3"/>
  <c r="I142" i="3"/>
  <c r="G142" i="3"/>
  <c r="BC142" i="3" s="1"/>
  <c r="BG140" i="3"/>
  <c r="BF140" i="3"/>
  <c r="BE140" i="3"/>
  <c r="BD140" i="3"/>
  <c r="K140" i="3"/>
  <c r="I140" i="3"/>
  <c r="G140" i="3"/>
  <c r="BC140" i="3" s="1"/>
  <c r="BG136" i="3"/>
  <c r="BF136" i="3"/>
  <c r="BE136" i="3"/>
  <c r="BD136" i="3"/>
  <c r="K136" i="3"/>
  <c r="I136" i="3"/>
  <c r="G136" i="3"/>
  <c r="BC136" i="3" s="1"/>
  <c r="BG134" i="3"/>
  <c r="BF134" i="3"/>
  <c r="BE134" i="3"/>
  <c r="BD134" i="3"/>
  <c r="K134" i="3"/>
  <c r="I134" i="3"/>
  <c r="G134" i="3"/>
  <c r="BC134" i="3" s="1"/>
  <c r="BG133" i="3"/>
  <c r="BF133" i="3"/>
  <c r="BE133" i="3"/>
  <c r="BD133" i="3"/>
  <c r="K133" i="3"/>
  <c r="I133" i="3"/>
  <c r="G133" i="3"/>
  <c r="BC133" i="3" s="1"/>
  <c r="BG132" i="3"/>
  <c r="BF132" i="3"/>
  <c r="BE132" i="3"/>
  <c r="BD132" i="3"/>
  <c r="K132" i="3"/>
  <c r="I132" i="3"/>
  <c r="G132" i="3"/>
  <c r="BC132" i="3" s="1"/>
  <c r="BG128" i="3"/>
  <c r="BF128" i="3"/>
  <c r="BE128" i="3"/>
  <c r="BD128" i="3"/>
  <c r="K128" i="3"/>
  <c r="I128" i="3"/>
  <c r="G128" i="3"/>
  <c r="BC128" i="3" s="1"/>
  <c r="BG124" i="3"/>
  <c r="BF124" i="3"/>
  <c r="BE124" i="3"/>
  <c r="BD124" i="3"/>
  <c r="K124" i="3"/>
  <c r="I124" i="3"/>
  <c r="G124" i="3"/>
  <c r="BC124" i="3" s="1"/>
  <c r="BG122" i="3"/>
  <c r="BF122" i="3"/>
  <c r="BE122" i="3"/>
  <c r="BD122" i="3"/>
  <c r="K122" i="3"/>
  <c r="I122" i="3"/>
  <c r="G122" i="3"/>
  <c r="BC122" i="3" s="1"/>
  <c r="BG120" i="3"/>
  <c r="BF120" i="3"/>
  <c r="BE120" i="3"/>
  <c r="BD120" i="3"/>
  <c r="BD149" i="3" s="1"/>
  <c r="F14" i="2" s="1"/>
  <c r="K120" i="3"/>
  <c r="I120" i="3"/>
  <c r="I149" i="3" s="1"/>
  <c r="G120" i="3"/>
  <c r="B14" i="2"/>
  <c r="A14" i="2"/>
  <c r="K149" i="3"/>
  <c r="C149" i="3"/>
  <c r="BG114" i="3"/>
  <c r="BG118" i="3" s="1"/>
  <c r="I13" i="2" s="1"/>
  <c r="BF114" i="3"/>
  <c r="BF118" i="3" s="1"/>
  <c r="H13" i="2" s="1"/>
  <c r="BE114" i="3"/>
  <c r="BE118" i="3" s="1"/>
  <c r="G13" i="2" s="1"/>
  <c r="BD114" i="3"/>
  <c r="K114" i="3"/>
  <c r="I114" i="3"/>
  <c r="G114" i="3"/>
  <c r="G118" i="3" s="1"/>
  <c r="B13" i="2"/>
  <c r="A13" i="2"/>
  <c r="BD118" i="3"/>
  <c r="F13" i="2" s="1"/>
  <c r="K118" i="3"/>
  <c r="I118" i="3"/>
  <c r="C118" i="3"/>
  <c r="BG110" i="3"/>
  <c r="BF110" i="3"/>
  <c r="BE110" i="3"/>
  <c r="BD110" i="3"/>
  <c r="K110" i="3"/>
  <c r="I110" i="3"/>
  <c r="G110" i="3"/>
  <c r="BC110" i="3" s="1"/>
  <c r="BG109" i="3"/>
  <c r="BF109" i="3"/>
  <c r="BE109" i="3"/>
  <c r="BD109" i="3"/>
  <c r="K109" i="3"/>
  <c r="I109" i="3"/>
  <c r="I112" i="3" s="1"/>
  <c r="G109" i="3"/>
  <c r="BC109" i="3" s="1"/>
  <c r="BG97" i="3"/>
  <c r="BF97" i="3"/>
  <c r="BE97" i="3"/>
  <c r="BE112" i="3" s="1"/>
  <c r="G12" i="2" s="1"/>
  <c r="BD97" i="3"/>
  <c r="K97" i="3"/>
  <c r="I97" i="3"/>
  <c r="G97" i="3"/>
  <c r="B12" i="2"/>
  <c r="A12" i="2"/>
  <c r="C112" i="3"/>
  <c r="BG94" i="3"/>
  <c r="BF94" i="3"/>
  <c r="BE94" i="3"/>
  <c r="BD94" i="3"/>
  <c r="K94" i="3"/>
  <c r="I94" i="3"/>
  <c r="G94" i="3"/>
  <c r="BC94" i="3" s="1"/>
  <c r="BG92" i="3"/>
  <c r="BG95" i="3" s="1"/>
  <c r="BF92" i="3"/>
  <c r="BE92" i="3"/>
  <c r="BE95" i="3" s="1"/>
  <c r="G11" i="2" s="1"/>
  <c r="BD92" i="3"/>
  <c r="K92" i="3"/>
  <c r="K95" i="3" s="1"/>
  <c r="I92" i="3"/>
  <c r="G92" i="3"/>
  <c r="G95" i="3" s="1"/>
  <c r="B11" i="2"/>
  <c r="A11" i="2"/>
  <c r="I95" i="3"/>
  <c r="C95" i="3"/>
  <c r="BG87" i="3"/>
  <c r="BG90" i="3" s="1"/>
  <c r="BF87" i="3"/>
  <c r="BF90" i="3" s="1"/>
  <c r="BE87" i="3"/>
  <c r="BE90" i="3" s="1"/>
  <c r="G10" i="2" s="1"/>
  <c r="BD87" i="3"/>
  <c r="BD90" i="3" s="1"/>
  <c r="K87" i="3"/>
  <c r="K90" i="3" s="1"/>
  <c r="I87" i="3"/>
  <c r="I90" i="3" s="1"/>
  <c r="G87" i="3"/>
  <c r="G90" i="3" s="1"/>
  <c r="E10" i="2" s="1"/>
  <c r="B10" i="2"/>
  <c r="A10" i="2"/>
  <c r="C90" i="3"/>
  <c r="BG83" i="3"/>
  <c r="BF83" i="3"/>
  <c r="BE83" i="3"/>
  <c r="BD83" i="3"/>
  <c r="K83" i="3"/>
  <c r="I83" i="3"/>
  <c r="G83" i="3"/>
  <c r="BC83" i="3" s="1"/>
  <c r="BG81" i="3"/>
  <c r="BF81" i="3"/>
  <c r="BE81" i="3"/>
  <c r="BD81" i="3"/>
  <c r="K81" i="3"/>
  <c r="I81" i="3"/>
  <c r="G81" i="3"/>
  <c r="BC81" i="3" s="1"/>
  <c r="BG79" i="3"/>
  <c r="BF79" i="3"/>
  <c r="BE79" i="3"/>
  <c r="BD79" i="3"/>
  <c r="K79" i="3"/>
  <c r="I79" i="3"/>
  <c r="G79" i="3"/>
  <c r="BC79" i="3" s="1"/>
  <c r="BG77" i="3"/>
  <c r="BF77" i="3"/>
  <c r="BE77" i="3"/>
  <c r="BD77" i="3"/>
  <c r="K77" i="3"/>
  <c r="I77" i="3"/>
  <c r="G77" i="3"/>
  <c r="BC77" i="3" s="1"/>
  <c r="BG75" i="3"/>
  <c r="BF75" i="3"/>
  <c r="BE75" i="3"/>
  <c r="BD75" i="3"/>
  <c r="K75" i="3"/>
  <c r="I75" i="3"/>
  <c r="G75" i="3"/>
  <c r="BC75" i="3" s="1"/>
  <c r="BG72" i="3"/>
  <c r="BF72" i="3"/>
  <c r="BE72" i="3"/>
  <c r="BD72" i="3"/>
  <c r="K72" i="3"/>
  <c r="I72" i="3"/>
  <c r="G72" i="3"/>
  <c r="BC72" i="3" s="1"/>
  <c r="BG68" i="3"/>
  <c r="BF68" i="3"/>
  <c r="BE68" i="3"/>
  <c r="BD68" i="3"/>
  <c r="K68" i="3"/>
  <c r="I68" i="3"/>
  <c r="G68" i="3"/>
  <c r="BC68" i="3" s="1"/>
  <c r="BG67" i="3"/>
  <c r="BF67" i="3"/>
  <c r="BE67" i="3"/>
  <c r="BD67" i="3"/>
  <c r="K67" i="3"/>
  <c r="I67" i="3"/>
  <c r="G67" i="3"/>
  <c r="BC67" i="3" s="1"/>
  <c r="BG66" i="3"/>
  <c r="BF66" i="3"/>
  <c r="BE66" i="3"/>
  <c r="BD66" i="3"/>
  <c r="K66" i="3"/>
  <c r="I66" i="3"/>
  <c r="G66" i="3"/>
  <c r="BC66" i="3" s="1"/>
  <c r="BG65" i="3"/>
  <c r="BF65" i="3"/>
  <c r="BE65" i="3"/>
  <c r="BD65" i="3"/>
  <c r="K65" i="3"/>
  <c r="I65" i="3"/>
  <c r="G65" i="3"/>
  <c r="BC65" i="3" s="1"/>
  <c r="BG64" i="3"/>
  <c r="BF64" i="3"/>
  <c r="BE64" i="3"/>
  <c r="BD64" i="3"/>
  <c r="BD85" i="3" s="1"/>
  <c r="K64" i="3"/>
  <c r="I64" i="3"/>
  <c r="G64" i="3"/>
  <c r="BC64" i="3" s="1"/>
  <c r="BG61" i="3"/>
  <c r="BF61" i="3"/>
  <c r="BE61" i="3"/>
  <c r="BD61" i="3"/>
  <c r="K61" i="3"/>
  <c r="K85" i="3" s="1"/>
  <c r="I61" i="3"/>
  <c r="G61" i="3"/>
  <c r="B9" i="2"/>
  <c r="A9" i="2"/>
  <c r="C85" i="3"/>
  <c r="BG57" i="3"/>
  <c r="BF57" i="3"/>
  <c r="BE57" i="3"/>
  <c r="BD57" i="3"/>
  <c r="BC57" i="3"/>
  <c r="K57" i="3"/>
  <c r="I57" i="3"/>
  <c r="G57" i="3"/>
  <c r="BG54" i="3"/>
  <c r="BF54" i="3"/>
  <c r="BE54" i="3"/>
  <c r="BD54" i="3"/>
  <c r="BC54" i="3"/>
  <c r="K54" i="3"/>
  <c r="I54" i="3"/>
  <c r="G54" i="3"/>
  <c r="BG51" i="3"/>
  <c r="BF51" i="3"/>
  <c r="BE51" i="3"/>
  <c r="BD51" i="3"/>
  <c r="BC51" i="3"/>
  <c r="K51" i="3"/>
  <c r="I51" i="3"/>
  <c r="G51" i="3"/>
  <c r="BG49" i="3"/>
  <c r="BF49" i="3"/>
  <c r="BE49" i="3"/>
  <c r="BD49" i="3"/>
  <c r="BC49" i="3"/>
  <c r="K49" i="3"/>
  <c r="I49" i="3"/>
  <c r="G49" i="3"/>
  <c r="BG47" i="3"/>
  <c r="BF47" i="3"/>
  <c r="BE47" i="3"/>
  <c r="BD47" i="3"/>
  <c r="BC47" i="3"/>
  <c r="K47" i="3"/>
  <c r="I47" i="3"/>
  <c r="G47" i="3"/>
  <c r="BG44" i="3"/>
  <c r="BF44" i="3"/>
  <c r="BE44" i="3"/>
  <c r="BD44" i="3"/>
  <c r="BC44" i="3"/>
  <c r="K44" i="3"/>
  <c r="I44" i="3"/>
  <c r="G44" i="3"/>
  <c r="BG41" i="3"/>
  <c r="BF41" i="3"/>
  <c r="BE41" i="3"/>
  <c r="BD41" i="3"/>
  <c r="BC41" i="3"/>
  <c r="K41" i="3"/>
  <c r="I41" i="3"/>
  <c r="G41" i="3"/>
  <c r="BG39" i="3"/>
  <c r="BF39" i="3"/>
  <c r="BF59" i="3" s="1"/>
  <c r="BE39" i="3"/>
  <c r="BE59" i="3" s="1"/>
  <c r="G8" i="2" s="1"/>
  <c r="BD39" i="3"/>
  <c r="BD59" i="3" s="1"/>
  <c r="BC39" i="3"/>
  <c r="BC59" i="3" s="1"/>
  <c r="E8" i="2" s="1"/>
  <c r="K39" i="3"/>
  <c r="K59" i="3" s="1"/>
  <c r="I39" i="3"/>
  <c r="I59" i="3" s="1"/>
  <c r="G39" i="3"/>
  <c r="G59" i="3" s="1"/>
  <c r="B8" i="2"/>
  <c r="A8" i="2"/>
  <c r="C59" i="3"/>
  <c r="BG35" i="3"/>
  <c r="BF35" i="3"/>
  <c r="BE35" i="3"/>
  <c r="BD35" i="3"/>
  <c r="K35" i="3"/>
  <c r="I35" i="3"/>
  <c r="G35" i="3"/>
  <c r="BC35" i="3" s="1"/>
  <c r="BG34" i="3"/>
  <c r="BF34" i="3"/>
  <c r="BE34" i="3"/>
  <c r="BD34" i="3"/>
  <c r="K34" i="3"/>
  <c r="I34" i="3"/>
  <c r="G34" i="3"/>
  <c r="BC34" i="3" s="1"/>
  <c r="BG32" i="3"/>
  <c r="BF32" i="3"/>
  <c r="BE32" i="3"/>
  <c r="BD32" i="3"/>
  <c r="K32" i="3"/>
  <c r="I32" i="3"/>
  <c r="G32" i="3"/>
  <c r="BC32" i="3" s="1"/>
  <c r="BG30" i="3"/>
  <c r="BF30" i="3"/>
  <c r="BE30" i="3"/>
  <c r="BD30" i="3"/>
  <c r="K30" i="3"/>
  <c r="I30" i="3"/>
  <c r="G30" i="3"/>
  <c r="BC30" i="3" s="1"/>
  <c r="BG22" i="3"/>
  <c r="BF22" i="3"/>
  <c r="BE22" i="3"/>
  <c r="BD22" i="3"/>
  <c r="K22" i="3"/>
  <c r="I22" i="3"/>
  <c r="G22" i="3"/>
  <c r="BC22" i="3" s="1"/>
  <c r="BG19" i="3"/>
  <c r="BF19" i="3"/>
  <c r="BE19" i="3"/>
  <c r="BD19" i="3"/>
  <c r="K19" i="3"/>
  <c r="I19" i="3"/>
  <c r="G19" i="3"/>
  <c r="BC19" i="3" s="1"/>
  <c r="BG17" i="3"/>
  <c r="BF17" i="3"/>
  <c r="BE17" i="3"/>
  <c r="BD17" i="3"/>
  <c r="K17" i="3"/>
  <c r="I17" i="3"/>
  <c r="G17" i="3"/>
  <c r="BC17" i="3" s="1"/>
  <c r="BG15" i="3"/>
  <c r="BF15" i="3"/>
  <c r="BE15" i="3"/>
  <c r="BD15" i="3"/>
  <c r="K15" i="3"/>
  <c r="I15" i="3"/>
  <c r="G15" i="3"/>
  <c r="BC15" i="3" s="1"/>
  <c r="BG13" i="3"/>
  <c r="BF13" i="3"/>
  <c r="BE13" i="3"/>
  <c r="BD13" i="3"/>
  <c r="K13" i="3"/>
  <c r="I13" i="3"/>
  <c r="G13" i="3"/>
  <c r="BC13" i="3" s="1"/>
  <c r="BG11" i="3"/>
  <c r="BF11" i="3"/>
  <c r="BE11" i="3"/>
  <c r="BD11" i="3"/>
  <c r="K11" i="3"/>
  <c r="I11" i="3"/>
  <c r="G11" i="3"/>
  <c r="BC11" i="3" s="1"/>
  <c r="BG10" i="3"/>
  <c r="BF10" i="3"/>
  <c r="BE10" i="3"/>
  <c r="BD10" i="3"/>
  <c r="K10" i="3"/>
  <c r="I10" i="3"/>
  <c r="G10" i="3"/>
  <c r="BC10" i="3" s="1"/>
  <c r="BG9" i="3"/>
  <c r="BF9" i="3"/>
  <c r="BE9" i="3"/>
  <c r="BD9" i="3"/>
  <c r="K9" i="3"/>
  <c r="I9" i="3"/>
  <c r="G9" i="3"/>
  <c r="BC9" i="3" s="1"/>
  <c r="BG8" i="3"/>
  <c r="BF8" i="3"/>
  <c r="BE8" i="3"/>
  <c r="BD8" i="3"/>
  <c r="K8" i="3"/>
  <c r="I8" i="3"/>
  <c r="G8" i="3"/>
  <c r="B7" i="2"/>
  <c r="A7" i="2"/>
  <c r="C37" i="3"/>
  <c r="C4" i="3"/>
  <c r="H3" i="3"/>
  <c r="C3" i="3"/>
  <c r="C2" i="2"/>
  <c r="C1" i="2"/>
  <c r="G8" i="1"/>
  <c r="F8" i="2" l="1"/>
  <c r="F8" i="14"/>
  <c r="I85" i="3"/>
  <c r="BD95" i="3"/>
  <c r="BF95" i="3"/>
  <c r="BE149" i="3"/>
  <c r="G14" i="2" s="1"/>
  <c r="BD176" i="3"/>
  <c r="F16" i="2" s="1"/>
  <c r="BD181" i="3"/>
  <c r="F17" i="2" s="1"/>
  <c r="G193" i="3"/>
  <c r="BG193" i="3"/>
  <c r="I18" i="2" s="1"/>
  <c r="BD193" i="3"/>
  <c r="F18" i="2" s="1"/>
  <c r="G201" i="3"/>
  <c r="BG201" i="3"/>
  <c r="I19" i="2" s="1"/>
  <c r="BF207" i="3"/>
  <c r="H20" i="2" s="1"/>
  <c r="BD216" i="3"/>
  <c r="F22" i="2" s="1"/>
  <c r="G227" i="3"/>
  <c r="BG227" i="3"/>
  <c r="I23" i="2" s="1"/>
  <c r="BC227" i="3"/>
  <c r="E23" i="2" s="1"/>
  <c r="BD518" i="3"/>
  <c r="BC255" i="3"/>
  <c r="E24" i="2" s="1"/>
  <c r="K325" i="3"/>
  <c r="I567" i="3"/>
  <c r="BC343" i="3"/>
  <c r="E27" i="2" s="1"/>
  <c r="I380" i="3"/>
  <c r="G473" i="3"/>
  <c r="BC473" i="3"/>
  <c r="E30" i="2" s="1"/>
  <c r="BD475" i="3"/>
  <c r="BD490" i="3" s="1"/>
  <c r="F31" i="2" s="1"/>
  <c r="G507" i="3"/>
  <c r="BE507" i="3"/>
  <c r="G32" i="2" s="1"/>
  <c r="BG507" i="3"/>
  <c r="I32" i="2" s="1"/>
  <c r="G516" i="3"/>
  <c r="K516" i="3"/>
  <c r="BE516" i="3"/>
  <c r="G33" i="2" s="1"/>
  <c r="BG516" i="3"/>
  <c r="I33" i="2" s="1"/>
  <c r="K536" i="3"/>
  <c r="BE536" i="3"/>
  <c r="G35" i="2" s="1"/>
  <c r="BG536" i="3"/>
  <c r="I35" i="2" s="1"/>
  <c r="I541" i="3"/>
  <c r="BF541" i="3"/>
  <c r="H36" i="2" s="1"/>
  <c r="BE547" i="3"/>
  <c r="G37" i="2" s="1"/>
  <c r="BG547" i="3"/>
  <c r="I37" i="2" s="1"/>
  <c r="BC560" i="3"/>
  <c r="E38" i="2" s="1"/>
  <c r="BF560" i="3"/>
  <c r="H38" i="2" s="1"/>
  <c r="K567" i="3"/>
  <c r="BG567" i="3"/>
  <c r="I39" i="2" s="1"/>
  <c r="I170" i="7"/>
  <c r="I183" i="7"/>
  <c r="I215" i="7"/>
  <c r="I66" i="7"/>
  <c r="I63" i="7"/>
  <c r="I59" i="7"/>
  <c r="I58" i="7"/>
  <c r="I57" i="7"/>
  <c r="I55" i="7"/>
  <c r="I54" i="7"/>
  <c r="I50" i="7"/>
  <c r="I46" i="7"/>
  <c r="I45" i="7"/>
  <c r="I43" i="7"/>
  <c r="I39" i="7"/>
  <c r="I36" i="7"/>
  <c r="I30" i="7"/>
  <c r="I29" i="7"/>
  <c r="I27" i="7"/>
  <c r="I26" i="7"/>
  <c r="I22" i="7"/>
  <c r="I20" i="7"/>
  <c r="I18" i="7"/>
  <c r="I15" i="7"/>
  <c r="I8" i="7"/>
  <c r="I5" i="7"/>
  <c r="F9" i="2"/>
  <c r="F9" i="14"/>
  <c r="BG255" i="3"/>
  <c r="I24" i="2" s="1"/>
  <c r="G176" i="3"/>
  <c r="G295" i="3"/>
  <c r="BG85" i="3"/>
  <c r="G149" i="3"/>
  <c r="BG176" i="3"/>
  <c r="I16" i="2" s="1"/>
  <c r="G181" i="3"/>
  <c r="BE193" i="3"/>
  <c r="G18" i="2" s="1"/>
  <c r="BE201" i="3"/>
  <c r="G19" i="2" s="1"/>
  <c r="BE227" i="3"/>
  <c r="G23" i="2" s="1"/>
  <c r="BE473" i="3"/>
  <c r="G30" i="2" s="1"/>
  <c r="G536" i="3"/>
  <c r="BG541" i="3"/>
  <c r="I36" i="2" s="1"/>
  <c r="BF255" i="3"/>
  <c r="H24" i="2" s="1"/>
  <c r="BF193" i="3"/>
  <c r="H18" i="2" s="1"/>
  <c r="G412" i="3"/>
  <c r="BF85" i="3"/>
  <c r="H9" i="2" s="1"/>
  <c r="BG295" i="3"/>
  <c r="I25" i="2" s="1"/>
  <c r="G325" i="3"/>
  <c r="BC325" i="3"/>
  <c r="E26" i="2" s="1"/>
  <c r="BG343" i="3"/>
  <c r="I27" i="2" s="1"/>
  <c r="BG412" i="3"/>
  <c r="I29" i="2" s="1"/>
  <c r="BD492" i="3"/>
  <c r="BD507" i="3" s="1"/>
  <c r="F32" i="2" s="1"/>
  <c r="G11" i="14"/>
  <c r="BG473" i="3"/>
  <c r="I30" i="2" s="1"/>
  <c r="BE255" i="3"/>
  <c r="G24" i="2" s="1"/>
  <c r="BF473" i="3"/>
  <c r="H30" i="2" s="1"/>
  <c r="BD525" i="3"/>
  <c r="F34" i="2" s="1"/>
  <c r="BF157" i="3"/>
  <c r="H15" i="2" s="1"/>
  <c r="BF176" i="3"/>
  <c r="H16" i="2" s="1"/>
  <c r="BE85" i="3"/>
  <c r="G9" i="2" s="1"/>
  <c r="BG149" i="3"/>
  <c r="I14" i="2" s="1"/>
  <c r="BF295" i="3"/>
  <c r="H25" i="2" s="1"/>
  <c r="BF343" i="3"/>
  <c r="H27" i="2" s="1"/>
  <c r="BF412" i="3"/>
  <c r="H29" i="2" s="1"/>
  <c r="G85" i="3"/>
  <c r="G343" i="3"/>
  <c r="BG112" i="3"/>
  <c r="I12" i="2" s="1"/>
  <c r="BE176" i="3"/>
  <c r="G16" i="2" s="1"/>
  <c r="BF112" i="3"/>
  <c r="H12" i="2" s="1"/>
  <c r="BF149" i="3"/>
  <c r="H14" i="2" s="1"/>
  <c r="BF181" i="3"/>
  <c r="H17" i="2" s="1"/>
  <c r="BG207" i="3"/>
  <c r="I20" i="2" s="1"/>
  <c r="BF216" i="3"/>
  <c r="H22" i="2" s="1"/>
  <c r="G255" i="3"/>
  <c r="BE295" i="3"/>
  <c r="G25" i="2" s="1"/>
  <c r="BE343" i="3"/>
  <c r="G27" i="2" s="1"/>
  <c r="BE412" i="3"/>
  <c r="G29" i="2" s="1"/>
  <c r="BD509" i="3"/>
  <c r="BD516" i="3" s="1"/>
  <c r="F33" i="2" s="1"/>
  <c r="BF536" i="3"/>
  <c r="H35" i="2" s="1"/>
  <c r="G547" i="3"/>
  <c r="G24" i="13"/>
  <c r="H289" i="5"/>
  <c r="H220" i="5"/>
  <c r="AY30" i="10"/>
  <c r="BC52" i="10"/>
  <c r="AZ57" i="10"/>
  <c r="BC57" i="10"/>
  <c r="BC30" i="10"/>
  <c r="BB30" i="10"/>
  <c r="BA30" i="10"/>
  <c r="BC34" i="10"/>
  <c r="H207" i="7"/>
  <c r="I201" i="7"/>
  <c r="F197" i="7"/>
  <c r="I195" i="7"/>
  <c r="I168" i="7"/>
  <c r="I150" i="7"/>
  <c r="I9" i="7"/>
  <c r="I28" i="7"/>
  <c r="I60" i="7"/>
  <c r="I56" i="7"/>
  <c r="I47" i="7"/>
  <c r="I42" i="7"/>
  <c r="BE325" i="3"/>
  <c r="G26" i="2" s="1"/>
  <c r="BG325" i="3"/>
  <c r="I26" i="2" s="1"/>
  <c r="BF325" i="3"/>
  <c r="H26" i="2" s="1"/>
  <c r="BC380" i="3"/>
  <c r="E28" i="2" s="1"/>
  <c r="G380" i="3"/>
  <c r="BF380" i="3"/>
  <c r="H28" i="2" s="1"/>
  <c r="BE380" i="3"/>
  <c r="G28" i="2" s="1"/>
  <c r="BG380" i="3"/>
  <c r="I28" i="2" s="1"/>
  <c r="BD112" i="3"/>
  <c r="F12" i="14" s="1"/>
  <c r="G112" i="3"/>
  <c r="K112" i="3"/>
  <c r="F11" i="2"/>
  <c r="I9" i="2"/>
  <c r="I9" i="14"/>
  <c r="H68" i="7"/>
  <c r="H10" i="2"/>
  <c r="H10" i="14"/>
  <c r="F10" i="2"/>
  <c r="F10" i="14"/>
  <c r="I211" i="7"/>
  <c r="I190" i="7"/>
  <c r="I11" i="2"/>
  <c r="H11" i="2"/>
  <c r="H197" i="7"/>
  <c r="I10" i="2"/>
  <c r="I10" i="14"/>
  <c r="H8" i="2"/>
  <c r="BC216" i="3"/>
  <c r="E22" i="2" s="1"/>
  <c r="BG157" i="3"/>
  <c r="I15" i="2" s="1"/>
  <c r="G52" i="10"/>
  <c r="H11" i="9" s="1"/>
  <c r="H321" i="5"/>
  <c r="BE490" i="3"/>
  <c r="G31" i="2" s="1"/>
  <c r="I187" i="7"/>
  <c r="H157" i="5"/>
  <c r="H210" i="5"/>
  <c r="I189" i="7"/>
  <c r="BB16" i="10"/>
  <c r="G57" i="10"/>
  <c r="H12" i="9" s="1"/>
  <c r="H175" i="5"/>
  <c r="BG59" i="3"/>
  <c r="BD218" i="3"/>
  <c r="BD227" i="3" s="1"/>
  <c r="F23" i="2" s="1"/>
  <c r="BD229" i="3"/>
  <c r="BD255" i="3" s="1"/>
  <c r="F24" i="2" s="1"/>
  <c r="BD257" i="3"/>
  <c r="BD295" i="3" s="1"/>
  <c r="F25" i="2" s="1"/>
  <c r="BD297" i="3"/>
  <c r="BD325" i="3" s="1"/>
  <c r="F26" i="2" s="1"/>
  <c r="BD327" i="3"/>
  <c r="BD343" i="3" s="1"/>
  <c r="F27" i="2" s="1"/>
  <c r="BD345" i="3"/>
  <c r="BD380" i="3" s="1"/>
  <c r="F28" i="2" s="1"/>
  <c r="BD382" i="3"/>
  <c r="BD412" i="3" s="1"/>
  <c r="F29" i="2" s="1"/>
  <c r="BD414" i="3"/>
  <c r="BD473" i="3" s="1"/>
  <c r="F30" i="2" s="1"/>
  <c r="I142" i="7"/>
  <c r="I193" i="7"/>
  <c r="I212" i="7"/>
  <c r="AZ30" i="10"/>
  <c r="H146" i="5"/>
  <c r="H263" i="5"/>
  <c r="H341" i="5"/>
  <c r="H365" i="5"/>
  <c r="I156" i="7"/>
  <c r="H64" i="5"/>
  <c r="K37" i="3"/>
  <c r="I119" i="7"/>
  <c r="I149" i="7"/>
  <c r="H197" i="5"/>
  <c r="I205" i="7"/>
  <c r="BC92" i="3"/>
  <c r="BC95" i="3" s="1"/>
  <c r="E11" i="2" s="1"/>
  <c r="BC97" i="3"/>
  <c r="BC112" i="3" s="1"/>
  <c r="E12" i="2" s="1"/>
  <c r="BC114" i="3"/>
  <c r="BC118" i="3" s="1"/>
  <c r="E13" i="2" s="1"/>
  <c r="BC120" i="3"/>
  <c r="BC149" i="3" s="1"/>
  <c r="E14" i="2" s="1"/>
  <c r="BC151" i="3"/>
  <c r="BC157" i="3" s="1"/>
  <c r="E15" i="2" s="1"/>
  <c r="BC159" i="3"/>
  <c r="BC176" i="3" s="1"/>
  <c r="E16" i="2" s="1"/>
  <c r="BC178" i="3"/>
  <c r="BC181" i="3" s="1"/>
  <c r="E17" i="2" s="1"/>
  <c r="BC183" i="3"/>
  <c r="BC193" i="3" s="1"/>
  <c r="E18" i="2" s="1"/>
  <c r="BC195" i="3"/>
  <c r="BC201" i="3" s="1"/>
  <c r="E19" i="2" s="1"/>
  <c r="BC203" i="3"/>
  <c r="BC207" i="3" s="1"/>
  <c r="E20" i="2" s="1"/>
  <c r="BC209" i="3"/>
  <c r="BC211" i="3" s="1"/>
  <c r="E21" i="2" s="1"/>
  <c r="BD543" i="3"/>
  <c r="BD547" i="3" s="1"/>
  <c r="F37" i="2" s="1"/>
  <c r="I125" i="7"/>
  <c r="I153" i="7"/>
  <c r="H13" i="9"/>
  <c r="C17" i="8" s="1"/>
  <c r="H11" i="14" s="1"/>
  <c r="AZ16" i="10"/>
  <c r="BA52" i="10"/>
  <c r="AY57" i="10"/>
  <c r="H306" i="5"/>
  <c r="H377" i="5"/>
  <c r="G216" i="3"/>
  <c r="I182" i="7"/>
  <c r="AZ52" i="10"/>
  <c r="H35" i="5"/>
  <c r="BF37" i="3"/>
  <c r="BE157" i="3"/>
  <c r="G15" i="2" s="1"/>
  <c r="I132" i="7"/>
  <c r="I159" i="7"/>
  <c r="H91" i="5"/>
  <c r="H244" i="5"/>
  <c r="BC87" i="3"/>
  <c r="BC90" i="3" s="1"/>
  <c r="BD538" i="3"/>
  <c r="BD541" i="3" s="1"/>
  <c r="F36" i="2" s="1"/>
  <c r="G567" i="3"/>
  <c r="I136" i="7"/>
  <c r="I141" i="7"/>
  <c r="I167" i="7"/>
  <c r="I13" i="9"/>
  <c r="AY34" i="10"/>
  <c r="BB36" i="10"/>
  <c r="BB37" i="10" s="1"/>
  <c r="BA57" i="10"/>
  <c r="H108" i="5"/>
  <c r="H279" i="5"/>
  <c r="H389" i="5"/>
  <c r="I104" i="12"/>
  <c r="H8" i="14" s="1"/>
  <c r="I129" i="7"/>
  <c r="I138" i="7"/>
  <c r="H331" i="5"/>
  <c r="BE37" i="3"/>
  <c r="G30" i="10"/>
  <c r="F8" i="9" s="1"/>
  <c r="F13" i="9" s="1"/>
  <c r="C16" i="8" s="1"/>
  <c r="F11" i="14" s="1"/>
  <c r="H78" i="5"/>
  <c r="G104" i="12"/>
  <c r="BC61" i="3"/>
  <c r="BC85" i="3" s="1"/>
  <c r="E9" i="2" s="1"/>
  <c r="BD527" i="3"/>
  <c r="BD536" i="3" s="1"/>
  <c r="F35" i="2" s="1"/>
  <c r="F32" i="7"/>
  <c r="I146" i="7"/>
  <c r="I203" i="7"/>
  <c r="BA16" i="10"/>
  <c r="BC16" i="10"/>
  <c r="AZ34" i="10"/>
  <c r="BA34" i="10"/>
  <c r="AY52" i="10"/>
  <c r="H124" i="5"/>
  <c r="I24" i="13"/>
  <c r="H9" i="14" s="1"/>
  <c r="BB52" i="10"/>
  <c r="AY16" i="10"/>
  <c r="BB54" i="10"/>
  <c r="BB57" i="10" s="1"/>
  <c r="G16" i="10"/>
  <c r="E7" i="9" s="1"/>
  <c r="E13" i="9" s="1"/>
  <c r="C15" i="8" s="1"/>
  <c r="G34" i="10"/>
  <c r="F9" i="9" s="1"/>
  <c r="I75" i="7"/>
  <c r="I103" i="7"/>
  <c r="H162" i="7"/>
  <c r="I137" i="7"/>
  <c r="I77" i="7"/>
  <c r="I83" i="7"/>
  <c r="I97" i="7"/>
  <c r="I101" i="7"/>
  <c r="I105" i="7"/>
  <c r="I115" i="7"/>
  <c r="I147" i="7"/>
  <c r="I79" i="7"/>
  <c r="I99" i="7"/>
  <c r="I135" i="7"/>
  <c r="I160" i="7"/>
  <c r="I169" i="7"/>
  <c r="I155" i="7"/>
  <c r="I131" i="7"/>
  <c r="I158" i="7"/>
  <c r="H175" i="7"/>
  <c r="H110" i="7"/>
  <c r="I74" i="7"/>
  <c r="I91" i="7"/>
  <c r="I107" i="7"/>
  <c r="I143" i="7"/>
  <c r="I126" i="7"/>
  <c r="I173" i="7"/>
  <c r="H32" i="7"/>
  <c r="F110" i="7"/>
  <c r="F162" i="7"/>
  <c r="F175" i="7"/>
  <c r="F68" i="7"/>
  <c r="I180" i="7"/>
  <c r="F217" i="7"/>
  <c r="F207" i="7"/>
  <c r="BF567" i="3"/>
  <c r="H39" i="2" s="1"/>
  <c r="BG37" i="3"/>
  <c r="I37" i="3"/>
  <c r="G37" i="3"/>
  <c r="BD37" i="3"/>
  <c r="BC8" i="3"/>
  <c r="BC37" i="3" s="1"/>
  <c r="E7" i="2" s="1"/>
  <c r="E11" i="14" l="1"/>
  <c r="C19" i="8"/>
  <c r="C22" i="8" s="1"/>
  <c r="H394" i="5"/>
  <c r="I217" i="7"/>
  <c r="D10" i="6" s="1"/>
  <c r="H12" i="14" s="1"/>
  <c r="I207" i="7"/>
  <c r="D11" i="6" s="1"/>
  <c r="I12" i="14" s="1"/>
  <c r="G9" i="14"/>
  <c r="G10" i="14"/>
  <c r="G24" i="9"/>
  <c r="I24" i="9" s="1"/>
  <c r="G21" i="8" s="1"/>
  <c r="G20" i="9"/>
  <c r="I20" i="9" s="1"/>
  <c r="I197" i="7"/>
  <c r="D33" i="6" s="1"/>
  <c r="I175" i="7"/>
  <c r="D32" i="6" s="1"/>
  <c r="I68" i="7"/>
  <c r="D29" i="6" s="1"/>
  <c r="F12" i="2"/>
  <c r="G7" i="2"/>
  <c r="G40" i="2" s="1"/>
  <c r="F7" i="2"/>
  <c r="I105" i="12"/>
  <c r="G8" i="14"/>
  <c r="G25" i="9"/>
  <c r="I25" i="9" s="1"/>
  <c r="I8" i="2"/>
  <c r="I8" i="14"/>
  <c r="G21" i="9"/>
  <c r="I21" i="9" s="1"/>
  <c r="G26" i="9"/>
  <c r="I26" i="9" s="1"/>
  <c r="I25" i="13"/>
  <c r="I26" i="13" s="1"/>
  <c r="I27" i="13" s="1"/>
  <c r="G22" i="9"/>
  <c r="I22" i="9" s="1"/>
  <c r="G19" i="8" s="1"/>
  <c r="G19" i="9"/>
  <c r="I19" i="9" s="1"/>
  <c r="I7" i="2"/>
  <c r="I40" i="2" s="1"/>
  <c r="C20" i="1" s="1"/>
  <c r="I7" i="14"/>
  <c r="H7" i="2"/>
  <c r="H40" i="2" s="1"/>
  <c r="G23" i="9"/>
  <c r="I23" i="9" s="1"/>
  <c r="G20" i="8" s="1"/>
  <c r="G18" i="9"/>
  <c r="I18" i="9" s="1"/>
  <c r="I110" i="7"/>
  <c r="D30" i="6" s="1"/>
  <c r="I162" i="7"/>
  <c r="D31" i="6" s="1"/>
  <c r="I32" i="7"/>
  <c r="D28" i="6" s="1"/>
  <c r="E40" i="2"/>
  <c r="C16" i="1" s="1"/>
  <c r="E7" i="14" s="1"/>
  <c r="E40" i="14" s="1"/>
  <c r="G22" i="8" l="1"/>
  <c r="G23" i="8" s="1"/>
  <c r="H395" i="5"/>
  <c r="H396" i="5" s="1"/>
  <c r="H27" i="9"/>
  <c r="F40" i="2"/>
  <c r="C17" i="1" s="1"/>
  <c r="F7" i="14" s="1"/>
  <c r="F40" i="14" s="1"/>
  <c r="C17" i="15" s="1"/>
  <c r="C16" i="15"/>
  <c r="I106" i="12"/>
  <c r="I107" i="12" s="1"/>
  <c r="C14" i="1"/>
  <c r="G7" i="14" s="1"/>
  <c r="C15" i="1"/>
  <c r="H7" i="14" s="1"/>
  <c r="H40" i="14" s="1"/>
  <c r="C15" i="15" s="1"/>
  <c r="D9" i="6"/>
  <c r="I11" i="14" l="1"/>
  <c r="I40" i="14" s="1"/>
  <c r="C20" i="15" s="1"/>
  <c r="C23" i="8"/>
  <c r="F30" i="8" s="1"/>
  <c r="C18" i="1"/>
  <c r="C21" i="1" s="1"/>
  <c r="G45" i="2"/>
  <c r="I45" i="2" s="1"/>
  <c r="G14" i="15" s="1"/>
  <c r="G45" i="14"/>
  <c r="I45" i="14" s="1"/>
  <c r="G46" i="2"/>
  <c r="I46" i="2" s="1"/>
  <c r="G15" i="1" s="1"/>
  <c r="G46" i="14"/>
  <c r="I46" i="14" s="1"/>
  <c r="E13" i="6"/>
  <c r="E21" i="6" s="1"/>
  <c r="D23" i="6" s="1"/>
  <c r="E23" i="6" s="1"/>
  <c r="E24" i="6" s="1"/>
  <c r="G12" i="14"/>
  <c r="G40" i="14" s="1"/>
  <c r="C14" i="15" s="1"/>
  <c r="C18" i="15" s="1"/>
  <c r="C21" i="15" s="1"/>
  <c r="F31" i="8" l="1"/>
  <c r="F34" i="8" s="1"/>
  <c r="G7" i="8"/>
  <c r="H47" i="14"/>
  <c r="G15" i="15"/>
  <c r="G14" i="1"/>
  <c r="H47" i="2"/>
  <c r="G22" i="15" s="1"/>
  <c r="G22" i="1" l="1"/>
  <c r="C22" i="1" s="1"/>
  <c r="F32" i="1" s="1"/>
  <c r="F33" i="1" s="1"/>
  <c r="F34" i="1" s="1"/>
  <c r="G21" i="15"/>
  <c r="C22" i="15"/>
  <c r="F32" i="15" s="1"/>
  <c r="G21" i="1" l="1"/>
  <c r="F33" i="15"/>
  <c r="F34" i="15" s="1"/>
</calcChain>
</file>

<file path=xl/sharedStrings.xml><?xml version="1.0" encoding="utf-8"?>
<sst xmlns="http://schemas.openxmlformats.org/spreadsheetml/2006/main" count="3523" uniqueCount="1779">
  <si>
    <t>Objekt :</t>
  </si>
  <si>
    <t>Název objektu :</t>
  </si>
  <si>
    <t>JKSO :</t>
  </si>
  <si>
    <t xml:space="preserve"> </t>
  </si>
  <si>
    <t>Stavba :</t>
  </si>
  <si>
    <t>Název stavby :</t>
  </si>
  <si>
    <t>SKP :</t>
  </si>
  <si>
    <t>Projektant :</t>
  </si>
  <si>
    <t>Počet měrných jednotek :</t>
  </si>
  <si>
    <t>Objednatel :</t>
  </si>
  <si>
    <t>Náklady na MJ :</t>
  </si>
  <si>
    <t>Počet listů :</t>
  </si>
  <si>
    <t>Zakázkové číslo :</t>
  </si>
  <si>
    <t>Zpracovatel projektu :</t>
  </si>
  <si>
    <t>Zhotovitel :</t>
  </si>
  <si>
    <t>ROZPOČTOVÉ NÁKLADY</t>
  </si>
  <si>
    <t>Rozpočtové náklady II. a III. hlavy</t>
  </si>
  <si>
    <t>Vedlejší rozpočtové náklady</t>
  </si>
  <si>
    <t>Dodávka celkem</t>
  </si>
  <si>
    <t>Z</t>
  </si>
  <si>
    <t>Montáž celkem</t>
  </si>
  <si>
    <t>R</t>
  </si>
  <si>
    <t>HSV celkem</t>
  </si>
  <si>
    <t>N</t>
  </si>
  <si>
    <t>PSV celkem</t>
  </si>
  <si>
    <t>ZRN celkem</t>
  </si>
  <si>
    <t>HZS</t>
  </si>
  <si>
    <t>RN II.a III.hlavy</t>
  </si>
  <si>
    <t>Ostatní VRN</t>
  </si>
  <si>
    <t>ZRN+VRN+HZS</t>
  </si>
  <si>
    <t>VRN celkem</t>
  </si>
  <si>
    <t>Vypracoval</t>
  </si>
  <si>
    <t>Za zhotovitele</t>
  </si>
  <si>
    <t>Za objednatele</t>
  </si>
  <si>
    <t>Jméno :</t>
  </si>
  <si>
    <t>Datum :</t>
  </si>
  <si>
    <t>Podpis:</t>
  </si>
  <si>
    <t>Podpis :</t>
  </si>
  <si>
    <t>Základ pro DPH</t>
  </si>
  <si>
    <t>%  činí :</t>
  </si>
  <si>
    <t>DPH</t>
  </si>
  <si>
    <t>CENA ZA OBJEKT CELKEM</t>
  </si>
  <si>
    <t>Poznámka :</t>
  </si>
  <si>
    <t>REKAPITULACE  STAVEBNÍCH  DÍLŮ</t>
  </si>
  <si>
    <t>Stavební díl</t>
  </si>
  <si>
    <t>HSV</t>
  </si>
  <si>
    <t>PSV</t>
  </si>
  <si>
    <t>Dodávka</t>
  </si>
  <si>
    <t>Montáž</t>
  </si>
  <si>
    <t>CELKEM  OBJEKT</t>
  </si>
  <si>
    <t>VEDLEJŠÍ ROZPOČTOVÉ  NÁKLADY</t>
  </si>
  <si>
    <t>Název VRN</t>
  </si>
  <si>
    <t>Kč</t>
  </si>
  <si>
    <t>%</t>
  </si>
  <si>
    <t>Základna</t>
  </si>
  <si>
    <t>CELKEM VRN</t>
  </si>
  <si>
    <t>P.č.</t>
  </si>
  <si>
    <t>Číslo položky</t>
  </si>
  <si>
    <t>Název položky</t>
  </si>
  <si>
    <t>MJ</t>
  </si>
  <si>
    <t>množství</t>
  </si>
  <si>
    <t>cena / MJ</t>
  </si>
  <si>
    <t>celkem (Kč)</t>
  </si>
  <si>
    <t>hmotnost / MJ</t>
  </si>
  <si>
    <t>hmotnost celk.(t)</t>
  </si>
  <si>
    <t>demhmot / MJ</t>
  </si>
  <si>
    <t>demhmot celk.(t)</t>
  </si>
  <si>
    <t>Díl:</t>
  </si>
  <si>
    <t>1</t>
  </si>
  <si>
    <t>Zemní práce</t>
  </si>
  <si>
    <t>ks</t>
  </si>
  <si>
    <t>Celkem za</t>
  </si>
  <si>
    <t>115 10-0001.RAA</t>
  </si>
  <si>
    <t>h</t>
  </si>
  <si>
    <t>119 00-0001.RAA</t>
  </si>
  <si>
    <t>m</t>
  </si>
  <si>
    <t>119 00-0002.RAA</t>
  </si>
  <si>
    <t>121 10-0001.RAA</t>
  </si>
  <si>
    <t>m3</t>
  </si>
  <si>
    <t>49*19*0,15</t>
  </si>
  <si>
    <t>122 10-0010.RAA</t>
  </si>
  <si>
    <t>15,08*6,7*0,55+22,8*0,55+9,9*0,55+23*5*0,4</t>
  </si>
  <si>
    <t>123 10-0010.RAA</t>
  </si>
  <si>
    <t>12*1,5*0,8*1,5</t>
  </si>
  <si>
    <t>130 90-0030.RAB</t>
  </si>
  <si>
    <t>63*0,5*0,8</t>
  </si>
  <si>
    <t>131 10-0110.RAB</t>
  </si>
  <si>
    <t>3,6*6,7*2*2+20,3*3,5*2*2+1,5*3,5*2*2+20,3*1,6*2*2+3,4*1,6*2+1,3*1,3*2</t>
  </si>
  <si>
    <t>1,7*3,5*2+1,1*1,1*2*11</t>
  </si>
  <si>
    <t>174 10-0010.RAC</t>
  </si>
  <si>
    <t>1,7*3,5*2+1,1*1,1*2*11-0,5*0,5*1,05*33-0,7*0,7*1,05*4-0,65*0,65*1,05</t>
  </si>
  <si>
    <t>-2,5*0,5*1,05-2,1*0,6*1,05</t>
  </si>
  <si>
    <t>-17,28*0,6*1,05*4-7,7*0,6*1,05*4-7,7*0,45*0,4*2-6,165*0,45*0,4*4</t>
  </si>
  <si>
    <t>-2,5*0,45*0,4-3*0,45*0,4-3,7*0,45*0,4</t>
  </si>
  <si>
    <t>-3,6*6,7*2*0,8-20,3*3,5*2*0,8-1,5*3,5*2*0,8-3,4*1,6*0,8-1,3*1,3*0,8</t>
  </si>
  <si>
    <t>-1,7*3,5*0,8-3,1*1,1*0,8-1,1*1,1*11*0,8</t>
  </si>
  <si>
    <t>175 10-0020.RAB</t>
  </si>
  <si>
    <t>1,5*0,9*6*6+1,5*0,9*3*12</t>
  </si>
  <si>
    <t>181 30-0010.RAB</t>
  </si>
  <si>
    <t>m2</t>
  </si>
  <si>
    <t>49*19</t>
  </si>
  <si>
    <t>R51</t>
  </si>
  <si>
    <t>kpl</t>
  </si>
  <si>
    <t>199 00-0005.R00</t>
  </si>
  <si>
    <t>t</t>
  </si>
  <si>
    <t>(119,5548+21,6+25,2+584,38-314,252)*1,44</t>
  </si>
  <si>
    <t>2</t>
  </si>
  <si>
    <t>Základy,zvláštní zakládání</t>
  </si>
  <si>
    <t>212 81-0010.RAD</t>
  </si>
  <si>
    <t>27+28+25+45+13</t>
  </si>
  <si>
    <t>271 10-0010.RA0</t>
  </si>
  <si>
    <t>3,6*6,7*2*0,8+20,3*3,5*2*0,8+3,4*1,6*0,8+1,3*1,3*0,8+1,7*3,5*0,8</t>
  </si>
  <si>
    <t>3,1*1,1*0,8+1,1*1,1*11*0,8</t>
  </si>
  <si>
    <t>274 31-0020.RAA</t>
  </si>
  <si>
    <t>17,28*0,6*1,05*4+7,7*0,6*1,05*4+7,7*0,45*0,4*2+6,165*0,45*0,4*4</t>
  </si>
  <si>
    <t>2,5*0,45*0,4+3,0*0,45*0,4+3,7*0,45*0,4</t>
  </si>
  <si>
    <t>275 31-0020.RAA</t>
  </si>
  <si>
    <t>0,5*0,5*1,05*33+0,7*0,7*1,05*4+0,65*0,65*1,05+2,5*0,5*1,05+2,1*0,6*1,0</t>
  </si>
  <si>
    <t>273 32-0030.RAB</t>
  </si>
  <si>
    <t>16,98*8,6*2*0,15</t>
  </si>
  <si>
    <t>273 31-0020.RAA</t>
  </si>
  <si>
    <t>7,7*9,47*2*0,1+3*2,85*2*0,1+1,3*6,165*2*0,1+2,5*2,865*2*0,1</t>
  </si>
  <si>
    <t>3,7*1,8*0,1+3,7*4*0,1+1,8*6,2*0,1</t>
  </si>
  <si>
    <t>R01</t>
  </si>
  <si>
    <t>7,7*9,47*2*0,2+3*2,85*2*0,2+1,3*6,165*2*0,2+2,5*2,865*2*0,2</t>
  </si>
  <si>
    <t>3,7*1,8*0,2+3,7*4*0,2+1,8*6,2*0,2</t>
  </si>
  <si>
    <t>283-75460</t>
  </si>
  <si>
    <t>0,14*(16,98*4+8,6*4)</t>
  </si>
  <si>
    <t>3</t>
  </si>
  <si>
    <t>Svislé a kompletní konstrukce</t>
  </si>
  <si>
    <t>311 27-0044.RAC</t>
  </si>
  <si>
    <t>(6,3*8,6*4+4,4*8,6*2+0,94*4*10,2+0,94*4+10,2+0,94*4*6+0,94*4*3,65)*0,3</t>
  </si>
  <si>
    <t>(2,25*5,525*2+1,35*5,525+1,95*5,525-0,9*2*2)*0,3</t>
  </si>
  <si>
    <t>314 10-0002.RA0</t>
  </si>
  <si>
    <t>Komín z CP, šamotová vložka 140 mm, 2 průduchy</t>
  </si>
  <si>
    <t>317 12-0012.RAA</t>
  </si>
  <si>
    <t>kus</t>
  </si>
  <si>
    <t>317 12-0010.RAA</t>
  </si>
  <si>
    <t>317 12-0033.RAA</t>
  </si>
  <si>
    <t>342 27-0014.RAA</t>
  </si>
  <si>
    <t>(8,12*2+6,31*2+3,15*2+6,47+4,1+6,46*2)*3,15</t>
  </si>
  <si>
    <t>(16,38*2+2,25*8)*2,3+16,38*2*1,5+0,8*16,38*2+1,5*16,38*2</t>
  </si>
  <si>
    <t>-0,9*2*7-0,8*2-0,6*2*2-0,8*2*10</t>
  </si>
  <si>
    <t>342 27-0012.RAA</t>
  </si>
  <si>
    <t>Příčka z tvárnic pórobetonových, tloušťka 10 cm desky ID 201/4 79,5 x 10 x 24 cm</t>
  </si>
  <si>
    <t>3,125*(2,86*2+0,98*2+2,16*3+2)</t>
  </si>
  <si>
    <t>2,3*2,26*10-0,6*2*16</t>
  </si>
  <si>
    <t>342 28-0120.RAC</t>
  </si>
  <si>
    <t>(3,14*(0,2+0,17+0,25)+2,5+2,5*0,15*2)*10</t>
  </si>
  <si>
    <t>342 28-0014.RAB</t>
  </si>
  <si>
    <t>8*(2,4*8+3*2+3*3-2,35*2,3)</t>
  </si>
  <si>
    <t>342 28-0040.RAC</t>
  </si>
  <si>
    <t>3,14*9,5*10</t>
  </si>
  <si>
    <t>342 28-0060.RAD</t>
  </si>
  <si>
    <t>10*0,98*2,5+2,5*2,1*10+10*3,14*1</t>
  </si>
  <si>
    <t>342 28-0110.RAB</t>
  </si>
  <si>
    <t>16,4*2*(1,9+1,9*1,8+1,2)</t>
  </si>
  <si>
    <t>4</t>
  </si>
  <si>
    <t>Vodorovné konstrukce</t>
  </si>
  <si>
    <t>417 32-0040.RAA</t>
  </si>
  <si>
    <t>9,9*4+8,6*4+8,6+10,6*4+0,95*4</t>
  </si>
  <si>
    <t>5</t>
  </si>
  <si>
    <t>Komunikace</t>
  </si>
  <si>
    <t>596 10-0030.RAE</t>
  </si>
  <si>
    <t>8,9*2,15*2+3,3*2,7+15*0,55+19,4*2*2+38,8+27,7+4+2,7</t>
  </si>
  <si>
    <t>597 10-3030.RAA</t>
  </si>
  <si>
    <t>61</t>
  </si>
  <si>
    <t>Upravy povrchů vnitřní</t>
  </si>
  <si>
    <t>612 42-0016.RAA</t>
  </si>
  <si>
    <t>2,7*(6,5*2+1,6*2)-5,5*0,9-0,9*2*2+3,2*(8*2+9,8*2)-7,9*2*3,2-0,9*2</t>
  </si>
  <si>
    <t>-4,8*0,6-0,6*0,6+2,7*(3,3*2+3,15*2)-0,9*2*2+0,6*(2,1*2+2,8*2)-2,1*0,6</t>
  </si>
  <si>
    <t>0,6*(1,2*2+1*2)+0,6*(1,5*2+1*2)-0,6+2,7*(3,17*2+3,3*2)-0,9*2*2</t>
  </si>
  <si>
    <t>0,6*(2,1*2+2,8*2)-0,6*1,1+0,6*(1,2*2+2)+0,6*(1,5*2+2)-0,6</t>
  </si>
  <si>
    <t>2,7*(6,5*2+1,6*2)-0,9*2*5-0,8*2-0,6*2*2+3,2*(8*2+9,8*2)-7,9*2*3,2-1,8</t>
  </si>
  <si>
    <t>-3,6*0,6-0,6*0,6+0,6*(2,1*2+2,1*2)-0,6*1,1+0,6*(0,9*2+1*2)+0,9*2,1</t>
  </si>
  <si>
    <t>0,6*(1,1*2+1*2)-0,6+0,6*(0,9*2+2)+0,9*2,1+0,6*(1,1*2+2)-0,6</t>
  </si>
  <si>
    <t>0,6*(2,1*2+2,1*2)-0,6-2,1+2,7*(4*2+2,1*2)-0,9*2-5*1,2-1,1*1,5</t>
  </si>
  <si>
    <t>16,4-1,5*2+16,4*0,8*2+16,4*1,5*2+16,4*2,3*2+16,4*0,8*2</t>
  </si>
  <si>
    <t>5*(2,26*2,3-0,6*2+2,26*0,8+2,26*2,3-1,5)+2,25*2,3*2*4</t>
  </si>
  <si>
    <t>602 01-6191.R00</t>
  </si>
  <si>
    <t>784 45-0010.RAB</t>
  </si>
  <si>
    <t>62</t>
  </si>
  <si>
    <t>Upravy povrchů vnější</t>
  </si>
  <si>
    <t>622 32-2734.RT3</t>
  </si>
  <si>
    <t>(17,28*10,43+17,28*6,2+6,2*8,9*2+8,9*4,3)*2</t>
  </si>
  <si>
    <t>-16,35*1*2-16,35*0,6*2-1,4*0,9*10-5,6*0,6*2-5,6*1,5-5,6*0,9-2*0,9*2</t>
  </si>
  <si>
    <t>-7,5*3,2*4-16,35*1,4*2</t>
  </si>
  <si>
    <t>63</t>
  </si>
  <si>
    <t>Podlahy a podlahové konstrukce</t>
  </si>
  <si>
    <t>632 44-1121.R00</t>
  </si>
  <si>
    <t>9,765*8*2+(7,9*0,3)*4</t>
  </si>
  <si>
    <t>632 44-1491.R00</t>
  </si>
  <si>
    <t>631 31-2621.R00</t>
  </si>
  <si>
    <t>(2,8*2,075+1,2*0,975+0,6*0,1*2+0,975*1,5+2,8*2,09+1,2*0,975)*0,075</t>
  </si>
  <si>
    <t>(0,975*1,5+0,9*0,1*10+6,465*1,6*2+1,2*0,15*2+3,16*3,3+4*2,065)*0,075</t>
  </si>
  <si>
    <t>(4*4,25+2,09*2,1+1,1*1*2+1*0,9*2+0,6*0,15*2+0,6*0,1*2+0,6*2*0,1)*0,075</t>
  </si>
  <si>
    <t>631 36-1921.RT3</t>
  </si>
  <si>
    <t>(2,8*2,075+1,2*0,975+0,6*0,1*2+0,975*1,5+2,8*2,09+1,2*0,975)*0,00333</t>
  </si>
  <si>
    <t>(0,975*1,5+0,9*0,1*10+6,465*1,6*2+1,2*0,15*2+3,16*3,3+4*2,065)*0,00333</t>
  </si>
  <si>
    <t>(4*4,25+2,09*2,1+1,1*1*2+1*0,9*2+0,6*0,15*2+0,6*0,1*2+0,6*2*0,1)*0,003</t>
  </si>
  <si>
    <t>631 35-1101.R00</t>
  </si>
  <si>
    <t>631 35-1102.R00</t>
  </si>
  <si>
    <t>632 48-2111.R00</t>
  </si>
  <si>
    <t>8*8</t>
  </si>
  <si>
    <t>632 41-5102.RT5</t>
  </si>
  <si>
    <t>2,8*2,075+1,2*0,975+0,6*0,1*2+0,975*1,5+2,8*2,09+1,2*0,975</t>
  </si>
  <si>
    <t>0,975*1,5+0,9*0,1*10+6,465*1,6*2+1,2*0,15*2+3,16*3,3+4*2,065</t>
  </si>
  <si>
    <t>4*4,25+2,09*2,1+1,1*1*2+1*0,9*2+0,6*0,15*2+0,6*0,1*2+0,6*2*0,1</t>
  </si>
  <si>
    <t>632 41-5102.RT2</t>
  </si>
  <si>
    <t>3,14*3,25*4+3,1*3,25*6+0,8*0,15*10</t>
  </si>
  <si>
    <t>631 32-0034.RAB</t>
  </si>
  <si>
    <t>17*8,6*2</t>
  </si>
  <si>
    <t>635 11-1011.R00</t>
  </si>
  <si>
    <t>3,14*3,35*4+3,1*3,35*6</t>
  </si>
  <si>
    <t>16,65*1,71*2+1*1,5*2+1,7*2</t>
  </si>
  <si>
    <t>2,7*20,8*2+3*(13,5+15,9)+3,9*18,8</t>
  </si>
  <si>
    <t>64</t>
  </si>
  <si>
    <t>Výplně otvorů</t>
  </si>
  <si>
    <t>642 94-2111.R00</t>
  </si>
  <si>
    <t>553-30301</t>
  </si>
  <si>
    <t>553-30330</t>
  </si>
  <si>
    <t>553-30334</t>
  </si>
  <si>
    <t>553-30336</t>
  </si>
  <si>
    <t>8</t>
  </si>
  <si>
    <t>Trubní vedení</t>
  </si>
  <si>
    <t>831 35-0012.RA0</t>
  </si>
  <si>
    <t>12,2+26,6+18,7</t>
  </si>
  <si>
    <t>894 43-1311.RBI</t>
  </si>
  <si>
    <t>894 43-1411.RAA</t>
  </si>
  <si>
    <t>ku</t>
  </si>
  <si>
    <t>895 94-1311.R00</t>
  </si>
  <si>
    <t>831 23-0110.RAB</t>
  </si>
  <si>
    <t>831 99-0101.RAA</t>
  </si>
  <si>
    <t>893 15-2111.R00</t>
  </si>
  <si>
    <t>Montáž šachty vodoměrné a revizní plastové hranaté</t>
  </si>
  <si>
    <t>286-97260</t>
  </si>
  <si>
    <t>R57</t>
  </si>
  <si>
    <t>R56</t>
  </si>
  <si>
    <t>592-23820</t>
  </si>
  <si>
    <t>592-23824</t>
  </si>
  <si>
    <t>Vpusť uliční betonová TBV-Q 500/590/200V 59x50x5</t>
  </si>
  <si>
    <t>592-24311</t>
  </si>
  <si>
    <t>553-40352</t>
  </si>
  <si>
    <t>592-23822</t>
  </si>
  <si>
    <t>91</t>
  </si>
  <si>
    <t>Doplňující práce na komunikaci</t>
  </si>
  <si>
    <t>916 56-1111.R00</t>
  </si>
  <si>
    <t>14,1+23+20,4+10,2+3,5+15,1+5,65+5,6+15+3+2,1+2+1</t>
  </si>
  <si>
    <t>592-17330</t>
  </si>
  <si>
    <t>94</t>
  </si>
  <si>
    <t>Lešení a stavební výtahy</t>
  </si>
  <si>
    <t>941 94-1041.R00</t>
  </si>
  <si>
    <t>8,6*6*4+16,4*6*4</t>
  </si>
  <si>
    <t>941 94-1841.R00</t>
  </si>
  <si>
    <t>941 94-1111.R00</t>
  </si>
  <si>
    <t>600*60</t>
  </si>
  <si>
    <t>944 94-4011.R00</t>
  </si>
  <si>
    <t>946 94-1102.RT3</t>
  </si>
  <si>
    <t>soubor</t>
  </si>
  <si>
    <t>946 94-1192.RT3</t>
  </si>
  <si>
    <t>den</t>
  </si>
  <si>
    <t>95</t>
  </si>
  <si>
    <t>Dokončovací kce na pozem.stav.</t>
  </si>
  <si>
    <t>950 30-0022.RA0</t>
  </si>
  <si>
    <t>10,8*17,4*2</t>
  </si>
  <si>
    <t>950 20-0022.RA0</t>
  </si>
  <si>
    <t>2,7*20,8*2+3*(13,5+15,9)</t>
  </si>
  <si>
    <t>3,9*(6,1+14,6)</t>
  </si>
  <si>
    <t>96</t>
  </si>
  <si>
    <t>Bourání konstrukcí</t>
  </si>
  <si>
    <t>966 06-7111.R00</t>
  </si>
  <si>
    <t>52*2</t>
  </si>
  <si>
    <t>962 10-0013.RA0</t>
  </si>
  <si>
    <t>52*0,3*0,6</t>
  </si>
  <si>
    <t>97</t>
  </si>
  <si>
    <t>Prorážení otvorů</t>
  </si>
  <si>
    <t>975 30-0020.RA0</t>
  </si>
  <si>
    <t>17*4*2</t>
  </si>
  <si>
    <t>99</t>
  </si>
  <si>
    <t>Staveništní přesun hmot</t>
  </si>
  <si>
    <t>998 00-9101.R00</t>
  </si>
  <si>
    <t>998 01-1002.R00</t>
  </si>
  <si>
    <t>853,85+394,19+19,88+102,57+57,42+19,25+147,84+1,09+54,64+16,16+51,68+3</t>
  </si>
  <si>
    <t>711</t>
  </si>
  <si>
    <t>Izolace proti vodě</t>
  </si>
  <si>
    <t>711 14-0024.RAA</t>
  </si>
  <si>
    <t>16,98*8,6*2*1,1</t>
  </si>
  <si>
    <t>711 15-0020.RAA</t>
  </si>
  <si>
    <t>16,98*4*0,4+8,6*4*0,4</t>
  </si>
  <si>
    <t>711 21-0020.RAA</t>
  </si>
  <si>
    <t>6,5*2,8+5*2,1*2+6,5*2,2+2,2*2,1*10+2*2,1*10</t>
  </si>
  <si>
    <t>711 47-0010.RAF</t>
  </si>
  <si>
    <t>998 71-1102.R00</t>
  </si>
  <si>
    <t>713</t>
  </si>
  <si>
    <t>Izolace tepelné</t>
  </si>
  <si>
    <t>713 11-0010.RAD</t>
  </si>
  <si>
    <t>1,9*6,47+0,95*8*2+0,9*8,6*7+3,15*3,3+2,8*2,1+1,2*0,98+1,5*0,98</t>
  </si>
  <si>
    <t>3,17*3,3+2,8*2,1+0,98*1,2+0,98*1,5+6,5*1,6+0,95*8*2+0,9*8,6*7</t>
  </si>
  <si>
    <t>2,1*2,1+1*0,9+1*1,1+1*0,9+1,1*1+2,1*2,1+2,07*4+4,25*4</t>
  </si>
  <si>
    <t>3,6*3,15*10</t>
  </si>
  <si>
    <t>713 12-0090.RAA</t>
  </si>
  <si>
    <t>16,35*8*2</t>
  </si>
  <si>
    <t>283-75829</t>
  </si>
  <si>
    <t>261,6*2*1,05</t>
  </si>
  <si>
    <t>713 13-0010.RAD</t>
  </si>
  <si>
    <t>(0,7+2+2+1,2)*16,35*4</t>
  </si>
  <si>
    <t>713 13-0030.RAG</t>
  </si>
  <si>
    <t>2*(17,28*10,43+17,28*6,2+6,2*8,9*2+8,9*4,3)</t>
  </si>
  <si>
    <t>-7,5*3,2*4-16,35*1,4</t>
  </si>
  <si>
    <t>713 19-1100.R00</t>
  </si>
  <si>
    <t>8*16,4*2*2</t>
  </si>
  <si>
    <t>283-23358</t>
  </si>
  <si>
    <t>8*16,4*1,1*2*2</t>
  </si>
  <si>
    <t>713 11-1211.R00</t>
  </si>
  <si>
    <t>10,8*17,4*2+8,6*16,4*2+3,14*3,35*4+3,1*3,35*6</t>
  </si>
  <si>
    <t>16,4*(1,9+1,9+1,8+1,2)*2</t>
  </si>
  <si>
    <t>283-23359.2</t>
  </si>
  <si>
    <t>1,1*(10,8*17,4*2+8,6*16,4*2+3,14*3,35*4+3,1*3,35*6)</t>
  </si>
  <si>
    <t>1,1*16,4*(1,9+1,9+1,8+1,2)*2</t>
  </si>
  <si>
    <t>998 71-3102.R00</t>
  </si>
  <si>
    <t>Přesun hmot pro izolace tepelné, výšky do 12 m</t>
  </si>
  <si>
    <t>721</t>
  </si>
  <si>
    <t>Vnitřní kanalizace</t>
  </si>
  <si>
    <t>721 17-6224.R00</t>
  </si>
  <si>
    <t>721 17-6222.R00</t>
  </si>
  <si>
    <t>721 17-6115.R00</t>
  </si>
  <si>
    <t>721 17-6114.R00</t>
  </si>
  <si>
    <t>721 17-6113.R00</t>
  </si>
  <si>
    <t>721 17-6103.R00</t>
  </si>
  <si>
    <t>721 17-6102.R00</t>
  </si>
  <si>
    <t>721 27-1106.R01</t>
  </si>
  <si>
    <t>286-56170</t>
  </si>
  <si>
    <t>286-56166</t>
  </si>
  <si>
    <t>286-56165</t>
  </si>
  <si>
    <t>286-56163</t>
  </si>
  <si>
    <t>286-56161</t>
  </si>
  <si>
    <t>286-15370.A</t>
  </si>
  <si>
    <t>286-15350.A</t>
  </si>
  <si>
    <t>286-15335.A</t>
  </si>
  <si>
    <t>286-15330.A</t>
  </si>
  <si>
    <t>286-15340.A</t>
  </si>
  <si>
    <t>286-51691.A</t>
  </si>
  <si>
    <t>286-51690.A</t>
  </si>
  <si>
    <t>286-15404.A</t>
  </si>
  <si>
    <t>286-15402.A</t>
  </si>
  <si>
    <t>286-15403.A</t>
  </si>
  <si>
    <t>286-51662.A</t>
  </si>
  <si>
    <t>286-51652.A</t>
  </si>
  <si>
    <t>286-15297.A</t>
  </si>
  <si>
    <t>286-15292.A</t>
  </si>
  <si>
    <t>286-15287.A</t>
  </si>
  <si>
    <t>286-15282.A</t>
  </si>
  <si>
    <t>286-15466.A</t>
  </si>
  <si>
    <t>286-13760</t>
  </si>
  <si>
    <t>286-15463.A</t>
  </si>
  <si>
    <t>286-15443.A</t>
  </si>
  <si>
    <t>721 24-2117.R00</t>
  </si>
  <si>
    <t>721 27-3144.R00</t>
  </si>
  <si>
    <t>998 72-1101.R00</t>
  </si>
  <si>
    <t>721 29-0112.R00</t>
  </si>
  <si>
    <t>722</t>
  </si>
  <si>
    <t>Vnitřní vodovod</t>
  </si>
  <si>
    <t>722 17-2334.R00</t>
  </si>
  <si>
    <t>722 17-2333.R00</t>
  </si>
  <si>
    <t>722 17-2332.R00</t>
  </si>
  <si>
    <t>722 17-2331.R00</t>
  </si>
  <si>
    <t>388-21461</t>
  </si>
  <si>
    <t>388-21225</t>
  </si>
  <si>
    <t>722 26-9111.R00</t>
  </si>
  <si>
    <t>722 23-5645.R00</t>
  </si>
  <si>
    <t>722 23-5642.R00</t>
  </si>
  <si>
    <t>734 29-3114.R00</t>
  </si>
  <si>
    <t>713 41-1133.R00</t>
  </si>
  <si>
    <t>998 72-2101.R00</t>
  </si>
  <si>
    <t>722 23-1161.R00</t>
  </si>
  <si>
    <t>722 23-5314.R00</t>
  </si>
  <si>
    <t>722 23-5315.R00</t>
  </si>
  <si>
    <t>722 23-5316.R00</t>
  </si>
  <si>
    <t>722 23-5317.R00</t>
  </si>
  <si>
    <t>722 22-3141.R00</t>
  </si>
  <si>
    <t>722 22-3182.R00</t>
  </si>
  <si>
    <t>722 16-3221.R00</t>
  </si>
  <si>
    <t>722-10780</t>
  </si>
  <si>
    <t>R54</t>
  </si>
  <si>
    <t>722 29-0226.R00</t>
  </si>
  <si>
    <t>388-41220</t>
  </si>
  <si>
    <t>722 81-9401.R00</t>
  </si>
  <si>
    <t>734 42-9103.R00</t>
  </si>
  <si>
    <t>R58</t>
  </si>
  <si>
    <t>R59</t>
  </si>
  <si>
    <t>725</t>
  </si>
  <si>
    <t>Zařizovací předměty</t>
  </si>
  <si>
    <t>725 10-0001.RA0</t>
  </si>
  <si>
    <t>725 03-7114.R00</t>
  </si>
  <si>
    <t>725 03-7322.R00</t>
  </si>
  <si>
    <t>725 21-2370.R00</t>
  </si>
  <si>
    <t>725 10-0002.RA0</t>
  </si>
  <si>
    <t>551-62449</t>
  </si>
  <si>
    <t>725 10-0004.RA0</t>
  </si>
  <si>
    <t>725 10-0005.RA0</t>
  </si>
  <si>
    <t>725 10-0006.RA0</t>
  </si>
  <si>
    <t>725 01-4163.R00</t>
  </si>
  <si>
    <t>725 01-4172.R00</t>
  </si>
  <si>
    <t>725 10-0003.RA0</t>
  </si>
  <si>
    <t>725 10-0008.RA0</t>
  </si>
  <si>
    <t>725 10-0010.RA0</t>
  </si>
  <si>
    <t>998 72-5101.R00</t>
  </si>
  <si>
    <t>Přesun hmot pro zařizovací předměty, výšky do 6 m</t>
  </si>
  <si>
    <t>725 86-0180.RT1</t>
  </si>
  <si>
    <t>762</t>
  </si>
  <si>
    <t>Konstrukce tesařské</t>
  </si>
  <si>
    <t>762 52-0020.RAB</t>
  </si>
  <si>
    <t>3,3*2,16+3,8*2,16+3,5*2,16+0,3*2,16</t>
  </si>
  <si>
    <t>762 71-0010.RAB</t>
  </si>
  <si>
    <t>88,654+45,922+26,583+66,793+42,563+81,857+113,975+33,0+66,0+35,806</t>
  </si>
  <si>
    <t>762 71-0012.RAC</t>
  </si>
  <si>
    <t>300,06+77,66+84,737+26,313+140,941+176,039+156,2+68,2+99,0+4,886+8,20</t>
  </si>
  <si>
    <t>75,083+5,076+33,00+66,0+27,018+110,0</t>
  </si>
  <si>
    <t>762 71-0014.RAD</t>
  </si>
  <si>
    <t>67,88+71,835+30,805+123,2+25,278+4,886+14,92+13,284+23,977</t>
  </si>
  <si>
    <t>762 71-0016.RAD</t>
  </si>
  <si>
    <t>4,994+13,252+33,453+42,866</t>
  </si>
  <si>
    <t>762 71-0018.RAA</t>
  </si>
  <si>
    <t>204,23+157,12+144,096</t>
  </si>
  <si>
    <t>762 71-0018.RAI</t>
  </si>
  <si>
    <t>233,52+100,08+14,113+11,704</t>
  </si>
  <si>
    <t>605-12001</t>
  </si>
  <si>
    <t>2,3352+1,0008</t>
  </si>
  <si>
    <t>605-12002</t>
  </si>
  <si>
    <t>605-12004</t>
  </si>
  <si>
    <t>762 81-0010.RAB</t>
  </si>
  <si>
    <t>17*8,6*2+3,35*3,14*10+17,5*1,71*2+1,7*2,07</t>
  </si>
  <si>
    <t>762 51-0020.RAI</t>
  </si>
  <si>
    <t>606-23536</t>
  </si>
  <si>
    <t>273-14305</t>
  </si>
  <si>
    <t>(16,65*1,71*2+1*1,5*2+1,7*2)*4</t>
  </si>
  <si>
    <t>762 31-1103.R00</t>
  </si>
  <si>
    <t>14*4+5+7*2+2+20+4</t>
  </si>
  <si>
    <t>R50</t>
  </si>
  <si>
    <t>763 61-5232.R00</t>
  </si>
  <si>
    <t>17,28*1,2*2</t>
  </si>
  <si>
    <t>998 76-2102.R00</t>
  </si>
  <si>
    <t>Přesun hmot pro tesařské konstrukce, výšky do 12 m</t>
  </si>
  <si>
    <t>764</t>
  </si>
  <si>
    <t>Konstrukce klempířské</t>
  </si>
  <si>
    <t>764 51-0410.RAA</t>
  </si>
  <si>
    <t>16,51*4+5,5*2</t>
  </si>
  <si>
    <t>764 23-0410.RAB</t>
  </si>
  <si>
    <t>8,95*2+0,4*2+5,1*2+17,4*2</t>
  </si>
  <si>
    <t>764 53-0410.RAB</t>
  </si>
  <si>
    <t>2,6+2+17,4+17,4+2,8+1,2+2,7+2,7+2</t>
  </si>
  <si>
    <t>764 29-1430.R00</t>
  </si>
  <si>
    <t>18+11,2+3,5+9,2+2,8*2+10,8*2+5,5*2+5,2*2+3+4+3,4+3,4</t>
  </si>
  <si>
    <t>764 24-2430.R00</t>
  </si>
  <si>
    <t>764 23-9440.R00</t>
  </si>
  <si>
    <t>0,85*2+0,4*2</t>
  </si>
  <si>
    <t>764 25-1410.RAD</t>
  </si>
  <si>
    <t>13,6+21+18,3*2+21+16+4+4</t>
  </si>
  <si>
    <t>553-52096.A</t>
  </si>
  <si>
    <t>553-52057.A</t>
  </si>
  <si>
    <t>764 55-4410.RAB</t>
  </si>
  <si>
    <t>3,5*4+6*6+6,2*4</t>
  </si>
  <si>
    <t>764 25-9411.R00</t>
  </si>
  <si>
    <t>553-52217.A</t>
  </si>
  <si>
    <t>Koleno d 100 mm 72° plech Ti - Zn-57</t>
  </si>
  <si>
    <t>764 54-1410.R00</t>
  </si>
  <si>
    <t>764 24-8492.R00</t>
  </si>
  <si>
    <t>17,4*2+19,1*2+18,5*2+4*6+2,6*2</t>
  </si>
  <si>
    <t>764 29-3440.R00</t>
  </si>
  <si>
    <t>20*2*2+9</t>
  </si>
  <si>
    <t>764 89-2326.R00</t>
  </si>
  <si>
    <t>sada</t>
  </si>
  <si>
    <t>283-50253</t>
  </si>
  <si>
    <t>553-43285.73</t>
  </si>
  <si>
    <t>998 76-4102.R00</t>
  </si>
  <si>
    <t>Přesun hmot pro klempířské konstr., výšky do 12 m</t>
  </si>
  <si>
    <t>766</t>
  </si>
  <si>
    <t>Konstrukce truhlářské</t>
  </si>
  <si>
    <t>766 62-0029.RAA</t>
  </si>
  <si>
    <t>1,1*3,19*16</t>
  </si>
  <si>
    <t>766 62-0029.RAB</t>
  </si>
  <si>
    <t>1,1*3,190*12</t>
  </si>
  <si>
    <t>R03</t>
  </si>
  <si>
    <t>R04</t>
  </si>
  <si>
    <t>R05</t>
  </si>
  <si>
    <t>R06</t>
  </si>
  <si>
    <t>R07</t>
  </si>
  <si>
    <t>R08</t>
  </si>
  <si>
    <t>R09</t>
  </si>
  <si>
    <t>R10</t>
  </si>
  <si>
    <t>R11</t>
  </si>
  <si>
    <t>R12</t>
  </si>
  <si>
    <t>R13</t>
  </si>
  <si>
    <t>R14</t>
  </si>
  <si>
    <t>R15</t>
  </si>
  <si>
    <t>R16</t>
  </si>
  <si>
    <t>R17</t>
  </si>
  <si>
    <t>R18</t>
  </si>
  <si>
    <t>R19</t>
  </si>
  <si>
    <t>R20</t>
  </si>
  <si>
    <t>10*2,3*(0,85+1,2)</t>
  </si>
  <si>
    <t>766 81-0010.RAD</t>
  </si>
  <si>
    <t>R21</t>
  </si>
  <si>
    <t>4,06+1,37*2+1,74*2+0,7*2</t>
  </si>
  <si>
    <t>R22</t>
  </si>
  <si>
    <t>2*(1,76+16,7)+3,5*2+4,1+0,55+3,8+2,3+7,35</t>
  </si>
  <si>
    <t>R23</t>
  </si>
  <si>
    <t>R24</t>
  </si>
  <si>
    <t>R25</t>
  </si>
  <si>
    <t>R26</t>
  </si>
  <si>
    <t>R27</t>
  </si>
  <si>
    <t>R28</t>
  </si>
  <si>
    <t>R29</t>
  </si>
  <si>
    <t>R30</t>
  </si>
  <si>
    <t>R31</t>
  </si>
  <si>
    <t>766 42-3113.R00</t>
  </si>
  <si>
    <t>611-89990</t>
  </si>
  <si>
    <t>766 42-7112.R00</t>
  </si>
  <si>
    <t>237*2</t>
  </si>
  <si>
    <t>766 69-0010.RAC</t>
  </si>
  <si>
    <t>5,5*4+2,2*10+3,15*10+3,15*10</t>
  </si>
  <si>
    <t>766 66-0036.RA0</t>
  </si>
  <si>
    <t>611-81253</t>
  </si>
  <si>
    <t>766 66-0034.RA0</t>
  </si>
  <si>
    <t>611-81252</t>
  </si>
  <si>
    <t>R52</t>
  </si>
  <si>
    <t>92,4</t>
  </si>
  <si>
    <t>553-46634</t>
  </si>
  <si>
    <t>1,1*3*7*2+1,1*1,4*3*10</t>
  </si>
  <si>
    <t>998 76-6101.R00</t>
  </si>
  <si>
    <t>Přesun hmot pro truhlářské konstr., výšky do 6 m</t>
  </si>
  <si>
    <t>767</t>
  </si>
  <si>
    <t>Konstrukce zámečnické</t>
  </si>
  <si>
    <t>R32</t>
  </si>
  <si>
    <t>R33</t>
  </si>
  <si>
    <t>R34</t>
  </si>
  <si>
    <t>R35</t>
  </si>
  <si>
    <t>R36</t>
  </si>
  <si>
    <t>R37</t>
  </si>
  <si>
    <t>R38</t>
  </si>
  <si>
    <t>R39</t>
  </si>
  <si>
    <t>767 59-0110.R00</t>
  </si>
  <si>
    <t>kg</t>
  </si>
  <si>
    <t>28,6+40,8</t>
  </si>
  <si>
    <t>767 59-0190.R00</t>
  </si>
  <si>
    <t>553-47109.A</t>
  </si>
  <si>
    <t>553-47117.A</t>
  </si>
  <si>
    <t>767 99-0010.RAA</t>
  </si>
  <si>
    <t>998 76-7101.R00</t>
  </si>
  <si>
    <t>Přesun hmot pro zámečnické konstr., výšky do 6 m</t>
  </si>
  <si>
    <t>771</t>
  </si>
  <si>
    <t>Podlahy z dlaždic a obklady</t>
  </si>
  <si>
    <t>771 57-5012.RAB</t>
  </si>
  <si>
    <t>771 57-5012.RAA</t>
  </si>
  <si>
    <t>0,97*2,5*10+2,085*1,35*10+0,875*2,085*10+0,6*0,1*10+0,8*0,15*10</t>
  </si>
  <si>
    <t>771 47-5014.RU1</t>
  </si>
  <si>
    <t>0,2+0,15+0,1+0,1+0,15+0,2+5,53+0,1+0,5+0,85+3+0,65+2,2+2,2+3,3+3,3</t>
  </si>
  <si>
    <t>2,25+2,25+3,3+3,3+0,1+0,9+0,1+0,1+0,9+0,1+2*6,5-1-0,9-1-0,7-0,7-1+0,2</t>
  </si>
  <si>
    <t>0,15+0,1+0,1+0,15+0,2+0,3+0,3+1,1+0,1+4+1,13+0,6+2,7+4+4,25+4+2,5*10</t>
  </si>
  <si>
    <t>1,9*10+1,3*10</t>
  </si>
  <si>
    <t>771 47-9001.R00</t>
  </si>
  <si>
    <t>597-62119</t>
  </si>
  <si>
    <t>123,91*0,1*1,1</t>
  </si>
  <si>
    <t>998 77-1101.R00</t>
  </si>
  <si>
    <t>Přesun hmot pro podlahy z dlaždic, výšky do 6 m</t>
  </si>
  <si>
    <t>775</t>
  </si>
  <si>
    <t>Podlahy vlysové a parketové</t>
  </si>
  <si>
    <t>775 54-2022.R00</t>
  </si>
  <si>
    <t>775 54-2011.R00</t>
  </si>
  <si>
    <t>775 54-1412.R00</t>
  </si>
  <si>
    <t>998 77-5101.R00</t>
  </si>
  <si>
    <t>Přesun hmot pro podlahy vlysové, výšky do 6 m</t>
  </si>
  <si>
    <t>776</t>
  </si>
  <si>
    <t>Podlahy povlakové</t>
  </si>
  <si>
    <t>776 52-0010.RAI</t>
  </si>
  <si>
    <t>776 52-0010.RAB</t>
  </si>
  <si>
    <t>284-12262.A</t>
  </si>
  <si>
    <t>(9,765*8*2+7,9*0,3*4)*1,1</t>
  </si>
  <si>
    <t>998 77-6101.R00</t>
  </si>
  <si>
    <t>Přesun hmot pro podlahy povlakové, výšky do 6 m</t>
  </si>
  <si>
    <t>781</t>
  </si>
  <si>
    <t>Obklady keramické</t>
  </si>
  <si>
    <t>781 47-5114.RAA</t>
  </si>
  <si>
    <t>4,8*0,6+0,6*0,6+2,1*(0,65+2,8+2,75+1,65+0,45+0,45)+2,1*(0,45+0,98+1,2)</t>
  </si>
  <si>
    <t>2,1*0,3+2,1*(1,5+0,3+0,98+1,5)+2,1*(0,45+0,45+1,65+2,09+2,8+0,7)</t>
  </si>
  <si>
    <t>2,1*(0,45+0,98+1,2+0,3)+2,1*(1,5+0,3+0,98+1,5)+0,6*(3,6+0,6)</t>
  </si>
  <si>
    <t>2,1*(2,1+2,09+2,1+0,6+0,5)+2,1*(0,9+0,3+0,3)+2,1*(1,1+1,1+1+0,3+0,1)</t>
  </si>
  <si>
    <t>2,1*(0,9+0,3+0,3)+2,1*(1,1+1,1+1+0,3+0,1)+2,1*(2,08+2,1+2,1+0,1+1)</t>
  </si>
  <si>
    <t>1,2*(4+0,95)+1,5*(0,6+2,1)+2,1*(0,9+0,9)*10+1,5*(1,2+0,85)*10</t>
  </si>
  <si>
    <t>0,6*(2,1+0,6)*10</t>
  </si>
  <si>
    <t>998 78-1101.R00</t>
  </si>
  <si>
    <t>Přesun hmot pro obklady keramické, výšky do 6 m</t>
  </si>
  <si>
    <t>783</t>
  </si>
  <si>
    <t>Nátěry</t>
  </si>
  <si>
    <t>783 68-2121.R00</t>
  </si>
  <si>
    <t>783 71-0020.RAC</t>
  </si>
  <si>
    <t>123,3/0,0196*0,14*2</t>
  </si>
  <si>
    <t>784</t>
  </si>
  <si>
    <t>Malby</t>
  </si>
  <si>
    <t>784 45-2211.R00</t>
  </si>
  <si>
    <t>273,6*2+51,97</t>
  </si>
  <si>
    <t>784 45-2222.R00</t>
  </si>
  <si>
    <t>298,3+108,4</t>
  </si>
  <si>
    <t>790</t>
  </si>
  <si>
    <t>Vnitřní vybavení</t>
  </si>
  <si>
    <t>R40</t>
  </si>
  <si>
    <t>R41</t>
  </si>
  <si>
    <t>R42</t>
  </si>
  <si>
    <t>R43</t>
  </si>
  <si>
    <t>R44</t>
  </si>
  <si>
    <t>10*3,06</t>
  </si>
  <si>
    <t>R45</t>
  </si>
  <si>
    <t>R46</t>
  </si>
  <si>
    <t>R47</t>
  </si>
  <si>
    <t>R48</t>
  </si>
  <si>
    <t>R49</t>
  </si>
  <si>
    <t>M21</t>
  </si>
  <si>
    <t>Elektromontáže</t>
  </si>
  <si>
    <t>210 22-0001.R00</t>
  </si>
  <si>
    <t>9,5*4+17,9*4+1,6+12+12,6</t>
  </si>
  <si>
    <t>210 22-0002.R00</t>
  </si>
  <si>
    <t>9*2,5</t>
  </si>
  <si>
    <t>210 22-0301.R00</t>
  </si>
  <si>
    <t>Kompletační činnost zhotovitele</t>
  </si>
  <si>
    <t>Zařízení staveniště</t>
  </si>
  <si>
    <t>Rozpočet</t>
  </si>
  <si>
    <t xml:space="preserve">JKSO </t>
  </si>
  <si>
    <t>827.52</t>
  </si>
  <si>
    <t>Objekt</t>
  </si>
  <si>
    <t>Název objektu</t>
  </si>
  <si>
    <t xml:space="preserve">SKP </t>
  </si>
  <si>
    <t>F.02.05</t>
  </si>
  <si>
    <t>VNITŘNÍ PLYNOINSTALACE</t>
  </si>
  <si>
    <t>Měrná jednotka</t>
  </si>
  <si>
    <t>Stavba</t>
  </si>
  <si>
    <t>Název stavby</t>
  </si>
  <si>
    <t>Počet jednotek</t>
  </si>
  <si>
    <t>VEŘEJNÉ VÍCEÚČELOVÉ HŘIŠTĚ, ŘÍČANY</t>
  </si>
  <si>
    <t>Náklady na m.j.</t>
  </si>
  <si>
    <t>Projektant</t>
  </si>
  <si>
    <t>emh system project, s.r.o. Brno</t>
  </si>
  <si>
    <t>Typ rozpočtu</t>
  </si>
  <si>
    <t>Zpracovatel projektu</t>
  </si>
  <si>
    <t>Ing. Marek Hladný</t>
  </si>
  <si>
    <t>Objednatel</t>
  </si>
  <si>
    <t>Dodavatel</t>
  </si>
  <si>
    <t xml:space="preserve">Zakázkové číslo </t>
  </si>
  <si>
    <t>Rozpočtoval</t>
  </si>
  <si>
    <t>Počet listů</t>
  </si>
  <si>
    <t>Základní rozpočtové náklady</t>
  </si>
  <si>
    <t>Ostatní rozpočtové náklady</t>
  </si>
  <si>
    <t>M práce celkem</t>
  </si>
  <si>
    <t>M dodávky celkem</t>
  </si>
  <si>
    <t>ZRN+HZS</t>
  </si>
  <si>
    <t>Ostatní náklady neuvedené</t>
  </si>
  <si>
    <t>ZRN+ost.náklady+HZS</t>
  </si>
  <si>
    <t>Ostatní náklady celkem</t>
  </si>
  <si>
    <t xml:space="preserve">%  </t>
  </si>
  <si>
    <t xml:space="preserve">% </t>
  </si>
  <si>
    <t>Ztížené výrobní podmínky</t>
  </si>
  <si>
    <t>Oborová přirážka</t>
  </si>
  <si>
    <t>Přesun stavebních kapacit</t>
  </si>
  <si>
    <t>Mimostaveništní doprava</t>
  </si>
  <si>
    <t>Provoz investora</t>
  </si>
  <si>
    <t>Kompletační činnost (IČD)</t>
  </si>
  <si>
    <t>Rezerva rozpočtu</t>
  </si>
  <si>
    <t>Silniční provoz</t>
  </si>
  <si>
    <t>Rozpočet:</t>
  </si>
  <si>
    <t>132201202R00</t>
  </si>
  <si>
    <t xml:space="preserve">Hloubení rýh šířky do 200 cm v hor.3 do 1000 m3 </t>
  </si>
  <si>
    <t>161101101R00</t>
  </si>
  <si>
    <t>Svislé přemístění výkopku z hor.1-4 do 2,5 m</t>
  </si>
  <si>
    <t>162301101R00</t>
  </si>
  <si>
    <t xml:space="preserve">Vodorovné přemístění výkopku z hor.1-4 do 500 m </t>
  </si>
  <si>
    <t>167101101R00</t>
  </si>
  <si>
    <t>Nakládání výkopku z hor.1-4 v množství do 100 m3</t>
  </si>
  <si>
    <t>171201209T00</t>
  </si>
  <si>
    <t>Poplatek za skládku</t>
  </si>
  <si>
    <t>174101101R00</t>
  </si>
  <si>
    <t>Zásyp jam, rýh, šachet se zhutněním</t>
  </si>
  <si>
    <t>175101101R00</t>
  </si>
  <si>
    <t>Obsyp potrubí bez prohození sypaniny</t>
  </si>
  <si>
    <t>58337306</t>
  </si>
  <si>
    <t>Štěrkopísek frakce 0-8 tř.B</t>
  </si>
  <si>
    <t>723</t>
  </si>
  <si>
    <t>Vnitřní plynovod</t>
  </si>
  <si>
    <t>723150303R00</t>
  </si>
  <si>
    <t>Potrubí ocelové hladké černé svařované DN 25</t>
  </si>
  <si>
    <t>723150304R00</t>
  </si>
  <si>
    <t>Potrubí ocelové hladké černé svařované DN 32</t>
  </si>
  <si>
    <t>723150306R00</t>
  </si>
  <si>
    <t>Potrubí ocelové hladké černé svařované DN 40</t>
  </si>
  <si>
    <t>723150367R00</t>
  </si>
  <si>
    <t>Potrubí ocel. černé svařované - chráničky D 57/2,9</t>
  </si>
  <si>
    <t>723190907R00</t>
  </si>
  <si>
    <t>Odvzdušnění a napuštění plynového potrubí</t>
  </si>
  <si>
    <t>723190909R00</t>
  </si>
  <si>
    <t>Zkouška tlaková  plynového potrubí</t>
  </si>
  <si>
    <t>723239102RT2</t>
  </si>
  <si>
    <t>Montáž plynovodních armatur, 2 závity, G 3/4" vč. KK</t>
  </si>
  <si>
    <t>723239104RT2</t>
  </si>
  <si>
    <t>Montáž plynovodních armatur, 2 závity, G 5/4" vč. KK</t>
  </si>
  <si>
    <t>723239105RT2</t>
  </si>
  <si>
    <t>Montáž plynovodních armatur, 2 závity, G 6/4 vč. KK</t>
  </si>
  <si>
    <t>904      R00</t>
  </si>
  <si>
    <t xml:space="preserve">Hzs-zkousky v ramci montaz.praci </t>
  </si>
  <si>
    <t>hod</t>
  </si>
  <si>
    <t>905      R00</t>
  </si>
  <si>
    <t xml:space="preserve">Hzs-revize provoz.souboru a st.obj. </t>
  </si>
  <si>
    <t>998723101R00</t>
  </si>
  <si>
    <t xml:space="preserve">Přesun hmot pro vnitřní plynovod, výšky do 6 m </t>
  </si>
  <si>
    <t>783425524U00</t>
  </si>
  <si>
    <t>783425528U00</t>
  </si>
  <si>
    <t>210800525RT1</t>
  </si>
  <si>
    <t>Vodič nn a vn CY 2,5 mm2 uložený volně včetně dodávky vodiče CY 2,5</t>
  </si>
  <si>
    <t>M23</t>
  </si>
  <si>
    <t>Montáže potrubí</t>
  </si>
  <si>
    <t>230181035T00</t>
  </si>
  <si>
    <t>Montáž trub z plastických hmot PE, PP, 50 x 4,6</t>
  </si>
  <si>
    <t>230181235T00</t>
  </si>
  <si>
    <t>Montáž trubních dílů PE, PP, DN 50</t>
  </si>
  <si>
    <t>230200116R00</t>
  </si>
  <si>
    <t>Nasunutí potrubní sekce do chráničky DN 65</t>
  </si>
  <si>
    <t>230230016R00</t>
  </si>
  <si>
    <t>Hlavní tlaková zkouška vzduchem 0,6 Mpa</t>
  </si>
  <si>
    <t>230230076R00</t>
  </si>
  <si>
    <t>Čištění potrubí, DN 200</t>
  </si>
  <si>
    <t>230250002R00</t>
  </si>
  <si>
    <t xml:space="preserve">Montáž kontrolních vývodů sig. vodiče   </t>
  </si>
  <si>
    <t>10005320</t>
  </si>
  <si>
    <t>Přechodka Isiflo D 50x5/4“ vč. objímky, vložky a držáku</t>
  </si>
  <si>
    <t>10005400</t>
  </si>
  <si>
    <t>Přechodka Isiflo D 50x6/4“ vč. objímky, vložky a držáku</t>
  </si>
  <si>
    <t>10005001</t>
  </si>
  <si>
    <t>Koleno el. PE 100 90 st. D 50</t>
  </si>
  <si>
    <t>10005045</t>
  </si>
  <si>
    <t>Trubka PE 100 D 50x4,6</t>
  </si>
  <si>
    <t>42243823</t>
  </si>
  <si>
    <t>Dvřka s rámečkem 300x300mm</t>
  </si>
  <si>
    <t>M46</t>
  </si>
  <si>
    <t>Zemní práce při montážích</t>
  </si>
  <si>
    <t>460490012R00</t>
  </si>
  <si>
    <t>Zakrytí kabelu výstražnou folií PVC, šířka 33 cm</t>
  </si>
  <si>
    <t>460510201RT1</t>
  </si>
  <si>
    <t>Žlab kabelový prefabrikovaný TK 1, neasfaltovaný včetně dodávky žlabu a poklopu</t>
  </si>
  <si>
    <t>460520042R00</t>
  </si>
  <si>
    <t>Odkrytí a zakrytí betonového žlabu T2 N</t>
  </si>
  <si>
    <t>VEŘEJNÉ VÍCEÚČELOVÉ HŘIŠTĚ</t>
  </si>
  <si>
    <t>MAREČKOVA LOUČKA OBEC ŘÍČANY U BRNA</t>
  </si>
  <si>
    <t>ROZPOČET</t>
  </si>
  <si>
    <t>Věta</t>
  </si>
  <si>
    <t>Název</t>
  </si>
  <si>
    <t>Název - kopie</t>
  </si>
  <si>
    <t>Hodnota A</t>
  </si>
  <si>
    <t>Hodnota B</t>
  </si>
  <si>
    <t>Hodnota A - výpočet</t>
  </si>
  <si>
    <t>Hodnota B - výpočet</t>
  </si>
  <si>
    <t>Desetinná místa</t>
  </si>
  <si>
    <t>Format</t>
  </si>
  <si>
    <t>Základní náklady</t>
  </si>
  <si>
    <t/>
  </si>
  <si>
    <t>000000|e0fee0|T|1</t>
  </si>
  <si>
    <t>Dodávka a montáž</t>
  </si>
  <si>
    <t>&lt;1-13:ASUM&gt; + &lt;1-13:BSUM&gt;</t>
  </si>
  <si>
    <t>0</t>
  </si>
  <si>
    <t>Ostatní náklady</t>
  </si>
  <si>
    <t>Lešení</t>
  </si>
  <si>
    <t>&lt;14:ASUM&gt; + &lt;14:BSUM&gt;</t>
  </si>
  <si>
    <t>Hodinové zůčtovací sazby</t>
  </si>
  <si>
    <t xml:space="preserve">&lt;15:ASUM&gt; + &lt;15:BSUM&gt; </t>
  </si>
  <si>
    <t>Demontáže</t>
  </si>
  <si>
    <t xml:space="preserve">&lt;16:ASUM&gt; + &lt;16:BSUM&gt; </t>
  </si>
  <si>
    <t>Základní náklady celkem</t>
  </si>
  <si>
    <t>[1A] + [2A] + [3A] + [4A]</t>
  </si>
  <si>
    <t>Vedlejší náklady</t>
  </si>
  <si>
    <t>GZS 0,0% ze základních nákladů celkem</t>
  </si>
  <si>
    <t>GZS {27}% ze základních nákladů celkem</t>
  </si>
  <si>
    <t>[10B] * {27} / 100</t>
  </si>
  <si>
    <t>Provozní vlivy 0,0% ze zákl. nákl.celkem</t>
  </si>
  <si>
    <t>Provozní vlivy {28}% ze zákl. nákl.celkem</t>
  </si>
  <si>
    <t>[10B] * {28} / 100</t>
  </si>
  <si>
    <t>Vedlejší náklady celkem</t>
  </si>
  <si>
    <t>[20B] + [21B]</t>
  </si>
  <si>
    <t>Kompletační činnost</t>
  </si>
  <si>
    <t>{29} * {32} * ([10B] * {31})^{30}</t>
  </si>
  <si>
    <t>Náklady celkem</t>
  </si>
  <si>
    <t>[10B] + [22B] + [30B]</t>
  </si>
  <si>
    <t>000000|bfebff|T|2</t>
  </si>
  <si>
    <t>Základ a hodnota DPH 15%</t>
  </si>
  <si>
    <t>Základ a hodnota DPH {101}%</t>
  </si>
  <si>
    <t>&lt;1-16:([ASUM]+{P12={100}}*0)&gt; + &lt;1-16:([BSUM]+{P13={100}}*0)&gt; + [22B] + [30B]</t>
  </si>
  <si>
    <t>[40A] * {100} / 100</t>
  </si>
  <si>
    <t>Základ a hodnota DPH 21%</t>
  </si>
  <si>
    <t>Náklady celkem s DPH</t>
  </si>
  <si>
    <t>&lt;1-16:([ASUM]+{P12={101}}*0)&gt; + &lt;1-16:([BSUM]+{P13={101}}*0)&gt;</t>
  </si>
  <si>
    <t>[41A] * {101} / 100</t>
  </si>
  <si>
    <t>[50B] + [40B] + [41B]</t>
  </si>
  <si>
    <t>/</t>
  </si>
  <si>
    <t>Součty odstavců</t>
  </si>
  <si>
    <t>Součty odstavců|Cena|Hmotnost
[kg]</t>
  </si>
  <si>
    <t>SECTIONS(1;2;3)&lt;#%SECTION%:ASUM&gt; + &lt;#%SECTION%:BSUM&gt;</t>
  </si>
  <si>
    <t>&lt;#%SECTION%:CSUM&gt;</t>
  </si>
  <si>
    <t>731 - Kotelny</t>
  </si>
  <si>
    <t>732 - Strojovny</t>
  </si>
  <si>
    <t>&lt;#2:ASUM&gt; + &lt;#2:BSUM&gt;</t>
  </si>
  <si>
    <t>&lt;#2:CSUM&gt;</t>
  </si>
  <si>
    <t>733 - Rozvod potrubí</t>
  </si>
  <si>
    <t>&lt;#3:ASUM&gt; + &lt;#3:BSUM&gt;</t>
  </si>
  <si>
    <t>&lt;#3:CSUM&gt;</t>
  </si>
  <si>
    <t>734 - Armatury</t>
  </si>
  <si>
    <t>&lt;#4:ASUM&gt; + &lt;#4:BSUM&gt;</t>
  </si>
  <si>
    <t>&lt;#4:CSUM&gt;</t>
  </si>
  <si>
    <t>735 - Otopná tělesa</t>
  </si>
  <si>
    <t>&lt;#5:ASUM&gt; + &lt;#5:BSUM&gt;</t>
  </si>
  <si>
    <t>&lt;#5:CSUM&gt;</t>
  </si>
  <si>
    <t>713 - Izolace tepelné</t>
  </si>
  <si>
    <t>Vypracoval:</t>
  </si>
  <si>
    <t>Ing. Jan Henzl</t>
  </si>
  <si>
    <t>[ks; m]</t>
  </si>
  <si>
    <t>Materiál</t>
  </si>
  <si>
    <t>Materiál celkem</t>
  </si>
  <si>
    <t>Cena celkem</t>
  </si>
  <si>
    <t>Zdroj ceny</t>
  </si>
  <si>
    <t>731. Kotelny</t>
  </si>
  <si>
    <t>Kotel</t>
  </si>
  <si>
    <t>Baxi</t>
  </si>
  <si>
    <t xml:space="preserve">Plynový nástěnný kondenzační kotel o výkonu 45 kW </t>
  </si>
  <si>
    <t>součástí kotle modulované oběhové čerpadlo a pojistný ventil 3bary, plynulá modulace výkonu až 1:9</t>
  </si>
  <si>
    <t>Neutralizační zařízení včetně náplně</t>
  </si>
  <si>
    <t>Inhibitor koroze do topného systému</t>
  </si>
  <si>
    <t>litrů</t>
  </si>
  <si>
    <t>Uvedení kotle do provozu</t>
  </si>
  <si>
    <t>Odkouření</t>
  </si>
  <si>
    <t>Přesná specifikace komínu bude upřesněna realizační firmou</t>
  </si>
  <si>
    <t>Koaxiální kouřovod v kotelně</t>
  </si>
  <si>
    <t xml:space="preserve">Koaxiální odkouření - trubka pr. 80/125 - délka 1 m </t>
  </si>
  <si>
    <t>Koaxiální odkouření - koleno 90 st. - pr. 80/125</t>
  </si>
  <si>
    <t>Komínová vložka</t>
  </si>
  <si>
    <r>
      <t xml:space="preserve">Plastové potrubí délky 2m - </t>
    </r>
    <r>
      <rPr>
        <sz val="10"/>
        <rFont val="Calibri"/>
        <family val="2"/>
        <charset val="238"/>
      </rPr>
      <t>ø</t>
    </r>
    <r>
      <rPr>
        <sz val="11.5"/>
        <rFont val="Arial CE"/>
        <family val="2"/>
        <charset val="238"/>
      </rPr>
      <t xml:space="preserve"> </t>
    </r>
    <r>
      <rPr>
        <sz val="10"/>
        <rFont val="Arial CE"/>
        <charset val="238"/>
      </rPr>
      <t>80 mm pro vyvložkování komínové šachty 150x150 mm</t>
    </r>
  </si>
  <si>
    <r>
      <t xml:space="preserve">Plastové potrubí délky 1m - </t>
    </r>
    <r>
      <rPr>
        <sz val="10"/>
        <rFont val="Calibri"/>
        <family val="2"/>
        <charset val="238"/>
      </rPr>
      <t>ø</t>
    </r>
    <r>
      <rPr>
        <sz val="11.5"/>
        <rFont val="Arial CE"/>
        <family val="2"/>
        <charset val="238"/>
      </rPr>
      <t xml:space="preserve"> </t>
    </r>
    <r>
      <rPr>
        <sz val="10"/>
        <rFont val="Arial CE"/>
        <charset val="238"/>
      </rPr>
      <t>80 mm pro vyvložkování komínové šachty 150x150 mm</t>
    </r>
  </si>
  <si>
    <t>Střešní průchodka (plast) pro pevné potrubí Ø 80 mm (ukončení komína)</t>
  </si>
  <si>
    <t>Revizní kus s kontrolním víčkem ø 80 mm</t>
  </si>
  <si>
    <t>Patní koleno s kotvením, Ø 80 mm s odvodem kondenzátu z komínové vložky</t>
  </si>
  <si>
    <t>Revize spalinové cesty</t>
  </si>
  <si>
    <t>Regulace ke kotli:</t>
  </si>
  <si>
    <t>Obslužná jednotka ke kotli</t>
  </si>
  <si>
    <t>Rozšiřovací regulační modul pro řízení tří směšovaných topných okruhů, ohřevu TV a solárního ohřevu TV včetně všech příslušensví, kabelů atd.</t>
  </si>
  <si>
    <t>Vnější sonda</t>
  </si>
  <si>
    <t>Příložné čidlo teploty</t>
  </si>
  <si>
    <t>Čidlo teploty TV</t>
  </si>
  <si>
    <t>731. Kotelny celkem</t>
  </si>
  <si>
    <t>732. Strojovny</t>
  </si>
  <si>
    <r>
      <t>Hydraulický vyrovnávač tlaku Vmax=4 m</t>
    </r>
    <r>
      <rPr>
        <sz val="10"/>
        <rFont val="Calibri"/>
        <family val="2"/>
        <charset val="238"/>
      </rPr>
      <t>³/h</t>
    </r>
  </si>
  <si>
    <t>Etl</t>
  </si>
  <si>
    <t>Kombinovaný rozdělovač a sběrač pro 4 sekundární okruhy, modul 80mm, včetně stojánků</t>
  </si>
  <si>
    <t>Délka1150 mm, hrdla 2x DN40, 6x DN25, 2x DN32,  2xVK, 2x teploměr</t>
  </si>
  <si>
    <t>dle detailu na výkrese č. 201</t>
  </si>
  <si>
    <t>Tlaková expanzní nádoba objem 35 litrů, 6 bar</t>
  </si>
  <si>
    <t>Reflex</t>
  </si>
  <si>
    <t>Stacionární zásobník TV o objemu 500 litrů se dvěma topnými spirálami 30 a 60 kW s tepelnou izolací</t>
  </si>
  <si>
    <t>Pumpa</t>
  </si>
  <si>
    <r>
      <t>Elektronické čerpadlo Q = 2,6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2m, energetická třída A</t>
    </r>
  </si>
  <si>
    <r>
      <t>Elektronické čerpadlo Q = 1,0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4m, energetická třída A</t>
    </r>
  </si>
  <si>
    <r>
      <t>Elektronické čerpadlo Q = 1,2 m</t>
    </r>
    <r>
      <rPr>
        <vertAlign val="superscript"/>
        <sz val="10"/>
        <rFont val="Arial CE"/>
        <charset val="238"/>
      </rPr>
      <t>3</t>
    </r>
    <r>
      <rPr>
        <sz val="10"/>
        <rFont val="Arial CE"/>
        <family val="2"/>
        <charset val="238"/>
      </rPr>
      <t>/h</t>
    </r>
    <r>
      <rPr>
        <sz val="11.5"/>
        <rFont val="Arial CE"/>
        <family val="2"/>
        <charset val="238"/>
      </rPr>
      <t>, H</t>
    </r>
    <r>
      <rPr>
        <sz val="10"/>
        <rFont val="Arial CE"/>
        <charset val="238"/>
      </rPr>
      <t xml:space="preserve"> = 4m, energetická třída A</t>
    </r>
  </si>
  <si>
    <t>Solární systém ohřevu TV</t>
  </si>
  <si>
    <t>Deskový plochý solární panel vertikální,</t>
  </si>
  <si>
    <t>plocha absorbéru panelu 2,35 m², rozměry 2187×1147×87mm</t>
  </si>
  <si>
    <t>Vysoce sunselektivní vrstva, hliníkový rám kolektoru, hliníkový absorbér, bezpečnostní sklo, meandr.</t>
  </si>
  <si>
    <t xml:space="preserve">Upevňovací sada pro 5 kolektorů </t>
  </si>
  <si>
    <t>Čerpadlová skupina pro 5ks solárních panelů v jednom solárním poli, včetně elektroniky a tepelné izolace, včetně všech čidel</t>
  </si>
  <si>
    <t>Solární expanzní nádoba 40 litrů, 10 bar</t>
  </si>
  <si>
    <t xml:space="preserve">Sada odvzdušnění pro kolektor </t>
  </si>
  <si>
    <t xml:space="preserve">Teplotní sonda boileru </t>
  </si>
  <si>
    <t xml:space="preserve">Nemrznoucí směs </t>
  </si>
  <si>
    <t>l</t>
  </si>
  <si>
    <t>Separátot vzduchu</t>
  </si>
  <si>
    <t>Třícestná směšovací armatura - (včetně ele. pohonu 230V)</t>
  </si>
  <si>
    <t>.10-12</t>
  </si>
  <si>
    <t>DN 20, kvs=4</t>
  </si>
  <si>
    <t>Ceník Esbe</t>
  </si>
  <si>
    <t>Měřiče tepla v bytech včetně kulových kohoutů s jímkou DN20</t>
  </si>
  <si>
    <t>DN15-0,6 m3/h</t>
  </si>
  <si>
    <t>Ceník Enbra</t>
  </si>
  <si>
    <t>732. Strojovny celkem</t>
  </si>
  <si>
    <t>733. Rozvod potrubí</t>
  </si>
  <si>
    <t>Trubky měděné včetně tvarovek a uložení</t>
  </si>
  <si>
    <t>RTS 2013</t>
  </si>
  <si>
    <t>35.1</t>
  </si>
  <si>
    <t>42.15</t>
  </si>
  <si>
    <t>Pomocný a spojovací materiál</t>
  </si>
  <si>
    <t>Ocelové konstrukce pro uložení potrubí v kotelně</t>
  </si>
  <si>
    <t>http://www.nejlevnejsizelezo.cz/index.php?page=cenik</t>
  </si>
  <si>
    <t>Předizolované potrubí pro vedení topné vody v zemi</t>
  </si>
  <si>
    <t>provedení 2x vnitřní PE-Xa potrubí v tepelné izolaci a společné chráničce</t>
  </si>
  <si>
    <t>Uponor</t>
  </si>
  <si>
    <t>Trubka pro medium 2x-pr.Da 25/Di 20,4/ tl.2,3</t>
  </si>
  <si>
    <t>Plášťová trubka Da 175mm</t>
  </si>
  <si>
    <t>Trubka pro medium 2x-pr.Da 32/Di 26,2/ tl.2,9</t>
  </si>
  <si>
    <t xml:space="preserve">Podlahové vytápění - mokrý systém </t>
  </si>
  <si>
    <t>KKH</t>
  </si>
  <si>
    <t>Trubka polybutenová s kyslíkovou barierou 18x2</t>
  </si>
  <si>
    <t>Ochranná trubka - GT-SR 25 černá</t>
  </si>
  <si>
    <t>Skříňka rozdělovací stanice pro předstěnovou instalaci pro 8 okruhů</t>
  </si>
  <si>
    <t>Skříňka rozdělovací stanice pro předstěnovou instalaci pro 9 okruhů</t>
  </si>
  <si>
    <t>Rozdělovač pro systémy podlahového vytápění
pro 8 topných okruhů. Obsahuje ventily pro přívodní a vratné potrubí. Sestává ze dvou korozivzdorných mosazných těles osazených do protihlukově izolovaných držáků, s vývody 3/4" – eurokužel, včetně odvzdušňovací a plnicí soupravy. Regulace průtoku pomocí průtokoměru.</t>
  </si>
  <si>
    <t>Rozdělovač pro systémy podlahového vytápění
pro 9 topných okruhů. Obsahuje ventily pro přívodní a vratné potrubí. Sestává ze dvou korozivzdorných mosazných těles osazených do protihlukově izolovaných držáků, s vývody 3/4" – eurokužel, včetně odvzdušňovací a plnicí soupravy. Regulace průtoku pomocí průtokoměru.</t>
  </si>
  <si>
    <t xml:space="preserve">Uzavírací kohout 1" </t>
  </si>
  <si>
    <t>páry</t>
  </si>
  <si>
    <t>Adaptér pr.18mm</t>
  </si>
  <si>
    <t>Press spojka 18-18mm</t>
  </si>
  <si>
    <t>Systémová deska výšky 3cm s nopy rozteč 7,5cm a s kročejovou izolací</t>
  </si>
  <si>
    <t>Dilatační pás</t>
  </si>
  <si>
    <t>Vodicí oblouk trubek pr.18mm</t>
  </si>
  <si>
    <t>Plastifikátor  - pouze při použití betonu k zalití podlah. vytápění</t>
  </si>
  <si>
    <t>733. Rozvod potrubí - celkem</t>
  </si>
  <si>
    <t>734. Armatury</t>
  </si>
  <si>
    <t>Regulace vytápění v bytech</t>
  </si>
  <si>
    <t>http://www.unimarcz.cz</t>
  </si>
  <si>
    <t>Sada ventil s pohonem  v rozsahu</t>
  </si>
  <si>
    <t>sad</t>
  </si>
  <si>
    <t>DZV15</t>
  </si>
  <si>
    <t>Přímý zónový ventil DN15, kvs=2,0</t>
  </si>
  <si>
    <t>Pohon elektrický (230V, 10W, 2-polohy, 40s)</t>
  </si>
  <si>
    <t>T</t>
  </si>
  <si>
    <t>Termostat prostorový programavatelný</t>
  </si>
  <si>
    <t>(baterie 2x1,5V; kabelové propojení s pohonem zónového ventilu)</t>
  </si>
  <si>
    <t>Armatury pro připojení otopných těles:</t>
  </si>
  <si>
    <t>Desková tělesa VK budou připojeny na otopnou soustavu pomocí:</t>
  </si>
  <si>
    <t>Připojovací H šroubení s vypouštěním rohové</t>
  </si>
  <si>
    <t>svěrné šroubení pro Cu potrubí pr. 15 mm</t>
  </si>
  <si>
    <t>Termostatická hlavice pro VK tělesa</t>
  </si>
  <si>
    <t>Žebříky budou připojeny na otopnou soustavu pomocí:</t>
  </si>
  <si>
    <t>Jednobodová napojovací sada topných žebříků</t>
  </si>
  <si>
    <t>ventil dvoutrubkový rohový</t>
  </si>
  <si>
    <t>elektrická topná tyč 200W</t>
  </si>
  <si>
    <t>Kulový kohout</t>
  </si>
  <si>
    <t>Ivar</t>
  </si>
  <si>
    <t>DN 20</t>
  </si>
  <si>
    <t>DN 25</t>
  </si>
  <si>
    <t>DN 32</t>
  </si>
  <si>
    <t>DN 40</t>
  </si>
  <si>
    <t>Závitový filtr</t>
  </si>
  <si>
    <t>Zpětná klapka</t>
  </si>
  <si>
    <t>Šroubení DN 25</t>
  </si>
  <si>
    <t>Šroubení DN 50</t>
  </si>
  <si>
    <t>Vyvažovací ventil s funkcí: přednastavení, měření tlaku a průtoku, uzavírání a vypouštění</t>
  </si>
  <si>
    <t>Vypouštěcí kohout DN 15</t>
  </si>
  <si>
    <t>Automatický odvzdušňovací ventil</t>
  </si>
  <si>
    <t>Návarky pro MaR</t>
  </si>
  <si>
    <t>Manometr 0÷0,4 MPa</t>
  </si>
  <si>
    <t>Teploměr 0÷100 oC</t>
  </si>
  <si>
    <t>734. Armatury - celkem</t>
  </si>
  <si>
    <t>735. Otopná tělesa</t>
  </si>
  <si>
    <t>Korado</t>
  </si>
  <si>
    <t>21-5070-6</t>
  </si>
  <si>
    <t>21-5140-6</t>
  </si>
  <si>
    <t>22-5070-6</t>
  </si>
  <si>
    <t>22-5140-6</t>
  </si>
  <si>
    <t>Otopné žebříky  - bílá barva</t>
  </si>
  <si>
    <t>1500.600</t>
  </si>
  <si>
    <t>735. Otopná tělesa - celkem</t>
  </si>
  <si>
    <t>713. Tepelné izolace</t>
  </si>
  <si>
    <t>Návlečné trubice z pěnového polyetylenu - izolace měděných rozvodů vedených v podlahách a stěnami</t>
  </si>
  <si>
    <t>www.azflex.cz</t>
  </si>
  <si>
    <t>d15/13 mm pro Cu 15.1</t>
  </si>
  <si>
    <t>d18/13 mm pro Cu 18.1</t>
  </si>
  <si>
    <t>d22/20 mm pro Cu 22.1</t>
  </si>
  <si>
    <t>d28/20 mm pro Cu 28.1</t>
  </si>
  <si>
    <t>Izolace měděného potrubí vedeného volně v kotelně</t>
  </si>
  <si>
    <t xml:space="preserve">Potrubní pouzdro z kamenné vlny t. 4cm s Al folií pro potrubí: </t>
  </si>
  <si>
    <t>TI-d22/40 mm pro Cu 22.1</t>
  </si>
  <si>
    <t>TI-d28/40 mm pro Cu 28.1</t>
  </si>
  <si>
    <t>TI-d35/40 mm pro Cu 35.1</t>
  </si>
  <si>
    <t>TI-d42/40 mm pro Cu 42.2</t>
  </si>
  <si>
    <t>Tepelné izolace rohožemi kamenné vlny tl. 5cm s Al folií</t>
  </si>
  <si>
    <t>Kombinovaného rozdělovače, hydraulického vyrovnávače tlaků</t>
  </si>
  <si>
    <t>Izolace Cu rozvodů solárního systému - návlečná trubice ze syntetického kaučuku pr.22mm x tl.30mm pro potrubí Cu 22.1</t>
  </si>
  <si>
    <t>713. Tepelné izolace -celkem</t>
  </si>
  <si>
    <t>Odh.</t>
  </si>
  <si>
    <t>H1</t>
  </si>
  <si>
    <t>ZAREGULOVÁNÍ SOUSTAVY</t>
  </si>
  <si>
    <t>H2</t>
  </si>
  <si>
    <t>TOPNÁ ZKOUŠKA</t>
  </si>
  <si>
    <t>H3</t>
  </si>
  <si>
    <t>KOMPLEXNÍ ZKOUŠKY, REVIZE, ZAŠKOLENÍ</t>
  </si>
  <si>
    <t>H4</t>
  </si>
  <si>
    <t>Stavební přípomoc (sekání, bourání, zapravení)</t>
  </si>
  <si>
    <t>H5</t>
  </si>
  <si>
    <t>Propláchnutí, napuštění, vypuštění a opětovné napuštění topného systému a aplikace inhibitoru koroze</t>
  </si>
  <si>
    <t>HZS - celkem</t>
  </si>
  <si>
    <t>S1</t>
  </si>
  <si>
    <t>S2</t>
  </si>
  <si>
    <t>S3</t>
  </si>
  <si>
    <t>Koordinace profesí</t>
  </si>
  <si>
    <t>S4</t>
  </si>
  <si>
    <t>Doprava</t>
  </si>
  <si>
    <t>S5</t>
  </si>
  <si>
    <t>Dokumentace skutečného provedení</t>
  </si>
  <si>
    <t>Ostatní náklady - celkem</t>
  </si>
  <si>
    <t>Rozpočet :</t>
  </si>
  <si>
    <t>Veřejné víceúčelové hřiště Marečkova loučka</t>
  </si>
  <si>
    <t>zakázka č. 13-171</t>
  </si>
  <si>
    <t>Dokumentace pro provádění stavby - Příloha č.1 Soupis stavebních prací s výkazem výměr</t>
  </si>
  <si>
    <t xml:space="preserve"> - projekční rozpočet s orientačním cenovým odhadem díla</t>
  </si>
  <si>
    <t>SO 02 - část. F 02.04  Slaboproud a zařízení</t>
  </si>
  <si>
    <t>PZTS a Zařízení k zajištění požární bezpečnosti:</t>
  </si>
  <si>
    <t>Ústředna PZTS s příslušenstvím - dodávka</t>
  </si>
  <si>
    <t>No.</t>
  </si>
  <si>
    <t>Název prvku</t>
  </si>
  <si>
    <t>Typ prvku</t>
  </si>
  <si>
    <t>Popis položky</t>
  </si>
  <si>
    <t>Počet</t>
  </si>
  <si>
    <t>Jedn. cena</t>
  </si>
  <si>
    <t>Celkem</t>
  </si>
  <si>
    <t>ÚSTŘEDNA</t>
  </si>
  <si>
    <t xml:space="preserve">Zabezpečovací ústředna systému PZTS vyhovující ČSN EN 50-131. Plně adresovatelný sběrnicový systém ústředny, umožňuje konfiguraci až 192 zón a 250 výstupů PGM, 8 podsystémů a až 999 uživatelů. Lze připojit až 254 sběrnicových modulů. Na základní desce min. 8 vstupů a 4 výstupy PGM a výstup na jednu sběrnici PZTS.
Podpora bezdrátové technologie umožňující připojení bezdrátových detektorů PZTS, a připojení systémového přístupového systému ACS.
Rozhraní RS232 a telefoní komunikátor na základní desce, podpora dalších modulů pro komunikaci přes ISDN, ethernet, GSM, a další integrační moduly. </t>
  </si>
  <si>
    <t>Box pro ústřednu PZTS s napájením ústředny a prostorem pro záložní akumulátor 12V/18Ah.</t>
  </si>
  <si>
    <t>Modul pro posílení a zvýšení dosahu BUS sběrnice ústředny PZTS. Modul obsahuje 1 vstup pro sběrnici vedoucí od ústředny a 2 naprosto nezávislé výstupy. Výstupy jsou galvanicky odděleny od vstupní sběrnice a vzájemně od sebe.</t>
  </si>
  <si>
    <t>Alfanumerická ovládací klávesnice LCD se dvěma řádky, s integrovanou bezkontaktní čtečkou karet/čipů, česká verze, pro ovládání systému PZTS.</t>
  </si>
  <si>
    <t>Sběrnicový modul pro přehledné zobrazení stavu jednotlivých zón nebo podsystému ústředny PZTS. Pro instalaci nad klávesnici PZTS, připojen na sběrnici BUS jako další modul v systému.</t>
  </si>
  <si>
    <t>ZDROJ</t>
  </si>
  <si>
    <t>Napájecí zálohovaný zdroj, výstupní napětí stabilizované 12V DC / 3A, samostatný výstup pro nabíjení záložního akumulátoru s omezením proudu, signalizační výstupy dle ČSN EN 50-131, určený pro napájení systémů PZTS.</t>
  </si>
  <si>
    <t>AKU</t>
  </si>
  <si>
    <t>Akumulátor 12 V/18 Ah, olověný, bezúdržbový, pro záložní napájení PZTS.</t>
  </si>
  <si>
    <t>EXP</t>
  </si>
  <si>
    <t>Systémový linkový modul - expander, připojitelný na sběrnici PZTS, drátové připojení prvků, 8 vstupů (až 16 zón), 1xPGM výstup.</t>
  </si>
  <si>
    <t>Kryt expanderu s ochranným kontaktem, pro instalaci na zeď.</t>
  </si>
  <si>
    <t>GSM komunikátor se zabudovaným GSM modulem pro ústřednu PZTS, v plastovém boxu pro bezdrátový přenos událostí z ústředny PZTS na PCO, přenos hlas.pásma i komunikace na PCO v pásmu GSM i GPRS, doplňující komunikace prostřednictvím sms, napájení 10-16V DC, SMS zprávy uživateli-poplachy na zóně včetně popisů,zapnutí,vypnutí,poruchy,umožňuje připojit hlasový modul pro přenos  hlasových zpráv a dálkové uživatelské ovládání ústředny, připojení přes sériový kabel, 16 tel.č. pro sms a zprávy, česká verze, anténa a plech.box součástí dodávky, pro instalaci do samostatného boxu případně boxu ústředny.</t>
  </si>
  <si>
    <t>Systémový hlasový modul, hlasový komunikátor s přednahranými hlasovými zprávami (poplach na 5 tel.čísel), pro GSM komunikátor, v češtině, autorizace přístupu kódem, instalace do ústředny PZTS.</t>
  </si>
  <si>
    <t>Systémový IP modul, pro připojení ústředny PZTS k datové síti TCP/IP, obsahuje web server a lze jej využít pro základní uživatelské ovládání nebo monitorování ústředny z libovolného PC v síti LAN/internet.</t>
  </si>
  <si>
    <t>SW pro vzdálené ovládání systému PZTS prostřednictvím sítě LAN.</t>
  </si>
  <si>
    <t>SIRÉNA_2</t>
  </si>
  <si>
    <t>Zálohovaná kovová siréna venkovní 125dB/3m s majákem, sdružuje akustickou a optickou signalizaci, pro instalaci na zeď.</t>
  </si>
  <si>
    <t>SIRÉNA_1</t>
  </si>
  <si>
    <t>Nezálohovaná plastová vnitřní siréna 110dB/1m s červeným majákem, sdružuje akustickou a optickou signalizaci, pro instalaci na zeď.</t>
  </si>
  <si>
    <t>PO_1</t>
  </si>
  <si>
    <t>Přepěťová ochrana 3st. pro 230V/ 16A s VF filtrem, signalizace poruchy přerušením napájení, optická signalizace poruchy, přepěťová ochrana s integrovaným odrušovacím vf filtrem pro ochranu řídicích systémů PZTS proti pulsnímu přepětí a vf rušení.</t>
  </si>
  <si>
    <t>PO_2</t>
  </si>
  <si>
    <t>Přepěťová a nadpěťová ochrana 2 a 3 stupně (ST 2+3) pro sběrnici RS-485, určená k ochraně dvouvodičových sdělovacích, datových a jiných vedení a komunikačních rozhraní řídicích systémů MaR, EZS, EPS apod. před pulsním přepětím. K ochraně proti podélnému přepětí (linka – ochranná zem) a příčnému přepětí (linka – linka) slouží dvojstupňová kombinace hrubé a jemné přepěťové ochrany.</t>
  </si>
  <si>
    <t>PO_3</t>
  </si>
  <si>
    <t>Přepěťová a nadpěťová ochrana 2 a 3 stupně (ST 2+3) 12/24V DC, signalizace poruchy přerušením napájení, dálková signalizace poruchy. Určená pro ochranu zařízení před účinky pulsního přepětí a zavlečeného nadpětí. Je odolná proti zavlečenému nadpětí z rozvodů nn.</t>
  </si>
  <si>
    <t>Jistič jednofázový, 230V / 16A, char. B.</t>
  </si>
  <si>
    <t>Box, pro instalaci min. 3 expandérů PZTS a propojovacího příslušenství, min. IP43, instalace na zeď do budovy, přívod kabeláže stěnou.</t>
  </si>
  <si>
    <t>Drobný materiál (propoj. kabely, svorky, konektory,..)</t>
  </si>
  <si>
    <t>DPH:</t>
  </si>
  <si>
    <t>*Snížená sazba DPH 15%</t>
  </si>
  <si>
    <t>Ústředna PZTS s příslušenstvím - montáž</t>
  </si>
  <si>
    <t>Programování ústředny PZTS, nastavení dle požadavků uživatele</t>
  </si>
  <si>
    <t>Oživení systému PZTS</t>
  </si>
  <si>
    <t>Funkční zkoušky</t>
  </si>
  <si>
    <t>Montáž, zapojení ústředny PZTS</t>
  </si>
  <si>
    <t>Montáž boxu ústředny</t>
  </si>
  <si>
    <t>Montáž, zapojení modulu zvýšení dosahu BUS</t>
  </si>
  <si>
    <t>Programování klávesnice LCD</t>
  </si>
  <si>
    <t>Montáž, zapojení klávesnice</t>
  </si>
  <si>
    <t>Montáž, zapojení zobrazovacího modulu</t>
  </si>
  <si>
    <t>Montáž, zapojení napájecího zdroje</t>
  </si>
  <si>
    <t>Montáž, měření akumulátoru</t>
  </si>
  <si>
    <t xml:space="preserve">Montáž, zapojení expanderu </t>
  </si>
  <si>
    <t>Montáž krytu expandéru</t>
  </si>
  <si>
    <t>Montáž, zapojení GSM brány</t>
  </si>
  <si>
    <t>Montáž modulu pro GSM</t>
  </si>
  <si>
    <t>Montáž, zapojení hlasového modulu</t>
  </si>
  <si>
    <t>Montáž, zapojení IP modulu</t>
  </si>
  <si>
    <t>Instalace a programové nastavení SW pro IP modul</t>
  </si>
  <si>
    <t>Montáž, zapojení sirény venkovní</t>
  </si>
  <si>
    <t>Montáž, zapojení sirény vnitřní</t>
  </si>
  <si>
    <t>Montáž, zapojení přepěťové ochrany</t>
  </si>
  <si>
    <t>Montáž, zapojení jističe</t>
  </si>
  <si>
    <t>Montáž boxu</t>
  </si>
  <si>
    <t>Montáž drobného instalačního materiálu</t>
  </si>
  <si>
    <t>Dodávka detektorů - PZTS</t>
  </si>
  <si>
    <t>MAGNET_1</t>
  </si>
  <si>
    <t>Magnetický kontakt pro dveře, povrchová montáž, pracovní mezera 15mm, 4 vodiče, 2m kabel, pro připojení do PZTS.</t>
  </si>
  <si>
    <t>PIR_1</t>
  </si>
  <si>
    <t>Detektor vektorový PIR, dosah 12 m, úhel pokrytí 86° 9 záclon, 5D zpracování signálu, zrcadlová optika "3 Brid" s klouzavým ohniskem, individuální maskování jednotlivých záclon, kontakt NC, nástěnná montáž, montážní výška 1,8 až 3m, pro připojení do systému PZTS.</t>
  </si>
  <si>
    <t>DUAL_1</t>
  </si>
  <si>
    <t>Duální detektor PIR+MW, dosah 12 m (nastavitelný 4 až 12m), úhel pokrytí 78° 9 záclon, 5D zpracování signálu, zrcadlová optika "3 Brid" s klouzavým ohniskem, mikrovlnný detektor 5,8MHz, individuální maskování jednotlivých záclon, kontakt NC, nástěnná montáž, montážní výška 1,8 až 3m, pro připojení do systému PZTS.</t>
  </si>
  <si>
    <t>PLYN_1</t>
  </si>
  <si>
    <t>Detektor úniku plynů, 12Vss ,pro vyšší estetické nároky.</t>
  </si>
  <si>
    <t>POŽÁR_1</t>
  </si>
  <si>
    <t>Požární hlásič optický, včetně patice a ostatního příslušenství, certifikace dle EN 54, použitelný v systémech PZTS.</t>
  </si>
  <si>
    <t>POŽÁR_2</t>
  </si>
  <si>
    <t>Požární hlásič teplotní, včetně patice a ostatního příslušenství, certifikace dle EN 54, použitelný v systémech PZTS.</t>
  </si>
  <si>
    <t>RKZ</t>
  </si>
  <si>
    <t>Propojovací krabička - pájecí, 8 svorek + tamper (mag.kontakt), ochrana víčka proti proříznutí, provedení na omítku</t>
  </si>
  <si>
    <t>Pomocná optická a akustická signalizace, rudá LED, bzučák</t>
  </si>
  <si>
    <t>Drobný instalační materiál</t>
  </si>
  <si>
    <t>* Základní sazba DPH 21%</t>
  </si>
  <si>
    <t>Montáž detektorů - PZTS</t>
  </si>
  <si>
    <t>Montáž, zapojení magnetického kontaktu - povrchový</t>
  </si>
  <si>
    <t>Montáž, zapojení prostorového detektoru</t>
  </si>
  <si>
    <t>Montáž, zapojení detektoru plynu</t>
  </si>
  <si>
    <t>Montáž, zapojení požárního hlásiče včetně patice</t>
  </si>
  <si>
    <t>Montáž, zapojení pomocné signalizace</t>
  </si>
  <si>
    <t>Programování ústředny PZTS - jeden prvek</t>
  </si>
  <si>
    <t>Dodávka PZTS - ACS</t>
  </si>
  <si>
    <t>ACS</t>
  </si>
  <si>
    <t>Řadič přístupového systému ACS, připojený na BUS sběrnice ústředeny PZTS</t>
  </si>
  <si>
    <t>SW pro vzdálenou správu a ovládání systému ACS</t>
  </si>
  <si>
    <t>Box pro instalaci řadiče ACS</t>
  </si>
  <si>
    <t>ČTEČKA_1</t>
  </si>
  <si>
    <t>Čtečka přístupového systému ACS, vnitřní, pro instalaci na zeď</t>
  </si>
  <si>
    <t>ČTEČKA_2</t>
  </si>
  <si>
    <t>Čtečka přístupového systému ACS, venkovní pro instalaci na fasádu</t>
  </si>
  <si>
    <t>ZÁMEK_1</t>
  </si>
  <si>
    <t>Dveřní elektrický otevírač, dveřní zámek s ovládanou střelkou, s momentovým kolíkem, 12V DC, včetně příslušenství pro montáž a připojení do systému ACS.</t>
  </si>
  <si>
    <t>ZÁMEK_2</t>
  </si>
  <si>
    <t>Elektromechanický dveřní zámek, samozamykací, umožňuje funkci - z jedné strany odblokování zámku na povel ze čtečky ACS a z druhé strany odblokování zámku vždy trvale s funkcí antipanik, 12V CD, včetně příslušenství pro montáž a připojení do systému ACS.</t>
  </si>
  <si>
    <t>Dveřní samozavírač</t>
  </si>
  <si>
    <t>Identifikátory, identifikační karta/čip, kompatibilní se systémem PZTS a ACS.</t>
  </si>
  <si>
    <t>Montáž PZTS - ACS</t>
  </si>
  <si>
    <t>Montáž, zapojení řadiče ACS</t>
  </si>
  <si>
    <t>Instalace a programové nastavení SW pro ACS</t>
  </si>
  <si>
    <t>Programování systému ACS</t>
  </si>
  <si>
    <t>Montáž, zapojení čtečky</t>
  </si>
  <si>
    <t>Montáž elektrického zámku včetně příslušenství</t>
  </si>
  <si>
    <t>Montáž dveřního samozavírače</t>
  </si>
  <si>
    <t>Programování identifikátorů v systému PZTS a ACS</t>
  </si>
  <si>
    <t>Dodávka instalačního materiálu PZTS</t>
  </si>
  <si>
    <t>KABEL_6</t>
  </si>
  <si>
    <t>Slaboproudý kabel stíněný, pro PZTS, 6x Cu drát O 0,5 mm, PVC plášť.</t>
  </si>
  <si>
    <t>KABEL_7</t>
  </si>
  <si>
    <t>Slaboproudý kabel stíněný, pro PZTS, 4x Cu drát O 0,5 mm, PVC plášť.</t>
  </si>
  <si>
    <t>KABEL_2</t>
  </si>
  <si>
    <t>Slaboproudý twistovaný kabel stíněný, pro PZTS, 3x2 Cu drát O 0,5 mm, PVC plášť.</t>
  </si>
  <si>
    <t>KABEL_4</t>
  </si>
  <si>
    <t>UTPcat.5E out</t>
  </si>
  <si>
    <t>Slaboproudý twistovaný kabel stíněný, pro PZTS, min. 3x2 Cu drát O 0,5 mm, PVC plášť, venkovní, pro instalaci kabelu do venkovního prostředí.</t>
  </si>
  <si>
    <t>KABEL_3</t>
  </si>
  <si>
    <t>Slaboproudý kabel napájecí, 2x2,5, Cu lanko, PVC plášť.</t>
  </si>
  <si>
    <t>KABEL_5</t>
  </si>
  <si>
    <t>Slaboproudý kabel napájecí, 2x2,5, Cu lanko, PVC plášť, venkovní, pro instalaci kabelu do venkovního prostředí.</t>
  </si>
  <si>
    <t>KABEL_1</t>
  </si>
  <si>
    <t>Silový napájecí kabel 3x2,5, Cu drát, PVC plášť.</t>
  </si>
  <si>
    <t>KAB_PE1</t>
  </si>
  <si>
    <t>Vodič ochranný PE, 1x6, Cu drát, izolace PVC.</t>
  </si>
  <si>
    <t>Lišta hranatá 20x20, bílá, elektroinstalační lišta pevná pro vnitřní kabelové rozvody, rozměr 20x20mm, mech. odolnost 320N/5cm, teplotně   
stálý materiál, pro vnitřní instalaci do stěn pod omítku nebo na povrchu stěn upevněna příchytkami.</t>
  </si>
  <si>
    <t>TRUB_16</t>
  </si>
  <si>
    <t>Trubka instalační, průměr 16 mm, elektroinstalační trubka ohebná pro vnitřní kabelové rozvody, mech. odolnost 320N/5cm, teplotně stálý materiál, pro vnitřní instalaci do stěn pod omítku, do dutých zdí a příček, nebo na povrchu stěn upevněna příchytkami.</t>
  </si>
  <si>
    <t>TRUB_25</t>
  </si>
  <si>
    <t>Trubka instalační, průměr 25 mm, elektroinstalační trubka ohebná pro vnitřní kabelové rozvody, mech. odolnost 320N/5cm, teplotně stálý materiál, pro vnitřní instalaci do stěn pod omítku, do dutých zdí a příček, nebo na povrchu stěn upevněna příchytkami.</t>
  </si>
  <si>
    <t>TRUB_32</t>
  </si>
  <si>
    <t>Trubka instalační, průměr 32 mm, elektroinstalační trubka ohebná pro vnitřní kabelové rozvody, mech. odolnost 320N/5cm, teplotně stálý materiál, pro vnitřní instalaci do stěn pod omítku, do dutých zdí a příček, nebo na povrchu stěn upevněna příchytkami.</t>
  </si>
  <si>
    <t>TRUB_OUT</t>
  </si>
  <si>
    <t>Trubka instalační, průměr 32 mm, elektroinstalační trubka ohebná pro venkovní kabelové rozvody a v betonu, mech. odolnost 320N/5cm, teplotně stálý materiál, pro venkovní instalaci a instalaci do betonu, do stěn pod omítku, do dutých zdí a příček, nebo na povrchu stěn upevněna příchytkami.</t>
  </si>
  <si>
    <t>TRUB_OUT_2</t>
  </si>
  <si>
    <t>Trubka instalační, průměr 20 mm, elektroinstalační trubka ohebná pro venkovní kabelové rozvody a v betonu, mech. odolnost 320N/5cm, teplotně stálý materiál, pro venkovní instalaci a instalaci do betonu, do stěn pod omítku, do dutých zdí a příček, nebo na povrchu stěn upevněna příchytkami.</t>
  </si>
  <si>
    <t>Montážní a instalační krabice, a boxy</t>
  </si>
  <si>
    <t>Drobný instalační, spojovací a kotvící materiál, tmely, apod.</t>
  </si>
  <si>
    <t>Montáž instalačního materiálu PZTS</t>
  </si>
  <si>
    <t>Instalace kabelu do trubky, lišty</t>
  </si>
  <si>
    <t>Instalace lišty</t>
  </si>
  <si>
    <t>Instalace trubky, do stěny</t>
  </si>
  <si>
    <t>Instalace trubky, do betonu</t>
  </si>
  <si>
    <t>Montáž instalačních krabic a boxů</t>
  </si>
  <si>
    <t>Kamerový systém (CCTV):</t>
  </si>
  <si>
    <t>Dodávka CCTV</t>
  </si>
  <si>
    <t>NVR_CCTV</t>
  </si>
  <si>
    <t>Záznamová jednotka NVR systému CCTV IP, pro připojení až 8 IP megapixelových kamer až 5Mpx. Lze zabudovat jeden SATA HDD o kapacitě až 4TB. Alarm vstup/výstup, 2 monitory (HDMI = VGA), 1x RS-485/232, 2x USB, 1x RJ45 TCP/IP 10/100/1000, záznam omezen pouze datovým tokem 20Mbps, možno nahrávat až 5Mpx kamery, komprese H.264, WEB server, rozměry 315 x 230 x 45mm, tichý chod, napájení adaptérem 12VDC/230VAC.</t>
  </si>
  <si>
    <t xml:space="preserve">SW klient pro systém CCTV. </t>
  </si>
  <si>
    <t>HDD</t>
  </si>
  <si>
    <t>HDD o kapacitě 1TB, rozhraní SATA-3, cache paměť 16MB, určen pro Non-Stop provoz v systémech CCTV, snížená spotřeba, dynamické otáčky 5400-7200, až 12 simultálních multimediálních HD streamů (nezávislé toky dat), neslyšný chod, vysoká životnost, nízká provozní teplota.</t>
  </si>
  <si>
    <t>KAM_OUT_IR</t>
  </si>
  <si>
    <t>Venkovní kompaktní LAN síťová IP kamera, 3MPx, snímací čip 1/3" ProgressiveScan CMOS, objektiv 2.8-12mm, rozlišení 2048x1536 (max.12.5 snímků/sec), 1920x1080 (max. 25 snímků/sec), auto ICR filtr, komprese obrazu H.264/MJPEG, DualStreaming, Digital WDR, 3D DNR, BLC, ONVIF 10/100Mb Ethernet, WEB server, slot na micro SDXC kartu, integrovaný LED přísvit IR až 30m, IP66, rozměr 99x105x259mm, hmotnost 1200g, napájení 12VDC/7.5W, PoE 802.3af.</t>
  </si>
  <si>
    <t>SWITCH_CCTV</t>
  </si>
  <si>
    <t>Switch Gigabit pro instalaci do rozvaděče RACK, 8x port RJ45 10/100/1000 Base T Ethernet, integrováno 4x PoE pro napájení kamer CCTV, tichý chod - bezvětrákové provedení, odolný železný kryt pro lepší odvod tepla.</t>
  </si>
  <si>
    <t>Ukládací police do rozvaděče 19", 450mm, 1U.</t>
  </si>
  <si>
    <t>UPS</t>
  </si>
  <si>
    <t>Záložní napájecí zdroj UPS 230V pro kamerové systémy, min.1000VA, automatická regulace napětí, 1x USB port pro zařízení podporující včasné vypnutí.</t>
  </si>
  <si>
    <t>ZAS_230_1</t>
  </si>
  <si>
    <t>Napájecí vícenásobná zásuvka 230V s jednou zásuvkou pro připojení do UPS, min. 5 výstupních zásuvek EU, s vypínačem, integrovaná přepěťová ochrana 3st. S VF ochranou, pro připojení přívodního napájecího kabelu 230V z rozvaděče nn.</t>
  </si>
  <si>
    <t>Kombinovaná přepěťová a nadpěťová ochrana 2 a 3 stupně (ST 2+3), pro Power over Ethernet (PoE), kombinace přepěťové ochrany pro linkovou a napájecí část, signalizace poruchy přerušením napájení.</t>
  </si>
  <si>
    <t>Box pro instalaci přepěťové ochrany</t>
  </si>
  <si>
    <t>Montáž CCTV</t>
  </si>
  <si>
    <t>Montáž, zapojení NVR</t>
  </si>
  <si>
    <t>Programování NVR, nastavení dle požadavků uživatele</t>
  </si>
  <si>
    <t>Oživení systému CCTV</t>
  </si>
  <si>
    <t>Instalace a programové nastavení SW pro NVR</t>
  </si>
  <si>
    <t>Montáž a zapojení HDD, formátování disku</t>
  </si>
  <si>
    <t>Montáž a zapojení venkovní kamery</t>
  </si>
  <si>
    <t>Nastavení kamery</t>
  </si>
  <si>
    <t>Nastavení objektivu kamery</t>
  </si>
  <si>
    <t>Kamerová zkouška</t>
  </si>
  <si>
    <t>Montáž, zapojení switche</t>
  </si>
  <si>
    <t>Montáž police</t>
  </si>
  <si>
    <t>Montáž, zapojení UPS</t>
  </si>
  <si>
    <t>Montáž, zapojení vícenásobné zásuvky</t>
  </si>
  <si>
    <t>Dodávka instalačního materiálu CCTV</t>
  </si>
  <si>
    <t>Kabel datový UTPcat.5E, pro venkovní i vnitřní instalaci.</t>
  </si>
  <si>
    <t>Patch kabel UTPcat.5E propojovací, s konektory RJ45, 1,5m.</t>
  </si>
  <si>
    <t>Montáž instalačního materiálu CCTV</t>
  </si>
  <si>
    <t>Instalace kabelu</t>
  </si>
  <si>
    <t>Instalace trubky</t>
  </si>
  <si>
    <t>Domácí telefon (DT):</t>
  </si>
  <si>
    <t>Dodávka Domácí telefon</t>
  </si>
  <si>
    <t>ŘJ_DT</t>
  </si>
  <si>
    <t>Řídící jednotka systému DT, dvouvodičový rozvod, LAN komunikační modul pro připojení dohledového softwaru do systému, 1x port 100/10Mbps, porty pro připojení na sběrnici, RS 485 pro správu, montáž na DIN lištu.</t>
  </si>
  <si>
    <t>Dohledový software pro konfiguraci a nastavení dveřních jednotek, připojení přes RS 485.</t>
  </si>
  <si>
    <t>VKOM_1</t>
  </si>
  <si>
    <t>Venkovní dveřní telefonní komunikátor, videotelefon, min. čtyři tlačítka pro možnost volání na libovolný vnitřní telefon systému DT (1 jednotka), dvouvodičový rozvod DT, pro instalaci na fasádu</t>
  </si>
  <si>
    <t>VKOM2</t>
  </si>
  <si>
    <t>Venkovní dveřní telefonní komunikátor, videotelefon, min. čtrnáct tlačítek pro možnost volání na libovolný vnitřní telefon systému DT (2 jednotky vedle sebe), dvouvodičový rozvod DT, pro instalaci na fasádu</t>
  </si>
  <si>
    <t>Venkovní protidešťový kryt</t>
  </si>
  <si>
    <t>TEL</t>
  </si>
  <si>
    <t>Vnitřní telefon, nástěnný, pro dvouvodičový rozvod DT</t>
  </si>
  <si>
    <t>VIDEOTEL</t>
  </si>
  <si>
    <t>Vnitřní videotelefon, stolní, včetně stojánku a systémového kabelu pro instalaci na stůl, 7" barevný dotykový LCD displej s funkcí nastavení a ovládání systému DT. pro dvouvodičový rozvod DT</t>
  </si>
  <si>
    <t>NAP_DT</t>
  </si>
  <si>
    <t>Napájecí zdroj 12V DC, 1,5A, na DIN lištu</t>
  </si>
  <si>
    <t>RZ_DT</t>
  </si>
  <si>
    <t>Rozdělovač zběrnice DT, video distributor sběrnice, 1x výstup pro odbočení sběrnice a zapojení monitorů za sebou, instalace na DIN lištu, vnitřní použití.</t>
  </si>
  <si>
    <t>SZ_DT</t>
  </si>
  <si>
    <t>Separátor zběrnice a napájení DT</t>
  </si>
  <si>
    <t>Box pro instalaci prvků DT, nástěnná montáž.</t>
  </si>
  <si>
    <t>Přepěťová a nadpěťová ochrana 2 a 3 stupně (ST 2+3) pro sběrnici RS-485, určená k ochraně dvouvodičových sdělovacích, datových a jiných vedení před pulsním přepětím. K ochraně proti podélnému přepětí (linka – ochranná zem) a příčnému přepětí (linka – linka) slouží dvojstupňová kombinace hrubé a jemné přepěťové ochrany.</t>
  </si>
  <si>
    <t>Jistič jednofázový, 230V / 10A, char. B.</t>
  </si>
  <si>
    <t>Box, pro instalaci PO.</t>
  </si>
  <si>
    <t>Montáž Domácí telefon</t>
  </si>
  <si>
    <t>Montáž, zapojení řídící jednotky DT</t>
  </si>
  <si>
    <t>Programování DT, nastavení dle požadavků uživatele</t>
  </si>
  <si>
    <t>Oživení systému DT</t>
  </si>
  <si>
    <t>Instalace a programové nastavení SW pro DT</t>
  </si>
  <si>
    <t>Montáž a zapojení jednotky dveřního komunikátoru s příslušenstvím</t>
  </si>
  <si>
    <t>Montáž a zapojení telefonu</t>
  </si>
  <si>
    <t>Nastavení videotelefonu</t>
  </si>
  <si>
    <t>Montáž, zapojení modulu DT</t>
  </si>
  <si>
    <t>Dodávka instalačního materiálu DT</t>
  </si>
  <si>
    <t>KAB_TEL_2</t>
  </si>
  <si>
    <t>UTPcat.5E</t>
  </si>
  <si>
    <t>Kabel datový pro sběrnici DT, pro vnitřní instalaci.</t>
  </si>
  <si>
    <t>KAB_TEL_3</t>
  </si>
  <si>
    <t>Kabel datový pro sběrnici DT, pro venkovní i vnitřní instalaci.</t>
  </si>
  <si>
    <t>Propojovací kabel systémové sběrnice</t>
  </si>
  <si>
    <t>Montáž instalačního materiálu DT</t>
  </si>
  <si>
    <t>Strukturovaná kabeláž (SK):</t>
  </si>
  <si>
    <t>Dodávka SK rozvaděč R1</t>
  </si>
  <si>
    <t>RACK</t>
  </si>
  <si>
    <t>Stojanový rozvaděč 19" RACK, rozměry 800x600x42U, kompletní včetně podstavce a bočnic, čelní dveře prosklené se zámkem</t>
  </si>
  <si>
    <t>Ventilační jednotka horizontální, 19", výška 2U černá, s dvěma ventilátory 230V/30W, včetně termostatu s držákem a vypínačem.</t>
  </si>
  <si>
    <t>Vyvazovací panel horizontílní, 1U, pro vertikální montáž kabeláže uvnitř rozvaděče.</t>
  </si>
  <si>
    <t>Vyvazovací panel a oka pro horizontální montáž kabeláže uvnitř rozvaděče.</t>
  </si>
  <si>
    <t>Patch panel UTPcat.5E, 24x RJ45, pro montáž do 19" rozvaděče, 1U</t>
  </si>
  <si>
    <t>SWITCH_SK</t>
  </si>
  <si>
    <t>Switch Gigabit pro instalaci do rozvaděče RACK, 24x port RJ45 10/100/1000 Base T Ethernet, 2xSFP, tichý chod - bezvětrákové provedení, odolný železný kryt pro lepší odvod tepla, WEB management - jednoduchá správa přímo z webového prohlížeče, Auto-voice VLAN.</t>
  </si>
  <si>
    <t>ZAS_230_2</t>
  </si>
  <si>
    <t>Napájecí vícenásobná zásuvka 230V, min. 5 zásuvek, s vypínačem, integrovaná přepěťová ochrana 3st. s VF ochranou, pro připojení přívodního napájecího kabelu 230V z rozvaděče nn.</t>
  </si>
  <si>
    <t>Montáž SK - rozvaděč R1</t>
  </si>
  <si>
    <t>Montáž a zapojení stojanového rozvaděče 19" RACK včetně vybavení</t>
  </si>
  <si>
    <t>Montáž a zapojení ventilační jednotky</t>
  </si>
  <si>
    <t>Montáž vyvazovacího panelu</t>
  </si>
  <si>
    <t>Montáž vyvazovacího příslušenství</t>
  </si>
  <si>
    <t>Montáž a zapojení Patch panelu</t>
  </si>
  <si>
    <t>Montáž a zapojení Switche</t>
  </si>
  <si>
    <t>Montáž a zapojení Napájecí vícenásobná zásuvky</t>
  </si>
  <si>
    <t>Montáž a zapojení jističe</t>
  </si>
  <si>
    <t>Dodávka prvků SK</t>
  </si>
  <si>
    <t>Dvojzásuvka datová 2xRJ45, UTPcat5E, pro instalaci do instalační krabice.</t>
  </si>
  <si>
    <t>Instalační krabice pro instalaci datové dvojzásuvky, do sádrokartonu a dřevostavby.</t>
  </si>
  <si>
    <t>WIFI</t>
  </si>
  <si>
    <t>WIFI jednotka pro vnitřní instalaci na zeď, konektor pro zakončení datového přívodního kabelu UTPcat.5E přímo v jednotce WIFI, anténa 27dBm s integrovaným WiFi 802.11 b/g/n, až 300Mbps, 2.4GHZ, MIMO, funkce AP/Hotspot, 1x LAN, napájení PoE.</t>
  </si>
  <si>
    <t>PoE_injektor</t>
  </si>
  <si>
    <t>PoE injektor pro napájení WIFI, pro instalaci na poličku do rozvaděče RACK, napájení adaptérem ze zásuvky 230V.</t>
  </si>
  <si>
    <t>Montáž prvků SK</t>
  </si>
  <si>
    <t>Montáž a zapojení Dvojzásuvky</t>
  </si>
  <si>
    <t>Montáž instalační krabice</t>
  </si>
  <si>
    <t>Montáž a zapojení WIFI jednotky</t>
  </si>
  <si>
    <t>Montáž a zapojení PoE injektoru</t>
  </si>
  <si>
    <t>Dodávka instalačního materiálu SK</t>
  </si>
  <si>
    <t>Kabel datový UTPcat.5E, pro vnitřní instalaci.</t>
  </si>
  <si>
    <t>PATCH_KORD</t>
  </si>
  <si>
    <t>Patch kabel UTPcat.5E propojovací patch kord, s konektory RJ45, 1,5m.</t>
  </si>
  <si>
    <t>KAB_TEL_1</t>
  </si>
  <si>
    <t>Kabel telefonní 4x2x0,5, pro vnitřní instalaci přípojky telefonu uvnitř budovy.</t>
  </si>
  <si>
    <t>KAB_PE2</t>
  </si>
  <si>
    <t>Vodič ochranný PE, 1x10, Cu drát, izolace PVC.</t>
  </si>
  <si>
    <t>MIS</t>
  </si>
  <si>
    <t>Rozvaděč telefonní pro venkovní instalaci do fasády objektu pod omítku, pro zakončení chrániček zemní kabelové trasy telefonu přípojky budovy a instalaci zářezových svorkovnic LSA, IP54, rozměry 319 × 205 × 135 mm.</t>
  </si>
  <si>
    <t>Držák 10-ti zářezových svorkovnic.</t>
  </si>
  <si>
    <t>Zářezová svorkovnice LSA, pro 10 párů vodičů 0,5, s paralelním zkušebním snímáním a možností připojení přepěťové ochrany.</t>
  </si>
  <si>
    <t>Kombinovaná hrubá a jemná přepěťová ochrana určená 
k ochraně ISDN linky.</t>
  </si>
  <si>
    <t>Montáž instalačního materiálu SK</t>
  </si>
  <si>
    <t>Měření datového kabelu, tisk protokolu</t>
  </si>
  <si>
    <t>Vedlejší rozpočtové náklady:</t>
  </si>
  <si>
    <t>Projekt</t>
  </si>
  <si>
    <t>Projektová dokumentace skutečného provedení</t>
  </si>
  <si>
    <t>Revize</t>
  </si>
  <si>
    <t>Výchozí revize</t>
  </si>
  <si>
    <t>VRN</t>
  </si>
  <si>
    <t>Vedlejší rozpočtové náklady (doprava, ubytování, ...)</t>
  </si>
  <si>
    <t>Celkem nabídka bez DPH</t>
  </si>
  <si>
    <t>Celkem DPH 21%</t>
  </si>
  <si>
    <t>Zaokrouhlení:</t>
  </si>
  <si>
    <t>Celkem nabídka s DPH</t>
  </si>
  <si>
    <t>Zpracoval:</t>
  </si>
  <si>
    <t>Martin Meca</t>
  </si>
  <si>
    <t>Dne:</t>
  </si>
  <si>
    <t>SO02</t>
  </si>
  <si>
    <t>PČ</t>
  </si>
  <si>
    <t>Specifikace položky</t>
  </si>
  <si>
    <t>Typové označení</t>
  </si>
  <si>
    <t>počet</t>
  </si>
  <si>
    <t>Práce</t>
  </si>
  <si>
    <t xml:space="preserve">   Kč/MJ</t>
  </si>
  <si>
    <t>Rozvaděče</t>
  </si>
  <si>
    <t>Rozvaděč elektroměrový RE</t>
  </si>
  <si>
    <t>Rozvaděč společných prostor RS1</t>
  </si>
  <si>
    <t>Rozvaděč společných prostor RS2</t>
  </si>
  <si>
    <t>Rozvaděč bytový RB</t>
  </si>
  <si>
    <t>Rozvaděč osvětlení RMO</t>
  </si>
  <si>
    <t>Osvětlení</t>
  </si>
  <si>
    <t>ADG1926042.A - sv. přisazné 2x24W+4x24W</t>
  </si>
  <si>
    <t>A</t>
  </si>
  <si>
    <t>ADG1925011.B - sv přisazené 1x22W+1x40W</t>
  </si>
  <si>
    <t>B</t>
  </si>
  <si>
    <t>sv. LED 300x300 - 26W/230V, opál kryt, svítidlo bez converteru</t>
  </si>
  <si>
    <t>C</t>
  </si>
  <si>
    <t>sv. LED 300x300 - 19W/230V, opál kryt, svítidlo bez converteru</t>
  </si>
  <si>
    <t>C1</t>
  </si>
  <si>
    <t>sv. LED 150x150 - 6,5W/230V, opál kryt, svítidlo bez converteru</t>
  </si>
  <si>
    <t>C2</t>
  </si>
  <si>
    <t>sv. LED 300x300 - 26W/230V, opál kryt, svítidlo bez converteru, IP54</t>
  </si>
  <si>
    <t>D</t>
  </si>
  <si>
    <t xml:space="preserve">G5/14 W HF </t>
  </si>
  <si>
    <t>E</t>
  </si>
  <si>
    <t>ADG258249.F - sv. přisazené 2x49W</t>
  </si>
  <si>
    <t>F</t>
  </si>
  <si>
    <t>G</t>
  </si>
  <si>
    <t>sv. nouzové 8W/1H/autotest/IP65</t>
  </si>
  <si>
    <t>N1</t>
  </si>
  <si>
    <t>Led nouzové sv. 3W 300lm AT-CT</t>
  </si>
  <si>
    <t>N2</t>
  </si>
  <si>
    <t>LED/1H/autest/NSEX, externí, vyhřívaný prostor pro akumulátor</t>
  </si>
  <si>
    <t>N3</t>
  </si>
  <si>
    <t>sv. závěsné 3x36W, EP, triplexopál sklo, ručně foukané</t>
  </si>
  <si>
    <t>O1</t>
  </si>
  <si>
    <t>sv. stropní 1x54W, plnoplexi</t>
  </si>
  <si>
    <t>O2</t>
  </si>
  <si>
    <t>sv. stropní 4x40W, triplexopál sklo, ručně foukané</t>
  </si>
  <si>
    <t>O3</t>
  </si>
  <si>
    <t>tubulár led 54W, plnoplexi, IP66</t>
  </si>
  <si>
    <t>VO1</t>
  </si>
  <si>
    <t>sv. celohliníkový odlitek IP66, 42W</t>
  </si>
  <si>
    <t>VO2</t>
  </si>
  <si>
    <t>sv. celohliníkový odlitek IP66, 100W</t>
  </si>
  <si>
    <t>VO3</t>
  </si>
  <si>
    <t>reflektor 350W, IP65, 20 000h, 35 000lm</t>
  </si>
  <si>
    <t>VO5 - hřiště</t>
  </si>
  <si>
    <t>stožár kuželový bez stupaček 10m, žárový zinek</t>
  </si>
  <si>
    <t>ADS 1273 - el. výzbroj, 3xE27, IP43</t>
  </si>
  <si>
    <t>výložník pro reflektory</t>
  </si>
  <si>
    <t>Instalační matriál</t>
  </si>
  <si>
    <t>Přístroj spínače jednopólového ř. 1</t>
  </si>
  <si>
    <t>3559-A01345</t>
  </si>
  <si>
    <t>Přístroj spínače střídavého ř. 6</t>
  </si>
  <si>
    <t>3559-A06345</t>
  </si>
  <si>
    <t>Přístroj spínače sériového ř. 5</t>
  </si>
  <si>
    <t>3559-A05345</t>
  </si>
  <si>
    <t>3558A-A651 B</t>
  </si>
  <si>
    <t>3558A-A652 B</t>
  </si>
  <si>
    <t>3901A-B10 B</t>
  </si>
  <si>
    <t>Zásuvka jednonásobná 230VAC/16A , bílá</t>
  </si>
  <si>
    <t>5518A-A2349 B</t>
  </si>
  <si>
    <t>Zásuvka dvojnásobná 230VAC/16A, bílá, pootočená</t>
  </si>
  <si>
    <t>5513A-C02357</t>
  </si>
  <si>
    <t>Zásuvka nástěnná 400V/32A/5P</t>
  </si>
  <si>
    <t>2CMA193139R1000</t>
  </si>
  <si>
    <t>Pohybové čidlo strop., 360st., dosah 12m, IP20, 230VAC</t>
  </si>
  <si>
    <t>Časový spínač ventilátorů</t>
  </si>
  <si>
    <t>CS3-1B</t>
  </si>
  <si>
    <t xml:space="preserve">Krbabice přístrojová </t>
  </si>
  <si>
    <t>KP68</t>
  </si>
  <si>
    <t>Krabice odbočná s víčkem</t>
  </si>
  <si>
    <t>KO68</t>
  </si>
  <si>
    <t>Krabice instalační, pod omítku</t>
  </si>
  <si>
    <t>KO100</t>
  </si>
  <si>
    <t>Kabelový žlab M2, včetně upevnění a spoj. dílů</t>
  </si>
  <si>
    <t>M2 100/50</t>
  </si>
  <si>
    <t>Instalační trubka monoflex</t>
  </si>
  <si>
    <t>Chránička kabelová</t>
  </si>
  <si>
    <t>KF 09120</t>
  </si>
  <si>
    <t>KF 09090</t>
  </si>
  <si>
    <t>Kabely</t>
  </si>
  <si>
    <t>Kabel CYKY J 4x6</t>
  </si>
  <si>
    <t>Kabel CYKY J 5x6</t>
  </si>
  <si>
    <t>Kabel CYKY J 4x4</t>
  </si>
  <si>
    <t>Kabel CYKY J 5x4</t>
  </si>
  <si>
    <t>Kabel CYKY J 3x2,5</t>
  </si>
  <si>
    <t>Kabel CYKY J 3x1,5</t>
  </si>
  <si>
    <t>Kabel CYKY O 3x1,5</t>
  </si>
  <si>
    <t>Vodič CY 6zž</t>
  </si>
  <si>
    <t>Hromosvod a zemnění</t>
  </si>
  <si>
    <t>Pásek zemnící Fe/Zn 30x4</t>
  </si>
  <si>
    <t>Vodič kruhový Fe/Zn pr. 10mm</t>
  </si>
  <si>
    <t>Vodič kruhový AlMgSi pr. 8mm</t>
  </si>
  <si>
    <t>Zkušební svorka SZb</t>
  </si>
  <si>
    <t>SZb</t>
  </si>
  <si>
    <t>Ochranný úhelník OU1,7</t>
  </si>
  <si>
    <t>OU1,7</t>
  </si>
  <si>
    <t>Držák ochranného úhelníku</t>
  </si>
  <si>
    <t>DUZ</t>
  </si>
  <si>
    <t xml:space="preserve">Svorka univerálmí </t>
  </si>
  <si>
    <t>SUB</t>
  </si>
  <si>
    <t>Svorka okapová</t>
  </si>
  <si>
    <t>Sob</t>
  </si>
  <si>
    <t>Svorka Fe/Zn, pásek/drát</t>
  </si>
  <si>
    <t>SR3bE</t>
  </si>
  <si>
    <t xml:space="preserve">Výstražná folie </t>
  </si>
  <si>
    <t>Montážní práce</t>
  </si>
  <si>
    <t>Drážka pro uložení kabeláže do zdiva 3x5cm</t>
  </si>
  <si>
    <t xml:space="preserve">Zapravení drážky 3x5cm ve zdivu </t>
  </si>
  <si>
    <t>Drážka pro uložení kabeláže do zdiva 5x5cm</t>
  </si>
  <si>
    <t xml:space="preserve">Zapravení drážky 5x5cm ve zdivu </t>
  </si>
  <si>
    <t>Kapsa pro krabice pr. 80mm</t>
  </si>
  <si>
    <t>Zapravení okolí krabice po vysekané kapse</t>
  </si>
  <si>
    <t>Výkopové práce pro kabeláže, včetně pískového lože a záhozu a hutnění, rýha šířky 30cm a hloubky 80 cm, třída horniny č.3</t>
  </si>
  <si>
    <t>Výkopové práce pro stožáry, včetně lože pro upevnění stožáru, jáma 1 m3, třída horniny č.3</t>
  </si>
  <si>
    <t>Betonování patky stožáru, 1 m3 betonu</t>
  </si>
  <si>
    <t>Betonová padka rozvaděče 0,1m3 betonu</t>
  </si>
  <si>
    <t>Odvoz horniny na skládku</t>
  </si>
  <si>
    <t>Finální úprava terénu po výkopu rýh</t>
  </si>
  <si>
    <t>Zaměření trasy</t>
  </si>
  <si>
    <t>Ostatní</t>
  </si>
  <si>
    <t>Odzkoušení zařízení, testování, zkušební provoz</t>
  </si>
  <si>
    <t>Závěrečný úklid</t>
  </si>
  <si>
    <t>REKAPITULACE</t>
  </si>
  <si>
    <t>Celkem cena bez DPH</t>
  </si>
  <si>
    <t>DPH 21%</t>
  </si>
  <si>
    <t>Celkem cena včetně DPH</t>
  </si>
  <si>
    <t>SO04</t>
  </si>
  <si>
    <t>Přípojka NN</t>
  </si>
  <si>
    <t>Pojistkový spodek 3p vel. 00</t>
  </si>
  <si>
    <t>Pojistka nožová vel. 00 gG80A/400V</t>
  </si>
  <si>
    <t>Kabel CYKY J 4x35</t>
  </si>
  <si>
    <t xml:space="preserve">Chránička kabelová </t>
  </si>
  <si>
    <t>Pásovina zemnící Fe/Zn  30x4 mm</t>
  </si>
  <si>
    <t>Drát kulatina Fe/Zn pr. 10mm</t>
  </si>
  <si>
    <t>Drobný instalační materiál (svorky, štítky, popisy)</t>
  </si>
  <si>
    <t>Doprava pracovníků na místo instalace, vč. přesunů po areálu</t>
  </si>
  <si>
    <t>F 02.01-STAVEBNÍ ČÁST</t>
  </si>
  <si>
    <t>F 02.03-ELEKTROINSTALACE</t>
  </si>
  <si>
    <t>SO 04-PŘÍPOJKA NN</t>
  </si>
  <si>
    <t>F 02.04-SLABOPROUD A ZAŘÍZENÍ</t>
  </si>
  <si>
    <t>F 02.05-VNITŘNÍ PLYNOINSTALACE</t>
  </si>
  <si>
    <t>F 02.06- VYTÁPĚNÍ A OHŘEV TUV</t>
  </si>
  <si>
    <t>6</t>
  </si>
  <si>
    <t>SO 02-PROVOZNÍ BUDOVA</t>
  </si>
  <si>
    <t>Víceúčelové hřiště Marečkova loučka</t>
  </si>
  <si>
    <t>F 02.01-provozní budova-STAVEBNÍ ČÁST</t>
  </si>
  <si>
    <t>S6</t>
  </si>
  <si>
    <t>Měření a regulace MaR vč.PD</t>
  </si>
  <si>
    <t>2,7*(4,25*2+4*2)-0,9*2-4,25*1,5+(8,6*2,3+1,9*3,1+3,05*6,2/2)*4</t>
  </si>
  <si>
    <t>2,7*(4,25*2+4*2)-0,9*2-4,25*1,5+4*(8,6*2,3+1,9*3,1+3,05*6,2/2)</t>
  </si>
  <si>
    <t>Čerpání vody na výšku 10 m, do 500 l včetně pohotovosti čerpací soupravy,dle PD SO 02-příloh F.02. a specifikací</t>
  </si>
  <si>
    <t>Dočasné zajištění potrubí ve výkopu ocelového do DN 200 mm, ztížená vykopávka,dle PD SO 02-příloh F.02. a specifikací</t>
  </si>
  <si>
    <t>Dočasné zajištění kabelů ve výkopu 3 kabely, ztížená vykopávka,dle PD SO 02-příloh F.02. a specifikací</t>
  </si>
  <si>
    <t>Sejmutí ornice, naložení, odvoz a uložení odvoz do 1 km,dle PD SO 02-příloh F.02. a specifikací</t>
  </si>
  <si>
    <t>Odkopávky nezapažené v hornině 1-4 naložení, odvoz 1 km, uložení,dle PD SO 02-příloh F.02. a specifikací</t>
  </si>
  <si>
    <t>Výkop zářezu pro podzemní vedení v hornině 1-4 naložení, odvoz 1 km, uložení na skládku,dle PD SO 02-příloh F.02. a specifikací</t>
  </si>
  <si>
    <t>Bourání konstrukcí z betonu prostého ve výkopu odvoz do 5 km, uložení na skládku,dle PD SO 02-příloh F.02. a specifikací</t>
  </si>
  <si>
    <t>Hloubení zapažených jam v hornině1-4 pažení, odvoz do 5 km, uložení na skládku,dle PD SO 02-příloh F.02. a specifikací</t>
  </si>
  <si>
    <t>Zásyp jam, rýh a šachet sypaninou, hutnění dovoz sypaniny ze vzdálenosti 1 km,dle PD SO 02-příloh F.02. a specifikací</t>
  </si>
  <si>
    <t>Obsyp potrubí štěrkopískem dovoz štěrkopísku ze vzdálenosti 5 km,dle PD SO 02-příloh F.02. a specifikací</t>
  </si>
  <si>
    <t>Rozprostření ornice v rovině tloušťka 15 cm dovoz ornice ze vzdálenosti 1km, osetí trávou,dle PD SO 02-příloh F.02. a specifikací</t>
  </si>
  <si>
    <t>Měření únosnosti základové spáry dynamická metoda vč.vyhodnocení,dle PD SO 02-příloh F.02. a specifikací</t>
  </si>
  <si>
    <t>Poplatek za skládku zeminy 1- 4,dle PD SO 02-příloh F.02. a specifikací</t>
  </si>
  <si>
    <t>Trativody z PVC drenážních flexibilních trubek lože a obsyp ŠDfr.4-8mm,trubky d160 mm,geotextilie,dle PD SO 02-příloh F.02. a specifikací</t>
  </si>
  <si>
    <t>Polštář pod základy ze štěrkodrtě hutněný vibrací, ŠD fr.0-125mm,ŠD fr.0-63mm,ŠD fr.0-4mm,stabilizace,dle PD SO 02-příloh F.02. a specifikací</t>
  </si>
  <si>
    <t>Základový pas z betonu C 12/15, bednění štěrkopískový podklad 10 cm,dle PD SO 02-příloh F.02. a specifikací</t>
  </si>
  <si>
    <t>Základová patka z betonu C 12/15, včetně bednění štěrkopískový podklad 10 cm,dle PD SO 02-příloh F.02. a specifikací</t>
  </si>
  <si>
    <t>Základová deska ŽB z betonu C 20/25, vč.bednění výztuž 120 kg/m3 + cement.potěr 5mm,dle PD SO 02-příloh F.02. a specifikací</t>
  </si>
  <si>
    <t>Podkladní deska z betonu C 12/15, včetně bednění podkladní polštář 25 cm-štěrk z pěnového skla, S1,dle PD SO 02-příloh F.02. a specifikací</t>
  </si>
  <si>
    <t>Štěrk z pěnového skla fr.32-63mm dodávka a rozprostření,dle PD SO 02-příloh F.02. a specifikací</t>
  </si>
  <si>
    <t>Polystyren extrudovaný XPS tl.140mm svisl izol.základových pasů,D+M,dle PD SO 02-příloh F.02. a specifikací</t>
  </si>
  <si>
    <t>Osazení překladů prefa, otvor šířky do 180 cm včetně dodávky RZP 2/10  149 x 14 x 14,dle PD SO 02-příloh F.02. a specifikací</t>
  </si>
  <si>
    <t>Osazení překladů prefa, otvor šířky do 105 cm včetně dodávky RZP 1/10  119 x 14 x 14,dle PD SO 02-příloh F.02. a specifikací</t>
  </si>
  <si>
    <t>Osazení překladu nenosný porobeton vč.dodávky překlad 130 x 30 x 9,5 cm,dle PD SO 02-příloh F.02. a specifikací</t>
  </si>
  <si>
    <t>Příčka z tvárnic pórobetonových, tloušťka 15 cm desky ID 201/6 79,5 x 15 x 24 cm,dle PD SO 02-příloh F.02. a specifikací</t>
  </si>
  <si>
    <t>Obklad stěn z desek sádrokartonových, lepený deska protipožární,impregn. 12,5 mm,vč. nátěrů,dle PD SO 02-příloh F.02. a specifikací</t>
  </si>
  <si>
    <t>Příčka z desek sádrokarton., s izolací, tl.200mm dřev.nosná kce, deska protipož.12,5 mm, OSB desky, vč.impregnace a malby,dle PD SO 02-příloh F.02. a specifikací</t>
  </si>
  <si>
    <t>Podhled podkroví z desek sádrokartonových dřev.nosná kce, deska protipož.12,5 mm, vč.impregnace a malby,dle PD SO 02-příloh F.02. a specifikací</t>
  </si>
  <si>
    <t>Podhled zavěšený z desek sádrokartonových, impreg. dřev.nosná kce, deska protipož. 12,5 mm,vč.impregnace a malby,dle PD SO 02-příloh F.02. a specifikací</t>
  </si>
  <si>
    <t>Obklad stěn z desek cementovláknitých, na rošt-S8 dřev. nosná kce, protipož.A2,2x 15 mm,vč.impregnace,dle PD SO 02-příloh F.02. a specifikací</t>
  </si>
  <si>
    <t>Ztužující věnec ŽB beton C 25/30, 30 x 20 cm vč.bednění, výztuž 90 kg/m3,dle PD SO 02-příloh F.02. a specifikací</t>
  </si>
  <si>
    <t>Chodník z dlažby betonové, podklad štěrkopísek dlažba HBB 50 x 50 x 6 cm,dle PD SO 02-příloh F.02. a specifikací</t>
  </si>
  <si>
    <t>Vpusť atypická železobeton F 900 kN včetně dodávky pozink.mříže,dle PD SO 02-příloh F.02. a specifikací</t>
  </si>
  <si>
    <t>Omítka stěn vnitřní vápenocementová štuková montáž a demontáž pomocného lešení,dle PD SO 02-příloh F.02. a specifikací</t>
  </si>
  <si>
    <t>Malba z malíř. směsí jednobarevná  dvojnásobná disperzní,dle PD SO 02-příloh F.02. a specifikací, výpočet dle pol.č.37</t>
  </si>
  <si>
    <t>Penetrační nátěr stěn hloubková penetrace,dle PD SO 02-příloh F.02. a specifikací, výpočet dle pol.č.37</t>
  </si>
  <si>
    <t>Zatepl. systém fasády, miner.desky KV 140 mm čedič,vč.opev.rohů, omítka silikonová tl.1,0mm,dle PD SO 02-příloh F.02. a specifikací</t>
  </si>
  <si>
    <t>Broušení anhydritových potěrů-S1a,dle PD SO 02-příloh F.02. a specifikací</t>
  </si>
  <si>
    <t>Mazanina betonová tl. 5 - 8 cm C 20/25  (B 25)-S1b,dle PD SO 02-příloh F.02. a specifikací</t>
  </si>
  <si>
    <t>Výztuž mazanin svařovanou sítí z drátů tažen.-S1b svařovaná síť - drát 5,0  mm, oka 150/150 mm,dle PD SO 02-příloh F.02. a specifikací</t>
  </si>
  <si>
    <t>Bednění stěn, rýh a otvorů v podlahách - zřízení,dle PD SO 02-příloh F.02. a specifikací</t>
  </si>
  <si>
    <t>Bednění stěn, rýh a otvorů v podlahách -odstranění,dle PD SO 02-příloh F.02. a specifikací</t>
  </si>
  <si>
    <t>Zřízení dilatací,profil dilatační výšky 80 mm S1b,S2,S3,dle PD SO 02-příloh F.02. a specifikací</t>
  </si>
  <si>
    <t>Potěr samonivelační ručně tl. 2-4 mm-S1b cementový- pro podlahy s vytápěním,dle PD SO 02-příloh F.02. a specifikací</t>
  </si>
  <si>
    <t>Potěr  samonivelační ručně tl. 2-4 mm-S2 cementový - vyrovnávací,dle PD SO 02-příloh F.02. a specifikací</t>
  </si>
  <si>
    <t>Mazanina vyztužená sítí,beton C20/25,tl.15cm-S2,S3 spřažená hřebíky,KARI- drát 8,0 oka 100/100 mm,dle PD SO 02-příloh F.02. a specifikací</t>
  </si>
  <si>
    <t>Podlaha cementovláknité desky 16 mm-S4 požární odolnost A2, D+M,dle PD SO 02-příloh F.02. a specifikací</t>
  </si>
  <si>
    <t>Podlaha cementovláknité desky 12,5 mm-S6,S7 požárně odolné A2,D+M,dle PD SO 02-příloh F.02. a specifikací</t>
  </si>
  <si>
    <t>Osazení zárubní dveřních ocelových, pl. do 2,5 m2 š.60cm,dle PD SO 02-příloh F.02. a specifikací</t>
  </si>
  <si>
    <t>Zárubeň ocelová H 110    600x1970x110,dle PD SO 02-příloh F.02. a specifikací</t>
  </si>
  <si>
    <t>Zárubeň ocelová H 160   600x1970x160,dle PD SO 02-příloh F.02. a specifikací</t>
  </si>
  <si>
    <t>Osazení zárubní dveřních ocelových, pl. do 2,5 m2 š.80,90cm,dle PD SO 02-příloh F.02. a specifikací</t>
  </si>
  <si>
    <t>Zárubeň ocelová H 160   800x1970x160,dle PD SO 02-příloh F.02. a specifikací</t>
  </si>
  <si>
    <t>Zárubeň ocelová H 160   900x1970x160,dle PD SO 02-příloh F.02. a specifikací</t>
  </si>
  <si>
    <t>Šachta, DN 425 mm, dl.šach.roury 1,50 m, přímá dno KG DN 160, poklop litina do roury 1,5t,dle PD SO 02-příloh F.02. a specifikací</t>
  </si>
  <si>
    <t>Vpusti uliční atyp. ŽB monolit.s mříží odtok PVC DN160-D+M,dle PD SO 02-příloh F.02. a specifikací</t>
  </si>
  <si>
    <t>Vodovodní přípojka z trub polyetylénových D 40-63 hloubka 1,2 m,dle PD SO 03-příloh F.03. a specifikací</t>
  </si>
  <si>
    <t>Šachta vodoměrná 90x120cm VŠ H v. 1500 mm vč.žebříku a poklopu se zámkem,dle PD SO 03-příloh F.03. a specifikací</t>
  </si>
  <si>
    <t>Dodávka a montáž vodoměr.sestavy DN40 bez vodoměru do VŠ komplet,dle PD SO 03-příloh F.03. a specifikací</t>
  </si>
  <si>
    <t>Napojení přípojky na vodovodní řad DN100 navrtáv. vč.navrt.pasu, zemn.ventil+Z.S.,spojka,D+M komplet,dle PD SO 03-příloh F.03. a specifikací</t>
  </si>
  <si>
    <t>Zřízení vpusti uliční z dílců typ TBV - 50,dle PD SO 02-příloh F.02. a specifikací</t>
  </si>
  <si>
    <t>Vpusť uliční betonová TBV-Q 500/290 K 29x50x5 cm,dle PD SO 02-příloh F.02. a specifikací</t>
  </si>
  <si>
    <t>Díl přechodový TBV-Q,dle PD SO 02-příloh F.02. a specifikací</t>
  </si>
  <si>
    <t>Mříž vtoková D400 500 x 500 mm,dle PD SO 02-příloh F.02. a specifikací</t>
  </si>
  <si>
    <t>Dno vpusti bet. TBV-Q 500/626 VD 59x50x20cm,dle PD SO 02-příloh F.02. a specifikací</t>
  </si>
  <si>
    <t>Osazení záhon.obrubníků do lože z B 12,5 s opěrou,dle PD SO 02-příloh F.02. a specifikací</t>
  </si>
  <si>
    <t>Obrubník záhonový  ABO 100-5/25 1000x50x250 mm,dle PD SO 02-příloh F.02. a specifikací</t>
  </si>
  <si>
    <t>Montáž lešení leh.řad.s podlahami,š.1,2 m, H 10 m,dle PD SO 02-příloh F.02. a specifikací</t>
  </si>
  <si>
    <t>Demontáž lešení leh.řad.s podlahami,š.1,2 m,H 10 m,dle PD SO 02-příloh F.02. a specifikací</t>
  </si>
  <si>
    <t>Pronájem lešení za den,dle PD SO 02-příloh F.02. a specifikací</t>
  </si>
  <si>
    <t>Montáž ochranné sítě z umělých vláken,dle PD SO 02-příloh F.02. a specifikací</t>
  </si>
  <si>
    <t>Montáž a dem.dočas.stavebního výtahu, 2,5 x 1,45 m pracovní výška 8,3 m,dle PD SO 02-příloh F.02. a specifikací</t>
  </si>
  <si>
    <t>Nájemné stavebního výtahu, 2,5 x 1,45 m pracovní výška 8,3 m,dle PD SO 02-příloh F.02. a specifikací</t>
  </si>
  <si>
    <t>Střecha pultová - krov, tepel. izol, Ti Zn plech kompl.skladba-S5-vč.parozábrany,pojist.izolace,dle PD SO 02-příloh F.02. a specifikací</t>
  </si>
  <si>
    <t>Střecha pultová - krov, krytina Ti Zn plech- S7 komplet.skladba vč.pojist.izol.,cementovlák.desek,dle PD SO 02-příloh F.02. a specifikací</t>
  </si>
  <si>
    <t>Střecha pultová - krov, krytina Ti Zn plech-S10 komplet.skladba, vč.pojist.izol,dle PD SO 02-příloh F.02. a specifikací</t>
  </si>
  <si>
    <t>Rozebrání plotu tyč. lať. prken. drátěného, plech.,dle PD SO 02-příloh F.02. a specifikací</t>
  </si>
  <si>
    <t>Bourání nadzákladového zdiva z cihel plných,dle PD SO 02-příloh F.02. a specifikací</t>
  </si>
  <si>
    <t>Podchycení stropu do výšky 3,5 m víceřadové,dle PD SO 02-příloh F.02. a specifikací</t>
  </si>
  <si>
    <t>Přesun hmot lešení samostatně budovaného,dle PD SO 02-příloh F.02. a specifikací</t>
  </si>
  <si>
    <t>Přesun hmot pro budovy zděné výšky do 12 m,dle PD SO 02-příloh F.02. a specifikací</t>
  </si>
  <si>
    <t>Stěrka hydroizolační těsnící hmotou podlah a stěn, proti vlhkosti-skladba S1b,S3,dle PD SO 02-příloh F.02. a specifikací</t>
  </si>
  <si>
    <t>Přesun hmot pro izolace proti vodě, výšky do 12 m,dle PD SO 02-příloh F.02. a specifikací</t>
  </si>
  <si>
    <t>Izolace tepel.stropu spodem čedičová vata-S2,S3,S4 tloušťka 15 cm,D+M,dle PD SO 02-příloh F.02. a specifikací</t>
  </si>
  <si>
    <t>Izolace tepelná podlah položení-S1ab materiál ve specifikaci,dle PD SO 02-příloh F.02. a specifikací</t>
  </si>
  <si>
    <t>Deska z lehč. polystyrénu 1000x500x50 mm EPS 70 Z ,S1ab,dle PD SO 02-příloh F.02. a specifikací</t>
  </si>
  <si>
    <t>Izolace tepelná stěn přibití, čedičové rohože tloušťka 16 cm,dle PD SO 02-příloh F.02. a specifikací</t>
  </si>
  <si>
    <t>Izolace tepelná stěn kotvením a lepením čedičové vystuž.fasádní rohože tloušťka 14 cm,dle PD SO 02-příloh F.02. a specifikací</t>
  </si>
  <si>
    <t>Položení izolační fólie-S1ab,S2,S3,dle PD SO 02-příloh F.02. a specifikací</t>
  </si>
  <si>
    <t>Fólie izolační typ AP5 š. 970 mm-S1ab,S2,S3 lisovaná bublink.fólie s leštěnou Al fólií,dle PD SO 02-příloh F.02. a specifikací</t>
  </si>
  <si>
    <t>Montáž parozábrany spodem s přelepením spojů S2,S3,S4,S5,S8,dle PD SO 02-příloh F.02. a specifikací</t>
  </si>
  <si>
    <t>Fólie izolační typ ABA-Al š.970 mm-S2,S3,S4,S5,S8 lisovaná bublink.fólie s leštěnou Al fólií,dle PD SO 02-příloh F.02. a specifikací</t>
  </si>
  <si>
    <t>Potrubí KG svodné (ležaté) v zemi DN 150 x 4,0 mm D+M kompletní provedení,dle PD SO 02-příloh F.02. a specifikací</t>
  </si>
  <si>
    <t>Potrubí KG svodné (ležaté) v zemi DN 100 x 3,2 mm D+M,kompletní provedení,dle PD SO 02-příloh F.02. a specifikací</t>
  </si>
  <si>
    <t>Potrubí HT odpadní svislé a ležaté DN 100 x 2,7 mm D+M, kompletní provedení,dle PD SO 02-příloh F.02. a specifikací</t>
  </si>
  <si>
    <t>Potrubí HT odpadní větrací DN 75 x 1,9 mm D+M, kompletní provedení,dle PD SO 02-příloh F.02. a specifikací</t>
  </si>
  <si>
    <t>Potrubí HT odpadní DN 60 x 1,8 mm D+M, kompletní provedení,dle PD SO 02-příloh F.02. a specifikací</t>
  </si>
  <si>
    <t>Potrubí HT odpadní DN 50 x 1,8 mm D+M, kompletní provedení,dle PD SO 02-příloh F.02. a specifikací</t>
  </si>
  <si>
    <t>Potrubí HT připojovací DN 40 x 1,8 mm D+M, kompletní provedení,dle PD SO 02-příloh F.02. a specifikací</t>
  </si>
  <si>
    <t>Hlavice přivzdušňovací PP DN60 D+M,dle PD SO 02-příloh F.02. a specifikací</t>
  </si>
  <si>
    <t>Odbočka kanalizační odolná PPKGEA DN 315/160mm 45° D+M,dle PD SO 02-příloh F.02. a specifikací</t>
  </si>
  <si>
    <t>Odbočka kanalizační odolná PPKGEA DN 200/160mm 45° D+M,dle PD SO 02-příloh F.02. a specifikací</t>
  </si>
  <si>
    <t>Odbočka kanalizační odolná PPKGEA DN 160/160mm 45° D+M,dle PD SO 02-příloh F.02. a specifikací</t>
  </si>
  <si>
    <t>Odbočka kanalizační odolná PPKGEA DN 160/110mm 45° D+M,dle PD SO 02-příloh F.02. a specifikací</t>
  </si>
  <si>
    <t>Odbočka kanalizační odolná PPKGEA DN 110/110mm 45° D+M,dle PD SO 02-příloh F.02. a specifikací</t>
  </si>
  <si>
    <t>Odbočka HTEA DN 100/100 mm 45° PP D+M,dle PD SO 02-příloh F.02. a specifikací</t>
  </si>
  <si>
    <t>Odbočka HTEA DN 60/ 50 mm 45° PP D+M,dle PD SO 02-příloh F.02. a specifikací</t>
  </si>
  <si>
    <t>Odbočka HTEA DN  50/ 40 mm 45° PP D+M,dle PD SO 02-příloh F.02. a specifikací</t>
  </si>
  <si>
    <t>Odbočka HTEA DN  40/ 40 mm 45° PP D+M,dle PD SO 02-příloh F.02. a specifikací</t>
  </si>
  <si>
    <t>Odbočka HTEA DN  50/ 50 mm 45° PP D+M,dle PD SO 02-příloh F.02. a specifikací</t>
  </si>
  <si>
    <t>Redukce kanalizační KGR 160/ 110 PVC D+M,dle PD SO 02-příloh F.02. a specifikací</t>
  </si>
  <si>
    <t>Redukce kanalizační KGR 110/ 50 PVC D+M,dle PD SO 02-příloh F.02. a specifikací</t>
  </si>
  <si>
    <t>Redukce nesouosá HTR DN 100/  70 mm PP D+M,dle PD SO 02-příloh F.02. a specifikací</t>
  </si>
  <si>
    <t>Redukce nesouosá HTR DN  110/60 mm PP D+M,dle PD SO 02-příloh F.02. a specifikací</t>
  </si>
  <si>
    <t>Redukce nesouosá HTR DN 60/  50 mm PP D+M,dle PD SO 02-příloh F.02. a specifikací</t>
  </si>
  <si>
    <t>Redukce nesouosá HTR DN  50/40 mm PP D+M,dle PD SO 02-příloh F.02. a specifikací</t>
  </si>
  <si>
    <t>Koleno kanalizační KGB 160/ 45° PVC D+M,dle PD SO 02-příloh F.02. a specifikací</t>
  </si>
  <si>
    <t>Koleno kanalizační KGB 110/ 45° PVC D+M,dle PD SO 02-příloh F.02. a specifikací</t>
  </si>
  <si>
    <t>Koleno HTB DN 100 mm 45° PP D+M,dle PD SO 02-příloh F.02. a specifikací</t>
  </si>
  <si>
    <t>Koleno HTB DN  70 mm 45° PP D+M,dle PD SO 02-příloh F.02. a specifikací</t>
  </si>
  <si>
    <t>Koleno HTB DN  50 mm 45° PP D+M,dle PD SO 02-příloh F.02. a specifikací</t>
  </si>
  <si>
    <t>Koleno HTB DN  40 mm 45° PP D+M,dle PD SO 02-příloh F.02. a specifikací</t>
  </si>
  <si>
    <t>Koleno připojovací 90° HTSW DN 50/50 46/55 mm PP D+M,dle PD SO 02-příloh F.02. a specifikací</t>
  </si>
  <si>
    <t>Trubka tlaková PE HD (PE100) d 32 x 2,0 mm PN 10 odvodnění-D+M do pískového lože,napojení do šachty,dle PD SO 02-příloh F.02. a specifikací</t>
  </si>
  <si>
    <t>Koleno připojovací 90° HTSW DN 40/50 36/40 mm PP D+M,dle PD SO 02-příloh F.02. a specifikací</t>
  </si>
  <si>
    <t>Kus čisticí HTRE DN 100 mm PP D+M,dle PD SO 02-příloh F.02. a specifikací</t>
  </si>
  <si>
    <t>Lapač střešních splavenin litinový DN 100/150 D+M,dle PD SO 02-příloh F.02. a specifikací</t>
  </si>
  <si>
    <t>Hlavice ventilační z PP  DN 75/920 D+M,dle PD SO 02-příloh F.02. a specifikací</t>
  </si>
  <si>
    <t>Přesun hmot pro vnitřní kanalizaci, výšky do 6 m,dle PD SO 02-příloh F.02. a specifikací</t>
  </si>
  <si>
    <t>Zkouška těsnosti kanalizace vzduchem do DN 200,dle PD SO 02-příloh F.02. a specifikací</t>
  </si>
  <si>
    <t>Potrubí z PPR Instaplast, teplá, D 40/6,7 mm kompletní provedení,dle PD SO 02-příloh F.02. a specifikací</t>
  </si>
  <si>
    <t>Potrubí z PPR Instaplast, teplá, D 32/5,4 mm kompletní provedení,dle PD SO 02-příloh F.02. a specifikací</t>
  </si>
  <si>
    <t>Potrubí z PPR Instaplast, teplá, D 25/4,2 mm kompletní provedení,dle PD SO 02-příloh F.02. a specifikací</t>
  </si>
  <si>
    <t>Vodoměr domovní XN 025 L260 G5/4 Q6 BH E,dle PD SO 02-příloh F.02. a specifikací</t>
  </si>
  <si>
    <t>Vodoměr byt.na stud. vodu E-T QN1,5 DN20 110 mm,dle PD SO 02-příloh F.02. a specifikací</t>
  </si>
  <si>
    <t>Montáž vodoměru závitového jdnovt. suchob.,dle PD SO 02-příloh F.02. a specifikací</t>
  </si>
  <si>
    <t>Klapka zpětná vodorovná  DN 40 D+M,dle PD SO 02-příloh F.02. a specifikací</t>
  </si>
  <si>
    <t>Klapka zpětná vodorovná  DN 20 D+M,dle PD SO 02-příloh F.02. a specifikací</t>
  </si>
  <si>
    <t>Ventil směšovací třícestný,MIIX 3,Kv 8, DN 25 D+M,dle PD SO 02-příloh F.02. a specifikací</t>
  </si>
  <si>
    <t>Izolace tepelná potrubí pásy LSP do konstr.3vrstvá vč.zemní chráničky PVC DN200, D+M,dle PD SO 02-příloh F.02. a specifikací</t>
  </si>
  <si>
    <t>Přesun hmot pro vnitřní vodovod, výšky do 6 m,dle PD SO 02-příloh F.02. a specifikací</t>
  </si>
  <si>
    <t>Ventil pojistný pružinový P10-237-616, G 1/2,dle PD SO 02-příloh F.02. a specifikací</t>
  </si>
  <si>
    <t>Kohout kulový nerez, podomítkový DN 20 D+M,dle PD SO 02-příloh F.02. a specifikací</t>
  </si>
  <si>
    <t>Kohout kulový nerez,podomítkový DN 25 D+M,dle PD SO 02-příloh F.02. a specifikací</t>
  </si>
  <si>
    <t>Kohout kulový nerez, podomítkový  DN 32 D+M,dle PD SO 02-příloh F.02. a specifikací</t>
  </si>
  <si>
    <t>Kohout kulový nerez, podomítkový DN 40 D+M,dle PD SO 02-příloh F.02. a specifikací</t>
  </si>
  <si>
    <t>Kohout kul.s odvodněním,komplet, DN 25 D+M,dle PD SO 02-příloh F.02. a specifikací</t>
  </si>
  <si>
    <t>Kohout kulový s odovodněním,komplet DN 32 D+M,dle PD SO 02-příloh F.02. a specifikací</t>
  </si>
  <si>
    <t>Montáž a dodávka ventilů odvzdušň. závit. DN 25,dle PD SO 02-příloh F.02. a specifikací</t>
  </si>
  <si>
    <t>Ventil hadicový přímý nezámrzný  dl.435mm, DN25, D+M,dle PD SO 02-příloh F.02. a specifikací</t>
  </si>
  <si>
    <t>Požární hadicový systém DN19, D+M tvarově stálá hadice dl.20m, plech.skříň nástěnná,dle PD SO 02-příloh F.02. a specifikací</t>
  </si>
  <si>
    <t>Zkouška tlaku potrubí závitového do DN 50,dle PD SO 02-příloh F.02. a specifikací</t>
  </si>
  <si>
    <t>Montáž a dodáv.ventilu rohového s trubičkou G 1/2,dle PD SO 02-příloh F.02. a specifikací</t>
  </si>
  <si>
    <t>Tlakoměr standardní  DN25,dle PD SO 02-příloh F.02. a specifikací</t>
  </si>
  <si>
    <t>Montáž tlakoměru kontaktního,dle PD SO 02-příloh F.02. a specifikací</t>
  </si>
  <si>
    <t>Hasicí přístroj přenosný PHP CO2  dodávka a montáž vč.závěsu,dle PD SO 02-příloh F.02. a specifikací</t>
  </si>
  <si>
    <t>Umyvadlo 60 závěsné, baterie, zápachová uzávěrka vč.směš.pákové baterie, D+M-ozn.Uv,dle PD SO 02-příloh F.02. a specifikací</t>
  </si>
  <si>
    <t>Umyvadlo zápustné PRIMO, 56 cm, bílé vč.pákové směš.baterie, D+M,ozn.Uz,dle PD SO 02-příloh F.02. a specifikací</t>
  </si>
  <si>
    <t>Umývátko malé závěs, 45cm, bílé, s otvorem vč.pákové směš.baterie, D+M- ozn.Um,dle PD SO 02-příloh F.02. a specifikací</t>
  </si>
  <si>
    <t>Umyvadlo pro invalidy, se zápachovou uzávěrkou vč.směš.baterie pákové, D+M-ozn.Ui,dle PD SO 02-příloh F.02. a specifikací</t>
  </si>
  <si>
    <t>Dřez 50x80cm, směš.baterie, zápachová uzávěrka vč.okapávače,nerez.ocel, D+M-ozn.D,dle PD SO 02-příloh F.02. a specifikací</t>
  </si>
  <si>
    <t>Vpusť podlahová PP DN 40/50 svislý svod nerez.ocel mřížka, zápachová uzáv.-D+M,ozn.PV,dle PD SO 02-příloh F.02. a specifikací</t>
  </si>
  <si>
    <t>Sprchové stání, baterie, sprchový sloup D+M, ozn.S,dle PD SO 02-příloh F.02. a specifikací</t>
  </si>
  <si>
    <t>Sprchová kabina, baterie, zápachová uzávěrka D+M-ozn.SB,dle PD SO 02-příloh F.02. a specifikací</t>
  </si>
  <si>
    <t>Klozet kombi komplet D+M, ozn.WCk,dle PD SO 02-příloh F.02. a specifikací</t>
  </si>
  <si>
    <t>Klozet závěsný vč.sedátka a podomít.splachovače 6l D+M- ozn.WCz,dle PD SO 02-příloh F.02. a specifikací</t>
  </si>
  <si>
    <t>Klozet závěsný vč.sedátka, pro invalidy hl.70cm vč.podomítkového splachovače 6l, D+M,ozn.WCi,dle PD SO 02-příloh F.02. a specifikací</t>
  </si>
  <si>
    <t>Pisoár, baterie, zápachová uzávěrka, obezdění ovládání splachování fotobuňkou,D+M,ozn.P,dle PD SO 02-příloh F.02. a specifikací</t>
  </si>
  <si>
    <t>Ohřívač vody elektrický akumulační 80 l, závěsný vč.pojistný ventil s odvodněním, D+M,ozn.B,dle PD SO 02-příloh F.02. a specifikací</t>
  </si>
  <si>
    <t>Úklidová výlevka, baterie, zápachová uzávěrka plast.mříž, D+M, ozn.V,dle PD SO 02-příloh F.02. a specifikací</t>
  </si>
  <si>
    <t>Sifon pračkový HL400, DN 40/50 nerezový,D+M podomítková uzávěrka, krycí deska nerez 160x110 mm,dle PD SO 02-příloh F.02. a specifikací</t>
  </si>
  <si>
    <t>Podlaha z fošen hoblovaných na sraz-S9 dub,buk,lakované, fošny tloušťky 50 mm,dle PD SO 02-příloh F.02. a specifikací</t>
  </si>
  <si>
    <t>Prostorové vázané konstr.z řeziva pl.120 cm2 C24 hranolky hoblované,lakované,dle PD SO 02-příloh F.02. a specifikací</t>
  </si>
  <si>
    <t>Prostorové vázané konstr. z řeziva pl.224 cm2 C24 hranoly hoblované,lakované,dle PD SO 02-příloh F.02. a specifikací</t>
  </si>
  <si>
    <t>Prostorové vázané konstr. z řeziva plochy 288 cm2 hranoly hoblované,lakované,lGL24h, C24,dle PD SO 02-příloh F.02. a specifikací</t>
  </si>
  <si>
    <t>Prostorové vázané konstr.z řeziv.pl.450cm2 GL24h hranoly hoblované, lakované,dle PD SO 02-příloh F.02. a specifikací</t>
  </si>
  <si>
    <t>Prostorové vázané konstr. z řeziva plochy 600 cm2 hranoly 20 x 24 cm;lakované GL24h,dle PD SO 02-příloh F.02. a specifikací</t>
  </si>
  <si>
    <t>Prostorové vázané konstr. z řeziva plochy 600 cm2 pouze montáž, lakované,řezivo ve specifikaci,dle PD SO 02-příloh F.02. a specifikací</t>
  </si>
  <si>
    <t>Lepené trámy SM hoblované profil 20x50cm, dl.8,8m GL14h,,dle PD SO 02-příloh F.02. a specifikací</t>
  </si>
  <si>
    <t>Lepený trám SM hoblovaný profil 20x45cm, dl.7,5 m GL24h,dle PD SO 02-příloh F.02. a specifikací</t>
  </si>
  <si>
    <t>Lepený trám SM hoblovaný profil 20x38m GL24h,dle PD SO 02-příloh F.02. a specifikací</t>
  </si>
  <si>
    <t>Záklop z hrubých prken na sraz-S2,S3,S4,S6 prkna tloušťky 25 mm,dle PD SO 02-příloh F.02. a specifikací</t>
  </si>
  <si>
    <t>Montáž kotevních želez, příložek, patek,dle PD SO 02-příloh F.02. a specifikací</t>
  </si>
  <si>
    <t>Patky a kotevní příložky pro dřev.sloupy do betonu s kalichem, žár.zinkované,dle PD SO 02-příloh F.02. a specifikací</t>
  </si>
  <si>
    <t>Obložení římsy z dřev.desek tl.25 mm,P+D,šroubov. vč.dřev.roštu,dle PD SO 02-příloh F.02. a specifikací</t>
  </si>
  <si>
    <t>Oplechování parapetů z TiZn plechu-50 rš 250 mm,dle PD SO 02-příloh F.02. a specifikací</t>
  </si>
  <si>
    <t>Lemování zdí z TiZn plechu-51 rš 330 mm,dle PD SO 02-příloh F.02. a specifikací</t>
  </si>
  <si>
    <t>Vrcholová lišta z TiZn plechu-52 rš 330 mm,dle PD SO 02-příloh F.02. a specifikací</t>
  </si>
  <si>
    <t>Závětrná lišta z Ti Zn plechu, rš 400 mm-53 lemování štítu,dle PD SO 02-příloh F.02. a specifikací</t>
  </si>
  <si>
    <t>Lemování trub z Ti Zn, hladká krytina, D do 150 mm prostup střechou- D+M- 54,dle PD SO 02-příloh F.02. a specifikací</t>
  </si>
  <si>
    <t>Lemování z Ti Zn komínů, hladká krytina, v hřebeni -55,dle PD SO 02-příloh F.02. a specifikací</t>
  </si>
  <si>
    <t>Žlab z TiZn plechu podokapní čtyřhranný-56 rš 500 mm, vč.háků m+d,dle PD SO 02-příloh F.02. a specifikací</t>
  </si>
  <si>
    <t>Čelo profilované k falcování 330 plech Ti - Zn-D+M -56,dle PD SO 02-příloh F.02. a specifikací</t>
  </si>
  <si>
    <t>Roh vnější podokapního žlabu rš 400 plech Ti - Zn,D+M -56,dle PD SO 02-příloh F.02. a specifikací</t>
  </si>
  <si>
    <t>Odpadní trouby z TiZn plechu kruhové-57 průměru 100 mm,D+M, vč.kotvení,dle PD SO 02-příloh F.02. a specifikací</t>
  </si>
  <si>
    <t>Kotlík kónický z pl.Ti-Zn pro trouby, D do 150 mm,D+M- 57,dle PD SO 02-příloh F.02. a specifikací</t>
  </si>
  <si>
    <t>Okapový chrlič z Ti-Zn,D do 150 mm,délka do 500mm atyp.-D+M - 58,dle PD SO 02-příloh F.02. a specifikací</t>
  </si>
  <si>
    <t>Montáž a dodávka zachytače sněhu z Ti Zn tyčového d28mm-dvouřadové, vč.držáků, falc.krytina-59,dle PD SO 02-příloh F.02. a specifikací</t>
  </si>
  <si>
    <t>Hřeben střechy z Ti Zn plechu, rš 500 mm,D+M-61,dle PD SO 02-příloh F.02. a specifikací</t>
  </si>
  <si>
    <t>Střešní lávka d = 1,0 m, včetně úchytů a zábradlí,D+M- 62,dle PD SO 02-příloh F.02. a specifikací</t>
  </si>
  <si>
    <t>Okapnička s hmyz.síťkou š.50mm- 63, M+D,dle PD SO 02-příloh F.02. a specifikací</t>
  </si>
  <si>
    <t>Hlavice protidešťová nerez.ocel průduchu 150 mm D+M - 64,dle PD SO 02-příloh F.02. a specifikací</t>
  </si>
  <si>
    <t>Okno dřev.výklop. trojsklo čiré-110x90cm-3 předsaz.montáž,vyvedené ovládání, vč.kování,lak,dle PD SO 02-příloh F.02. a specifikací</t>
  </si>
  <si>
    <t>Okno dřev. 110x150cm, trojsklo čiré - 4 předsaz.montáž, jednokřídlé,vč.kování,dle PD SO 02-příloh F.02. a specifikací</t>
  </si>
  <si>
    <t>Okno dřev.atyp.-110x140cm,trojsklo-5 jednokřídlé, vč.kování, lak,předsaz.montáž,dle PD SO 02-příloh F.02. a specifikací</t>
  </si>
  <si>
    <t>Okno dřev.atyp.výklop, trojsklo 110x60cm-6 předsaz.montáž,vč.kování s vyvedením ovládání, lak,dle PD SO 02-příloh F.02. a specifikací</t>
  </si>
  <si>
    <t>Okno dřev.jednokřídlé.atyp.trojsklo-110x100cm-7 předsaz.mont., vč.kování a lakování,dle PD SO 02-příloh F.02. a specifikací</t>
  </si>
  <si>
    <t>Vstupní dvěře dřev.90x197cm, plné, požární- 8 vč.kování, paniková klika, madlo, tep.izol.Al práh,dle PD SO 02-příloh F.02. a specifikací</t>
  </si>
  <si>
    <t>Vnitřní dveře dřev.prosklené-90x197cm -9 vč.kování panik.klika, madlo, lak, bezp.sklo,dle PD SO 02-příloh F.02. a specifikací</t>
  </si>
  <si>
    <t>Vnitřní dveře dřev.laminované,plné 90x197cm-10 vč.větrací mřížka, kování, madlo, bez prahu, D+M,dle PD SO 02-příloh F.02. a specifikací</t>
  </si>
  <si>
    <t>Vnitřní dveře dřev.z 1/3prosklené-90x197cm-12 vč.kování,bezpeč.zámek, madlo,bez prahu,D+M,dle PD SO 02-příloh F.02. a specifikací</t>
  </si>
  <si>
    <t>Vnitřní dveře plné dřev.-60x197cm-17 vč.kování, zámek, práh š.10cm,D+M,dle PD SO 02-příloh F.02. a specifikací</t>
  </si>
  <si>
    <t>Vnitřní dveře plné,dřev.2/3prosklené-80x197cm-16 vč.kování, zámek, práh š.15cm,D+M,dle PD SO 02-příloh F.02. a specifikací</t>
  </si>
  <si>
    <t>Vstupní dveře plné požární-80x197cm-15 vč.kování,bezpeč.zámek,řetízek,kukátko,práh,D+M,dle PD SO 02-příloh F.02. a specifikací</t>
  </si>
  <si>
    <t>Vnitřní dveře dřev.plné-60x197cm-14 vč.kování, zámek,větrací mřížka, bez prahu,D+M,dle PD SO 02-příloh F.02. a specifikací</t>
  </si>
  <si>
    <t>Vnitřní dveře dřev.plné-90x197cm-13 vč.kování, wc zámek,madlo,D+M,dle PD SO 02-příloh F.02. a specifikací</t>
  </si>
  <si>
    <t>Vnitřní dveře dřev.plné,laminované 60x197cm-11 bez prahu,vč.kování, WC zámek,D+M,dle PD SO 02-příloh F.02. a specifikací</t>
  </si>
  <si>
    <t>Vnitřní dveře plné dřev.laminované-60x197cm-18 vč.kování,wc zámek,větrací mřížka,bez prahu,D+M,dle PD SO 02-příloh F.02. a specifikací</t>
  </si>
  <si>
    <t>Příčka lamin.dřevotřís.vodovzdorná,montovaná-19 tl.25mm, dveře 60x197cm s wc zámkem,D+M,dle PD SO 02-příloh F.02. a specifikací</t>
  </si>
  <si>
    <t>Kuchyňské linky dodávka a montáž-20 linka 210 cm, pracov.deska, horní skříňky,dle PD SO 02-příloh F.02. a specifikací</t>
  </si>
  <si>
    <t>Schodiště trojramené dřev.s podestou, lak,D+M - 21 atyp.schodnic.,stup.dub hobl.fošny tl.50mm,vč.zábradlí,dle PD SO 02-příloh F.02. a specifikací</t>
  </si>
  <si>
    <t>Zábradlí dřevněné s výpní pozink.tahokov v.1,1m-22 madlo d50mm,nerez ocel.táhla d5mm,D+M,dle PD SO 02-příloh F.02. a specifikací</t>
  </si>
  <si>
    <t>Schodiště jednoramené dřev. se skluzavkou-23 D+M-schodnicové,stupně dub tl.50mm,sklolamin.skluzavky,dle PD SO 02-příloh F.02. a specifikací</t>
  </si>
  <si>
    <t>Koupelnová skříňková sestava š.50,v.85,dl.210cm-24 prac.deska š.50cm,polic.skříňky s dvířky,vodovzdorná,D+M,dle PD SO 02-příloh F.02. a specifikací</t>
  </si>
  <si>
    <t>Schodiště dřev.hoblov.,lak.,š.97,5,dl.440cm -25, jednoramen,schodnicové, stupně dub fošny tl.50mm,D+M,dle PD SO 02-příloh F.02. a specifikací</t>
  </si>
  <si>
    <t>Zábradlí vnitř.dřev.s výplní pozink.tahokov-26 v.110,dl.220cm, madlo d50mm,D+M,dle PD SO 02-příloh F.02. a specifikací</t>
  </si>
  <si>
    <t>Kuchyňská linka š.60,v.85,dl.480cm+hor.skříňky-27, D+M,dle PD SO 02-příloh F.02. a specifikací</t>
  </si>
  <si>
    <t>Kuchyňská linka š.60,v.85,dl.360cm+hor.skříňky-28, D+M,dle PD SO 02-příloh F.02. a specifikací</t>
  </si>
  <si>
    <t>Věšáková stěna dřev.omyvatelná,š.170,v.210cm-29, D+M,dle PD SO 02-příloh F.02. a specifikací</t>
  </si>
  <si>
    <t>Nábytková sestava šatní skříňky s lavicí-30 hl.50+40 lavice,š-320,v.210cm, 8 skříněk,D+M,dle PD SO 02-příloh F.02. a specifikací</t>
  </si>
  <si>
    <t>Skříň na čistící prostř. dřev.lamin.,vodovzdor-31 hl.50,š.90,v.210cm, zámek,dle PD SO 02-příloh F.02. a specifikací</t>
  </si>
  <si>
    <t>Obložení podhledů složitých,palubkami SM š.14 cm na dřev.konstrukci,vč.kraj.lišt- S2,S3,S4,dle PD SO 02-příloh F.02. a specifikací</t>
  </si>
  <si>
    <t>Palubka P+D SM tl. 25 mm šíře 146 mm- j. A/B,D+M  - S2,S3,S4,dle PD SO 02-příloh F.02. a specifikací</t>
  </si>
  <si>
    <t>Podkladový rošt pro obložení podhledů S2,S3,S4,D+M,dle PD SO 02-příloh F.02. a specifikací</t>
  </si>
  <si>
    <t>Desky parapetní dřevěné dodávka a montáž šířka 35 cm,tl.3 cm,dle PD SO 02-příloh F.02. a specifikací</t>
  </si>
  <si>
    <t>Montáž dveří a rámové zárubně šířky 90 cm,dle PD SO 02-příloh F.02. a specifikací</t>
  </si>
  <si>
    <t>Zárubeň rámová pro dveře 1křídlové 90x197 cm,dle PD SO 02-příloh F.02. a specifikací</t>
  </si>
  <si>
    <t>Montáž dveří a rámové zárubně šířky 80 cm,dle PD SO 02-příloh F.02. a specifikací</t>
  </si>
  <si>
    <t>Zárubeň rámová pro dveře 1křídlové 80x197 cm,dle PD SO 02-příloh F.02. a specifikací</t>
  </si>
  <si>
    <t>Montáž venkovních dřevěných žaluzií vč.dodávky ovládacích systémů mechanických,dle PD SO 02-příloh F.02. a specifikací</t>
  </si>
  <si>
    <t>Žaluzie horizont. exteriérová 50 nad 4,5 m2,dle PD SO 02-příloh F.02. a specifikací</t>
  </si>
  <si>
    <t>Madlo k umyvadlu dl.65,š.20cm, chrom.ocel-32 madlo pro OTP,kotvení do zdiva,D+M,dle PD SO 02-příloh F.02. a specifikací</t>
  </si>
  <si>
    <t>Výklopné sedátko pro OTP 50x50cm-33 nerez.ocel, kotvené do zdiva,D+M,dle PD SO 02-příloh F.02. a specifikací</t>
  </si>
  <si>
    <t>Sprchový rošt zapuštěný s PVC rohoží-209x130cm-34 protiskluz pro OTP,výklopný s rámem,dle PD SO 02-příloh F.02. a specifikací</t>
  </si>
  <si>
    <t>Madlo do sprchy pro OTP,60x20cm,chrom.ocel-35 kotvené do zdiva, D+M,dle PD SO 02-příloh F.02. a specifikací</t>
  </si>
  <si>
    <t>Sklopné madlo WC pro OTP,80x20cm,chrom.ocel-36 kotvené do zdiva, D+M,dle PD SO 02-příloh F.02. a specifikací</t>
  </si>
  <si>
    <t>Madlo pevné WC pro OTP,85x20cm,chrom.ocel-37 kotvené do zdiva, D+M,dle PD SO 02-příloh F.02. a specifikací</t>
  </si>
  <si>
    <t>Větrací potrubí DN110, pozink.plech,dl.3,4m-38 vč.zpět.klapky, mřížek,odboček,ventilátor-D+M,dle PD SO 02-příloh F.02. a specifikací</t>
  </si>
  <si>
    <t>Větrací potrubí DN110,pozink.plech,dl.3,7m-39 vč.zpět.klapky, mřížek,odboček,ventilátor-D+M,dle PD SO 02-příloh F.02. a specifikací</t>
  </si>
  <si>
    <t>Montáž podlahových roštů - svařováním,dle PD SO 02-příloh F.02. a specifikací</t>
  </si>
  <si>
    <t>Montáž podlahových roštů - příplatek za otvor,dle PD SO 02-příloh F.02. a specifikací</t>
  </si>
  <si>
    <t>Rošt podlahový 30/2 lisovaný ''P''   600x1000 mm,dle PD SO 02-příloh F.02. a specifikací</t>
  </si>
  <si>
    <t>Rošt podlahový 30/2 lisovaný ''P'' 1200x1500 mm,dle PD SO 02-příloh F.02. a specifikací</t>
  </si>
  <si>
    <t>Atypické ocelové konstrukce, nerez. ocel,65/Z-D+M VČ.orientační nápisy na objektu, 36 písmen v.20cm,dle PD SO 02-příloh F.02. a specifikací</t>
  </si>
  <si>
    <t>Dlažba slinutá protiskluz.do tmele 20x20cm-S1b do tmele flexibilní 2K pro podlahové vytápění,vč.spárování spárovací hmotou probarvenou,D+M,dle PD SO 02-příloh F.02. a specifikací</t>
  </si>
  <si>
    <t>Dlažba slinutá, protiskluz.do tmele 20x20cm s vyspárováním spárovací hmotou probarvenou,D+M-S3 do tmele flexibilní,dle PD SO 02-příloh F.02. a specifikací</t>
  </si>
  <si>
    <t>Obklad soklíků keram.rovných, tmel,10x10 cm flex.lepidlo,spár.hmota,dle PD SO 02-příloh F.02. a specifikací</t>
  </si>
  <si>
    <t>Řezání dlaždic keramických pro soklíky,dle PD SO 02-příloh F.02. a specifikací</t>
  </si>
  <si>
    <t>Dlažba slinutá 20 x 20 cm dodávka pro soklíky,dle PD SO 02-příloh F.02. a specifikací</t>
  </si>
  <si>
    <t>Fólie PE pod lamelové podlahy-S4 D+M,dle PD SO 02-příloh F.02. a specifikací</t>
  </si>
  <si>
    <t>Podlaha laminátová tl. 8 mm, zámkový spoj-S4 vč.soklíku a zapravení hran, D+M,dle PD SO 02-příloh F.02. a specifikací</t>
  </si>
  <si>
    <t>Obklad vnitřní keram.,vč.kraj.lišt, do 30 x 30 cm do flexibil.tmele s vyspárováním spár.hmotou barvenou,dle PD SO 02-příloh F.02. a specifikací</t>
  </si>
  <si>
    <t>Nátěr tesařských konstrukcí lazurovacím lakem trojnásobný olejový, vč.lehkého lešení,dle PD SO 02-příloh F.02. a specifikací</t>
  </si>
  <si>
    <t>Lazura jednorázová dřevěných podhled HS+ 1x S2,S3, vč.lehkého lešení,dle PD SO 02-příloh F.02. a specifikací, výpočet dle položky č.257</t>
  </si>
  <si>
    <t>Malba sádrokartonových stěn disperzní 2x vč.lehkého lešení,dle PD SO 02-příloh F.02. a specifikací</t>
  </si>
  <si>
    <t>Malba sádrokartonových stropů disperzní 2x vč.lehkého lešení,dle PD SO 02-příloh F.02. a specifikací</t>
  </si>
  <si>
    <t>Rošt pryžový,bezpečnostní,podlahový 2,15x2,16m-40 lepený na dřev.podlahu,D+M,dle PD SO 02-příloh F.02. a specifikací</t>
  </si>
  <si>
    <t>Otočný dalekohled, stacionární -41 vč.stojanu, kotvení do dřev.podlahy,dle PD SO 02-příloh F.02. a specifikací</t>
  </si>
  <si>
    <t>Prolézací potrubí DN600,sklolaminát,dl.6,1m-42 potrubí s koleny, perforované, D+M,dle PD SO 02-příloh F.02. a specifikací</t>
  </si>
  <si>
    <t>Stožárový kladkový,systém pro vlajku-43 D+M,dle PD SO 02-příloh F.02. a specifikací</t>
  </si>
  <si>
    <t>Věšák prádla,venkovní,stacionární na konzoly-44 ocel.lanka s PE povlakem d5mm-8 řad, D+M,dle PD SO 02-příloh F.02. a specifikací</t>
  </si>
  <si>
    <t>Sporák sklokeram.vestavný,2x ploténky-45 deskový do pracovní desky,230V/50Hz, D+M,dle PD SO 02-příloh F.02. a specifikací</t>
  </si>
  <si>
    <t>Digestoř š.60,hl.40-60,v.20cm,výsuvný -46 230V/50Hz, s filtrem a osvětlením, D+M,dle PD SO 02-příloh F.02. a specifikací</t>
  </si>
  <si>
    <t>Pračka s čelním plněním š.60,v.80,hl.45cm-47 D+M,dle PD SO 02-příloh F.02. a specifikací</t>
  </si>
  <si>
    <t>Chladnička s výparníkem,š.60,hl.55,v.80cm-48 D+M,dle PD SO 02-příloh F.02. a specifikací</t>
  </si>
  <si>
    <t>Sestava 12 poštovních schránek,nerez.ocel-49 v.106,š.99,hl.8cm, kotvené do zdiva,zámky,D+M,dle PD SO 02-příloh F.02. a specifikací</t>
  </si>
  <si>
    <t>Vedení uzemňovací na povrchu FeZn do 120 mm2 D+M,dle PD SO 02-příloh F.02. a specifikací</t>
  </si>
  <si>
    <t>Vedení uzemňovací na povrchu FeZn D 10 mm D+M,dle PD SO 02-příloh F.02. a specifikací</t>
  </si>
  <si>
    <t>Svorka hromosvodová do 2 šroubů /SS, SZ, SO/ D+M,dle PD SO 02-příloh F.02. a specifikací</t>
  </si>
  <si>
    <r>
      <rPr>
        <b/>
        <sz val="10"/>
        <rFont val="Arial CE"/>
        <charset val="238"/>
      </rPr>
      <t>Poznámka 1</t>
    </r>
    <r>
      <rPr>
        <sz val="10"/>
        <rFont val="Arial CE"/>
      </rPr>
      <t>:Předepsané parametry výrobků či materiálů jsou minimální a při zpracování nabídky je možné použít výrobků či materiálů s parametry kvalitativně shodnými nebo lepšími (tj. použít výrobky či materiály se všemi parametry technické specifikace shodnými nebo vyššími než jsou parametry specifikované).</t>
    </r>
  </si>
  <si>
    <r>
      <rPr>
        <b/>
        <sz val="10"/>
        <rFont val="Arial CE"/>
        <charset val="238"/>
      </rPr>
      <t>Poznámka 2:</t>
    </r>
    <r>
      <rPr>
        <sz val="10"/>
        <rFont val="Arial CE"/>
      </rPr>
      <t xml:space="preserve"> Pokud je použito kromě základní specifikace popisem technických parametrů a způsobem řešení i názvu, který by mohl být obchodním názvem konkrétního výrobku či materiálu a / nebo určovat konkrétního výrobce či dodavatele, je třeba chápat tuto skutečnost pouze jako popis standardu a technického řešení. Takto označené výrobky či materiály je při zpracování nabídky rovněž možné nahradit kvalitativně shodným nebo lepším ekvivalentem (tj. výrobky či materiály se všemi parametry technické specifikace shodnými nebo vyššími než výrobky či materiály takto specifikované).</t>
    </r>
  </si>
  <si>
    <r>
      <rPr>
        <b/>
        <sz val="10"/>
        <rFont val="Arial CE"/>
        <charset val="238"/>
      </rPr>
      <t>Poznámka 3</t>
    </r>
    <r>
      <rPr>
        <sz val="10"/>
        <rFont val="Arial CE"/>
      </rPr>
      <t xml:space="preserve">:Ostatní náklady (typicky náklady na dopravu osob, materiálu, ztrátu času na cestě, ubytování apod.) je nutné při zpracování nabídky zahrnout do jednotkových cen stavebních, montážních, instalačních a jiných prací (tzv. režie).
Jednotkové ceny musí tyto náklady obsahovat. 
</t>
    </r>
  </si>
  <si>
    <r>
      <rPr>
        <b/>
        <sz val="10"/>
        <rFont val="Arial CE"/>
        <charset val="238"/>
      </rPr>
      <t>Poznámka 4</t>
    </r>
    <r>
      <rPr>
        <sz val="10"/>
        <rFont val="Arial CE"/>
      </rPr>
      <t>:Počty kusů prvků NEBYLY zaokrouhleny na celá balení.</t>
    </r>
  </si>
  <si>
    <r>
      <rPr>
        <b/>
        <sz val="10"/>
        <rFont val="Arial CE"/>
        <charset val="238"/>
      </rPr>
      <t>Poznámka 5</t>
    </r>
    <r>
      <rPr>
        <sz val="10"/>
        <rFont val="Arial CE"/>
      </rPr>
      <t>: výše uvedená ustanovení platí v plném rozsahu rovněž pro ostatní části dokumentace (textová a výkresová část).</t>
    </r>
  </si>
  <si>
    <t>Podlaha povlaková z PVC pásů,vč.soklíků,D+M-S2 podlahovina akustická s podložkou tloušťky 2,0 mm, HDF desky tl.10mm,dle PD SO 02-příloh F.02. a specifikací</t>
  </si>
  <si>
    <t>Podlaha povlaková z PVC pásů,vč.soklíků-S1a pouze položení, podlahovina ve specifikaci</t>
  </si>
  <si>
    <t>Překližka vodovzdorná fóliovaná, podlahová,jakost I. tl.12 mm protiskluz.povrch, fólie-S6,dle PD SO 02-příloh F.02. a specifikací</t>
  </si>
  <si>
    <t>Podložka pod podlahu pryžová - terč 80x40x10mm,lepená -S6,dle PD SO 02-příloh F.02. a specifikací</t>
  </si>
  <si>
    <t>16,65*1,71*2+1*1,5*2+1,7*2+0,2*17*2</t>
  </si>
  <si>
    <t>Podlaha z desek lepená na polštáře, vč.soklů -S6 pouze montáž, desky ve specifikaci,dle PD SO 02-příloh F.02. a specifikací</t>
  </si>
  <si>
    <t>Zdivo z tvárnic porobeton hladkých, tloušťka 30 cm tvárnice 500 x 250 x 300 mm, P 6- 650,dle PD SO 02-příloh F.02. a specifikací</t>
  </si>
  <si>
    <t>Okno typ. do 3,30 m2- 1 s dodávkou okna, zasklení izol.trojsklem, předsaz.mont.,dle PD SO 02-příloh F.02. a specifikací</t>
  </si>
  <si>
    <t>Balkónové dveře jednokřídlé atyp do 3,30 m2-1A předsazená montáž, trojsklo, Al-práh izol., kování, D+M,dle PD SO 02-příloh F.02. a specifikací</t>
  </si>
  <si>
    <t>Okno dřev.výklop.trojsklo neprůhl. 110x60cm-2 D+M, vyvedené ovládání, vč.kování,dle PD SO 02-příloh F.02. a specifikací</t>
  </si>
  <si>
    <t>Hasící přístroj přenosný PHP práškový 21A PG6 doddávka a montáž vč.závěsu,dle PD SO 02-příloh F.02. a specifikací</t>
  </si>
  <si>
    <t>Potrubí z PPR Instaplast, teplá, Dn 15-40 kompletní provedení,dle PD SO 02-příloh F.02. a specifikací</t>
  </si>
  <si>
    <t>Kanalizace z trub PVC hrdlových D 160,dle PD SO 07-příloh F.07. a specifikací</t>
  </si>
  <si>
    <t>Šachta DN 600, dl.šach.roury 1,50 m, přímá dno KG DN 160, poklop litina 12,5t,dle PD SO 07-příloh F.07. a specifikací</t>
  </si>
  <si>
    <t>Příplatek za trasu ve vozovce živičné při šířce rýhy do 0,8 m,řezání asfaltu-14mb, rozebrání a zřízení nových vrstev konstr.vozovky- 7m2, zalití styčných spár asf.emulzí- 14m, rozebrání a zpětné položení sil.obrubníků do bet.lože- 2 ks, prozebrání a zpětné položení bet.zámk.dlažby vč.podkladních konstrukčních vrstev- 2m2, dle PD SO 03-příloh F.03. a specifikací</t>
  </si>
  <si>
    <t>12*1,5*0,8*1,5+60*1,4*0,9</t>
  </si>
  <si>
    <t>1,7*3,5*2+1,1*1,1*2*11-0,5*0,5*1,05*33-0,7*0,7*1,05*4-0,65*0,65*1,05+60*1,4*0,9-60*0,9*0,5</t>
  </si>
  <si>
    <t>KRYCÍ LIST SOUPISU PRACÍ A DODÁVEK</t>
  </si>
  <si>
    <t>Položkový soupis prací a dodávek</t>
  </si>
  <si>
    <t>provozní budova- část F.02.03-ELEKTROINSTALACE A HROMOSVODY</t>
  </si>
  <si>
    <t>POLOŽKOVÝ SOUPIS PRACÍ A DODÁVEK</t>
  </si>
  <si>
    <t>SO 02-PROVOZNÍ BUDOVA-část F.02.06</t>
  </si>
  <si>
    <t>VYTÁPĚNÍ A OHŘEV TUV</t>
  </si>
  <si>
    <t>F.02.06-VYTÁPĚNÍ A OHŘEV TUV-Dodávky a montáže zařízení:</t>
  </si>
  <si>
    <t>Dodávka a montáž ztužujících ocelových pásů  BV/ZP 10-01.Statický zavětrovací pas s otvory, vyrobený z ocelového plechu žárově pozinkovaného jakosti S280GD+Z275, šířka pasu 40mm, tloušťka 2mm.
Zavětrovací pas se používá k prostorovému ztužení dřevěných střešních konstrukcí, jako spojovací materiál slouží kroužkové (konvexní) hřebíky pr.4mm, únosnost dle ČSN 731401, ČSN 731701</t>
  </si>
  <si>
    <t>Podložka PE pěnová tl. 3 mm pod lamelové podlahy-S4 D+M,dle PD SO 02-příloh F.02. a specifikací</t>
  </si>
  <si>
    <t>Podlahovina PUR Heterogení sportovní podlahová krytina, zátěž 31 dle EN685, celková tloušťka 5,0mm, nášlapná vrstva vinyl 0,7mm,dle PD SO 02-příloh F.02. a specifikací</t>
  </si>
  <si>
    <t>Otopná desková tělesa  ventilová  kompaktní - bílá barva</t>
  </si>
  <si>
    <t>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t>
  </si>
  <si>
    <t>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t>
  </si>
  <si>
    <t>Izolace proti vodě vodorovná přitavená, 1x ALP, 3x AP s Al fólií, 1x Na,dle PD SO 02-příloh F.02. a specifikací</t>
  </si>
  <si>
    <t>Izolace proti vodě svislá přitavená, 2x 2x ALP, 2xAP s hliníkovou fólií,1x Na,dle PD SO 02-příloh F.02. a specifikací</t>
  </si>
  <si>
    <t>Izolace proti vodě fólií, ochranná text.,vodorovná fólie PE tl.1,5 mm-S6,dle PD SO 02-příloh F.02. a specifikací</t>
  </si>
  <si>
    <t>Kryt spínače, bílá barva</t>
  </si>
  <si>
    <t>Kryt spínače , bílá barva, dělený</t>
  </si>
  <si>
    <t>Rámeček, jednonásobný, bílý</t>
  </si>
  <si>
    <t>Svorka instalační, pružinové , 2vodičová</t>
  </si>
  <si>
    <t>Svorka instalační, pružinové , 3vodičová</t>
  </si>
  <si>
    <t>Svorka instalační, pružinové , 4vodičová</t>
  </si>
  <si>
    <t>Nátěr synt potr-100  M 2a+1z+2e</t>
  </si>
  <si>
    <t>Nátěr synt potr-100  zákl antik</t>
  </si>
  <si>
    <t>Potěr anhydritový AE 20,plocha do 500 m2,tl.90mm-S1a vč.penetračního nátěru,dle PD SO 02-příloh F.02. a specifikací</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</si>
</sst>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0.00\ &quot;Kč&quot;;\-#,##0.00\ &quot;Kč&quot;"/>
    <numFmt numFmtId="164" formatCode="dd/mm/yy"/>
    <numFmt numFmtId="165" formatCode="#,##0\ &quot;Kč&quot;"/>
    <numFmt numFmtId="166" formatCode="0.0"/>
    <numFmt numFmtId="167" formatCode="#,##0.00000"/>
    <numFmt numFmtId="168" formatCode="#,##0&quot; Kč&quot;"/>
    <numFmt numFmtId="169" formatCode="#,##0.0"/>
    <numFmt numFmtId="170" formatCode="#,##0.00\ &quot;Kč&quot;"/>
  </numFmts>
  <fonts count="62" x14ac:knownFonts="1">
    <font>
      <sz val="10"/>
      <name val="Arial CE"/>
      <charset val="238"/>
    </font>
    <font>
      <sz val="10"/>
      <name val="Arial CE"/>
      <charset val="238"/>
    </font>
    <font>
      <b/>
      <sz val="14"/>
      <name val="Arial CE"/>
      <family val="2"/>
      <charset val="238"/>
    </font>
    <font>
      <b/>
      <i/>
      <sz val="12"/>
      <name val="Arial CE"/>
      <family val="2"/>
      <charset val="238"/>
    </font>
    <font>
      <b/>
      <i/>
      <sz val="10"/>
      <name val="Arial CE"/>
      <family val="2"/>
      <charset val="238"/>
    </font>
    <font>
      <b/>
      <sz val="9"/>
      <name val="Arial CE"/>
      <family val="2"/>
      <charset val="238"/>
    </font>
    <font>
      <b/>
      <sz val="10"/>
      <name val="Arial CE"/>
      <family val="2"/>
      <charset val="238"/>
    </font>
    <font>
      <b/>
      <sz val="12"/>
      <name val="Arial CE"/>
      <family val="2"/>
      <charset val="238"/>
    </font>
    <font>
      <sz val="10"/>
      <name val="Arial CE"/>
      <family val="2"/>
      <charset val="238"/>
    </font>
    <font>
      <sz val="8"/>
      <name val="Arial CE"/>
      <family val="2"/>
      <charset val="238"/>
    </font>
    <font>
      <sz val="10"/>
      <name val="Arial CE"/>
    </font>
    <font>
      <sz val="9"/>
      <name val="Arial CE"/>
      <family val="2"/>
      <charset val="238"/>
    </font>
    <font>
      <b/>
      <sz val="10"/>
      <name val="Arial CE"/>
      <charset val="238"/>
    </font>
    <font>
      <b/>
      <sz val="9"/>
      <name val="Arial CE"/>
      <charset val="238"/>
    </font>
    <font>
      <b/>
      <u/>
      <sz val="12"/>
      <name val="Arial CE"/>
      <family val="2"/>
      <charset val="238"/>
    </font>
    <font>
      <b/>
      <u/>
      <sz val="10"/>
      <name val="Arial CE"/>
      <family val="2"/>
      <charset val="238"/>
    </font>
    <font>
      <u/>
      <sz val="10"/>
      <name val="Arial CE"/>
      <family val="2"/>
      <charset val="238"/>
    </font>
    <font>
      <b/>
      <sz val="8"/>
      <name val="Arial CE"/>
      <family val="2"/>
      <charset val="238"/>
    </font>
    <font>
      <sz val="10"/>
      <color indexed="9"/>
      <name val="Arial CE"/>
      <family val="2"/>
      <charset val="238"/>
    </font>
    <font>
      <sz val="8"/>
      <color indexed="12"/>
      <name val="Arial CE"/>
      <family val="2"/>
      <charset val="238"/>
    </font>
    <font>
      <sz val="10"/>
      <color indexed="9"/>
      <name val="Arial CE"/>
    </font>
    <font>
      <i/>
      <sz val="8"/>
      <name val="Arial CE"/>
      <family val="2"/>
      <charset val="238"/>
    </font>
    <font>
      <i/>
      <sz val="9"/>
      <name val="Arial CE"/>
    </font>
    <font>
      <sz val="8"/>
      <name val="Arial"/>
      <family val="2"/>
      <charset val="238"/>
    </font>
    <font>
      <sz val="12"/>
      <name val="Arial CE"/>
      <charset val="238"/>
    </font>
    <font>
      <sz val="12"/>
      <name val="Arial"/>
      <family val="2"/>
    </font>
    <font>
      <b/>
      <sz val="12"/>
      <name val="Arial"/>
      <family val="2"/>
    </font>
    <font>
      <i/>
      <u/>
      <sz val="10"/>
      <name val="Arial CE"/>
      <charset val="238"/>
    </font>
    <font>
      <u/>
      <sz val="10"/>
      <name val="Arial CE"/>
      <charset val="238"/>
    </font>
    <font>
      <sz val="10"/>
      <name val="Calibri"/>
      <family val="2"/>
      <charset val="238"/>
    </font>
    <font>
      <sz val="11.5"/>
      <name val="Arial CE"/>
      <family val="2"/>
      <charset val="238"/>
    </font>
    <font>
      <sz val="10"/>
      <name val="Arial"/>
      <family val="2"/>
      <charset val="238"/>
    </font>
    <font>
      <u/>
      <sz val="10"/>
      <name val="Arial"/>
      <family val="2"/>
      <charset val="238"/>
    </font>
    <font>
      <vertAlign val="superscript"/>
      <sz val="10"/>
      <name val="Arial CE"/>
      <charset val="238"/>
    </font>
    <font>
      <sz val="10"/>
      <color rgb="FFFF0000"/>
      <name val="Arial"/>
      <family val="2"/>
      <charset val="238"/>
    </font>
    <font>
      <i/>
      <sz val="10"/>
      <name val="Arial CE"/>
      <charset val="238"/>
    </font>
    <font>
      <b/>
      <u/>
      <sz val="10"/>
      <name val="Arial CE"/>
      <charset val="238"/>
    </font>
    <font>
      <b/>
      <u/>
      <sz val="10"/>
      <name val="Arial"/>
      <family val="2"/>
      <charset val="238"/>
    </font>
    <font>
      <i/>
      <sz val="10"/>
      <name val="Arial CE"/>
      <family val="2"/>
      <charset val="238"/>
    </font>
    <font>
      <i/>
      <sz val="9"/>
      <name val="Arial CE"/>
      <family val="2"/>
      <charset val="238"/>
    </font>
    <font>
      <b/>
      <sz val="16"/>
      <name val="Arial CE"/>
      <charset val="238"/>
    </font>
    <font>
      <sz val="14"/>
      <name val="Arial CE"/>
      <charset val="238"/>
    </font>
    <font>
      <b/>
      <u/>
      <sz val="14"/>
      <name val="Arial CE"/>
      <charset val="238"/>
    </font>
    <font>
      <sz val="9"/>
      <name val="Arial CE"/>
      <charset val="238"/>
    </font>
    <font>
      <b/>
      <sz val="11"/>
      <name val="Arial CE"/>
      <family val="2"/>
      <charset val="238"/>
    </font>
    <font>
      <sz val="11"/>
      <name val="Arial CE"/>
      <family val="2"/>
      <charset val="238"/>
    </font>
    <font>
      <sz val="11"/>
      <name val="Arial CE"/>
      <charset val="238"/>
    </font>
    <font>
      <i/>
      <sz val="10"/>
      <name val="Times New Roman CE"/>
      <family val="1"/>
      <charset val="238"/>
    </font>
    <font>
      <b/>
      <sz val="10"/>
      <name val="Arial"/>
      <family val="2"/>
      <charset val="238"/>
    </font>
    <font>
      <b/>
      <i/>
      <sz val="10"/>
      <name val="Arial"/>
      <family val="2"/>
      <charset val="238"/>
    </font>
    <font>
      <sz val="9"/>
      <color indexed="72"/>
      <name val="Arial"/>
      <family val="2"/>
      <charset val="238"/>
    </font>
    <font>
      <b/>
      <sz val="9"/>
      <name val="Arial"/>
      <family val="2"/>
      <charset val="238"/>
    </font>
    <font>
      <b/>
      <sz val="8"/>
      <name val="Arial"/>
      <family val="2"/>
      <charset val="238"/>
    </font>
    <font>
      <sz val="10"/>
      <color indexed="8"/>
      <name val="Arial"/>
      <family val="2"/>
      <charset val="238"/>
    </font>
    <font>
      <sz val="8"/>
      <color indexed="8"/>
      <name val="Microsoft Sans Serif"/>
      <family val="2"/>
      <charset val="238"/>
    </font>
    <font>
      <sz val="8"/>
      <color indexed="8"/>
      <name val="Arial"/>
      <family val="2"/>
      <charset val="238"/>
    </font>
    <font>
      <sz val="9"/>
      <name val="Arial"/>
      <family val="2"/>
      <charset val="238"/>
    </font>
    <font>
      <b/>
      <sz val="10"/>
      <name val="Arial"/>
      <family val="2"/>
    </font>
    <font>
      <sz val="10"/>
      <name val="Arial"/>
      <family val="2"/>
    </font>
    <font>
      <b/>
      <sz val="11"/>
      <name val="Arial"/>
      <family val="2"/>
    </font>
    <font>
      <sz val="11"/>
      <name val="Arial"/>
      <family val="2"/>
    </font>
    <font>
      <sz val="8"/>
      <name val="Arial CE"/>
      <charset val="238"/>
    </font>
  </fonts>
  <fills count="6">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43"/>
        <bgColor indexed="64"/>
      </patternFill>
    </fill>
    <fill>
      <patternFill patternType="solid">
        <fgColor rgb="FF92D050"/>
        <bgColor indexed="64"/>
      </patternFill>
    </fill>
  </fills>
  <borders count="173">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8"/>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diagonal/>
    </border>
    <border>
      <left/>
      <right style="thin">
        <color indexed="8"/>
      </right>
      <top/>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diagonal/>
    </border>
    <border>
      <left/>
      <right/>
      <top/>
      <bottom style="thin">
        <color indexed="8"/>
      </bottom>
      <diagonal/>
    </border>
    <border>
      <left style="medium">
        <color indexed="8"/>
      </left>
      <right style="thin">
        <color indexed="8"/>
      </right>
      <top/>
      <bottom style="thin">
        <color indexed="8"/>
      </bottom>
      <diagonal/>
    </border>
    <border>
      <left style="medium">
        <color indexed="8"/>
      </left>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bottom/>
      <diagonal/>
    </border>
    <border>
      <left/>
      <right style="medium">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right style="medium">
        <color indexed="8"/>
      </right>
      <top style="thin">
        <color indexed="8"/>
      </top>
      <bottom style="medium">
        <color indexed="8"/>
      </bottom>
      <diagonal/>
    </border>
    <border>
      <left style="double">
        <color indexed="8"/>
      </left>
      <right style="thin">
        <color indexed="8"/>
      </right>
      <top style="double">
        <color indexed="8"/>
      </top>
      <bottom/>
      <diagonal/>
    </border>
    <border>
      <left/>
      <right/>
      <top style="double">
        <color indexed="8"/>
      </top>
      <bottom/>
      <diagonal/>
    </border>
    <border>
      <left style="thin">
        <color indexed="8"/>
      </left>
      <right/>
      <top style="double">
        <color indexed="8"/>
      </top>
      <bottom/>
      <diagonal/>
    </border>
    <border>
      <left/>
      <right style="double">
        <color indexed="8"/>
      </right>
      <top style="double">
        <color indexed="8"/>
      </top>
      <bottom/>
      <diagonal/>
    </border>
    <border>
      <left style="double">
        <color indexed="8"/>
      </left>
      <right style="thin">
        <color indexed="8"/>
      </right>
      <top/>
      <bottom style="double">
        <color indexed="8"/>
      </bottom>
      <diagonal/>
    </border>
    <border>
      <left/>
      <right/>
      <top/>
      <bottom style="double">
        <color indexed="8"/>
      </bottom>
      <diagonal/>
    </border>
    <border>
      <left style="thin">
        <color indexed="8"/>
      </left>
      <right style="double">
        <color indexed="8"/>
      </right>
      <top/>
      <bottom style="double">
        <color indexed="8"/>
      </bottom>
      <diagonal/>
    </border>
    <border>
      <left style="thin">
        <color indexed="8"/>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ck">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ck">
        <color indexed="64"/>
      </left>
      <right/>
      <top style="medium">
        <color indexed="64"/>
      </top>
      <bottom/>
      <diagonal/>
    </border>
    <border>
      <left style="thin">
        <color indexed="64"/>
      </left>
      <right style="thick">
        <color indexed="64"/>
      </right>
      <top/>
      <bottom style="hair">
        <color indexed="64"/>
      </bottom>
      <diagonal/>
    </border>
    <border>
      <left style="thick">
        <color indexed="64"/>
      </left>
      <right/>
      <top/>
      <bottom style="thin">
        <color indexed="64"/>
      </bottom>
      <diagonal/>
    </border>
    <border>
      <left style="thin">
        <color indexed="64"/>
      </left>
      <right style="thin">
        <color indexed="64"/>
      </right>
      <top style="hair">
        <color indexed="64"/>
      </top>
      <bottom style="thin">
        <color indexed="64"/>
      </bottom>
      <diagonal/>
    </border>
    <border>
      <left style="thick">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bottom style="thick">
        <color indexed="64"/>
      </bottom>
      <diagonal/>
    </border>
    <border>
      <left/>
      <right/>
      <top style="thin">
        <color indexed="64"/>
      </top>
      <bottom style="thick">
        <color indexed="64"/>
      </bottom>
      <diagonal/>
    </border>
    <border>
      <left/>
      <right style="thick">
        <color indexed="64"/>
      </right>
      <top/>
      <bottom style="thick">
        <color indexed="64"/>
      </bottom>
      <diagonal/>
    </border>
    <border>
      <left style="medium">
        <color indexed="64"/>
      </left>
      <right/>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9">
    <xf numFmtId="0" fontId="0" fillId="0" borderId="0"/>
    <xf numFmtId="0" fontId="10" fillId="0" borderId="0"/>
    <xf numFmtId="0" fontId="31" fillId="0" borderId="0"/>
    <xf numFmtId="0" fontId="8" fillId="0" borderId="0"/>
    <xf numFmtId="0" fontId="8" fillId="0" borderId="0"/>
    <xf numFmtId="0" fontId="1" fillId="0" borderId="0" applyProtection="0"/>
    <xf numFmtId="0" fontId="50" fillId="0" borderId="0"/>
    <xf numFmtId="0" fontId="53" fillId="0" borderId="0"/>
    <xf numFmtId="0" fontId="1" fillId="0" borderId="0" applyProtection="0"/>
  </cellStyleXfs>
  <cellXfs count="743">
    <xf numFmtId="0" fontId="0" fillId="0" borderId="0" xfId="0"/>
    <xf numFmtId="0" fontId="2" fillId="0" borderId="0" xfId="0" applyFont="1" applyAlignment="1">
      <alignment horizontal="centerContinuous"/>
    </xf>
    <xf numFmtId="0" fontId="0" fillId="0" borderId="0" xfId="0" applyAlignment="1">
      <alignment horizontal="centerContinuous"/>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49" fontId="3" fillId="2" borderId="6" xfId="0" applyNumberFormat="1" applyFont="1" applyFill="1" applyBorder="1"/>
    <xf numFmtId="49" fontId="0" fillId="2" borderId="7" xfId="0" applyNumberFormat="1" applyFill="1" applyBorder="1"/>
    <xf numFmtId="0" fontId="4" fillId="2" borderId="0" xfId="0" applyFont="1" applyFill="1" applyBorder="1"/>
    <xf numFmtId="0" fontId="0" fillId="2" borderId="0" xfId="0" applyFill="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49" fontId="0" fillId="0" borderId="8" xfId="0" applyNumberFormat="1" applyBorder="1" applyAlignment="1">
      <alignment horizontal="left"/>
    </xf>
    <xf numFmtId="0" fontId="0" fillId="0" borderId="13" xfId="0" applyNumberFormat="1" applyBorder="1"/>
    <xf numFmtId="0" fontId="0" fillId="0" borderId="12" xfId="0" applyNumberFormat="1" applyBorder="1"/>
    <xf numFmtId="0" fontId="0" fillId="0" borderId="14" xfId="0" applyNumberFormat="1" applyBorder="1"/>
    <xf numFmtId="0" fontId="0" fillId="0" borderId="0" xfId="0" applyNumberFormat="1"/>
    <xf numFmtId="3" fontId="0" fillId="0" borderId="14" xfId="0" applyNumberFormat="1" applyBorder="1"/>
    <xf numFmtId="0" fontId="0" fillId="0" borderId="17" xfId="0" applyBorder="1"/>
    <xf numFmtId="0" fontId="0" fillId="0" borderId="15" xfId="0" applyBorder="1"/>
    <xf numFmtId="0" fontId="0" fillId="0" borderId="18" xfId="0" applyBorder="1"/>
    <xf numFmtId="0" fontId="0" fillId="0" borderId="19" xfId="0" applyBorder="1"/>
    <xf numFmtId="0" fontId="0" fillId="0" borderId="6" xfId="0" applyBorder="1"/>
    <xf numFmtId="0" fontId="0" fillId="0" borderId="0" xfId="0" applyBorder="1"/>
    <xf numFmtId="3" fontId="0" fillId="0" borderId="0" xfId="0" applyNumberFormat="1"/>
    <xf numFmtId="0" fontId="2" fillId="0" borderId="23" xfId="0" applyFont="1" applyBorder="1" applyAlignment="1">
      <alignment horizontal="centerContinuous" vertical="center"/>
    </xf>
    <xf numFmtId="0" fontId="7" fillId="0" borderId="24" xfId="0" applyFont="1" applyBorder="1" applyAlignment="1">
      <alignment horizontal="centerContinuous" vertical="center"/>
    </xf>
    <xf numFmtId="0" fontId="0" fillId="0" borderId="24" xfId="0" applyBorder="1" applyAlignment="1">
      <alignment horizontal="centerContinuous" vertical="center"/>
    </xf>
    <xf numFmtId="0" fontId="0" fillId="0" borderId="25" xfId="0" applyBorder="1" applyAlignment="1">
      <alignment horizontal="centerContinuous" vertical="center"/>
    </xf>
    <xf numFmtId="0" fontId="6" fillId="0" borderId="26" xfId="0" applyFont="1" applyBorder="1" applyAlignment="1">
      <alignment horizontal="left"/>
    </xf>
    <xf numFmtId="0" fontId="0" fillId="0" borderId="27" xfId="0" applyBorder="1" applyAlignment="1">
      <alignment horizontal="left"/>
    </xf>
    <xf numFmtId="0" fontId="0" fillId="0" borderId="28" xfId="0" applyBorder="1" applyAlignment="1">
      <alignment horizontal="centerContinuous"/>
    </xf>
    <xf numFmtId="0" fontId="6" fillId="0" borderId="27" xfId="0" applyFont="1" applyBorder="1" applyAlignment="1">
      <alignment horizontal="centerContinuous"/>
    </xf>
    <xf numFmtId="0" fontId="0" fillId="0" borderId="27" xfId="0" applyBorder="1" applyAlignment="1">
      <alignment horizontal="centerContinuous"/>
    </xf>
    <xf numFmtId="0" fontId="0" fillId="0" borderId="29" xfId="0" applyBorder="1"/>
    <xf numFmtId="0" fontId="0" fillId="0" borderId="21" xfId="0" applyBorder="1"/>
    <xf numFmtId="3" fontId="0" fillId="0" borderId="30" xfId="0" applyNumberFormat="1" applyBorder="1"/>
    <xf numFmtId="0" fontId="0" fillId="0" borderId="31" xfId="0" applyBorder="1"/>
    <xf numFmtId="3" fontId="0" fillId="0" borderId="32" xfId="0" applyNumberFormat="1" applyBorder="1"/>
    <xf numFmtId="0" fontId="0" fillId="0" borderId="33" xfId="0" applyBorder="1"/>
    <xf numFmtId="3" fontId="0" fillId="0" borderId="15" xfId="0" applyNumberFormat="1" applyBorder="1"/>
    <xf numFmtId="0" fontId="0" fillId="0" borderId="16" xfId="0" applyBorder="1"/>
    <xf numFmtId="0" fontId="0" fillId="0" borderId="34" xfId="0" applyBorder="1"/>
    <xf numFmtId="0" fontId="0" fillId="0" borderId="35" xfId="0" applyBorder="1"/>
    <xf numFmtId="0" fontId="8" fillId="0" borderId="17" xfId="0" applyFont="1" applyBorder="1"/>
    <xf numFmtId="3" fontId="0" fillId="0" borderId="36" xfId="0" applyNumberFormat="1" applyBorder="1"/>
    <xf numFmtId="0" fontId="0" fillId="0" borderId="37" xfId="0" applyBorder="1"/>
    <xf numFmtId="3" fontId="0" fillId="0" borderId="38" xfId="0" applyNumberFormat="1" applyBorder="1"/>
    <xf numFmtId="0" fontId="0" fillId="0" borderId="39" xfId="0" applyBorder="1"/>
    <xf numFmtId="0" fontId="0" fillId="0" borderId="0" xfId="0" applyBorder="1" applyAlignment="1">
      <alignment horizontal="right"/>
    </xf>
    <xf numFmtId="164" fontId="0" fillId="0" borderId="0" xfId="0" applyNumberFormat="1" applyBorder="1"/>
    <xf numFmtId="0" fontId="0" fillId="0" borderId="13" xfId="0" applyNumberFormat="1" applyBorder="1" applyAlignment="1">
      <alignment horizontal="right"/>
    </xf>
    <xf numFmtId="165" fontId="0" fillId="0" borderId="15" xfId="0" applyNumberFormat="1" applyBorder="1"/>
    <xf numFmtId="165" fontId="0" fillId="0" borderId="0" xfId="0" applyNumberFormat="1" applyBorder="1"/>
    <xf numFmtId="0" fontId="7" fillId="0" borderId="37" xfId="0" applyFont="1" applyFill="1" applyBorder="1"/>
    <xf numFmtId="0" fontId="7" fillId="0" borderId="38" xfId="0" applyFont="1" applyFill="1" applyBorder="1"/>
    <xf numFmtId="0" fontId="7" fillId="0" borderId="40" xfId="0" applyFont="1" applyFill="1" applyBorder="1"/>
    <xf numFmtId="165" fontId="7" fillId="0" borderId="38" xfId="0" applyNumberFormat="1" applyFont="1" applyFill="1" applyBorder="1"/>
    <xf numFmtId="0" fontId="7" fillId="0" borderId="41" xfId="0" applyFont="1" applyFill="1" applyBorder="1"/>
    <xf numFmtId="0" fontId="7" fillId="0" borderId="0" xfId="0" applyFont="1"/>
    <xf numFmtId="0" fontId="0" fillId="0" borderId="0" xfId="0" applyAlignment="1"/>
    <xf numFmtId="0" fontId="0" fillId="0" borderId="0" xfId="0" applyAlignment="1">
      <alignment vertical="justify"/>
    </xf>
    <xf numFmtId="0" fontId="4" fillId="0" borderId="44" xfId="1" applyFont="1" applyBorder="1"/>
    <xf numFmtId="0" fontId="10" fillId="0" borderId="44" xfId="1" applyBorder="1"/>
    <xf numFmtId="0" fontId="10" fillId="0" borderId="44" xfId="1" applyBorder="1" applyAlignment="1">
      <alignment horizontal="right"/>
    </xf>
    <xf numFmtId="0" fontId="10" fillId="0" borderId="44" xfId="1" applyFont="1" applyBorder="1"/>
    <xf numFmtId="0" fontId="0" fillId="0" borderId="44" xfId="0" applyNumberFormat="1" applyBorder="1" applyAlignment="1">
      <alignment horizontal="left"/>
    </xf>
    <xf numFmtId="0" fontId="0" fillId="0" borderId="45" xfId="0" applyNumberFormat="1" applyBorder="1"/>
    <xf numFmtId="0" fontId="4" fillId="0" borderId="48" xfId="1" applyFont="1" applyBorder="1"/>
    <xf numFmtId="0" fontId="10" fillId="0" borderId="48" xfId="1" applyBorder="1"/>
    <xf numFmtId="0" fontId="10" fillId="0" borderId="48" xfId="1" applyBorder="1" applyAlignment="1">
      <alignment horizontal="right"/>
    </xf>
    <xf numFmtId="49" fontId="2" fillId="0" borderId="0" xfId="0" applyNumberFormat="1" applyFont="1" applyAlignment="1">
      <alignment horizontal="centerContinuous"/>
    </xf>
    <xf numFmtId="49" fontId="6" fillId="0" borderId="26" xfId="0" applyNumberFormat="1" applyFont="1" applyFill="1" applyBorder="1"/>
    <xf numFmtId="0" fontId="6" fillId="0" borderId="27" xfId="0" applyFont="1" applyFill="1" applyBorder="1"/>
    <xf numFmtId="0" fontId="6" fillId="0" borderId="28" xfId="0" applyFont="1" applyFill="1" applyBorder="1"/>
    <xf numFmtId="0" fontId="6" fillId="0" borderId="50" xfId="0" applyFont="1" applyFill="1" applyBorder="1"/>
    <xf numFmtId="0" fontId="6" fillId="0" borderId="51" xfId="0" applyFont="1" applyFill="1" applyBorder="1"/>
    <xf numFmtId="0" fontId="6" fillId="0" borderId="52" xfId="0" applyFont="1" applyFill="1" applyBorder="1"/>
    <xf numFmtId="0" fontId="11" fillId="0" borderId="0" xfId="0" applyFont="1" applyFill="1" applyBorder="1"/>
    <xf numFmtId="0" fontId="0" fillId="0" borderId="0" xfId="0" applyFill="1" applyBorder="1"/>
    <xf numFmtId="3" fontId="8" fillId="0" borderId="9" xfId="0" applyNumberFormat="1" applyFont="1" applyFill="1" applyBorder="1"/>
    <xf numFmtId="0" fontId="6" fillId="0" borderId="26" xfId="0" applyFont="1" applyFill="1" applyBorder="1"/>
    <xf numFmtId="3" fontId="6" fillId="0" borderId="28" xfId="0" applyNumberFormat="1" applyFont="1" applyFill="1" applyBorder="1"/>
    <xf numFmtId="3" fontId="6" fillId="0" borderId="50" xfId="0" applyNumberFormat="1" applyFont="1" applyFill="1" applyBorder="1"/>
    <xf numFmtId="3" fontId="6" fillId="0" borderId="51" xfId="0" applyNumberFormat="1" applyFont="1" applyFill="1" applyBorder="1"/>
    <xf numFmtId="3" fontId="6" fillId="0" borderId="52" xfId="0" applyNumberFormat="1" applyFont="1" applyFill="1" applyBorder="1"/>
    <xf numFmtId="0" fontId="6" fillId="0" borderId="0" xfId="0" applyFont="1"/>
    <xf numFmtId="0" fontId="2" fillId="0" borderId="0" xfId="0" applyFont="1" applyFill="1" applyAlignment="1">
      <alignment horizontal="centerContinuous"/>
    </xf>
    <xf numFmtId="3" fontId="2" fillId="0" borderId="0" xfId="0" applyNumberFormat="1" applyFont="1" applyFill="1" applyAlignment="1">
      <alignment horizontal="centerContinuous"/>
    </xf>
    <xf numFmtId="0" fontId="0" fillId="0" borderId="0" xfId="0" applyFill="1"/>
    <xf numFmtId="0" fontId="12" fillId="0" borderId="31" xfId="0" applyFont="1" applyFill="1" applyBorder="1"/>
    <xf numFmtId="0" fontId="12" fillId="0" borderId="32" xfId="0" applyFont="1" applyFill="1" applyBorder="1"/>
    <xf numFmtId="0" fontId="0" fillId="0" borderId="55" xfId="0" applyFill="1" applyBorder="1"/>
    <xf numFmtId="0" fontId="12" fillId="0" borderId="56" xfId="0" applyFont="1" applyFill="1" applyBorder="1" applyAlignment="1">
      <alignment horizontal="right"/>
    </xf>
    <xf numFmtId="0" fontId="12" fillId="0" borderId="32" xfId="0" applyFont="1" applyFill="1" applyBorder="1" applyAlignment="1">
      <alignment horizontal="right"/>
    </xf>
    <xf numFmtId="0" fontId="12" fillId="0" borderId="33" xfId="0" applyFont="1" applyFill="1" applyBorder="1" applyAlignment="1">
      <alignment horizontal="center"/>
    </xf>
    <xf numFmtId="4" fontId="13" fillId="0" borderId="32" xfId="0" applyNumberFormat="1" applyFont="1" applyFill="1" applyBorder="1" applyAlignment="1">
      <alignment horizontal="right"/>
    </xf>
    <xf numFmtId="4" fontId="13" fillId="0" borderId="55" xfId="0" applyNumberFormat="1" applyFont="1" applyFill="1" applyBorder="1" applyAlignment="1">
      <alignment horizontal="right"/>
    </xf>
    <xf numFmtId="0" fontId="8" fillId="0" borderId="35" xfId="0" applyFont="1" applyFill="1" applyBorder="1"/>
    <xf numFmtId="0" fontId="8" fillId="0" borderId="21" xfId="0" applyFont="1" applyFill="1" applyBorder="1"/>
    <xf numFmtId="0" fontId="8" fillId="0" borderId="22" xfId="0" applyFont="1" applyFill="1" applyBorder="1"/>
    <xf numFmtId="3" fontId="8" fillId="0" borderId="34" xfId="0" applyNumberFormat="1" applyFont="1" applyFill="1" applyBorder="1" applyAlignment="1">
      <alignment horizontal="right"/>
    </xf>
    <xf numFmtId="166" fontId="8" fillId="0" borderId="57" xfId="0" applyNumberFormat="1" applyFont="1" applyFill="1" applyBorder="1" applyAlignment="1">
      <alignment horizontal="right"/>
    </xf>
    <xf numFmtId="3" fontId="8" fillId="0" borderId="58" xfId="0" applyNumberFormat="1" applyFont="1" applyFill="1" applyBorder="1" applyAlignment="1">
      <alignment horizontal="right"/>
    </xf>
    <xf numFmtId="4" fontId="8" fillId="0" borderId="21" xfId="0" applyNumberFormat="1" applyFont="1" applyFill="1" applyBorder="1" applyAlignment="1">
      <alignment horizontal="right"/>
    </xf>
    <xf numFmtId="3" fontId="8" fillId="0" borderId="22" xfId="0" applyNumberFormat="1" applyFont="1" applyFill="1" applyBorder="1" applyAlignment="1">
      <alignment horizontal="right"/>
    </xf>
    <xf numFmtId="0" fontId="0" fillId="0" borderId="37" xfId="0" applyFill="1" applyBorder="1"/>
    <xf numFmtId="0" fontId="6" fillId="0" borderId="38" xfId="0" applyFont="1" applyFill="1" applyBorder="1"/>
    <xf numFmtId="0" fontId="0" fillId="0" borderId="38" xfId="0" applyFill="1" applyBorder="1"/>
    <xf numFmtId="4" fontId="0" fillId="0" borderId="59" xfId="0" applyNumberFormat="1" applyFill="1" applyBorder="1"/>
    <xf numFmtId="4" fontId="0" fillId="0" borderId="37" xfId="0" applyNumberFormat="1" applyFill="1" applyBorder="1"/>
    <xf numFmtId="4" fontId="0" fillId="0" borderId="38" xfId="0" applyNumberFormat="1" applyFill="1" applyBorder="1"/>
    <xf numFmtId="3" fontId="11" fillId="0" borderId="0" xfId="0" applyNumberFormat="1" applyFont="1"/>
    <xf numFmtId="4" fontId="11" fillId="0" borderId="0" xfId="0" applyNumberFormat="1" applyFont="1"/>
    <xf numFmtId="4" fontId="0" fillId="0" borderId="0" xfId="0" applyNumberFormat="1"/>
    <xf numFmtId="0" fontId="10" fillId="0" borderId="0" xfId="1"/>
    <xf numFmtId="0" fontId="15" fillId="0" borderId="0" xfId="1" applyFont="1" applyAlignment="1">
      <alignment horizontal="centerContinuous"/>
    </xf>
    <xf numFmtId="0" fontId="16" fillId="0" borderId="0" xfId="1" applyFont="1" applyAlignment="1">
      <alignment horizontal="centerContinuous"/>
    </xf>
    <xf numFmtId="0" fontId="16" fillId="0" borderId="0" xfId="1" applyFont="1" applyAlignment="1">
      <alignment horizontal="right"/>
    </xf>
    <xf numFmtId="0" fontId="10" fillId="0" borderId="44" xfId="1" applyFont="1" applyBorder="1" applyAlignment="1">
      <alignment horizontal="center"/>
    </xf>
    <xf numFmtId="0" fontId="10" fillId="0" borderId="44" xfId="1" applyBorder="1" applyAlignment="1">
      <alignment horizontal="left"/>
    </xf>
    <xf numFmtId="0" fontId="10" fillId="0" borderId="45" xfId="1" applyBorder="1"/>
    <xf numFmtId="0" fontId="11" fillId="0" borderId="0" xfId="1" applyFont="1" applyFill="1"/>
    <xf numFmtId="0" fontId="10" fillId="0" borderId="0" xfId="1" applyFont="1" applyFill="1"/>
    <xf numFmtId="0" fontId="10" fillId="0" borderId="0" xfId="1" applyFill="1"/>
    <xf numFmtId="0" fontId="10" fillId="0" borderId="0" xfId="1" applyFill="1" applyAlignment="1">
      <alignment horizontal="right"/>
    </xf>
    <xf numFmtId="0" fontId="10" fillId="0" borderId="0" xfId="1" applyFill="1" applyAlignment="1"/>
    <xf numFmtId="49" fontId="5" fillId="0" borderId="57" xfId="1" applyNumberFormat="1" applyFont="1" applyFill="1" applyBorder="1"/>
    <xf numFmtId="0" fontId="5" fillId="0" borderId="16" xfId="1" applyFont="1" applyFill="1" applyBorder="1" applyAlignment="1">
      <alignment horizontal="center"/>
    </xf>
    <xf numFmtId="0" fontId="5" fillId="0" borderId="16" xfId="1" applyNumberFormat="1" applyFont="1" applyFill="1" applyBorder="1" applyAlignment="1">
      <alignment horizontal="center"/>
    </xf>
    <xf numFmtId="0" fontId="5" fillId="0" borderId="57" xfId="1" applyFont="1" applyFill="1" applyBorder="1" applyAlignment="1">
      <alignment horizontal="center"/>
    </xf>
    <xf numFmtId="0" fontId="17" fillId="0" borderId="57" xfId="1" applyFont="1" applyFill="1" applyBorder="1"/>
    <xf numFmtId="0" fontId="6" fillId="0" borderId="53" xfId="1" applyFont="1" applyFill="1" applyBorder="1" applyAlignment="1">
      <alignment horizontal="center"/>
    </xf>
    <xf numFmtId="49" fontId="6" fillId="0" borderId="53" xfId="1" applyNumberFormat="1" applyFont="1" applyFill="1" applyBorder="1" applyAlignment="1">
      <alignment horizontal="left"/>
    </xf>
    <xf numFmtId="0" fontId="6" fillId="0" borderId="53" xfId="1" applyFont="1" applyFill="1" applyBorder="1"/>
    <xf numFmtId="0" fontId="10" fillId="0" borderId="53" xfId="1" applyFill="1" applyBorder="1" applyAlignment="1">
      <alignment horizontal="center"/>
    </xf>
    <xf numFmtId="0" fontId="10" fillId="0" borderId="53" xfId="1" applyNumberFormat="1" applyFill="1" applyBorder="1" applyAlignment="1">
      <alignment horizontal="right"/>
    </xf>
    <xf numFmtId="0" fontId="10" fillId="0" borderId="53" xfId="1" applyNumberFormat="1" applyFill="1" applyBorder="1"/>
    <xf numFmtId="0" fontId="9" fillId="0" borderId="60" xfId="1" applyNumberFormat="1" applyFont="1" applyFill="1" applyBorder="1"/>
    <xf numFmtId="0" fontId="18" fillId="0" borderId="0" xfId="1" applyFont="1"/>
    <xf numFmtId="0" fontId="8" fillId="0" borderId="53" xfId="1" applyFont="1" applyFill="1" applyBorder="1" applyAlignment="1">
      <alignment horizontal="center"/>
    </xf>
    <xf numFmtId="49" fontId="8" fillId="0" borderId="53" xfId="1" applyNumberFormat="1" applyFont="1" applyFill="1" applyBorder="1" applyAlignment="1">
      <alignment horizontal="left"/>
    </xf>
    <xf numFmtId="0" fontId="8" fillId="0" borderId="53" xfId="1" applyFont="1" applyFill="1" applyBorder="1" applyAlignment="1">
      <alignment wrapText="1"/>
    </xf>
    <xf numFmtId="49" fontId="8" fillId="0" borderId="53" xfId="1" applyNumberFormat="1" applyFont="1" applyFill="1" applyBorder="1" applyAlignment="1">
      <alignment horizontal="center" shrinkToFit="1"/>
    </xf>
    <xf numFmtId="4" fontId="8" fillId="0" borderId="53" xfId="1" applyNumberFormat="1" applyFont="1" applyFill="1" applyBorder="1" applyAlignment="1">
      <alignment horizontal="right"/>
    </xf>
    <xf numFmtId="4" fontId="8" fillId="0" borderId="53" xfId="1" applyNumberFormat="1" applyFont="1" applyFill="1" applyBorder="1"/>
    <xf numFmtId="167" fontId="8" fillId="0" borderId="53" xfId="1" applyNumberFormat="1" applyFont="1" applyFill="1" applyBorder="1"/>
    <xf numFmtId="0" fontId="11" fillId="0" borderId="53" xfId="1" applyFont="1" applyFill="1" applyBorder="1" applyAlignment="1">
      <alignment horizontal="center"/>
    </xf>
    <xf numFmtId="49" fontId="11" fillId="0" borderId="53" xfId="1" applyNumberFormat="1" applyFont="1" applyFill="1" applyBorder="1" applyAlignment="1">
      <alignment horizontal="left"/>
    </xf>
    <xf numFmtId="4" fontId="19" fillId="0" borderId="53" xfId="1" applyNumberFormat="1" applyFont="1" applyFill="1" applyBorder="1" applyAlignment="1">
      <alignment horizontal="right" wrapText="1"/>
    </xf>
    <xf numFmtId="0" fontId="19" fillId="0" borderId="53" xfId="1" applyFont="1" applyFill="1" applyBorder="1" applyAlignment="1">
      <alignment horizontal="left" wrapText="1"/>
    </xf>
    <xf numFmtId="0" fontId="19" fillId="0" borderId="53" xfId="0" applyFont="1" applyFill="1" applyBorder="1" applyAlignment="1">
      <alignment horizontal="right"/>
    </xf>
    <xf numFmtId="0" fontId="10" fillId="0" borderId="53" xfId="1" applyFill="1" applyBorder="1"/>
    <xf numFmtId="0" fontId="20" fillId="0" borderId="0" xfId="1" applyFont="1"/>
    <xf numFmtId="0" fontId="10" fillId="0" borderId="61" xfId="1" applyFill="1" applyBorder="1" applyAlignment="1">
      <alignment horizontal="center"/>
    </xf>
    <xf numFmtId="49" fontId="4" fillId="0" borderId="61" xfId="1" applyNumberFormat="1" applyFont="1" applyFill="1" applyBorder="1" applyAlignment="1">
      <alignment horizontal="left"/>
    </xf>
    <xf numFmtId="0" fontId="4" fillId="0" borderId="61" xfId="1" applyFont="1" applyFill="1" applyBorder="1"/>
    <xf numFmtId="4" fontId="10" fillId="0" borderId="61" xfId="1" applyNumberFormat="1" applyFill="1" applyBorder="1" applyAlignment="1">
      <alignment horizontal="right"/>
    </xf>
    <xf numFmtId="4" fontId="6" fillId="0" borderId="61" xfId="1" applyNumberFormat="1" applyFont="1" applyFill="1" applyBorder="1"/>
    <xf numFmtId="0" fontId="6" fillId="0" borderId="61" xfId="1" applyFont="1" applyFill="1" applyBorder="1"/>
    <xf numFmtId="167" fontId="6" fillId="0" borderId="61" xfId="1" applyNumberFormat="1" applyFont="1" applyFill="1" applyBorder="1"/>
    <xf numFmtId="3" fontId="10" fillId="0" borderId="0" xfId="1" applyNumberFormat="1"/>
    <xf numFmtId="0" fontId="10" fillId="0" borderId="0" xfId="1" applyBorder="1"/>
    <xf numFmtId="0" fontId="21" fillId="0" borderId="0" xfId="1" applyFont="1" applyAlignment="1"/>
    <xf numFmtId="0" fontId="10" fillId="0" borderId="0" xfId="1" applyAlignment="1">
      <alignment horizontal="right"/>
    </xf>
    <xf numFmtId="0" fontId="22" fillId="0" borderId="0" xfId="1" applyFont="1" applyBorder="1"/>
    <xf numFmtId="3" fontId="22" fillId="0" borderId="0" xfId="1" applyNumberFormat="1" applyFont="1" applyBorder="1" applyAlignment="1">
      <alignment horizontal="right"/>
    </xf>
    <xf numFmtId="4" fontId="22" fillId="0" borderId="0" xfId="1" applyNumberFormat="1" applyFont="1" applyBorder="1"/>
    <xf numFmtId="0" fontId="21" fillId="0" borderId="0" xfId="1" applyFont="1" applyBorder="1" applyAlignment="1"/>
    <xf numFmtId="0" fontId="10" fillId="0" borderId="0" xfId="1" applyBorder="1" applyAlignment="1">
      <alignment horizontal="right"/>
    </xf>
    <xf numFmtId="49" fontId="11" fillId="0" borderId="6" xfId="0" applyNumberFormat="1" applyFont="1" applyFill="1" applyBorder="1"/>
    <xf numFmtId="3" fontId="8" fillId="0" borderId="7" xfId="0" applyNumberFormat="1" applyFont="1" applyFill="1" applyBorder="1"/>
    <xf numFmtId="3" fontId="8" fillId="0" borderId="53" xfId="0" applyNumberFormat="1" applyFont="1" applyFill="1" applyBorder="1"/>
    <xf numFmtId="3" fontId="8" fillId="0" borderId="54" xfId="0" applyNumberFormat="1" applyFont="1" applyFill="1" applyBorder="1"/>
    <xf numFmtId="169" fontId="24" fillId="0" borderId="0" xfId="0" applyNumberFormat="1" applyFont="1"/>
    <xf numFmtId="3" fontId="7" fillId="0" borderId="0" xfId="0" applyNumberFormat="1" applyFont="1" applyAlignment="1">
      <alignment vertical="top"/>
    </xf>
    <xf numFmtId="3" fontId="24" fillId="0" borderId="0" xfId="0" applyNumberFormat="1" applyFont="1"/>
    <xf numFmtId="49" fontId="24" fillId="0" borderId="0" xfId="0" applyNumberFormat="1" applyFont="1"/>
    <xf numFmtId="0" fontId="24" fillId="0" borderId="0" xfId="0" applyFont="1"/>
    <xf numFmtId="14" fontId="24" fillId="0" borderId="0" xfId="0" applyNumberFormat="1" applyFont="1"/>
    <xf numFmtId="169" fontId="25" fillId="0" borderId="116" xfId="0" applyNumberFormat="1" applyFont="1" applyFill="1" applyBorder="1" applyAlignment="1">
      <alignment horizontal="left"/>
    </xf>
    <xf numFmtId="3" fontId="25" fillId="0" borderId="116" xfId="0" applyNumberFormat="1" applyFont="1" applyFill="1" applyBorder="1" applyAlignment="1">
      <alignment horizontal="left"/>
    </xf>
    <xf numFmtId="49" fontId="25" fillId="0" borderId="116" xfId="0" applyNumberFormat="1" applyFont="1" applyFill="1" applyBorder="1" applyAlignment="1">
      <alignment horizontal="left"/>
    </xf>
    <xf numFmtId="0" fontId="24" fillId="0" borderId="0" xfId="0" applyFont="1" applyFill="1"/>
    <xf numFmtId="169" fontId="26" fillId="0" borderId="116" xfId="0" applyNumberFormat="1" applyFont="1" applyFill="1" applyBorder="1" applyAlignment="1">
      <alignment horizontal="right"/>
    </xf>
    <xf numFmtId="3" fontId="26" fillId="0" borderId="116" xfId="0" applyNumberFormat="1" applyFont="1" applyFill="1" applyBorder="1" applyAlignment="1">
      <alignment horizontal="left"/>
    </xf>
    <xf numFmtId="3" fontId="26" fillId="0" borderId="116" xfId="0" applyNumberFormat="1" applyFont="1" applyFill="1" applyBorder="1" applyAlignment="1">
      <alignment horizontal="right"/>
    </xf>
    <xf numFmtId="49" fontId="26" fillId="0" borderId="116" xfId="0" applyNumberFormat="1" applyFont="1" applyFill="1" applyBorder="1" applyAlignment="1">
      <alignment horizontal="left"/>
    </xf>
    <xf numFmtId="169" fontId="25" fillId="0" borderId="116" xfId="0" applyNumberFormat="1" applyFont="1" applyFill="1" applyBorder="1" applyAlignment="1">
      <alignment horizontal="right"/>
    </xf>
    <xf numFmtId="3" fontId="25" fillId="0" borderId="116" xfId="0" applyNumberFormat="1" applyFont="1" applyFill="1" applyBorder="1" applyAlignment="1">
      <alignment horizontal="right"/>
    </xf>
    <xf numFmtId="3" fontId="26" fillId="4" borderId="116" xfId="0" applyNumberFormat="1" applyFont="1" applyFill="1" applyBorder="1" applyAlignment="1">
      <alignment horizontal="left"/>
    </xf>
    <xf numFmtId="3" fontId="26" fillId="4" borderId="116" xfId="0" applyNumberFormat="1" applyFont="1" applyFill="1" applyBorder="1" applyAlignment="1">
      <alignment horizontal="right"/>
    </xf>
    <xf numFmtId="3" fontId="26" fillId="0" borderId="116" xfId="0" applyNumberFormat="1" applyFont="1" applyFill="1" applyBorder="1" applyAlignment="1">
      <alignment horizontal="left" wrapText="1"/>
    </xf>
    <xf numFmtId="3" fontId="26" fillId="0" borderId="116" xfId="0" applyNumberFormat="1" applyFont="1" applyFill="1" applyBorder="1" applyAlignment="1">
      <alignment horizontal="center"/>
    </xf>
    <xf numFmtId="169" fontId="24" fillId="0" borderId="0" xfId="0" applyNumberFormat="1" applyFont="1" applyFill="1"/>
    <xf numFmtId="49" fontId="24" fillId="0" borderId="0" xfId="0" applyNumberFormat="1" applyFont="1" applyFill="1"/>
    <xf numFmtId="3" fontId="24" fillId="0" borderId="0" xfId="0" applyNumberFormat="1" applyFont="1" applyFill="1"/>
    <xf numFmtId="3" fontId="24" fillId="0" borderId="0" xfId="0" applyNumberFormat="1" applyFont="1" applyAlignment="1">
      <alignment horizontal="right"/>
    </xf>
    <xf numFmtId="0" fontId="6" fillId="0" borderId="21" xfId="0" applyFont="1" applyFill="1" applyBorder="1" applyAlignment="1">
      <alignment vertical="top"/>
    </xf>
    <xf numFmtId="0" fontId="6" fillId="0" borderId="21" xfId="0" applyFont="1" applyFill="1" applyBorder="1" applyAlignment="1">
      <alignment vertical="top" wrapText="1"/>
    </xf>
    <xf numFmtId="3" fontId="6" fillId="0" borderId="21" xfId="0" applyNumberFormat="1" applyFont="1" applyFill="1" applyBorder="1" applyAlignment="1">
      <alignment horizontal="center" vertical="top" wrapText="1"/>
    </xf>
    <xf numFmtId="3" fontId="6" fillId="0" borderId="21" xfId="0" applyNumberFormat="1" applyFont="1" applyFill="1" applyBorder="1" applyAlignment="1">
      <alignment vertical="top" wrapText="1"/>
    </xf>
    <xf numFmtId="0" fontId="6" fillId="5" borderId="21" xfId="0" applyFont="1" applyFill="1" applyBorder="1" applyAlignment="1">
      <alignment vertical="top" wrapText="1"/>
    </xf>
    <xf numFmtId="0" fontId="8" fillId="0" borderId="0" xfId="0" applyFont="1" applyFill="1" applyAlignment="1">
      <alignment vertical="top"/>
    </xf>
    <xf numFmtId="0" fontId="8" fillId="0" borderId="0" xfId="0" applyFont="1" applyFill="1" applyAlignment="1">
      <alignment vertical="top" wrapText="1"/>
    </xf>
    <xf numFmtId="0" fontId="8" fillId="0" borderId="0" xfId="0" applyFont="1" applyFill="1" applyAlignment="1">
      <alignment horizontal="center" vertical="top" wrapText="1"/>
    </xf>
    <xf numFmtId="0" fontId="8" fillId="0" borderId="0" xfId="0" applyFont="1" applyFill="1" applyAlignment="1">
      <alignment horizontal="center" vertical="top"/>
    </xf>
    <xf numFmtId="3" fontId="8" fillId="0" borderId="0" xfId="0" applyNumberFormat="1" applyFont="1" applyFill="1" applyAlignment="1">
      <alignment vertical="top"/>
    </xf>
    <xf numFmtId="0" fontId="8" fillId="5" borderId="0" xfId="0" applyFont="1" applyFill="1" applyAlignment="1">
      <alignment vertical="top"/>
    </xf>
    <xf numFmtId="0" fontId="4" fillId="0" borderId="0" xfId="0" applyFont="1" applyFill="1" applyAlignment="1">
      <alignment vertical="top"/>
    </xf>
    <xf numFmtId="0" fontId="16" fillId="0" borderId="0" xfId="0" applyFont="1" applyFill="1" applyAlignment="1">
      <alignment vertical="top" wrapText="1"/>
    </xf>
    <xf numFmtId="0" fontId="8" fillId="0" borderId="0" xfId="0" applyFont="1" applyFill="1" applyBorder="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Fill="1" applyAlignment="1"/>
    <xf numFmtId="0" fontId="8" fillId="0" borderId="0" xfId="0" applyFont="1" applyFill="1" applyAlignment="1">
      <alignment horizontal="center"/>
    </xf>
    <xf numFmtId="0" fontId="8" fillId="0" borderId="0" xfId="0" applyFont="1" applyFill="1" applyAlignment="1">
      <alignment horizontal="left"/>
    </xf>
    <xf numFmtId="0" fontId="16" fillId="0" borderId="0" xfId="0" applyFont="1" applyFill="1" applyAlignment="1"/>
    <xf numFmtId="0" fontId="27" fillId="0" borderId="0" xfId="0" applyFont="1" applyFill="1" applyBorder="1" applyAlignment="1"/>
    <xf numFmtId="0" fontId="28" fillId="0" borderId="0" xfId="0" applyFont="1" applyFill="1" applyBorder="1" applyAlignment="1"/>
    <xf numFmtId="0" fontId="8" fillId="0" borderId="0" xfId="0" applyFont="1" applyFill="1" applyAlignment="1">
      <alignment wrapText="1"/>
    </xf>
    <xf numFmtId="0" fontId="28" fillId="0" borderId="0" xfId="0" applyFont="1" applyFill="1" applyAlignment="1"/>
    <xf numFmtId="0" fontId="31" fillId="0" borderId="0" xfId="2"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6" fillId="0" borderId="0" xfId="0" applyFont="1" applyFill="1" applyAlignment="1">
      <alignment vertical="top" wrapText="1"/>
    </xf>
    <xf numFmtId="0" fontId="6" fillId="0" borderId="0" xfId="0" applyFont="1" applyFill="1" applyAlignment="1">
      <alignment horizontal="center" vertical="top" wrapText="1"/>
    </xf>
    <xf numFmtId="0" fontId="6" fillId="0" borderId="0" xfId="0" applyFont="1" applyFill="1" applyAlignment="1">
      <alignment horizontal="center" vertical="top"/>
    </xf>
    <xf numFmtId="3" fontId="6" fillId="0" borderId="0" xfId="0" applyNumberFormat="1" applyFont="1" applyFill="1" applyAlignment="1">
      <alignment vertical="top" wrapText="1"/>
    </xf>
    <xf numFmtId="3" fontId="6" fillId="0" borderId="0" xfId="0" applyNumberFormat="1" applyFont="1" applyFill="1" applyAlignment="1">
      <alignment vertical="top"/>
    </xf>
    <xf numFmtId="0" fontId="8" fillId="5" borderId="0" xfId="0" applyFont="1" applyFill="1" applyAlignment="1">
      <alignment vertical="top" wrapText="1"/>
    </xf>
    <xf numFmtId="0" fontId="6" fillId="0" borderId="0" xfId="0" applyFont="1" applyFill="1" applyAlignment="1">
      <alignment vertical="top"/>
    </xf>
    <xf numFmtId="0" fontId="31" fillId="0" borderId="0" xfId="2" applyFont="1" applyFill="1" applyBorder="1" applyAlignment="1">
      <alignment horizontal="center" vertical="top" wrapText="1"/>
    </xf>
    <xf numFmtId="0" fontId="8" fillId="0" borderId="0" xfId="0" applyFont="1" applyAlignment="1">
      <alignment vertical="top" wrapText="1"/>
    </xf>
    <xf numFmtId="0" fontId="8" fillId="0" borderId="0" xfId="0" applyFont="1" applyAlignment="1">
      <alignment horizontal="center" vertical="top" wrapText="1"/>
    </xf>
    <xf numFmtId="3" fontId="8" fillId="0" borderId="0" xfId="0" applyNumberFormat="1" applyFont="1" applyFill="1" applyAlignment="1">
      <alignment vertical="top" wrapText="1"/>
    </xf>
    <xf numFmtId="0" fontId="32" fillId="0" borderId="0" xfId="2" applyFont="1" applyFill="1" applyBorder="1" applyAlignment="1">
      <alignment vertical="top" wrapText="1"/>
    </xf>
    <xf numFmtId="0" fontId="34" fillId="0" borderId="0" xfId="2" applyFont="1" applyFill="1" applyBorder="1" applyAlignment="1">
      <alignment horizontal="center" vertical="top" wrapText="1"/>
    </xf>
    <xf numFmtId="0" fontId="31" fillId="0" borderId="0" xfId="2" applyFont="1" applyFill="1" applyBorder="1" applyAlignment="1">
      <alignment vertical="top" wrapText="1"/>
    </xf>
    <xf numFmtId="0" fontId="31" fillId="0" borderId="0" xfId="2" applyFont="1" applyFill="1" applyBorder="1" applyAlignment="1" applyProtection="1">
      <alignment horizontal="center" vertical="top" wrapText="1"/>
      <protection locked="0"/>
    </xf>
    <xf numFmtId="3" fontId="0" fillId="0" borderId="0" xfId="0" applyNumberFormat="1" applyFont="1" applyFill="1" applyAlignment="1">
      <alignment vertical="top"/>
    </xf>
    <xf numFmtId="0" fontId="8" fillId="0" borderId="0" xfId="0" applyFont="1" applyAlignment="1">
      <alignment wrapText="1"/>
    </xf>
    <xf numFmtId="0" fontId="8" fillId="0" borderId="0" xfId="0" applyFont="1" applyAlignment="1">
      <alignment horizontal="center" vertical="top"/>
    </xf>
    <xf numFmtId="0" fontId="32" fillId="0" borderId="0" xfId="2" applyFont="1" applyFill="1" applyBorder="1" applyAlignment="1">
      <alignment vertical="top"/>
    </xf>
    <xf numFmtId="16" fontId="31" fillId="0" borderId="0" xfId="2" applyNumberFormat="1" applyFont="1" applyFill="1" applyBorder="1" applyAlignment="1">
      <alignment horizontal="center" vertical="top" wrapText="1"/>
    </xf>
    <xf numFmtId="49" fontId="1" fillId="0" borderId="0" xfId="0" applyNumberFormat="1" applyFont="1" applyFill="1" applyAlignment="1">
      <alignment horizontal="center" vertical="top"/>
    </xf>
    <xf numFmtId="0" fontId="35" fillId="5" borderId="0" xfId="0" applyFont="1" applyFill="1" applyAlignment="1">
      <alignment vertical="top"/>
    </xf>
    <xf numFmtId="0" fontId="36" fillId="0" borderId="0" xfId="0" applyFont="1" applyFill="1" applyAlignment="1"/>
    <xf numFmtId="0" fontId="8" fillId="0" borderId="0" xfId="0" applyFont="1" applyFill="1" applyBorder="1" applyAlignment="1"/>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5" borderId="0" xfId="0" applyFont="1" applyFill="1" applyAlignment="1"/>
    <xf numFmtId="16" fontId="8" fillId="0" borderId="0" xfId="0" applyNumberFormat="1" applyFont="1" applyFill="1" applyAlignment="1">
      <alignment horizontal="left"/>
    </xf>
    <xf numFmtId="3" fontId="1" fillId="0" borderId="0" xfId="0" applyNumberFormat="1" applyFont="1" applyFill="1" applyAlignment="1">
      <alignment vertical="top"/>
    </xf>
    <xf numFmtId="49" fontId="16" fillId="0" borderId="0" xfId="0" applyNumberFormat="1" applyFont="1" applyFill="1" applyAlignment="1"/>
    <xf numFmtId="49" fontId="8" fillId="0" borderId="0" xfId="0" applyNumberFormat="1" applyFont="1" applyFill="1" applyAlignment="1"/>
    <xf numFmtId="0" fontId="31" fillId="0" borderId="0" xfId="2" applyFill="1" applyBorder="1" applyAlignment="1" applyProtection="1">
      <alignment horizontal="center" vertical="top" wrapText="1"/>
      <protection locked="0"/>
    </xf>
    <xf numFmtId="3" fontId="8" fillId="0" borderId="0" xfId="0" applyNumberFormat="1" applyFont="1" applyFill="1" applyBorder="1" applyAlignment="1">
      <alignment horizontal="center" vertical="top"/>
    </xf>
    <xf numFmtId="16" fontId="8" fillId="0" borderId="0" xfId="0" applyNumberFormat="1" applyFont="1" applyFill="1" applyBorder="1" applyAlignment="1"/>
    <xf numFmtId="0" fontId="1" fillId="0" borderId="0" xfId="0" applyFont="1" applyFill="1" applyAlignment="1"/>
    <xf numFmtId="49" fontId="8" fillId="0" borderId="0" xfId="0" applyNumberFormat="1" applyFont="1" applyFill="1" applyAlignment="1">
      <alignment horizontal="center" vertical="top"/>
    </xf>
    <xf numFmtId="49" fontId="16" fillId="0" borderId="0" xfId="0" applyNumberFormat="1" applyFont="1" applyFill="1" applyAlignment="1">
      <alignment vertical="top" wrapText="1"/>
    </xf>
    <xf numFmtId="0" fontId="38" fillId="0" borderId="0" xfId="0" applyFont="1" applyFill="1" applyAlignment="1">
      <alignment vertical="top" wrapText="1"/>
    </xf>
    <xf numFmtId="0" fontId="38" fillId="0" borderId="0" xfId="0" applyFont="1" applyFill="1" applyAlignment="1">
      <alignment horizontal="center" vertical="top" wrapText="1"/>
    </xf>
    <xf numFmtId="3" fontId="38" fillId="0" borderId="0" xfId="0" applyNumberFormat="1" applyFont="1" applyFill="1" applyAlignment="1">
      <alignment vertical="top" wrapText="1"/>
    </xf>
    <xf numFmtId="3" fontId="4" fillId="0" borderId="0" xfId="0" applyNumberFormat="1" applyFont="1" applyFill="1" applyAlignment="1">
      <alignment vertical="top"/>
    </xf>
    <xf numFmtId="3" fontId="38" fillId="0" borderId="0" xfId="0" applyNumberFormat="1" applyFont="1" applyFill="1" applyAlignment="1">
      <alignment vertical="top"/>
    </xf>
    <xf numFmtId="0" fontId="8" fillId="0" borderId="0" xfId="0" applyFont="1" applyFill="1" applyBorder="1" applyAlignment="1">
      <alignment horizontal="left"/>
    </xf>
    <xf numFmtId="3" fontId="1" fillId="0" borderId="0" xfId="0" applyNumberFormat="1" applyFont="1" applyFill="1" applyAlignment="1">
      <alignment vertical="top" wrapText="1"/>
    </xf>
    <xf numFmtId="0" fontId="4" fillId="0" borderId="0" xfId="0" applyFont="1" applyFill="1" applyAlignment="1">
      <alignment vertical="top" wrapText="1"/>
    </xf>
    <xf numFmtId="0" fontId="4" fillId="0" borderId="0" xfId="0" applyFont="1" applyFill="1" applyAlignment="1">
      <alignment horizontal="center" vertical="top" wrapText="1"/>
    </xf>
    <xf numFmtId="3" fontId="4" fillId="0" borderId="0" xfId="0" applyNumberFormat="1" applyFont="1" applyFill="1" applyAlignment="1">
      <alignment vertical="top" wrapText="1"/>
    </xf>
    <xf numFmtId="0" fontId="0" fillId="5" borderId="0" xfId="0" applyFill="1" applyAlignment="1">
      <alignment vertical="top" wrapText="1"/>
    </xf>
    <xf numFmtId="0" fontId="8" fillId="0" borderId="0" xfId="0" applyFont="1" applyFill="1" applyAlignment="1">
      <alignment horizontal="left" vertical="top" wrapText="1"/>
    </xf>
    <xf numFmtId="0" fontId="0" fillId="5" borderId="0" xfId="0" applyFont="1" applyFill="1" applyAlignment="1">
      <alignment vertical="top" wrapText="1"/>
    </xf>
    <xf numFmtId="0" fontId="38" fillId="0" borderId="0" xfId="0" applyFont="1" applyFill="1" applyAlignment="1">
      <alignment vertical="top"/>
    </xf>
    <xf numFmtId="0" fontId="4" fillId="0" borderId="0" xfId="0" applyFont="1" applyFill="1" applyAlignment="1">
      <alignment horizontal="left" vertical="top"/>
    </xf>
    <xf numFmtId="0" fontId="38" fillId="0" borderId="0" xfId="0" applyFont="1" applyFill="1" applyAlignment="1">
      <alignment horizontal="left" vertical="top"/>
    </xf>
    <xf numFmtId="0" fontId="8" fillId="0" borderId="0" xfId="3"/>
    <xf numFmtId="0" fontId="6" fillId="3" borderId="63" xfId="3" applyFont="1" applyFill="1" applyBorder="1" applyAlignment="1">
      <alignment horizontal="left"/>
    </xf>
    <xf numFmtId="0" fontId="11" fillId="3" borderId="64" xfId="3" applyFont="1" applyFill="1" applyBorder="1" applyAlignment="1">
      <alignment horizontal="center"/>
    </xf>
    <xf numFmtId="0" fontId="5" fillId="3" borderId="65" xfId="3" applyFont="1" applyFill="1" applyBorder="1" applyAlignment="1">
      <alignment horizontal="left"/>
    </xf>
    <xf numFmtId="0" fontId="11" fillId="0" borderId="66" xfId="3" applyFont="1" applyBorder="1"/>
    <xf numFmtId="49" fontId="11" fillId="0" borderId="67" xfId="3" applyNumberFormat="1" applyFont="1" applyBorder="1" applyAlignment="1">
      <alignment horizontal="left"/>
    </xf>
    <xf numFmtId="0" fontId="8" fillId="0" borderId="68" xfId="3" applyFont="1" applyBorder="1"/>
    <xf numFmtId="0" fontId="11" fillId="0" borderId="69" xfId="3" applyFont="1" applyBorder="1"/>
    <xf numFmtId="0" fontId="11" fillId="0" borderId="70" xfId="3" applyFont="1" applyBorder="1"/>
    <xf numFmtId="0" fontId="11" fillId="0" borderId="71" xfId="3" applyFont="1" applyBorder="1"/>
    <xf numFmtId="0" fontId="11" fillId="0" borderId="72" xfId="3" applyFont="1" applyBorder="1" applyAlignment="1">
      <alignment horizontal="left"/>
    </xf>
    <xf numFmtId="0" fontId="6" fillId="0" borderId="68" xfId="3" applyFont="1" applyBorder="1"/>
    <xf numFmtId="49" fontId="11" fillId="0" borderId="72" xfId="3" applyNumberFormat="1" applyFont="1" applyBorder="1" applyAlignment="1">
      <alignment horizontal="left"/>
    </xf>
    <xf numFmtId="49" fontId="6" fillId="3" borderId="68" xfId="3" applyNumberFormat="1" applyFont="1" applyFill="1" applyBorder="1"/>
    <xf numFmtId="49" fontId="8" fillId="3" borderId="69" xfId="3" applyNumberFormat="1" applyFont="1" applyFill="1" applyBorder="1"/>
    <xf numFmtId="0" fontId="6" fillId="3" borderId="70" xfId="3" applyFont="1" applyFill="1" applyBorder="1"/>
    <xf numFmtId="0" fontId="8" fillId="3" borderId="70" xfId="3" applyFont="1" applyFill="1" applyBorder="1"/>
    <xf numFmtId="0" fontId="8" fillId="3" borderId="69" xfId="3" applyFont="1" applyFill="1" applyBorder="1"/>
    <xf numFmtId="0" fontId="11" fillId="0" borderId="71" xfId="3" applyFont="1" applyFill="1" applyBorder="1"/>
    <xf numFmtId="3" fontId="11" fillId="0" borderId="72" xfId="3" applyNumberFormat="1" applyFont="1" applyBorder="1" applyAlignment="1">
      <alignment horizontal="left"/>
    </xf>
    <xf numFmtId="0" fontId="8" fillId="0" borderId="0" xfId="3" applyFill="1"/>
    <xf numFmtId="49" fontId="6" fillId="3" borderId="73" xfId="3" applyNumberFormat="1" applyFont="1" applyFill="1" applyBorder="1"/>
    <xf numFmtId="49" fontId="8" fillId="3" borderId="74" xfId="3" applyNumberFormat="1" applyFont="1" applyFill="1" applyBorder="1"/>
    <xf numFmtId="0" fontId="6" fillId="3" borderId="0" xfId="3" applyFont="1" applyFill="1" applyBorder="1"/>
    <xf numFmtId="0" fontId="8" fillId="3" borderId="0" xfId="3" applyFont="1" applyFill="1" applyBorder="1"/>
    <xf numFmtId="49" fontId="11" fillId="0" borderId="71" xfId="3" applyNumberFormat="1" applyFont="1" applyBorder="1" applyAlignment="1">
      <alignment horizontal="left"/>
    </xf>
    <xf numFmtId="0" fontId="11" fillId="0" borderId="75" xfId="3" applyFont="1" applyBorder="1"/>
    <xf numFmtId="0" fontId="11" fillId="0" borderId="71" xfId="3" applyNumberFormat="1" applyFont="1" applyBorder="1"/>
    <xf numFmtId="0" fontId="11" fillId="0" borderId="77" xfId="3" applyNumberFormat="1" applyFont="1" applyBorder="1" applyAlignment="1">
      <alignment horizontal="left"/>
    </xf>
    <xf numFmtId="0" fontId="8" fillId="0" borderId="0" xfId="3" applyNumberFormat="1" applyBorder="1"/>
    <xf numFmtId="0" fontId="8" fillId="0" borderId="0" xfId="3" applyNumberFormat="1"/>
    <xf numFmtId="0" fontId="11" fillId="0" borderId="77" xfId="3" applyFont="1" applyBorder="1" applyAlignment="1">
      <alignment horizontal="left"/>
    </xf>
    <xf numFmtId="0" fontId="8" fillId="0" borderId="0" xfId="3" applyBorder="1"/>
    <xf numFmtId="0" fontId="11" fillId="0" borderId="71" xfId="3" applyFont="1" applyFill="1" applyBorder="1" applyAlignment="1"/>
    <xf numFmtId="0" fontId="11" fillId="0" borderId="77" xfId="3" applyFont="1" applyFill="1" applyBorder="1" applyAlignment="1"/>
    <xf numFmtId="0" fontId="8" fillId="0" borderId="0" xfId="3" applyFont="1" applyFill="1" applyBorder="1" applyAlignment="1"/>
    <xf numFmtId="0" fontId="11" fillId="0" borderId="71" xfId="3" applyFont="1" applyBorder="1" applyAlignment="1"/>
    <xf numFmtId="0" fontId="11" fillId="0" borderId="77" xfId="3" applyFont="1" applyBorder="1" applyAlignment="1"/>
    <xf numFmtId="3" fontId="8" fillId="0" borderId="0" xfId="3" applyNumberFormat="1"/>
    <xf numFmtId="0" fontId="11" fillId="0" borderId="68" xfId="3" applyFont="1" applyBorder="1"/>
    <xf numFmtId="0" fontId="11" fillId="0" borderId="66" xfId="3" applyFont="1" applyBorder="1" applyAlignment="1">
      <alignment horizontal="left"/>
    </xf>
    <xf numFmtId="0" fontId="11" fillId="0" borderId="78" xfId="3" applyFont="1" applyBorder="1" applyAlignment="1">
      <alignment horizontal="left"/>
    </xf>
    <xf numFmtId="0" fontId="6" fillId="3" borderId="80" xfId="3" applyFont="1" applyFill="1" applyBorder="1" applyAlignment="1">
      <alignment horizontal="left"/>
    </xf>
    <xf numFmtId="0" fontId="8" fillId="3" borderId="81" xfId="3" applyFill="1" applyBorder="1" applyAlignment="1">
      <alignment horizontal="left"/>
    </xf>
    <xf numFmtId="0" fontId="8" fillId="3" borderId="82" xfId="3" applyFill="1" applyBorder="1" applyAlignment="1">
      <alignment horizontal="center"/>
    </xf>
    <xf numFmtId="0" fontId="8" fillId="0" borderId="83" xfId="3" applyBorder="1"/>
    <xf numFmtId="0" fontId="8" fillId="0" borderId="84" xfId="3" applyFont="1" applyBorder="1"/>
    <xf numFmtId="3" fontId="8" fillId="0" borderId="67" xfId="3" applyNumberFormat="1" applyBorder="1"/>
    <xf numFmtId="0" fontId="8" fillId="0" borderId="63" xfId="3" applyBorder="1"/>
    <xf numFmtId="3" fontId="8" fillId="0" borderId="65" xfId="3" applyNumberFormat="1" applyBorder="1"/>
    <xf numFmtId="0" fontId="8" fillId="0" borderId="64" xfId="3" applyBorder="1"/>
    <xf numFmtId="0" fontId="8" fillId="0" borderId="68" xfId="3" applyBorder="1"/>
    <xf numFmtId="3" fontId="8" fillId="0" borderId="70" xfId="3" applyNumberFormat="1" applyBorder="1"/>
    <xf numFmtId="0" fontId="8" fillId="0" borderId="69" xfId="3" applyBorder="1"/>
    <xf numFmtId="0" fontId="8" fillId="0" borderId="85" xfId="3" applyFont="1" applyBorder="1"/>
    <xf numFmtId="0" fontId="8" fillId="0" borderId="84" xfId="3" applyFont="1" applyBorder="1" applyAlignment="1">
      <alignment shrinkToFit="1"/>
    </xf>
    <xf numFmtId="0" fontId="8" fillId="0" borderId="86" xfId="3" applyFont="1" applyBorder="1"/>
    <xf numFmtId="0" fontId="8" fillId="0" borderId="73" xfId="3" applyFont="1" applyBorder="1"/>
    <xf numFmtId="3" fontId="8" fillId="0" borderId="88" xfId="3" applyNumberFormat="1" applyBorder="1"/>
    <xf numFmtId="0" fontId="8" fillId="0" borderId="89" xfId="3" applyFont="1" applyBorder="1"/>
    <xf numFmtId="3" fontId="8" fillId="0" borderId="90" xfId="3" applyNumberFormat="1" applyBorder="1"/>
    <xf numFmtId="0" fontId="8" fillId="0" borderId="91" xfId="3" applyBorder="1"/>
    <xf numFmtId="0" fontId="6" fillId="3" borderId="63" xfId="3" applyFont="1" applyFill="1" applyBorder="1"/>
    <xf numFmtId="0" fontId="6" fillId="3" borderId="65" xfId="3" applyFont="1" applyFill="1" applyBorder="1"/>
    <xf numFmtId="0" fontId="6" fillId="3" borderId="64" xfId="3" applyFont="1" applyFill="1" applyBorder="1"/>
    <xf numFmtId="0" fontId="6" fillId="3" borderId="92" xfId="3" applyFont="1" applyFill="1" applyBorder="1"/>
    <xf numFmtId="0" fontId="6" fillId="3" borderId="93" xfId="3" applyFont="1" applyFill="1" applyBorder="1"/>
    <xf numFmtId="0" fontId="8" fillId="0" borderId="74" xfId="3" applyBorder="1"/>
    <xf numFmtId="0" fontId="8" fillId="0" borderId="94" xfId="3" applyFont="1" applyBorder="1"/>
    <xf numFmtId="0" fontId="8" fillId="0" borderId="95" xfId="3" applyBorder="1"/>
    <xf numFmtId="0" fontId="8" fillId="0" borderId="0" xfId="3" applyBorder="1" applyAlignment="1">
      <alignment horizontal="right"/>
    </xf>
    <xf numFmtId="164" fontId="8" fillId="0" borderId="0" xfId="3" applyNumberFormat="1" applyBorder="1"/>
    <xf numFmtId="0" fontId="8" fillId="0" borderId="0" xfId="3" applyFont="1" applyFill="1" applyBorder="1"/>
    <xf numFmtId="0" fontId="8" fillId="0" borderId="96" xfId="3" applyBorder="1"/>
    <xf numFmtId="0" fontId="8" fillId="0" borderId="97" xfId="3" applyBorder="1"/>
    <xf numFmtId="0" fontId="8" fillId="0" borderId="98" xfId="3" applyFont="1" applyBorder="1"/>
    <xf numFmtId="0" fontId="8" fillId="0" borderId="99" xfId="3" applyBorder="1"/>
    <xf numFmtId="166" fontId="8" fillId="0" borderId="100" xfId="3" applyNumberFormat="1" applyBorder="1" applyAlignment="1">
      <alignment horizontal="right"/>
    </xf>
    <xf numFmtId="0" fontId="8" fillId="0" borderId="100" xfId="3" applyBorder="1"/>
    <xf numFmtId="0" fontId="8" fillId="0" borderId="70" xfId="3" applyBorder="1"/>
    <xf numFmtId="166" fontId="8" fillId="0" borderId="69" xfId="3" applyNumberFormat="1" applyBorder="1" applyAlignment="1">
      <alignment horizontal="right"/>
    </xf>
    <xf numFmtId="0" fontId="7" fillId="3" borderId="89" xfId="3" applyFont="1" applyFill="1" applyBorder="1"/>
    <xf numFmtId="0" fontId="7" fillId="3" borderId="90" xfId="3" applyFont="1" applyFill="1" applyBorder="1"/>
    <xf numFmtId="0" fontId="7" fillId="3" borderId="91" xfId="3" applyFont="1" applyFill="1" applyBorder="1"/>
    <xf numFmtId="0" fontId="7" fillId="0" borderId="0" xfId="3" applyFont="1"/>
    <xf numFmtId="0" fontId="8" fillId="0" borderId="0" xfId="3" applyFont="1" applyAlignment="1"/>
    <xf numFmtId="0" fontId="8" fillId="0" borderId="0" xfId="3" applyAlignment="1">
      <alignment vertical="top" wrapText="1"/>
    </xf>
    <xf numFmtId="0" fontId="6" fillId="0" borderId="109" xfId="4" applyFont="1" applyBorder="1"/>
    <xf numFmtId="0" fontId="0" fillId="0" borderId="109" xfId="4" applyFont="1" applyBorder="1"/>
    <xf numFmtId="0" fontId="0" fillId="0" borderId="109" xfId="4" applyFont="1" applyBorder="1" applyAlignment="1">
      <alignment horizontal="right"/>
    </xf>
    <xf numFmtId="0" fontId="0" fillId="0" borderId="110" xfId="4" applyFont="1" applyBorder="1"/>
    <xf numFmtId="0" fontId="8" fillId="0" borderId="109" xfId="3" applyNumberFormat="1" applyBorder="1" applyAlignment="1">
      <alignment horizontal="left"/>
    </xf>
    <xf numFmtId="0" fontId="8" fillId="0" borderId="111" xfId="3" applyNumberFormat="1" applyBorder="1"/>
    <xf numFmtId="0" fontId="6" fillId="0" borderId="113" xfId="4" applyFont="1" applyBorder="1"/>
    <xf numFmtId="0" fontId="0" fillId="0" borderId="113" xfId="4" applyFont="1" applyBorder="1"/>
    <xf numFmtId="0" fontId="0" fillId="0" borderId="113" xfId="4" applyFont="1" applyBorder="1" applyAlignment="1">
      <alignment horizontal="right"/>
    </xf>
    <xf numFmtId="49" fontId="6" fillId="3" borderId="80" xfId="3" applyNumberFormat="1" applyFont="1" applyFill="1" applyBorder="1" applyAlignment="1">
      <alignment horizontal="center"/>
    </xf>
    <xf numFmtId="0" fontId="6" fillId="3" borderId="81" xfId="3" applyFont="1" applyFill="1" applyBorder="1" applyAlignment="1">
      <alignment horizontal="center"/>
    </xf>
    <xf numFmtId="0" fontId="6" fillId="3" borderId="82" xfId="3" applyFont="1" applyFill="1" applyBorder="1" applyAlignment="1">
      <alignment horizontal="center"/>
    </xf>
    <xf numFmtId="0" fontId="6" fillId="3" borderId="101" xfId="3" applyFont="1" applyFill="1" applyBorder="1" applyAlignment="1">
      <alignment horizontal="center"/>
    </xf>
    <xf numFmtId="0" fontId="6" fillId="3" borderId="102" xfId="3" applyFont="1" applyFill="1" applyBorder="1" applyAlignment="1">
      <alignment horizontal="center"/>
    </xf>
    <xf numFmtId="0" fontId="6" fillId="3" borderId="103" xfId="3" applyFont="1" applyFill="1" applyBorder="1" applyAlignment="1">
      <alignment horizontal="center"/>
    </xf>
    <xf numFmtId="49" fontId="11" fillId="0" borderId="73" xfId="3" applyNumberFormat="1" applyFont="1" applyBorder="1"/>
    <xf numFmtId="0" fontId="11" fillId="0" borderId="0" xfId="3" applyFont="1" applyBorder="1"/>
    <xf numFmtId="3" fontId="8" fillId="0" borderId="95" xfId="3" applyNumberFormat="1" applyFont="1" applyBorder="1"/>
    <xf numFmtId="3" fontId="8" fillId="0" borderId="74" xfId="3" applyNumberFormat="1" applyFont="1" applyBorder="1"/>
    <xf numFmtId="3" fontId="8" fillId="0" borderId="104" xfId="3" applyNumberFormat="1" applyFont="1" applyBorder="1"/>
    <xf numFmtId="3" fontId="8" fillId="0" borderId="105" xfId="3" applyNumberFormat="1" applyFont="1" applyBorder="1"/>
    <xf numFmtId="0" fontId="6" fillId="3" borderId="80" xfId="3" applyFont="1" applyFill="1" applyBorder="1"/>
    <xf numFmtId="0" fontId="6" fillId="3" borderId="81" xfId="3" applyFont="1" applyFill="1" applyBorder="1"/>
    <xf numFmtId="3" fontId="6" fillId="3" borderId="82" xfId="3" applyNumberFormat="1" applyFont="1" applyFill="1" applyBorder="1"/>
    <xf numFmtId="3" fontId="6" fillId="3" borderId="101" xfId="3" applyNumberFormat="1" applyFont="1" applyFill="1" applyBorder="1"/>
    <xf numFmtId="3" fontId="6" fillId="3" borderId="102" xfId="3" applyNumberFormat="1" applyFont="1" applyFill="1" applyBorder="1"/>
    <xf numFmtId="3" fontId="6" fillId="3" borderId="103" xfId="3" applyNumberFormat="1" applyFont="1" applyFill="1" applyBorder="1"/>
    <xf numFmtId="0" fontId="6" fillId="0" borderId="0" xfId="3" applyFont="1"/>
    <xf numFmtId="0" fontId="8" fillId="3" borderId="93" xfId="3" applyFill="1" applyBorder="1"/>
    <xf numFmtId="0" fontId="6" fillId="3" borderId="106" xfId="3" applyFont="1" applyFill="1" applyBorder="1" applyAlignment="1">
      <alignment horizontal="right"/>
    </xf>
    <xf numFmtId="0" fontId="6" fillId="3" borderId="65" xfId="3" applyFont="1" applyFill="1" applyBorder="1" applyAlignment="1">
      <alignment horizontal="right"/>
    </xf>
    <xf numFmtId="0" fontId="6" fillId="3" borderId="64" xfId="3" applyFont="1" applyFill="1" applyBorder="1" applyAlignment="1">
      <alignment horizontal="center"/>
    </xf>
    <xf numFmtId="4" fontId="5" fillId="3" borderId="65" xfId="3" applyNumberFormat="1" applyFont="1" applyFill="1" applyBorder="1" applyAlignment="1">
      <alignment horizontal="right"/>
    </xf>
    <xf numFmtId="4" fontId="5" fillId="3" borderId="93" xfId="3" applyNumberFormat="1" applyFont="1" applyFill="1" applyBorder="1" applyAlignment="1">
      <alignment horizontal="right"/>
    </xf>
    <xf numFmtId="0" fontId="8" fillId="0" borderId="78" xfId="3" applyFont="1" applyBorder="1"/>
    <xf numFmtId="3" fontId="8" fillId="0" borderId="85" xfId="3" applyNumberFormat="1" applyFont="1" applyBorder="1" applyAlignment="1">
      <alignment horizontal="right"/>
    </xf>
    <xf numFmtId="2" fontId="8" fillId="0" borderId="71" xfId="3" applyNumberFormat="1" applyFont="1" applyBorder="1" applyAlignment="1">
      <alignment horizontal="right"/>
    </xf>
    <xf numFmtId="3" fontId="8" fillId="0" borderId="96" xfId="3" applyNumberFormat="1" applyFont="1" applyBorder="1" applyAlignment="1">
      <alignment horizontal="right"/>
    </xf>
    <xf numFmtId="4" fontId="8" fillId="0" borderId="84" xfId="3" applyNumberFormat="1" applyFont="1" applyBorder="1" applyAlignment="1">
      <alignment horizontal="right"/>
    </xf>
    <xf numFmtId="3" fontId="8" fillId="0" borderId="78" xfId="3" applyNumberFormat="1" applyFont="1" applyBorder="1" applyAlignment="1">
      <alignment horizontal="right"/>
    </xf>
    <xf numFmtId="0" fontId="8" fillId="3" borderId="89" xfId="3" applyFill="1" applyBorder="1"/>
    <xf numFmtId="0" fontId="6" fillId="3" borderId="90" xfId="3" applyFont="1" applyFill="1" applyBorder="1"/>
    <xf numFmtId="0" fontId="8" fillId="3" borderId="90" xfId="3" applyFill="1" applyBorder="1"/>
    <xf numFmtId="4" fontId="8" fillId="3" borderId="107" xfId="3" applyNumberFormat="1" applyFill="1" applyBorder="1"/>
    <xf numFmtId="4" fontId="8" fillId="3" borderId="89" xfId="3" applyNumberFormat="1" applyFill="1" applyBorder="1"/>
    <xf numFmtId="4" fontId="8" fillId="3" borderId="90" xfId="3" applyNumberFormat="1" applyFill="1" applyBorder="1"/>
    <xf numFmtId="3" fontId="11" fillId="0" borderId="0" xfId="3" applyNumberFormat="1" applyFont="1"/>
    <xf numFmtId="4" fontId="11" fillId="0" borderId="0" xfId="3" applyNumberFormat="1" applyFont="1"/>
    <xf numFmtId="4" fontId="8" fillId="0" borderId="0" xfId="3" applyNumberFormat="1"/>
    <xf numFmtId="0" fontId="0" fillId="0" borderId="0" xfId="4" applyFont="1"/>
    <xf numFmtId="0" fontId="15" fillId="0" borderId="0" xfId="4" applyFont="1" applyAlignment="1">
      <alignment horizontal="center"/>
    </xf>
    <xf numFmtId="0" fontId="16" fillId="0" borderId="0" xfId="4" applyFont="1" applyAlignment="1">
      <alignment horizontal="center"/>
    </xf>
    <xf numFmtId="0" fontId="16" fillId="0" borderId="0" xfId="4" applyFont="1" applyAlignment="1">
      <alignment horizontal="right"/>
    </xf>
    <xf numFmtId="0" fontId="11" fillId="0" borderId="110" xfId="4" applyFont="1" applyBorder="1" applyAlignment="1">
      <alignment horizontal="right"/>
    </xf>
    <xf numFmtId="0" fontId="0" fillId="0" borderId="109" xfId="4" applyFont="1" applyBorder="1" applyAlignment="1">
      <alignment horizontal="left"/>
    </xf>
    <xf numFmtId="0" fontId="0" fillId="0" borderId="111" xfId="4" applyFont="1" applyBorder="1"/>
    <xf numFmtId="0" fontId="11" fillId="0" borderId="0" xfId="4" applyFont="1"/>
    <xf numFmtId="0" fontId="0" fillId="0" borderId="0" xfId="4" applyFont="1" applyAlignment="1">
      <alignment horizontal="right"/>
    </xf>
    <xf numFmtId="0" fontId="0" fillId="0" borderId="0" xfId="4" applyFont="1" applyAlignment="1"/>
    <xf numFmtId="49" fontId="11" fillId="3" borderId="71" xfId="4" applyNumberFormat="1" applyFont="1" applyFill="1" applyBorder="1"/>
    <xf numFmtId="0" fontId="11" fillId="3" borderId="69" xfId="4" applyFont="1" applyFill="1" applyBorder="1" applyAlignment="1">
      <alignment horizontal="center"/>
    </xf>
    <xf numFmtId="0" fontId="11" fillId="3" borderId="69" xfId="4" applyNumberFormat="1" applyFont="1" applyFill="1" applyBorder="1" applyAlignment="1">
      <alignment horizontal="center"/>
    </xf>
    <xf numFmtId="0" fontId="11" fillId="3" borderId="71" xfId="4" applyFont="1" applyFill="1" applyBorder="1" applyAlignment="1">
      <alignment horizontal="center"/>
    </xf>
    <xf numFmtId="0" fontId="6" fillId="0" borderId="104" xfId="4" applyFont="1" applyBorder="1" applyAlignment="1">
      <alignment horizontal="center"/>
    </xf>
    <xf numFmtId="49" fontId="6" fillId="0" borderId="104" xfId="4" applyNumberFormat="1" applyFont="1" applyBorder="1" applyAlignment="1">
      <alignment horizontal="left"/>
    </xf>
    <xf numFmtId="0" fontId="6" fillId="0" borderId="76" xfId="4" applyFont="1" applyBorder="1"/>
    <xf numFmtId="0" fontId="0" fillId="0" borderId="70" xfId="4" applyFont="1" applyBorder="1" applyAlignment="1">
      <alignment horizontal="center"/>
    </xf>
    <xf numFmtId="0" fontId="0" fillId="0" borderId="70" xfId="4" applyNumberFormat="1" applyFont="1" applyBorder="1" applyAlignment="1">
      <alignment horizontal="right"/>
    </xf>
    <xf numFmtId="0" fontId="0" fillId="0" borderId="70" xfId="4" applyNumberFormat="1" applyFont="1" applyBorder="1"/>
    <xf numFmtId="0" fontId="18" fillId="0" borderId="0" xfId="4" applyFont="1"/>
    <xf numFmtId="0" fontId="9" fillId="0" borderId="115" xfId="4" applyFont="1" applyBorder="1" applyAlignment="1">
      <alignment horizontal="center" vertical="top"/>
    </xf>
    <xf numFmtId="49" fontId="9" fillId="0" borderId="115" xfId="4" applyNumberFormat="1" applyFont="1" applyBorder="1" applyAlignment="1">
      <alignment horizontal="left" vertical="top"/>
    </xf>
    <xf numFmtId="0" fontId="23" fillId="0" borderId="115" xfId="4" applyFont="1" applyBorder="1" applyAlignment="1">
      <alignment vertical="top" wrapText="1"/>
    </xf>
    <xf numFmtId="49" fontId="9" fillId="0" borderId="115" xfId="4" applyNumberFormat="1" applyFont="1" applyBorder="1" applyAlignment="1">
      <alignment horizontal="center" shrinkToFit="1"/>
    </xf>
    <xf numFmtId="4" fontId="9" fillId="0" borderId="115" xfId="4" applyNumberFormat="1" applyFont="1" applyBorder="1" applyAlignment="1">
      <alignment horizontal="right"/>
    </xf>
    <xf numFmtId="4" fontId="9" fillId="0" borderId="115" xfId="4" applyNumberFormat="1" applyFont="1" applyBorder="1"/>
    <xf numFmtId="0" fontId="9" fillId="0" borderId="115" xfId="4" applyFont="1" applyBorder="1" applyAlignment="1">
      <alignment vertical="top" wrapText="1"/>
    </xf>
    <xf numFmtId="49" fontId="23" fillId="0" borderId="115" xfId="4" applyNumberFormat="1" applyFont="1" applyBorder="1" applyAlignment="1">
      <alignment horizontal="left" vertical="top"/>
    </xf>
    <xf numFmtId="0" fontId="0" fillId="3" borderId="71" xfId="4" applyFont="1" applyFill="1" applyBorder="1" applyAlignment="1">
      <alignment horizontal="center"/>
    </xf>
    <xf numFmtId="49" fontId="4" fillId="3" borderId="71" xfId="4" applyNumberFormat="1" applyFont="1" applyFill="1" applyBorder="1" applyAlignment="1">
      <alignment horizontal="left"/>
    </xf>
    <xf numFmtId="0" fontId="4" fillId="3" borderId="76" xfId="4" applyFont="1" applyFill="1" applyBorder="1"/>
    <xf numFmtId="0" fontId="0" fillId="3" borderId="70" xfId="4" applyFont="1" applyFill="1" applyBorder="1" applyAlignment="1">
      <alignment horizontal="center"/>
    </xf>
    <xf numFmtId="4" fontId="0" fillId="3" borderId="70" xfId="4" applyNumberFormat="1" applyFont="1" applyFill="1" applyBorder="1" applyAlignment="1">
      <alignment horizontal="right"/>
    </xf>
    <xf numFmtId="4" fontId="0" fillId="3" borderId="69" xfId="4" applyNumberFormat="1" applyFont="1" applyFill="1" applyBorder="1" applyAlignment="1">
      <alignment horizontal="right"/>
    </xf>
    <xf numFmtId="4" fontId="6" fillId="3" borderId="71" xfId="4" applyNumberFormat="1" applyFont="1" applyFill="1" applyBorder="1"/>
    <xf numFmtId="3" fontId="0" fillId="0" borderId="0" xfId="4" applyNumberFormat="1" applyFont="1"/>
    <xf numFmtId="0" fontId="6" fillId="0" borderId="66" xfId="4" applyFont="1" applyBorder="1" applyAlignment="1">
      <alignment horizontal="center"/>
    </xf>
    <xf numFmtId="49" fontId="6" fillId="0" borderId="66" xfId="4" applyNumberFormat="1" applyFont="1" applyBorder="1" applyAlignment="1">
      <alignment horizontal="left"/>
    </xf>
    <xf numFmtId="0" fontId="9" fillId="0" borderId="71" xfId="4" applyFont="1" applyBorder="1" applyAlignment="1">
      <alignment horizontal="center" vertical="top"/>
    </xf>
    <xf numFmtId="49" fontId="9" fillId="0" borderId="71" xfId="4" applyNumberFormat="1" applyFont="1" applyBorder="1" applyAlignment="1">
      <alignment horizontal="left" vertical="top"/>
    </xf>
    <xf numFmtId="0" fontId="9" fillId="0" borderId="71" xfId="4" applyFont="1" applyBorder="1" applyAlignment="1">
      <alignment wrapText="1"/>
    </xf>
    <xf numFmtId="49" fontId="9" fillId="0" borderId="71" xfId="4" applyNumberFormat="1" applyFont="1" applyBorder="1" applyAlignment="1">
      <alignment horizontal="center" shrinkToFit="1"/>
    </xf>
    <xf numFmtId="4" fontId="9" fillId="0" borderId="71" xfId="4" applyNumberFormat="1" applyFont="1" applyBorder="1" applyAlignment="1">
      <alignment horizontal="right"/>
    </xf>
    <xf numFmtId="4" fontId="9" fillId="0" borderId="71" xfId="4" applyNumberFormat="1" applyFont="1" applyBorder="1"/>
    <xf numFmtId="49" fontId="23" fillId="0" borderId="71" xfId="4" applyNumberFormat="1" applyFont="1" applyBorder="1" applyAlignment="1">
      <alignment horizontal="left" vertical="top"/>
    </xf>
    <xf numFmtId="0" fontId="23" fillId="0" borderId="71" xfId="4" applyFont="1" applyBorder="1" applyAlignment="1">
      <alignment vertical="top" wrapText="1"/>
    </xf>
    <xf numFmtId="49" fontId="23" fillId="0" borderId="71" xfId="4" applyNumberFormat="1" applyFont="1" applyBorder="1" applyAlignment="1">
      <alignment horizontal="center" shrinkToFit="1"/>
    </xf>
    <xf numFmtId="4" fontId="23" fillId="0" borderId="71" xfId="4" applyNumberFormat="1" applyFont="1" applyBorder="1" applyAlignment="1">
      <alignment horizontal="right"/>
    </xf>
    <xf numFmtId="0" fontId="9" fillId="0" borderId="71" xfId="4" applyFont="1" applyBorder="1" applyAlignment="1">
      <alignment vertical="top" wrapText="1"/>
    </xf>
    <xf numFmtId="0" fontId="9" fillId="0" borderId="71" xfId="3" applyFont="1" applyBorder="1" applyAlignment="1">
      <alignment wrapText="1"/>
    </xf>
    <xf numFmtId="0" fontId="9" fillId="0" borderId="71" xfId="3" applyFont="1" applyBorder="1" applyAlignment="1"/>
    <xf numFmtId="0" fontId="9" fillId="0" borderId="71" xfId="3" applyFont="1" applyBorder="1" applyAlignment="1">
      <alignment horizontal="center" wrapText="1"/>
    </xf>
    <xf numFmtId="2" fontId="9" fillId="0" borderId="71" xfId="3" applyNumberFormat="1" applyFont="1" applyBorder="1" applyAlignment="1">
      <alignment horizontal="right" wrapText="1"/>
    </xf>
    <xf numFmtId="49" fontId="23" fillId="0" borderId="115" xfId="4" applyNumberFormat="1" applyFont="1" applyBorder="1" applyAlignment="1">
      <alignment horizontal="center" shrinkToFit="1"/>
    </xf>
    <xf numFmtId="4" fontId="23" fillId="0" borderId="115" xfId="4" applyNumberFormat="1" applyFont="1" applyBorder="1" applyAlignment="1">
      <alignment horizontal="right"/>
    </xf>
    <xf numFmtId="4" fontId="23" fillId="0" borderId="115" xfId="4" applyNumberFormat="1" applyFont="1" applyBorder="1"/>
    <xf numFmtId="0" fontId="0" fillId="0" borderId="0" xfId="4" applyFont="1" applyBorder="1"/>
    <xf numFmtId="0" fontId="21" fillId="0" borderId="0" xfId="4" applyFont="1" applyAlignment="1"/>
    <xf numFmtId="0" fontId="39" fillId="0" borderId="0" xfId="4" applyFont="1" applyBorder="1"/>
    <xf numFmtId="3" fontId="39" fillId="0" borderId="0" xfId="4" applyNumberFormat="1" applyFont="1" applyBorder="1" applyAlignment="1">
      <alignment horizontal="right"/>
    </xf>
    <xf numFmtId="4" fontId="39" fillId="0" borderId="0" xfId="4" applyNumberFormat="1" applyFont="1" applyBorder="1"/>
    <xf numFmtId="0" fontId="21" fillId="0" borderId="0" xfId="4" applyFont="1" applyBorder="1" applyAlignment="1"/>
    <xf numFmtId="0" fontId="0" fillId="0" borderId="0" xfId="4" applyFont="1" applyBorder="1" applyAlignment="1">
      <alignment horizontal="right"/>
    </xf>
    <xf numFmtId="0" fontId="11" fillId="0" borderId="0" xfId="0" applyFont="1" applyAlignment="1">
      <alignment horizontal="center" vertical="top"/>
    </xf>
    <xf numFmtId="49" fontId="11" fillId="0" borderId="0" xfId="0" applyNumberFormat="1" applyFont="1" applyAlignment="1">
      <alignment vertical="top" wrapText="1"/>
    </xf>
    <xf numFmtId="0" fontId="43" fillId="0" borderId="0" xfId="0" applyFont="1" applyAlignment="1">
      <alignment vertical="top" wrapText="1"/>
    </xf>
    <xf numFmtId="0" fontId="11" fillId="0" borderId="0" xfId="0" applyFont="1" applyAlignment="1">
      <alignment vertical="top"/>
    </xf>
    <xf numFmtId="170" fontId="11" fillId="0" borderId="0" xfId="0" applyNumberFormat="1" applyFont="1" applyAlignment="1">
      <alignment vertical="top"/>
    </xf>
    <xf numFmtId="49" fontId="11" fillId="0" borderId="0" xfId="0" applyNumberFormat="1" applyFont="1" applyAlignment="1">
      <alignment horizontal="center" vertical="top" wrapText="1"/>
    </xf>
    <xf numFmtId="0" fontId="0" fillId="0" borderId="12" xfId="0" applyNumberFormat="1" applyBorder="1" applyAlignment="1">
      <alignment horizontal="center" vertical="top"/>
    </xf>
    <xf numFmtId="0" fontId="0" fillId="0" borderId="12" xfId="0" applyNumberFormat="1" applyBorder="1" applyAlignment="1">
      <alignment vertical="top"/>
    </xf>
    <xf numFmtId="0" fontId="44" fillId="0" borderId="12" xfId="0" applyFont="1" applyBorder="1" applyAlignment="1">
      <alignment vertical="top"/>
    </xf>
    <xf numFmtId="0" fontId="45" fillId="0" borderId="12" xfId="0" applyNumberFormat="1" applyFont="1" applyBorder="1" applyAlignment="1">
      <alignment vertical="top"/>
    </xf>
    <xf numFmtId="170" fontId="44" fillId="2" borderId="12" xfId="0" applyNumberFormat="1" applyFont="1" applyFill="1" applyBorder="1" applyAlignment="1">
      <alignment vertical="top"/>
    </xf>
    <xf numFmtId="0" fontId="0" fillId="0" borderId="0" xfId="0" applyAlignment="1">
      <alignment horizontal="center" vertical="top"/>
    </xf>
    <xf numFmtId="0" fontId="6" fillId="0" borderId="0" xfId="0" applyFont="1" applyAlignment="1">
      <alignment horizontal="right" vertical="top"/>
    </xf>
    <xf numFmtId="0" fontId="6" fillId="0" borderId="0" xfId="0" applyFont="1" applyAlignment="1">
      <alignment vertical="top"/>
    </xf>
    <xf numFmtId="0" fontId="8" fillId="0" borderId="0" xfId="0" applyFont="1" applyAlignment="1">
      <alignment vertical="top"/>
    </xf>
    <xf numFmtId="170" fontId="6" fillId="0" borderId="0" xfId="0" applyNumberFormat="1" applyFont="1" applyAlignment="1">
      <alignment vertical="top"/>
    </xf>
    <xf numFmtId="0" fontId="0" fillId="2" borderId="0" xfId="0" applyFill="1" applyAlignment="1">
      <alignment horizontal="center" vertical="top"/>
    </xf>
    <xf numFmtId="0" fontId="0" fillId="2" borderId="0" xfId="0" applyFill="1" applyAlignment="1">
      <alignment vertical="top"/>
    </xf>
    <xf numFmtId="0" fontId="7" fillId="2" borderId="0" xfId="0" applyFont="1" applyFill="1" applyAlignment="1">
      <alignment vertical="top"/>
    </xf>
    <xf numFmtId="0" fontId="11" fillId="0" borderId="21" xfId="0" applyFont="1" applyBorder="1" applyAlignment="1">
      <alignment horizontal="center" vertical="top"/>
    </xf>
    <xf numFmtId="0" fontId="11" fillId="0" borderId="21" xfId="0" applyFont="1" applyBorder="1" applyAlignment="1">
      <alignment vertical="top"/>
    </xf>
    <xf numFmtId="0" fontId="11" fillId="0" borderId="21" xfId="0" applyFont="1" applyBorder="1" applyAlignment="1">
      <alignment horizontal="right" vertical="top"/>
    </xf>
    <xf numFmtId="0" fontId="0" fillId="0" borderId="0" xfId="0" applyAlignment="1">
      <alignment vertical="top"/>
    </xf>
    <xf numFmtId="0" fontId="0" fillId="0" borderId="0" xfId="0" applyAlignment="1">
      <alignment horizontal="left" vertical="top"/>
    </xf>
    <xf numFmtId="49" fontId="0" fillId="0" borderId="0" xfId="0" applyNumberFormat="1" applyAlignment="1">
      <alignment vertical="top"/>
    </xf>
    <xf numFmtId="0" fontId="7" fillId="0" borderId="0" xfId="0" applyFont="1" applyAlignment="1">
      <alignment vertical="top"/>
    </xf>
    <xf numFmtId="7" fontId="7" fillId="2" borderId="0" xfId="0" applyNumberFormat="1" applyFont="1" applyFill="1" applyBorder="1" applyAlignment="1">
      <alignment horizontal="right" vertical="top"/>
    </xf>
    <xf numFmtId="0" fontId="0" fillId="0" borderId="0" xfId="0" applyAlignment="1">
      <alignment horizontal="right" vertical="top"/>
    </xf>
    <xf numFmtId="2" fontId="46" fillId="0" borderId="0" xfId="0" applyNumberFormat="1" applyFont="1" applyAlignment="1">
      <alignment horizontal="left" vertical="top"/>
    </xf>
    <xf numFmtId="7" fontId="44" fillId="2" borderId="0" xfId="0" applyNumberFormat="1" applyFont="1" applyFill="1" applyBorder="1" applyAlignment="1">
      <alignment horizontal="right" vertical="top"/>
    </xf>
    <xf numFmtId="0" fontId="47" fillId="0" borderId="0" xfId="0" applyFont="1" applyAlignment="1">
      <alignment horizontal="center" vertical="top"/>
    </xf>
    <xf numFmtId="0" fontId="38" fillId="0" borderId="0" xfId="0" applyFont="1" applyAlignment="1">
      <alignment vertical="top"/>
    </xf>
    <xf numFmtId="0" fontId="38" fillId="0" borderId="0" xfId="0" applyFont="1" applyAlignment="1">
      <alignment horizontal="right" vertical="top"/>
    </xf>
    <xf numFmtId="14" fontId="38" fillId="0" borderId="0" xfId="0" applyNumberFormat="1" applyFont="1" applyAlignment="1">
      <alignment vertical="top"/>
    </xf>
    <xf numFmtId="0" fontId="0" fillId="0" borderId="0" xfId="0" applyFont="1" applyAlignment="1">
      <alignment horizontal="center" vertical="top" wrapText="1"/>
    </xf>
    <xf numFmtId="0" fontId="48" fillId="0" borderId="0" xfId="5" applyFont="1" applyFill="1" applyBorder="1" applyAlignment="1">
      <alignment horizontal="left"/>
    </xf>
    <xf numFmtId="0" fontId="31" fillId="0" borderId="0" xfId="5" applyFont="1" applyFill="1" applyBorder="1" applyAlignment="1">
      <alignment horizontal="center"/>
    </xf>
    <xf numFmtId="165" fontId="31" fillId="0" borderId="0" xfId="5" applyNumberFormat="1" applyFont="1" applyFill="1" applyBorder="1"/>
    <xf numFmtId="4" fontId="31" fillId="0" borderId="0" xfId="5" applyNumberFormat="1" applyFont="1" applyFill="1" applyBorder="1"/>
    <xf numFmtId="0" fontId="31" fillId="0" borderId="0" xfId="5" applyFont="1" applyFill="1" applyBorder="1"/>
    <xf numFmtId="0" fontId="48" fillId="0" borderId="0" xfId="5" applyFont="1" applyBorder="1" applyAlignment="1">
      <alignment horizontal="left"/>
    </xf>
    <xf numFmtId="0" fontId="0" fillId="0" borderId="0" xfId="5" applyFont="1" applyBorder="1" applyAlignment="1"/>
    <xf numFmtId="165" fontId="49" fillId="0" borderId="0" xfId="5" applyNumberFormat="1" applyFont="1" applyBorder="1" applyAlignment="1">
      <alignment horizontal="right"/>
    </xf>
    <xf numFmtId="0" fontId="49" fillId="0" borderId="0" xfId="5" applyFont="1" applyBorder="1" applyAlignment="1">
      <alignment horizontal="center"/>
    </xf>
    <xf numFmtId="0" fontId="48" fillId="0" borderId="117" xfId="5" applyFont="1" applyBorder="1" applyAlignment="1">
      <alignment horizontal="left"/>
    </xf>
    <xf numFmtId="0" fontId="49" fillId="0" borderId="117" xfId="5" applyFont="1" applyBorder="1" applyAlignment="1">
      <alignment horizontal="center"/>
    </xf>
    <xf numFmtId="0" fontId="31" fillId="0" borderId="0" xfId="6" applyFont="1" applyBorder="1" applyAlignment="1">
      <alignment vertical="center"/>
    </xf>
    <xf numFmtId="0" fontId="31" fillId="0" borderId="0" xfId="6" applyFont="1" applyAlignment="1">
      <alignment vertical="center"/>
    </xf>
    <xf numFmtId="4" fontId="52" fillId="0" borderId="123" xfId="6" applyNumberFormat="1" applyFont="1" applyFill="1" applyBorder="1" applyAlignment="1">
      <alignment vertical="center"/>
    </xf>
    <xf numFmtId="4" fontId="52" fillId="0" borderId="125" xfId="6" applyNumberFormat="1" applyFont="1" applyFill="1" applyBorder="1" applyAlignment="1">
      <alignment vertical="center"/>
    </xf>
    <xf numFmtId="0" fontId="8" fillId="0" borderId="126" xfId="5" applyFont="1" applyBorder="1" applyAlignment="1">
      <alignment horizontal="center" vertical="center"/>
    </xf>
    <xf numFmtId="0" fontId="52" fillId="0" borderId="127" xfId="5" applyFont="1" applyBorder="1" applyAlignment="1">
      <alignment horizontal="left"/>
    </xf>
    <xf numFmtId="0" fontId="8" fillId="0" borderId="53" xfId="5" applyFont="1" applyBorder="1" applyAlignment="1">
      <alignment horizontal="center" vertical="center" wrapText="1"/>
    </xf>
    <xf numFmtId="0" fontId="51" fillId="0" borderId="127" xfId="6" applyFont="1" applyFill="1" applyBorder="1" applyAlignment="1">
      <alignment horizontal="center" vertical="center"/>
    </xf>
    <xf numFmtId="4" fontId="52" fillId="0" borderId="127" xfId="6" applyNumberFormat="1" applyFont="1" applyFill="1" applyBorder="1" applyAlignment="1">
      <alignment vertical="center"/>
    </xf>
    <xf numFmtId="4" fontId="52" fillId="0" borderId="53" xfId="6" applyNumberFormat="1" applyFont="1" applyFill="1" applyBorder="1" applyAlignment="1">
      <alignment vertical="center"/>
    </xf>
    <xf numFmtId="4" fontId="52" fillId="0" borderId="128" xfId="6" applyNumberFormat="1" applyFont="1" applyFill="1" applyBorder="1" applyAlignment="1">
      <alignment vertical="center"/>
    </xf>
    <xf numFmtId="0" fontId="23" fillId="0" borderId="129" xfId="5" applyFont="1" applyBorder="1" applyAlignment="1">
      <alignment horizontal="center"/>
    </xf>
    <xf numFmtId="0" fontId="23" fillId="0" borderId="130" xfId="5" applyFont="1" applyBorder="1" applyAlignment="1">
      <alignment horizontal="left"/>
    </xf>
    <xf numFmtId="0" fontId="23" fillId="0" borderId="131" xfId="5" applyFont="1" applyBorder="1" applyAlignment="1">
      <alignment horizontal="left"/>
    </xf>
    <xf numFmtId="0" fontId="23" fillId="0" borderId="130" xfId="5" applyFont="1" applyBorder="1" applyAlignment="1">
      <alignment horizontal="center"/>
    </xf>
    <xf numFmtId="170" fontId="23" fillId="0" borderId="130" xfId="5" applyNumberFormat="1" applyFont="1" applyBorder="1" applyAlignment="1">
      <alignment horizontal="right"/>
    </xf>
    <xf numFmtId="170" fontId="23" fillId="0" borderId="132" xfId="5" applyNumberFormat="1" applyFont="1" applyBorder="1" applyAlignment="1">
      <alignment horizontal="right"/>
    </xf>
    <xf numFmtId="170" fontId="23" fillId="0" borderId="131" xfId="5" applyNumberFormat="1" applyFont="1" applyBorder="1" applyAlignment="1">
      <alignment horizontal="right"/>
    </xf>
    <xf numFmtId="170" fontId="23" fillId="0" borderId="133" xfId="5" applyNumberFormat="1" applyFont="1" applyBorder="1" applyAlignment="1">
      <alignment horizontal="right"/>
    </xf>
    <xf numFmtId="0" fontId="31" fillId="0" borderId="0" xfId="5" applyFont="1" applyBorder="1" applyAlignment="1">
      <alignment horizontal="center"/>
    </xf>
    <xf numFmtId="0" fontId="23" fillId="0" borderId="134" xfId="5" applyFont="1" applyBorder="1" applyAlignment="1">
      <alignment horizontal="center"/>
    </xf>
    <xf numFmtId="170" fontId="23" fillId="0" borderId="135" xfId="5" applyNumberFormat="1" applyFont="1" applyBorder="1" applyAlignment="1">
      <alignment horizontal="right"/>
    </xf>
    <xf numFmtId="170" fontId="23" fillId="0" borderId="136" xfId="5" applyNumberFormat="1" applyFont="1" applyBorder="1" applyAlignment="1">
      <alignment horizontal="right"/>
    </xf>
    <xf numFmtId="0" fontId="52" fillId="0" borderId="130" xfId="5" applyFont="1" applyBorder="1" applyAlignment="1">
      <alignment horizontal="left"/>
    </xf>
    <xf numFmtId="0" fontId="54" fillId="0" borderId="116" xfId="7" applyFont="1" applyFill="1" applyBorder="1" applyAlignment="1">
      <alignment horizontal="left" vertical="center" wrapText="1"/>
    </xf>
    <xf numFmtId="170" fontId="55" fillId="0" borderId="116" xfId="7" applyNumberFormat="1" applyFont="1" applyFill="1" applyBorder="1" applyAlignment="1">
      <alignment horizontal="right" vertical="center" wrapText="1"/>
    </xf>
    <xf numFmtId="0" fontId="23" fillId="0" borderId="130" xfId="5" applyFont="1" applyBorder="1" applyAlignment="1">
      <alignment horizontal="left" wrapText="1"/>
    </xf>
    <xf numFmtId="0" fontId="23" fillId="0" borderId="137" xfId="5" applyFont="1" applyBorder="1" applyAlignment="1">
      <alignment horizontal="center"/>
    </xf>
    <xf numFmtId="0" fontId="23" fillId="0" borderId="53" xfId="5" applyFont="1" applyBorder="1" applyAlignment="1">
      <alignment horizontal="center"/>
    </xf>
    <xf numFmtId="170" fontId="23" fillId="0" borderId="128" xfId="5" applyNumberFormat="1" applyFont="1" applyBorder="1" applyAlignment="1">
      <alignment horizontal="right"/>
    </xf>
    <xf numFmtId="16" fontId="23" fillId="0" borderId="131" xfId="5" applyNumberFormat="1" applyFont="1" applyBorder="1" applyAlignment="1">
      <alignment horizontal="left"/>
    </xf>
    <xf numFmtId="0" fontId="23" fillId="0" borderId="138" xfId="5" applyFont="1" applyBorder="1" applyAlignment="1">
      <alignment horizontal="left"/>
    </xf>
    <xf numFmtId="16" fontId="23" fillId="0" borderId="138" xfId="5" applyNumberFormat="1" applyFont="1" applyBorder="1" applyAlignment="1">
      <alignment horizontal="left"/>
    </xf>
    <xf numFmtId="0" fontId="23" fillId="0" borderId="138" xfId="5" applyFont="1" applyBorder="1" applyAlignment="1">
      <alignment horizontal="center"/>
    </xf>
    <xf numFmtId="0" fontId="52" fillId="0" borderId="138" xfId="5" applyFont="1" applyBorder="1" applyAlignment="1">
      <alignment horizontal="left"/>
    </xf>
    <xf numFmtId="170" fontId="23" fillId="0" borderId="139" xfId="5" applyNumberFormat="1" applyFont="1" applyBorder="1" applyAlignment="1">
      <alignment horizontal="right"/>
    </xf>
    <xf numFmtId="0" fontId="23" fillId="0" borderId="132" xfId="5" applyFont="1" applyBorder="1" applyAlignment="1">
      <alignment horizontal="center"/>
    </xf>
    <xf numFmtId="165" fontId="23" fillId="0" borderId="132" xfId="5" applyNumberFormat="1" applyFont="1" applyBorder="1" applyAlignment="1">
      <alignment horizontal="right"/>
    </xf>
    <xf numFmtId="165" fontId="23" fillId="0" borderId="135" xfId="5" applyNumberFormat="1" applyFont="1" applyBorder="1" applyAlignment="1">
      <alignment horizontal="right"/>
    </xf>
    <xf numFmtId="165" fontId="23" fillId="0" borderId="140" xfId="5" applyNumberFormat="1" applyFont="1" applyBorder="1" applyAlignment="1">
      <alignment horizontal="right"/>
    </xf>
    <xf numFmtId="0" fontId="56" fillId="0" borderId="141" xfId="6" applyFont="1" applyBorder="1" applyAlignment="1">
      <alignment horizontal="center" vertical="center"/>
    </xf>
    <xf numFmtId="0" fontId="57" fillId="0" borderId="3" xfId="6" applyFont="1" applyBorder="1" applyAlignment="1">
      <alignment horizontal="left" vertical="center" indent="1"/>
    </xf>
    <xf numFmtId="0" fontId="56" fillId="0" borderId="3" xfId="6" applyFont="1" applyBorder="1" applyAlignment="1">
      <alignment horizontal="center" vertical="center"/>
    </xf>
    <xf numFmtId="0" fontId="56" fillId="0" borderId="2" xfId="6" applyFont="1" applyFill="1" applyBorder="1" applyAlignment="1">
      <alignment horizontal="center" vertical="center"/>
    </xf>
    <xf numFmtId="0" fontId="31" fillId="0" borderId="0" xfId="6" applyFont="1" applyFill="1" applyBorder="1" applyAlignment="1">
      <alignment vertical="center"/>
    </xf>
    <xf numFmtId="0" fontId="56" fillId="0" borderId="143" xfId="6" applyFont="1" applyBorder="1" applyAlignment="1">
      <alignment horizontal="center" vertical="center"/>
    </xf>
    <xf numFmtId="0" fontId="1" fillId="0" borderId="21" xfId="5" applyFont="1" applyBorder="1" applyAlignment="1">
      <alignment horizontal="left" vertical="center" indent="1"/>
    </xf>
    <xf numFmtId="0" fontId="56" fillId="0" borderId="21" xfId="6" applyFont="1" applyBorder="1" applyAlignment="1">
      <alignment horizontal="center" vertical="center"/>
    </xf>
    <xf numFmtId="0" fontId="56" fillId="0" borderId="58" xfId="6" applyFont="1" applyFill="1" applyBorder="1" applyAlignment="1">
      <alignment horizontal="center" vertical="center"/>
    </xf>
    <xf numFmtId="0" fontId="56" fillId="0" borderId="145" xfId="6" applyFont="1" applyBorder="1" applyAlignment="1">
      <alignment horizontal="center" vertical="center"/>
    </xf>
    <xf numFmtId="0" fontId="60" fillId="0" borderId="147" xfId="6" applyFont="1" applyFill="1" applyBorder="1" applyAlignment="1">
      <alignment horizontal="center" vertical="center"/>
    </xf>
    <xf numFmtId="4" fontId="60" fillId="0" borderId="147" xfId="6" applyNumberFormat="1" applyFont="1" applyFill="1" applyBorder="1" applyAlignment="1">
      <alignment vertical="center"/>
    </xf>
    <xf numFmtId="4" fontId="60" fillId="0" borderId="147" xfId="6" applyNumberFormat="1" applyFont="1" applyFill="1" applyBorder="1" applyAlignment="1">
      <alignment horizontal="right" vertical="center"/>
    </xf>
    <xf numFmtId="4" fontId="31" fillId="0" borderId="0" xfId="6" applyNumberFormat="1" applyFont="1" applyAlignment="1">
      <alignment vertical="center"/>
    </xf>
    <xf numFmtId="0" fontId="56" fillId="0" borderId="149" xfId="6" applyFont="1" applyBorder="1" applyAlignment="1">
      <alignment horizontal="center" vertical="center"/>
    </xf>
    <xf numFmtId="0" fontId="60" fillId="0" borderId="150" xfId="6" applyFont="1" applyFill="1" applyBorder="1" applyAlignment="1">
      <alignment horizontal="center" vertical="center"/>
    </xf>
    <xf numFmtId="4" fontId="60" fillId="0" borderId="150" xfId="6" applyNumberFormat="1" applyFont="1" applyFill="1" applyBorder="1" applyAlignment="1">
      <alignment vertical="center"/>
    </xf>
    <xf numFmtId="4" fontId="59" fillId="0" borderId="150" xfId="6" applyNumberFormat="1" applyFont="1" applyFill="1" applyBorder="1" applyAlignment="1">
      <alignment horizontal="right" vertical="center"/>
    </xf>
    <xf numFmtId="0" fontId="56" fillId="0" borderId="152" xfId="6" applyFont="1" applyBorder="1" applyAlignment="1">
      <alignment horizontal="center" vertical="center"/>
    </xf>
    <xf numFmtId="0" fontId="60" fillId="0" borderId="117" xfId="6" applyFont="1" applyFill="1" applyBorder="1" applyAlignment="1">
      <alignment horizontal="center" vertical="center"/>
    </xf>
    <xf numFmtId="4" fontId="60" fillId="0" borderId="117" xfId="6" applyNumberFormat="1" applyFont="1" applyFill="1" applyBorder="1" applyAlignment="1">
      <alignment vertical="center"/>
    </xf>
    <xf numFmtId="4" fontId="59" fillId="0" borderId="117" xfId="6" applyNumberFormat="1" applyFont="1" applyFill="1" applyBorder="1" applyAlignment="1">
      <alignment horizontal="right" vertical="center"/>
    </xf>
    <xf numFmtId="0" fontId="31" fillId="0" borderId="0" xfId="6" applyFont="1" applyBorder="1" applyAlignment="1">
      <alignment horizontal="center" vertical="center"/>
    </xf>
    <xf numFmtId="0" fontId="49" fillId="0" borderId="0" xfId="5" applyFont="1" applyBorder="1" applyAlignment="1">
      <alignment horizontal="left"/>
    </xf>
    <xf numFmtId="0" fontId="48" fillId="0" borderId="1" xfId="8" applyFont="1" applyFill="1" applyBorder="1" applyAlignment="1">
      <alignment horizontal="left"/>
    </xf>
    <xf numFmtId="0" fontId="48" fillId="0" borderId="3" xfId="8" applyFont="1" applyFill="1" applyBorder="1" applyAlignment="1">
      <alignment horizontal="left"/>
    </xf>
    <xf numFmtId="0" fontId="31" fillId="0" borderId="3" xfId="8" applyFont="1" applyFill="1" applyBorder="1" applyAlignment="1">
      <alignment horizontal="center"/>
    </xf>
    <xf numFmtId="165" fontId="31" fillId="0" borderId="3" xfId="8" applyNumberFormat="1" applyFont="1" applyFill="1" applyBorder="1"/>
    <xf numFmtId="4" fontId="31" fillId="0" borderId="3" xfId="8" applyNumberFormat="1" applyFont="1" applyFill="1" applyBorder="1"/>
    <xf numFmtId="0" fontId="31" fillId="0" borderId="5" xfId="8" applyFont="1" applyFill="1" applyBorder="1"/>
    <xf numFmtId="0" fontId="31" fillId="0" borderId="0" xfId="8" applyFont="1" applyFill="1" applyBorder="1"/>
    <xf numFmtId="0" fontId="48" fillId="0" borderId="6" xfId="8" applyFont="1" applyFill="1" applyBorder="1" applyAlignment="1">
      <alignment horizontal="left"/>
    </xf>
    <xf numFmtId="0" fontId="48" fillId="0" borderId="0" xfId="8" applyFont="1" applyFill="1" applyBorder="1" applyAlignment="1">
      <alignment horizontal="left"/>
    </xf>
    <xf numFmtId="0" fontId="31" fillId="0" borderId="0" xfId="8" applyFont="1" applyFill="1" applyBorder="1" applyAlignment="1">
      <alignment horizontal="center"/>
    </xf>
    <xf numFmtId="165" fontId="31" fillId="0" borderId="0" xfId="8" applyNumberFormat="1" applyFont="1" applyFill="1" applyBorder="1"/>
    <xf numFmtId="4" fontId="31" fillId="0" borderId="0" xfId="8" applyNumberFormat="1" applyFont="1" applyFill="1" applyBorder="1"/>
    <xf numFmtId="0" fontId="31" fillId="0" borderId="9" xfId="8" applyFont="1" applyFill="1" applyBorder="1"/>
    <xf numFmtId="0" fontId="48" fillId="0" borderId="6" xfId="8" applyFont="1" applyBorder="1" applyAlignment="1">
      <alignment horizontal="left"/>
    </xf>
    <xf numFmtId="0" fontId="0" fillId="0" borderId="0" xfId="8" applyFont="1" applyBorder="1" applyAlignment="1"/>
    <xf numFmtId="165" fontId="49" fillId="0" borderId="0" xfId="8" applyNumberFormat="1" applyFont="1" applyBorder="1" applyAlignment="1">
      <alignment horizontal="right"/>
    </xf>
    <xf numFmtId="0" fontId="49" fillId="0" borderId="0" xfId="8" applyFont="1" applyBorder="1" applyAlignment="1">
      <alignment horizontal="center"/>
    </xf>
    <xf numFmtId="0" fontId="49" fillId="0" borderId="9" xfId="8" applyFont="1" applyBorder="1" applyAlignment="1">
      <alignment horizontal="center"/>
    </xf>
    <xf numFmtId="0" fontId="48" fillId="0" borderId="155" xfId="8" applyFont="1" applyBorder="1" applyAlignment="1">
      <alignment horizontal="left"/>
    </xf>
    <xf numFmtId="0" fontId="49" fillId="0" borderId="117" xfId="8" applyFont="1" applyBorder="1" applyAlignment="1">
      <alignment horizontal="center"/>
    </xf>
    <xf numFmtId="4" fontId="52" fillId="0" borderId="159" xfId="6" applyNumberFormat="1" applyFont="1" applyFill="1" applyBorder="1" applyAlignment="1">
      <alignment vertical="center"/>
    </xf>
    <xf numFmtId="0" fontId="23" fillId="0" borderId="160" xfId="8" applyFont="1" applyBorder="1" applyAlignment="1">
      <alignment horizontal="center"/>
    </xf>
    <xf numFmtId="0" fontId="23" fillId="0" borderId="161" xfId="8" applyFont="1" applyBorder="1" applyAlignment="1">
      <alignment horizontal="left"/>
    </xf>
    <xf numFmtId="0" fontId="23" fillId="0" borderId="60" xfId="8" applyFont="1" applyBorder="1" applyAlignment="1">
      <alignment horizontal="left"/>
    </xf>
    <xf numFmtId="0" fontId="23" fillId="0" borderId="161" xfId="8" applyFont="1" applyBorder="1" applyAlignment="1">
      <alignment horizontal="center"/>
    </xf>
    <xf numFmtId="165" fontId="23" fillId="0" borderId="132" xfId="8" applyNumberFormat="1" applyFont="1" applyBorder="1" applyAlignment="1">
      <alignment horizontal="right"/>
    </xf>
    <xf numFmtId="0" fontId="23" fillId="0" borderId="162" xfId="8" applyFont="1" applyBorder="1" applyAlignment="1">
      <alignment horizontal="center"/>
    </xf>
    <xf numFmtId="165" fontId="23" fillId="0" borderId="163" xfId="8" applyNumberFormat="1" applyFont="1" applyBorder="1" applyAlignment="1">
      <alignment horizontal="right"/>
    </xf>
    <xf numFmtId="0" fontId="31" fillId="0" borderId="0" xfId="8" applyFont="1" applyBorder="1" applyAlignment="1">
      <alignment horizontal="center"/>
    </xf>
    <xf numFmtId="0" fontId="23" fillId="0" borderId="164" xfId="8" applyFont="1" applyBorder="1" applyAlignment="1">
      <alignment horizontal="center"/>
    </xf>
    <xf numFmtId="0" fontId="23" fillId="0" borderId="130" xfId="8" applyFont="1" applyBorder="1" applyAlignment="1">
      <alignment horizontal="left" wrapText="1"/>
    </xf>
    <xf numFmtId="0" fontId="23" fillId="0" borderId="130" xfId="8" applyFont="1" applyBorder="1" applyAlignment="1">
      <alignment horizontal="left"/>
    </xf>
    <xf numFmtId="0" fontId="23" fillId="0" borderId="131" xfId="8" applyFont="1" applyBorder="1" applyAlignment="1">
      <alignment horizontal="left"/>
    </xf>
    <xf numFmtId="0" fontId="23" fillId="0" borderId="130" xfId="8" applyFont="1" applyBorder="1" applyAlignment="1">
      <alignment horizontal="center"/>
    </xf>
    <xf numFmtId="0" fontId="23" fillId="0" borderId="132" xfId="8" applyFont="1" applyBorder="1" applyAlignment="1">
      <alignment horizontal="center"/>
    </xf>
    <xf numFmtId="165" fontId="23" fillId="0" borderId="139" xfId="8" applyNumberFormat="1" applyFont="1" applyBorder="1" applyAlignment="1">
      <alignment horizontal="right"/>
    </xf>
    <xf numFmtId="0" fontId="23" fillId="0" borderId="131" xfId="8" applyFont="1" applyBorder="1" applyAlignment="1">
      <alignment horizontal="center"/>
    </xf>
    <xf numFmtId="0" fontId="56" fillId="0" borderId="1" xfId="6" applyFont="1" applyBorder="1" applyAlignment="1">
      <alignment horizontal="center" vertical="center"/>
    </xf>
    <xf numFmtId="0" fontId="56" fillId="0" borderId="35" xfId="6" applyFont="1" applyBorder="1" applyAlignment="1">
      <alignment horizontal="center" vertical="center"/>
    </xf>
    <xf numFmtId="0" fontId="1" fillId="0" borderId="21" xfId="8" applyFont="1" applyBorder="1" applyAlignment="1">
      <alignment horizontal="left" vertical="center" indent="1"/>
    </xf>
    <xf numFmtId="0" fontId="56" fillId="0" borderId="167" xfId="6" applyFont="1" applyBorder="1" applyAlignment="1">
      <alignment horizontal="center" vertical="center"/>
    </xf>
    <xf numFmtId="0" fontId="56" fillId="0" borderId="169" xfId="6" applyFont="1" applyBorder="1" applyAlignment="1">
      <alignment horizontal="center" vertical="center"/>
    </xf>
    <xf numFmtId="0" fontId="56" fillId="0" borderId="171" xfId="6" applyFont="1" applyBorder="1" applyAlignment="1">
      <alignment horizontal="center" vertical="center"/>
    </xf>
    <xf numFmtId="0" fontId="60" fillId="0" borderId="172" xfId="6" applyFont="1" applyFill="1" applyBorder="1" applyAlignment="1">
      <alignment horizontal="center" vertical="center"/>
    </xf>
    <xf numFmtId="4" fontId="60" fillId="0" borderId="172" xfId="6" applyNumberFormat="1" applyFont="1" applyFill="1" applyBorder="1" applyAlignment="1">
      <alignment vertical="center"/>
    </xf>
    <xf numFmtId="4" fontId="59" fillId="0" borderId="172" xfId="6" applyNumberFormat="1" applyFont="1" applyFill="1" applyBorder="1" applyAlignment="1">
      <alignment horizontal="right" vertical="center"/>
    </xf>
    <xf numFmtId="0" fontId="49" fillId="0" borderId="0" xfId="8" applyFont="1" applyBorder="1" applyAlignment="1">
      <alignment horizontal="left"/>
    </xf>
    <xf numFmtId="0" fontId="0" fillId="0" borderId="0" xfId="1" applyFont="1" applyAlignment="1">
      <alignment horizontal="left" vertical="top" wrapText="1"/>
    </xf>
    <xf numFmtId="0" fontId="0" fillId="0" borderId="0" xfId="1" applyNumberFormat="1" applyFont="1" applyAlignment="1">
      <alignment vertical="top" wrapText="1"/>
    </xf>
    <xf numFmtId="0" fontId="0" fillId="0" borderId="0" xfId="1" applyFont="1" applyAlignment="1">
      <alignment wrapText="1"/>
    </xf>
    <xf numFmtId="0" fontId="0" fillId="0" borderId="0" xfId="1" applyFont="1" applyAlignment="1">
      <alignment vertical="top" wrapText="1"/>
    </xf>
    <xf numFmtId="0" fontId="0" fillId="0" borderId="0" xfId="0" applyAlignment="1">
      <alignment horizontal="left" wrapText="1"/>
    </xf>
    <xf numFmtId="0" fontId="5" fillId="0" borderId="15" xfId="0" applyFont="1" applyBorder="1" applyAlignment="1">
      <alignment horizontal="left"/>
    </xf>
    <xf numFmtId="0" fontId="5" fillId="0" borderId="16"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6" fillId="0" borderId="22" xfId="0" applyFont="1" applyBorder="1" applyAlignment="1">
      <alignment horizontal="left"/>
    </xf>
    <xf numFmtId="0" fontId="9" fillId="0" borderId="0" xfId="0" applyFont="1" applyAlignment="1">
      <alignment horizontal="left" vertical="top" wrapText="1"/>
    </xf>
    <xf numFmtId="0" fontId="10" fillId="0" borderId="42" xfId="1" applyFont="1" applyBorder="1" applyAlignment="1">
      <alignment horizontal="center"/>
    </xf>
    <xf numFmtId="0" fontId="10" fillId="0" borderId="43" xfId="1" applyFont="1" applyBorder="1" applyAlignment="1">
      <alignment horizontal="center"/>
    </xf>
    <xf numFmtId="0" fontId="10" fillId="0" borderId="46" xfId="1" applyFont="1" applyBorder="1" applyAlignment="1">
      <alignment horizontal="center"/>
    </xf>
    <xf numFmtId="0" fontId="10" fillId="0" borderId="47" xfId="1" applyFont="1" applyBorder="1" applyAlignment="1">
      <alignment horizontal="center"/>
    </xf>
    <xf numFmtId="0" fontId="10" fillId="0" borderId="48" xfId="1" applyFont="1" applyBorder="1" applyAlignment="1">
      <alignment horizontal="left" shrinkToFit="1"/>
    </xf>
    <xf numFmtId="0" fontId="10" fillId="0" borderId="49" xfId="1" applyFont="1" applyBorder="1" applyAlignment="1">
      <alignment horizontal="left" shrinkToFit="1"/>
    </xf>
    <xf numFmtId="3" fontId="6" fillId="0" borderId="38" xfId="0" applyNumberFormat="1" applyFont="1" applyFill="1" applyBorder="1" applyAlignment="1">
      <alignment horizontal="right"/>
    </xf>
    <xf numFmtId="3" fontId="6" fillId="0" borderId="59" xfId="0" applyNumberFormat="1" applyFont="1" applyFill="1" applyBorder="1" applyAlignment="1">
      <alignment horizontal="right"/>
    </xf>
    <xf numFmtId="0" fontId="8" fillId="0" borderId="6"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0" xfId="0" applyFill="1" applyBorder="1" applyAlignment="1">
      <alignment horizontal="left" vertical="top" wrapText="1"/>
    </xf>
    <xf numFmtId="0" fontId="61" fillId="0" borderId="6" xfId="0" applyFont="1" applyFill="1" applyBorder="1" applyAlignment="1">
      <alignment horizontal="left" vertical="top" wrapText="1"/>
    </xf>
    <xf numFmtId="0" fontId="61" fillId="0" borderId="0" xfId="0" applyFont="1" applyFill="1" applyBorder="1" applyAlignment="1">
      <alignment horizontal="left" vertical="top" wrapText="1"/>
    </xf>
    <xf numFmtId="0" fontId="19" fillId="0" borderId="8" xfId="1" applyFont="1" applyFill="1" applyBorder="1" applyAlignment="1">
      <alignment horizontal="left" wrapText="1"/>
    </xf>
    <xf numFmtId="0" fontId="0" fillId="0" borderId="0" xfId="0" applyFill="1" applyAlignment="1">
      <alignment horizontal="left" wrapText="1"/>
    </xf>
    <xf numFmtId="3" fontId="19" fillId="0" borderId="8" xfId="1" applyNumberFormat="1" applyFont="1" applyFill="1" applyBorder="1" applyAlignment="1">
      <alignment horizontal="left" wrapText="1"/>
    </xf>
    <xf numFmtId="0" fontId="14" fillId="0" borderId="0" xfId="1" applyFont="1" applyAlignment="1">
      <alignment horizontal="center"/>
    </xf>
    <xf numFmtId="49" fontId="10" fillId="0" borderId="46" xfId="1" applyNumberFormat="1" applyFont="1" applyBorder="1" applyAlignment="1">
      <alignment horizontal="center"/>
    </xf>
    <xf numFmtId="0" fontId="10" fillId="0" borderId="48" xfId="1" applyBorder="1" applyAlignment="1">
      <alignment horizontal="left" shrinkToFit="1"/>
    </xf>
    <xf numFmtId="0" fontId="10" fillId="0" borderId="49" xfId="1" applyBorder="1" applyAlignment="1">
      <alignment horizontal="left" shrinkToFit="1"/>
    </xf>
    <xf numFmtId="0" fontId="59" fillId="0" borderId="146" xfId="6" applyFont="1" applyBorder="1" applyAlignment="1">
      <alignment horizontal="left" vertical="center" wrapText="1" indent="1"/>
    </xf>
    <xf numFmtId="170" fontId="59" fillId="0" borderId="147" xfId="6" applyNumberFormat="1" applyFont="1" applyFill="1" applyBorder="1" applyAlignment="1">
      <alignment horizontal="right" vertical="center"/>
    </xf>
    <xf numFmtId="170" fontId="8" fillId="0" borderId="148" xfId="5" applyNumberFormat="1" applyFont="1" applyBorder="1" applyAlignment="1">
      <alignment horizontal="right" vertical="center"/>
    </xf>
    <xf numFmtId="0" fontId="59" fillId="0" borderId="150" xfId="6" applyFont="1" applyBorder="1" applyAlignment="1">
      <alignment horizontal="left" vertical="center" wrapText="1" indent="1"/>
    </xf>
    <xf numFmtId="170" fontId="60" fillId="0" borderId="150" xfId="6" applyNumberFormat="1" applyFont="1" applyFill="1" applyBorder="1" applyAlignment="1">
      <alignment horizontal="right" vertical="center"/>
    </xf>
    <xf numFmtId="170" fontId="8" fillId="0" borderId="151" xfId="5" applyNumberFormat="1" applyFont="1" applyBorder="1" applyAlignment="1">
      <alignment horizontal="right" vertical="center"/>
    </xf>
    <xf numFmtId="0" fontId="59" fillId="0" borderId="153" xfId="6" applyFont="1" applyBorder="1" applyAlignment="1">
      <alignment horizontal="left" vertical="center" wrapText="1" indent="1"/>
    </xf>
    <xf numFmtId="170" fontId="59" fillId="0" borderId="117" xfId="6" applyNumberFormat="1" applyFont="1" applyFill="1" applyBorder="1" applyAlignment="1">
      <alignment horizontal="right" vertical="center"/>
    </xf>
    <xf numFmtId="170" fontId="31" fillId="0" borderId="154" xfId="6" applyNumberFormat="1" applyFont="1" applyBorder="1" applyAlignment="1">
      <alignment horizontal="right" vertical="center"/>
    </xf>
    <xf numFmtId="4" fontId="51" fillId="0" borderId="119" xfId="6" applyNumberFormat="1" applyFont="1" applyFill="1" applyBorder="1" applyAlignment="1">
      <alignment horizontal="center" vertical="center"/>
    </xf>
    <xf numFmtId="0" fontId="8" fillId="0" borderId="119" xfId="5" applyFont="1" applyBorder="1" applyAlignment="1">
      <alignment horizontal="center" vertical="center"/>
    </xf>
    <xf numFmtId="0" fontId="8" fillId="0" borderId="121" xfId="5" applyFont="1" applyBorder="1" applyAlignment="1">
      <alignment horizontal="center" vertical="center"/>
    </xf>
    <xf numFmtId="0" fontId="57" fillId="0" borderId="3" xfId="6" applyFont="1" applyBorder="1" applyAlignment="1">
      <alignment horizontal="left" vertical="center" indent="1"/>
    </xf>
    <xf numFmtId="0" fontId="1" fillId="0" borderId="21" xfId="5" applyFont="1" applyBorder="1" applyAlignment="1">
      <alignment horizontal="left" vertical="center" indent="1"/>
    </xf>
    <xf numFmtId="4" fontId="57" fillId="0" borderId="127" xfId="6" applyNumberFormat="1" applyFont="1" applyFill="1" applyBorder="1" applyAlignment="1">
      <alignment horizontal="center" vertical="center"/>
    </xf>
    <xf numFmtId="0" fontId="8" fillId="0" borderId="127" xfId="5" applyFont="1" applyBorder="1" applyAlignment="1">
      <alignment horizontal="center" vertical="center"/>
    </xf>
    <xf numFmtId="0" fontId="8" fillId="0" borderId="142" xfId="5" applyFont="1" applyBorder="1" applyAlignment="1">
      <alignment horizontal="center" vertical="center"/>
    </xf>
    <xf numFmtId="170" fontId="58" fillId="0" borderId="144" xfId="6" applyNumberFormat="1" applyFont="1" applyFill="1" applyBorder="1" applyAlignment="1">
      <alignment horizontal="right" vertical="center"/>
    </xf>
    <xf numFmtId="170" fontId="58" fillId="0" borderId="144" xfId="5" applyNumberFormat="1" applyFont="1" applyBorder="1" applyAlignment="1">
      <alignment horizontal="right" vertical="center"/>
    </xf>
    <xf numFmtId="0" fontId="51" fillId="0" borderId="119" xfId="6" applyFont="1" applyFill="1" applyBorder="1" applyAlignment="1">
      <alignment horizontal="center" vertical="center"/>
    </xf>
    <xf numFmtId="0" fontId="51" fillId="0" borderId="123" xfId="6" applyFont="1" applyFill="1" applyBorder="1" applyAlignment="1">
      <alignment horizontal="center" vertical="center"/>
    </xf>
    <xf numFmtId="0" fontId="51" fillId="0" borderId="118" xfId="6" applyFont="1" applyBorder="1" applyAlignment="1">
      <alignment horizontal="center" vertical="center"/>
    </xf>
    <xf numFmtId="0" fontId="8" fillId="0" borderId="122" xfId="5" applyFont="1" applyBorder="1" applyAlignment="1">
      <alignment horizontal="center" vertical="center"/>
    </xf>
    <xf numFmtId="0" fontId="51" fillId="0" borderId="119" xfId="6" applyFont="1" applyBorder="1" applyAlignment="1">
      <alignment horizontal="left" vertical="center" indent="1"/>
    </xf>
    <xf numFmtId="0" fontId="8" fillId="0" borderId="123" xfId="5" applyFont="1" applyBorder="1" applyAlignment="1">
      <alignment horizontal="left" vertical="center" indent="1"/>
    </xf>
    <xf numFmtId="0" fontId="51" fillId="0" borderId="120" xfId="6" applyFont="1" applyBorder="1" applyAlignment="1">
      <alignment horizontal="center" vertical="center" wrapText="1"/>
    </xf>
    <xf numFmtId="0" fontId="8" fillId="0" borderId="124" xfId="5" applyFont="1" applyBorder="1" applyAlignment="1">
      <alignment horizontal="center" vertical="center" wrapText="1"/>
    </xf>
    <xf numFmtId="170" fontId="8" fillId="0" borderId="168" xfId="8" applyNumberFormat="1" applyFont="1" applyBorder="1" applyAlignment="1">
      <alignment horizontal="right" vertical="center"/>
    </xf>
    <xf numFmtId="170" fontId="8" fillId="0" borderId="170" xfId="8" applyNumberFormat="1" applyFont="1" applyBorder="1" applyAlignment="1">
      <alignment horizontal="right" vertical="center"/>
    </xf>
    <xf numFmtId="0" fontId="59" fillId="0" borderId="38" xfId="6" applyFont="1" applyBorder="1" applyAlignment="1">
      <alignment horizontal="left" vertical="center" wrapText="1" indent="1"/>
    </xf>
    <xf numFmtId="170" fontId="59" fillId="0" borderId="172" xfId="6" applyNumberFormat="1" applyFont="1" applyFill="1" applyBorder="1" applyAlignment="1">
      <alignment horizontal="right" vertical="center"/>
    </xf>
    <xf numFmtId="170" fontId="31" fillId="0" borderId="41" xfId="6" applyNumberFormat="1" applyFont="1" applyBorder="1" applyAlignment="1">
      <alignment horizontal="right" vertical="center"/>
    </xf>
    <xf numFmtId="0" fontId="8" fillId="0" borderId="119" xfId="8" applyFont="1" applyBorder="1" applyAlignment="1">
      <alignment horizontal="center" vertical="center"/>
    </xf>
    <xf numFmtId="0" fontId="8" fillId="0" borderId="157" xfId="8" applyFont="1" applyBorder="1" applyAlignment="1">
      <alignment horizontal="center" vertical="center"/>
    </xf>
    <xf numFmtId="0" fontId="1" fillId="0" borderId="21" xfId="8" applyFont="1" applyBorder="1" applyAlignment="1">
      <alignment horizontal="left" vertical="center" indent="1"/>
    </xf>
    <xf numFmtId="0" fontId="8" fillId="0" borderId="127" xfId="8" applyFont="1" applyBorder="1" applyAlignment="1">
      <alignment horizontal="center" vertical="center"/>
    </xf>
    <xf numFmtId="0" fontId="8" fillId="0" borderId="165" xfId="8" applyFont="1" applyBorder="1" applyAlignment="1">
      <alignment horizontal="center" vertical="center"/>
    </xf>
    <xf numFmtId="170" fontId="58" fillId="0" borderId="144" xfId="8" applyNumberFormat="1" applyFont="1" applyBorder="1" applyAlignment="1">
      <alignment horizontal="right" vertical="center"/>
    </xf>
    <xf numFmtId="170" fontId="58" fillId="0" borderId="166" xfId="8" applyNumberFormat="1" applyFont="1" applyBorder="1" applyAlignment="1">
      <alignment horizontal="right" vertical="center"/>
    </xf>
    <xf numFmtId="0" fontId="51" fillId="0" borderId="156" xfId="6" applyFont="1" applyBorder="1" applyAlignment="1">
      <alignment horizontal="center" vertical="center"/>
    </xf>
    <xf numFmtId="0" fontId="8" fillId="0" borderId="158" xfId="8" applyFont="1" applyBorder="1" applyAlignment="1">
      <alignment horizontal="center" vertical="center"/>
    </xf>
    <xf numFmtId="0" fontId="8" fillId="0" borderId="123" xfId="8" applyFont="1" applyBorder="1" applyAlignment="1">
      <alignment horizontal="left" vertical="center" indent="1"/>
    </xf>
    <xf numFmtId="0" fontId="8" fillId="0" borderId="124" xfId="8" applyFont="1" applyBorder="1" applyAlignment="1">
      <alignment horizontal="center" vertical="center" wrapText="1"/>
    </xf>
    <xf numFmtId="0" fontId="42" fillId="0" borderId="0" xfId="0" applyFont="1" applyFill="1" applyAlignment="1">
      <alignment horizontal="left" vertical="top"/>
    </xf>
    <xf numFmtId="0" fontId="42" fillId="0" borderId="0" xfId="0" applyFont="1" applyAlignment="1">
      <alignment horizontal="left" vertical="top"/>
    </xf>
    <xf numFmtId="0" fontId="40" fillId="0" borderId="0" xfId="0" applyFont="1" applyAlignment="1">
      <alignment horizontal="center" vertical="top" wrapText="1"/>
    </xf>
    <xf numFmtId="0" fontId="24" fillId="0" borderId="0" xfId="0" applyFont="1" applyAlignment="1">
      <alignment horizontal="center" vertical="top" wrapText="1"/>
    </xf>
    <xf numFmtId="0" fontId="41" fillId="0" borderId="0" xfId="0" applyFont="1" applyAlignment="1">
      <alignment horizontal="center" vertical="top" wrapText="1"/>
    </xf>
    <xf numFmtId="0" fontId="8" fillId="0" borderId="0" xfId="3" applyBorder="1" applyAlignment="1">
      <alignment horizontal="left" wrapText="1"/>
    </xf>
    <xf numFmtId="0" fontId="2" fillId="0" borderId="79" xfId="3" applyFont="1" applyBorder="1" applyAlignment="1">
      <alignment horizontal="center" vertical="center"/>
    </xf>
    <xf numFmtId="0" fontId="6" fillId="3" borderId="82" xfId="3" applyFont="1" applyFill="1" applyBorder="1" applyAlignment="1">
      <alignment horizontal="center"/>
    </xf>
    <xf numFmtId="0" fontId="8" fillId="0" borderId="87" xfId="3" applyFont="1" applyBorder="1" applyAlignment="1">
      <alignment horizontal="center" shrinkToFit="1"/>
    </xf>
    <xf numFmtId="168" fontId="8" fillId="0" borderId="72" xfId="3" applyNumberFormat="1" applyBorder="1" applyAlignment="1">
      <alignment horizontal="right" indent="2"/>
    </xf>
    <xf numFmtId="168" fontId="7" fillId="3" borderId="88" xfId="3" applyNumberFormat="1" applyFont="1" applyFill="1" applyBorder="1" applyAlignment="1">
      <alignment horizontal="right" indent="2"/>
    </xf>
    <xf numFmtId="0" fontId="9" fillId="0" borderId="0" xfId="3" applyFont="1" applyBorder="1" applyAlignment="1">
      <alignment horizontal="left" vertical="top" wrapText="1"/>
    </xf>
    <xf numFmtId="0" fontId="11" fillId="0" borderId="71" xfId="3" applyFont="1" applyBorder="1" applyAlignment="1">
      <alignment horizontal="center"/>
    </xf>
    <xf numFmtId="0" fontId="2" fillId="0" borderId="62" xfId="3" applyFont="1" applyBorder="1" applyAlignment="1">
      <alignment horizontal="center" vertical="top"/>
    </xf>
    <xf numFmtId="0" fontId="11" fillId="0" borderId="76" xfId="3" applyFont="1" applyBorder="1" applyAlignment="1">
      <alignment horizontal="left"/>
    </xf>
    <xf numFmtId="0" fontId="11" fillId="0" borderId="71" xfId="3" applyFont="1" applyBorder="1" applyAlignment="1">
      <alignment horizontal="left"/>
    </xf>
    <xf numFmtId="3" fontId="6" fillId="3" borderId="107" xfId="3" applyNumberFormat="1" applyFont="1" applyFill="1" applyBorder="1" applyAlignment="1">
      <alignment horizontal="right"/>
    </xf>
    <xf numFmtId="0" fontId="0" fillId="0" borderId="108" xfId="4" applyFont="1" applyBorder="1" applyAlignment="1">
      <alignment horizontal="center"/>
    </xf>
    <xf numFmtId="0" fontId="0" fillId="0" borderId="112" xfId="4" applyFont="1" applyBorder="1" applyAlignment="1">
      <alignment horizontal="center"/>
    </xf>
    <xf numFmtId="0" fontId="0" fillId="0" borderId="114" xfId="4" applyFont="1" applyBorder="1" applyAlignment="1">
      <alignment horizontal="left"/>
    </xf>
    <xf numFmtId="49" fontId="2" fillId="0" borderId="0" xfId="3" applyNumberFormat="1" applyFont="1" applyBorder="1" applyAlignment="1">
      <alignment horizontal="center"/>
    </xf>
    <xf numFmtId="0" fontId="2" fillId="0" borderId="0" xfId="3" applyFont="1" applyBorder="1" applyAlignment="1">
      <alignment horizontal="center"/>
    </xf>
    <xf numFmtId="0" fontId="14" fillId="0" borderId="0" xfId="4" applyFont="1" applyBorder="1" applyAlignment="1">
      <alignment horizontal="center"/>
    </xf>
    <xf numFmtId="49" fontId="0" fillId="0" borderId="112" xfId="4" applyNumberFormat="1" applyFont="1" applyBorder="1" applyAlignment="1">
      <alignment horizontal="center"/>
    </xf>
    <xf numFmtId="0" fontId="0" fillId="0" borderId="114" xfId="4" applyFont="1" applyBorder="1" applyAlignment="1">
      <alignment horizontal="center" shrinkToFit="1"/>
    </xf>
    <xf numFmtId="0" fontId="6" fillId="0" borderId="21" xfId="0" applyFont="1" applyFill="1" applyBorder="1" applyAlignment="1">
      <alignment horizontal="center" vertical="top" wrapText="1"/>
    </xf>
    <xf numFmtId="0" fontId="37" fillId="0" borderId="0" xfId="2" applyFont="1" applyFill="1" applyBorder="1" applyAlignment="1">
      <alignment vertical="top" wrapText="1"/>
    </xf>
  </cellXfs>
  <cellStyles count="9">
    <cellStyle name="Normální" xfId="0" builtinId="0"/>
    <cellStyle name="normální 2" xfId="3"/>
    <cellStyle name="normální 3" xfId="5"/>
    <cellStyle name="normální 4" xfId="8"/>
    <cellStyle name="normální_List1" xfId="7"/>
    <cellStyle name="normální_POL.XLS" xfId="1"/>
    <cellStyle name="normální_POL.XLS 2" xfId="4"/>
    <cellStyle name="normální_SpecifikaceUT" xfId="2"/>
    <cellStyle name="normální_Videotelefon"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01-projekty\&#344;&#237;&#269;any\mare&#269;kova%20lou&#269;ka\plynoinstalace\F.02.05_rozpoc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ow r="5">
          <cell r="A5" t="str">
            <v>F.02.05</v>
          </cell>
          <cell r="C5" t="str">
            <v>VNITŘNÍ PLYNOINSTALACE</v>
          </cell>
        </row>
        <row r="6">
          <cell r="G6">
            <v>51</v>
          </cell>
        </row>
        <row r="7">
          <cell r="C7" t="str">
            <v>VEŘEJNÉ VÍCEÚČELOVÉ HŘIŠTĚ, ŘÍČANY</v>
          </cell>
        </row>
        <row r="30">
          <cell r="C30">
            <v>21</v>
          </cell>
        </row>
        <row r="32">
          <cell r="C32">
            <v>0</v>
          </cell>
        </row>
      </sheetData>
      <sheetData sheetId="1">
        <row r="13">
          <cell r="E13">
            <v>26518.136999999999</v>
          </cell>
          <cell r="F13">
            <v>9044.66</v>
          </cell>
          <cell r="G13">
            <v>0</v>
          </cell>
          <cell r="H13">
            <v>22151.736000000004</v>
          </cell>
          <cell r="I13">
            <v>0</v>
          </cell>
        </row>
        <row r="18">
          <cell r="A18" t="str">
            <v>Ztížené výrobní podmínky</v>
          </cell>
          <cell r="I18">
            <v>0</v>
          </cell>
        </row>
        <row r="19">
          <cell r="A19" t="str">
            <v>Oborová přirážka</v>
          </cell>
          <cell r="I19">
            <v>0</v>
          </cell>
        </row>
        <row r="20">
          <cell r="A20" t="str">
            <v>Přesun stavebních kapacit</v>
          </cell>
          <cell r="I20">
            <v>0</v>
          </cell>
        </row>
        <row r="21">
          <cell r="A21" t="str">
            <v>Mimostaveništní doprava</v>
          </cell>
          <cell r="I21">
            <v>0</v>
          </cell>
        </row>
        <row r="22">
          <cell r="A22" t="str">
            <v>Zařízení staveniště</v>
          </cell>
        </row>
        <row r="23">
          <cell r="A23" t="str">
            <v>Provoz investora</v>
          </cell>
        </row>
        <row r="24">
          <cell r="A24" t="str">
            <v>Kompletační činnost (IČD)</v>
          </cell>
        </row>
        <row r="27">
          <cell r="H27">
            <v>2077.7231879999999</v>
          </cell>
        </row>
      </sheetData>
      <sheetData sheetId="2">
        <row r="7">
          <cell r="B7" t="str">
            <v>1</v>
          </cell>
          <cell r="C7" t="str">
            <v>Zemní práce</v>
          </cell>
        </row>
        <row r="16">
          <cell r="AZ16">
            <v>0</v>
          </cell>
          <cell r="BA16">
            <v>0</v>
          </cell>
          <cell r="BB16">
            <v>0</v>
          </cell>
          <cell r="BC16">
            <v>0</v>
          </cell>
        </row>
        <row r="17">
          <cell r="B17" t="str">
            <v>723</v>
          </cell>
          <cell r="C17" t="str">
            <v>Vnitřní plynovod</v>
          </cell>
        </row>
        <row r="30">
          <cell r="AY30">
            <v>0</v>
          </cell>
          <cell r="BA30">
            <v>0</v>
          </cell>
          <cell r="BB30">
            <v>0</v>
          </cell>
          <cell r="BC30">
            <v>0</v>
          </cell>
        </row>
        <row r="31">
          <cell r="B31" t="str">
            <v>783</v>
          </cell>
          <cell r="C31" t="str">
            <v>Nátěry</v>
          </cell>
        </row>
        <row r="34">
          <cell r="AY34">
            <v>0</v>
          </cell>
          <cell r="BA34">
            <v>0</v>
          </cell>
          <cell r="BB34">
            <v>0</v>
          </cell>
          <cell r="BC34">
            <v>0</v>
          </cell>
        </row>
        <row r="35">
          <cell r="B35" t="str">
            <v>M21</v>
          </cell>
          <cell r="C35" t="str">
            <v>Elektromontáže</v>
          </cell>
        </row>
        <row r="37">
          <cell r="AY37">
            <v>0</v>
          </cell>
          <cell r="AZ37">
            <v>0</v>
          </cell>
          <cell r="BA37">
            <v>0</v>
          </cell>
          <cell r="BC37">
            <v>0</v>
          </cell>
        </row>
        <row r="38">
          <cell r="B38" t="str">
            <v>M23</v>
          </cell>
          <cell r="C38" t="str">
            <v>Montáže potrubí</v>
          </cell>
        </row>
        <row r="52">
          <cell r="AY52">
            <v>0</v>
          </cell>
          <cell r="AZ52">
            <v>0</v>
          </cell>
          <cell r="BA52">
            <v>0</v>
          </cell>
        </row>
        <row r="53">
          <cell r="B53" t="str">
            <v>M46</v>
          </cell>
          <cell r="C53" t="str">
            <v>Zemní práce při montážích</v>
          </cell>
        </row>
        <row r="57">
          <cell r="AY57">
            <v>0</v>
          </cell>
          <cell r="AZ57">
            <v>0</v>
          </cell>
          <cell r="BA57">
            <v>0</v>
          </cell>
          <cell r="BC57">
            <v>0</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zflex.cz/" TargetMode="External"/><Relationship Id="rId1" Type="http://schemas.openxmlformats.org/officeDocument/2006/relationships/hyperlink" Target="http://www.azflex.cz/"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BE55"/>
  <sheetViews>
    <sheetView workbookViewId="0"/>
  </sheetViews>
  <sheetFormatPr defaultRowHeight="12.75" x14ac:dyDescent="0.2"/>
  <cols>
    <col min="1" max="1" width="2" customWidth="1"/>
    <col min="2" max="2" width="15" customWidth="1"/>
    <col min="3" max="3" width="15.85546875" customWidth="1"/>
    <col min="4" max="4" width="14.5703125" customWidth="1"/>
    <col min="5" max="5" width="13.5703125" customWidth="1"/>
    <col min="6" max="6" width="16.5703125" customWidth="1"/>
    <col min="7" max="7" width="15.28515625" customWidth="1"/>
  </cols>
  <sheetData>
    <row r="1" spans="1:57" ht="21.75" customHeight="1" x14ac:dyDescent="0.25">
      <c r="A1" s="1" t="s">
        <v>1754</v>
      </c>
      <c r="B1" s="2"/>
      <c r="C1" s="2"/>
      <c r="D1" s="2"/>
      <c r="E1" s="2"/>
      <c r="F1" s="2"/>
      <c r="G1" s="2"/>
    </row>
    <row r="2" spans="1:57" ht="15" customHeight="1" thickBot="1" x14ac:dyDescent="0.25"/>
    <row r="3" spans="1:57" ht="12.95" customHeight="1" x14ac:dyDescent="0.2">
      <c r="A3" s="3" t="s">
        <v>0</v>
      </c>
      <c r="B3" s="4"/>
      <c r="C3" s="5" t="s">
        <v>1</v>
      </c>
      <c r="D3" s="5"/>
      <c r="E3" s="5"/>
      <c r="F3" s="6" t="s">
        <v>2</v>
      </c>
      <c r="G3" s="7"/>
    </row>
    <row r="4" spans="1:57" ht="12.95" customHeight="1" x14ac:dyDescent="0.2">
      <c r="A4" s="8"/>
      <c r="B4" s="9"/>
      <c r="C4" s="10" t="s">
        <v>1446</v>
      </c>
      <c r="D4" s="11"/>
      <c r="E4" s="11"/>
      <c r="F4" s="12"/>
      <c r="G4" s="13"/>
    </row>
    <row r="5" spans="1:57" ht="12.95" customHeight="1" x14ac:dyDescent="0.2">
      <c r="A5" s="14" t="s">
        <v>4</v>
      </c>
      <c r="B5" s="15"/>
      <c r="C5" s="16" t="s">
        <v>5</v>
      </c>
      <c r="D5" s="16"/>
      <c r="E5" s="16"/>
      <c r="F5" s="17" t="s">
        <v>6</v>
      </c>
      <c r="G5" s="18"/>
    </row>
    <row r="6" spans="1:57" ht="12.95" customHeight="1" x14ac:dyDescent="0.2">
      <c r="A6" s="8"/>
      <c r="B6" s="9"/>
      <c r="C6" s="10" t="s">
        <v>1447</v>
      </c>
      <c r="D6" s="11"/>
      <c r="E6" s="11"/>
      <c r="F6" s="19"/>
      <c r="G6" s="13"/>
    </row>
    <row r="7" spans="1:57" x14ac:dyDescent="0.2">
      <c r="A7" s="14" t="s">
        <v>7</v>
      </c>
      <c r="B7" s="16"/>
      <c r="C7" s="646"/>
      <c r="D7" s="647"/>
      <c r="E7" s="20" t="s">
        <v>8</v>
      </c>
      <c r="F7" s="21"/>
      <c r="G7" s="22">
        <v>0</v>
      </c>
      <c r="H7" s="23"/>
      <c r="I7" s="23"/>
    </row>
    <row r="8" spans="1:57" x14ac:dyDescent="0.2">
      <c r="A8" s="14" t="s">
        <v>9</v>
      </c>
      <c r="B8" s="16"/>
      <c r="C8" s="646"/>
      <c r="D8" s="647"/>
      <c r="E8" s="17" t="s">
        <v>10</v>
      </c>
      <c r="F8" s="16"/>
      <c r="G8" s="24">
        <f>IF(PocetMJ=0,,ROUND((F30+F32)/PocetMJ,1))</f>
        <v>0</v>
      </c>
    </row>
    <row r="9" spans="1:57" x14ac:dyDescent="0.2">
      <c r="A9" s="25" t="s">
        <v>11</v>
      </c>
      <c r="B9" s="26"/>
      <c r="C9" s="26"/>
      <c r="D9" s="26"/>
      <c r="E9" s="27" t="s">
        <v>12</v>
      </c>
      <c r="F9" s="26"/>
      <c r="G9" s="28"/>
    </row>
    <row r="10" spans="1:57" x14ac:dyDescent="0.2">
      <c r="A10" s="29" t="s">
        <v>13</v>
      </c>
      <c r="B10" s="30"/>
      <c r="C10" s="30"/>
      <c r="D10" s="30"/>
      <c r="E10" s="12" t="s">
        <v>14</v>
      </c>
      <c r="F10" s="30"/>
      <c r="G10" s="13"/>
      <c r="BA10" s="31"/>
      <c r="BB10" s="31"/>
      <c r="BC10" s="31"/>
      <c r="BD10" s="31"/>
      <c r="BE10" s="31"/>
    </row>
    <row r="11" spans="1:57" x14ac:dyDescent="0.2">
      <c r="A11" s="29"/>
      <c r="B11" s="30"/>
      <c r="C11" s="30"/>
      <c r="D11" s="30"/>
      <c r="E11" s="648"/>
      <c r="F11" s="649"/>
      <c r="G11" s="650"/>
    </row>
    <row r="12" spans="1:57" ht="28.5" customHeight="1" thickBot="1" x14ac:dyDescent="0.25">
      <c r="A12" s="32" t="s">
        <v>15</v>
      </c>
      <c r="B12" s="33"/>
      <c r="C12" s="33"/>
      <c r="D12" s="33"/>
      <c r="E12" s="34"/>
      <c r="F12" s="34"/>
      <c r="G12" s="35"/>
    </row>
    <row r="13" spans="1:57" ht="17.25" customHeight="1" thickBot="1" x14ac:dyDescent="0.25">
      <c r="A13" s="36" t="s">
        <v>16</v>
      </c>
      <c r="B13" s="37"/>
      <c r="C13" s="38"/>
      <c r="D13" s="39" t="s">
        <v>17</v>
      </c>
      <c r="E13" s="40"/>
      <c r="F13" s="40"/>
      <c r="G13" s="38"/>
    </row>
    <row r="14" spans="1:57" ht="15.95" customHeight="1" x14ac:dyDescent="0.2">
      <c r="A14" s="41"/>
      <c r="B14" s="42" t="s">
        <v>18</v>
      </c>
      <c r="C14" s="43">
        <f>Dodavka+SUM('REKAPITUACE-CELKOVÁ'!Dodavka)</f>
        <v>0</v>
      </c>
      <c r="D14" s="44" t="str">
        <f>'F 02.01-rekapitulace-STAVEBNÍ Č'!A45</f>
        <v>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v>
      </c>
      <c r="E14" s="45"/>
      <c r="F14" s="46"/>
      <c r="G14" s="43">
        <f>'F 02.01-rekapitulace-STAVEBNÍ Č'!I45</f>
        <v>0</v>
      </c>
    </row>
    <row r="15" spans="1:57" ht="15.95" customHeight="1" x14ac:dyDescent="0.2">
      <c r="A15" s="41" t="s">
        <v>19</v>
      </c>
      <c r="B15" s="42" t="s">
        <v>20</v>
      </c>
      <c r="C15" s="43">
        <f>Mont+SUM('REKAPITUACE-CELKOVÁ'!Mont)</f>
        <v>0</v>
      </c>
      <c r="D15" s="25" t="str">
        <f>'F 02.01-rekapitulace-STAVEBNÍ Č'!A46</f>
        <v>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v>
      </c>
      <c r="E15" s="47"/>
      <c r="F15" s="48"/>
      <c r="G15" s="43">
        <f>'F 02.01-rekapitulace-STAVEBNÍ Č'!I46</f>
        <v>0</v>
      </c>
    </row>
    <row r="16" spans="1:57" ht="15.95" customHeight="1" x14ac:dyDescent="0.2">
      <c r="A16" s="41" t="s">
        <v>21</v>
      </c>
      <c r="B16" s="42" t="s">
        <v>22</v>
      </c>
      <c r="C16" s="43">
        <f>SUM('REKAPITUACE-CELKOVÁ'!HSV)</f>
        <v>0</v>
      </c>
      <c r="D16" s="25"/>
      <c r="E16" s="47"/>
      <c r="F16" s="48"/>
      <c r="G16" s="43"/>
    </row>
    <row r="17" spans="1:7" ht="15.95" customHeight="1" x14ac:dyDescent="0.2">
      <c r="A17" s="49" t="s">
        <v>23</v>
      </c>
      <c r="B17" s="42" t="s">
        <v>24</v>
      </c>
      <c r="C17" s="43">
        <f>SUM('REKAPITUACE-CELKOVÁ'!PSV)</f>
        <v>0</v>
      </c>
      <c r="D17" s="25"/>
      <c r="E17" s="47"/>
      <c r="F17" s="48"/>
      <c r="G17" s="43"/>
    </row>
    <row r="18" spans="1:7" ht="15.95" customHeight="1" x14ac:dyDescent="0.2">
      <c r="A18" s="50" t="s">
        <v>25</v>
      </c>
      <c r="B18" s="42"/>
      <c r="C18" s="43">
        <f>SUM(C14:C17)</f>
        <v>0</v>
      </c>
      <c r="D18" s="51"/>
      <c r="E18" s="47"/>
      <c r="F18" s="48"/>
      <c r="G18" s="43"/>
    </row>
    <row r="19" spans="1:7" ht="15.95" customHeight="1" x14ac:dyDescent="0.2">
      <c r="A19" s="50"/>
      <c r="B19" s="42"/>
      <c r="C19" s="43"/>
      <c r="D19" s="25"/>
      <c r="E19" s="47"/>
      <c r="F19" s="48"/>
      <c r="G19" s="43"/>
    </row>
    <row r="20" spans="1:7" ht="15.95" customHeight="1" x14ac:dyDescent="0.2">
      <c r="A20" s="50" t="s">
        <v>26</v>
      </c>
      <c r="B20" s="42"/>
      <c r="C20" s="43">
        <f>SUM('REKAPITUACE-CELKOVÁ'!HZS)</f>
        <v>0</v>
      </c>
      <c r="D20" s="25"/>
      <c r="E20" s="47"/>
      <c r="F20" s="48"/>
      <c r="G20" s="43"/>
    </row>
    <row r="21" spans="1:7" ht="15.95" customHeight="1" x14ac:dyDescent="0.2">
      <c r="A21" s="29" t="s">
        <v>27</v>
      </c>
      <c r="B21" s="30"/>
      <c r="C21" s="43">
        <f>C18+C20</f>
        <v>0</v>
      </c>
      <c r="D21" s="25" t="s">
        <v>28</v>
      </c>
      <c r="E21" s="47"/>
      <c r="F21" s="48"/>
      <c r="G21" s="43">
        <f>G22-SUM(G14:G20)</f>
        <v>0</v>
      </c>
    </row>
    <row r="22" spans="1:7" ht="15.95" customHeight="1" thickBot="1" x14ac:dyDescent="0.25">
      <c r="A22" s="25" t="s">
        <v>29</v>
      </c>
      <c r="B22" s="26"/>
      <c r="C22" s="52">
        <f>C21+G22</f>
        <v>0</v>
      </c>
      <c r="D22" s="53" t="s">
        <v>30</v>
      </c>
      <c r="E22" s="54"/>
      <c r="F22" s="55"/>
      <c r="G22" s="43">
        <f>VRN</f>
        <v>0</v>
      </c>
    </row>
    <row r="23" spans="1:7" x14ac:dyDescent="0.2">
      <c r="A23" s="3" t="s">
        <v>31</v>
      </c>
      <c r="B23" s="5"/>
      <c r="C23" s="6" t="s">
        <v>32</v>
      </c>
      <c r="D23" s="5"/>
      <c r="E23" s="6" t="s">
        <v>33</v>
      </c>
      <c r="F23" s="5"/>
      <c r="G23" s="7"/>
    </row>
    <row r="24" spans="1:7" x14ac:dyDescent="0.2">
      <c r="A24" s="14"/>
      <c r="B24" s="16"/>
      <c r="C24" s="17" t="s">
        <v>34</v>
      </c>
      <c r="D24" s="16"/>
      <c r="E24" s="17" t="s">
        <v>34</v>
      </c>
      <c r="F24" s="16"/>
      <c r="G24" s="18"/>
    </row>
    <row r="25" spans="1:7" x14ac:dyDescent="0.2">
      <c r="A25" s="29" t="s">
        <v>35</v>
      </c>
      <c r="B25" s="56"/>
      <c r="C25" s="12" t="s">
        <v>35</v>
      </c>
      <c r="D25" s="30"/>
      <c r="E25" s="12" t="s">
        <v>35</v>
      </c>
      <c r="F25" s="30"/>
      <c r="G25" s="13"/>
    </row>
    <row r="26" spans="1:7" x14ac:dyDescent="0.2">
      <c r="A26" s="29"/>
      <c r="B26" s="57"/>
      <c r="C26" s="12" t="s">
        <v>36</v>
      </c>
      <c r="D26" s="30"/>
      <c r="E26" s="12" t="s">
        <v>37</v>
      </c>
      <c r="F26" s="30"/>
      <c r="G26" s="13"/>
    </row>
    <row r="27" spans="1:7" x14ac:dyDescent="0.2">
      <c r="A27" s="29"/>
      <c r="B27" s="30"/>
      <c r="C27" s="12"/>
      <c r="D27" s="30"/>
      <c r="E27" s="12"/>
      <c r="F27" s="30"/>
      <c r="G27" s="13"/>
    </row>
    <row r="28" spans="1:7" ht="97.5" customHeight="1" x14ac:dyDescent="0.2">
      <c r="A28" s="29"/>
      <c r="B28" s="30"/>
      <c r="C28" s="12"/>
      <c r="D28" s="30"/>
      <c r="E28" s="12"/>
      <c r="F28" s="30"/>
      <c r="G28" s="13"/>
    </row>
    <row r="29" spans="1:7" x14ac:dyDescent="0.2">
      <c r="A29" s="14" t="s">
        <v>38</v>
      </c>
      <c r="B29" s="16"/>
      <c r="C29" s="58">
        <v>0</v>
      </c>
      <c r="D29" s="16" t="s">
        <v>39</v>
      </c>
      <c r="E29" s="17"/>
      <c r="F29" s="59"/>
      <c r="G29" s="18"/>
    </row>
    <row r="30" spans="1:7" x14ac:dyDescent="0.2">
      <c r="A30" s="14" t="s">
        <v>38</v>
      </c>
      <c r="B30" s="16"/>
      <c r="C30" s="58">
        <v>15</v>
      </c>
      <c r="D30" s="16" t="s">
        <v>39</v>
      </c>
      <c r="E30" s="17"/>
      <c r="F30" s="59"/>
      <c r="G30" s="18"/>
    </row>
    <row r="31" spans="1:7" x14ac:dyDescent="0.2">
      <c r="A31" s="14" t="s">
        <v>40</v>
      </c>
      <c r="B31" s="16"/>
      <c r="C31" s="58">
        <v>15</v>
      </c>
      <c r="D31" s="16" t="s">
        <v>39</v>
      </c>
      <c r="E31" s="17"/>
      <c r="F31" s="60"/>
      <c r="G31" s="28"/>
    </row>
    <row r="32" spans="1:7" x14ac:dyDescent="0.2">
      <c r="A32" s="14" t="s">
        <v>38</v>
      </c>
      <c r="B32" s="16"/>
      <c r="C32" s="58">
        <v>21</v>
      </c>
      <c r="D32" s="16" t="s">
        <v>39</v>
      </c>
      <c r="E32" s="17"/>
      <c r="F32" s="59">
        <f>SUM(C22)</f>
        <v>0</v>
      </c>
      <c r="G32" s="18"/>
    </row>
    <row r="33" spans="1:8" x14ac:dyDescent="0.2">
      <c r="A33" s="14" t="s">
        <v>40</v>
      </c>
      <c r="B33" s="16"/>
      <c r="C33" s="58">
        <v>21</v>
      </c>
      <c r="D33" s="16" t="s">
        <v>39</v>
      </c>
      <c r="E33" s="17"/>
      <c r="F33" s="60">
        <f>ROUND(PRODUCT(F32,C33/100),1)</f>
        <v>0</v>
      </c>
      <c r="G33" s="28"/>
    </row>
    <row r="34" spans="1:8" s="66" customFormat="1" ht="19.5" customHeight="1" thickBot="1" x14ac:dyDescent="0.3">
      <c r="A34" s="61" t="s">
        <v>41</v>
      </c>
      <c r="B34" s="62"/>
      <c r="C34" s="62"/>
      <c r="D34" s="62"/>
      <c r="E34" s="63"/>
      <c r="F34" s="64">
        <f>CEILING(SUM(F29:F33),IF(SUM(F29:F33)&gt;=0,1,-1))</f>
        <v>0</v>
      </c>
      <c r="G34" s="65"/>
    </row>
    <row r="36" spans="1:8" x14ac:dyDescent="0.2">
      <c r="A36" s="67" t="s">
        <v>42</v>
      </c>
      <c r="B36" s="67"/>
      <c r="C36" s="67"/>
      <c r="D36" s="67"/>
      <c r="E36" s="67"/>
      <c r="F36" s="67"/>
      <c r="G36" s="67"/>
      <c r="H36" t="s">
        <v>3</v>
      </c>
    </row>
    <row r="37" spans="1:8" ht="14.25" customHeight="1" x14ac:dyDescent="0.2">
      <c r="A37" s="67"/>
      <c r="B37" s="651"/>
      <c r="C37" s="651"/>
      <c r="D37" s="651"/>
      <c r="E37" s="651"/>
      <c r="F37" s="651"/>
      <c r="G37" s="651"/>
      <c r="H37" t="s">
        <v>3</v>
      </c>
    </row>
    <row r="38" spans="1:8" ht="12.75" customHeight="1" x14ac:dyDescent="0.2">
      <c r="A38" s="68"/>
      <c r="B38" s="651"/>
      <c r="C38" s="651"/>
      <c r="D38" s="651"/>
      <c r="E38" s="651"/>
      <c r="F38" s="651"/>
      <c r="G38" s="651"/>
      <c r="H38" t="s">
        <v>3</v>
      </c>
    </row>
    <row r="39" spans="1:8" x14ac:dyDescent="0.2">
      <c r="A39" s="68"/>
      <c r="B39" s="651"/>
      <c r="C39" s="651"/>
      <c r="D39" s="651"/>
      <c r="E39" s="651"/>
      <c r="F39" s="651"/>
      <c r="G39" s="651"/>
      <c r="H39" t="s">
        <v>3</v>
      </c>
    </row>
    <row r="40" spans="1:8" x14ac:dyDescent="0.2">
      <c r="A40" s="68"/>
      <c r="B40" s="651"/>
      <c r="C40" s="651"/>
      <c r="D40" s="651"/>
      <c r="E40" s="651"/>
      <c r="F40" s="651"/>
      <c r="G40" s="651"/>
      <c r="H40" t="s">
        <v>3</v>
      </c>
    </row>
    <row r="41" spans="1:8" x14ac:dyDescent="0.2">
      <c r="A41" s="68"/>
      <c r="B41" s="651"/>
      <c r="C41" s="651"/>
      <c r="D41" s="651"/>
      <c r="E41" s="651"/>
      <c r="F41" s="651"/>
      <c r="G41" s="651"/>
      <c r="H41" t="s">
        <v>3</v>
      </c>
    </row>
    <row r="42" spans="1:8" x14ac:dyDescent="0.2">
      <c r="A42" s="68"/>
      <c r="B42" s="651"/>
      <c r="C42" s="651"/>
      <c r="D42" s="651"/>
      <c r="E42" s="651"/>
      <c r="F42" s="651"/>
      <c r="G42" s="651"/>
      <c r="H42" t="s">
        <v>3</v>
      </c>
    </row>
    <row r="43" spans="1:8" x14ac:dyDescent="0.2">
      <c r="A43" s="68"/>
      <c r="B43" s="651"/>
      <c r="C43" s="651"/>
      <c r="D43" s="651"/>
      <c r="E43" s="651"/>
      <c r="F43" s="651"/>
      <c r="G43" s="651"/>
      <c r="H43" t="s">
        <v>3</v>
      </c>
    </row>
    <row r="44" spans="1:8" x14ac:dyDescent="0.2">
      <c r="A44" s="68"/>
      <c r="B44" s="651"/>
      <c r="C44" s="651"/>
      <c r="D44" s="651"/>
      <c r="E44" s="651"/>
      <c r="F44" s="651"/>
      <c r="G44" s="651"/>
      <c r="H44" t="s">
        <v>3</v>
      </c>
    </row>
    <row r="45" spans="1:8" x14ac:dyDescent="0.2">
      <c r="A45" s="68"/>
      <c r="B45" s="651"/>
      <c r="C45" s="651"/>
      <c r="D45" s="651"/>
      <c r="E45" s="651"/>
      <c r="F45" s="651"/>
      <c r="G45" s="651"/>
      <c r="H45" t="s">
        <v>3</v>
      </c>
    </row>
    <row r="46" spans="1:8" x14ac:dyDescent="0.2">
      <c r="B46" s="645"/>
      <c r="C46" s="645"/>
      <c r="D46" s="645"/>
      <c r="E46" s="645"/>
      <c r="F46" s="645"/>
      <c r="G46" s="645"/>
    </row>
    <row r="47" spans="1:8" x14ac:dyDescent="0.2">
      <c r="B47" s="645"/>
      <c r="C47" s="645"/>
      <c r="D47" s="645"/>
      <c r="E47" s="645"/>
      <c r="F47" s="645"/>
      <c r="G47" s="645"/>
    </row>
    <row r="48" spans="1:8" x14ac:dyDescent="0.2">
      <c r="B48" s="645"/>
      <c r="C48" s="645"/>
      <c r="D48" s="645"/>
      <c r="E48" s="645"/>
      <c r="F48" s="645"/>
      <c r="G48" s="645"/>
    </row>
    <row r="49" spans="2:7" x14ac:dyDescent="0.2">
      <c r="B49" s="645"/>
      <c r="C49" s="645"/>
      <c r="D49" s="645"/>
      <c r="E49" s="645"/>
      <c r="F49" s="645"/>
      <c r="G49" s="645"/>
    </row>
    <row r="50" spans="2:7" x14ac:dyDescent="0.2">
      <c r="B50" s="645"/>
      <c r="C50" s="645"/>
      <c r="D50" s="645"/>
      <c r="E50" s="645"/>
      <c r="F50" s="645"/>
      <c r="G50" s="645"/>
    </row>
    <row r="51" spans="2:7" x14ac:dyDescent="0.2">
      <c r="B51" s="645"/>
      <c r="C51" s="645"/>
      <c r="D51" s="645"/>
      <c r="E51" s="645"/>
      <c r="F51" s="645"/>
      <c r="G51" s="645"/>
    </row>
    <row r="52" spans="2:7" x14ac:dyDescent="0.2">
      <c r="B52" s="645"/>
      <c r="C52" s="645"/>
      <c r="D52" s="645"/>
      <c r="E52" s="645"/>
      <c r="F52" s="645"/>
      <c r="G52" s="645"/>
    </row>
    <row r="53" spans="2:7" x14ac:dyDescent="0.2">
      <c r="B53" s="645"/>
      <c r="C53" s="645"/>
      <c r="D53" s="645"/>
      <c r="E53" s="645"/>
      <c r="F53" s="645"/>
      <c r="G53" s="645"/>
    </row>
    <row r="54" spans="2:7" x14ac:dyDescent="0.2">
      <c r="B54" s="645"/>
      <c r="C54" s="645"/>
      <c r="D54" s="645"/>
      <c r="E54" s="645"/>
      <c r="F54" s="645"/>
      <c r="G54" s="645"/>
    </row>
    <row r="55" spans="2:7" x14ac:dyDescent="0.2">
      <c r="B55" s="645"/>
      <c r="C55" s="645"/>
      <c r="D55" s="645"/>
      <c r="E55" s="645"/>
      <c r="F55" s="645"/>
      <c r="G55" s="645"/>
    </row>
  </sheetData>
  <mergeCells count="14">
    <mergeCell ref="B47:G47"/>
    <mergeCell ref="C7:D7"/>
    <mergeCell ref="C8:D8"/>
    <mergeCell ref="E11:G11"/>
    <mergeCell ref="B37:G45"/>
    <mergeCell ref="B46:G46"/>
    <mergeCell ref="B54:G54"/>
    <mergeCell ref="B55:G55"/>
    <mergeCell ref="B48:G48"/>
    <mergeCell ref="B49:G49"/>
    <mergeCell ref="B50:G50"/>
    <mergeCell ref="B51:G51"/>
    <mergeCell ref="B52:G52"/>
    <mergeCell ref="B53:G53"/>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dimension ref="A1:BE78"/>
  <sheetViews>
    <sheetView workbookViewId="0">
      <selection activeCell="H12" sqref="H12"/>
    </sheetView>
  </sheetViews>
  <sheetFormatPr defaultRowHeight="12.75" x14ac:dyDescent="0.2"/>
  <cols>
    <col min="1" max="1" width="5.85546875" style="284" customWidth="1"/>
    <col min="2" max="2" width="6.140625" style="284" customWidth="1"/>
    <col min="3" max="3" width="11.42578125" style="284" customWidth="1"/>
    <col min="4" max="4" width="15.85546875" style="284" customWidth="1"/>
    <col min="5" max="5" width="11.28515625" style="284" customWidth="1"/>
    <col min="6" max="6" width="10.85546875" style="284" customWidth="1"/>
    <col min="7" max="7" width="11" style="284" customWidth="1"/>
    <col min="8" max="8" width="11.140625" style="284" customWidth="1"/>
    <col min="9" max="9" width="10.7109375" style="284" customWidth="1"/>
    <col min="10" max="16384" width="9.140625" style="284"/>
  </cols>
  <sheetData>
    <row r="1" spans="1:57" ht="13.5" thickTop="1" x14ac:dyDescent="0.2">
      <c r="A1" s="733" t="s">
        <v>4</v>
      </c>
      <c r="B1" s="733"/>
      <c r="C1" s="371" t="str">
        <f>CONCATENATE(cislostavby," ",nazevstavby)</f>
        <v xml:space="preserve"> VEŘEJNÉ VÍCEÚČELOVÉ HŘIŠTĚ, ŘÍČANY</v>
      </c>
      <c r="D1" s="372"/>
      <c r="E1" s="373"/>
      <c r="F1" s="372"/>
      <c r="G1" s="374" t="s">
        <v>999</v>
      </c>
      <c r="H1" s="375"/>
      <c r="I1" s="376"/>
    </row>
    <row r="2" spans="1:57" ht="13.5" thickBot="1" x14ac:dyDescent="0.25">
      <c r="A2" s="734" t="s">
        <v>0</v>
      </c>
      <c r="B2" s="734"/>
      <c r="C2" s="377" t="str">
        <f>CONCATENATE(cisloobjektu," ",nazevobjektu)</f>
        <v>F.02.05 VNITŘNÍ PLYNOINSTALACE</v>
      </c>
      <c r="D2" s="378"/>
      <c r="E2" s="379"/>
      <c r="F2" s="378"/>
      <c r="G2" s="735"/>
      <c r="H2" s="735"/>
      <c r="I2" s="735"/>
    </row>
    <row r="3" spans="1:57" ht="13.5" thickTop="1" x14ac:dyDescent="0.2">
      <c r="F3" s="316"/>
    </row>
    <row r="4" spans="1:57" ht="19.5" customHeight="1" x14ac:dyDescent="0.25">
      <c r="A4" s="736" t="s">
        <v>43</v>
      </c>
      <c r="B4" s="736"/>
      <c r="C4" s="736"/>
      <c r="D4" s="736"/>
      <c r="E4" s="736"/>
      <c r="F4" s="736"/>
      <c r="G4" s="736"/>
      <c r="H4" s="736"/>
      <c r="I4" s="736"/>
    </row>
    <row r="6" spans="1:57" s="316" customFormat="1" ht="13.5" thickBot="1" x14ac:dyDescent="0.25">
      <c r="A6" s="380"/>
      <c r="B6" s="381" t="s">
        <v>44</v>
      </c>
      <c r="C6" s="381"/>
      <c r="D6" s="382"/>
      <c r="E6" s="383" t="s">
        <v>45</v>
      </c>
      <c r="F6" s="384" t="s">
        <v>46</v>
      </c>
      <c r="G6" s="384" t="s">
        <v>47</v>
      </c>
      <c r="H6" s="384" t="s">
        <v>48</v>
      </c>
      <c r="I6" s="385" t="s">
        <v>26</v>
      </c>
    </row>
    <row r="7" spans="1:57" s="316" customFormat="1" x14ac:dyDescent="0.2">
      <c r="A7" s="386" t="str">
        <f>[1]Položky!B7</f>
        <v>1</v>
      </c>
      <c r="B7" s="387" t="str">
        <f>[1]Položky!C7</f>
        <v>Zemní práce</v>
      </c>
      <c r="D7" s="388"/>
      <c r="E7" s="389">
        <f>SUM('F02.05-Položky-PLYNOINSTALACE'!G16)</f>
        <v>0</v>
      </c>
      <c r="F7" s="390">
        <f>[1]Položky!AZ16</f>
        <v>0</v>
      </c>
      <c r="G7" s="390">
        <f>[1]Položky!BA16</f>
        <v>0</v>
      </c>
      <c r="H7" s="390">
        <f>[1]Položky!BB16</f>
        <v>0</v>
      </c>
      <c r="I7" s="391">
        <f>[1]Položky!BC16</f>
        <v>0</v>
      </c>
    </row>
    <row r="8" spans="1:57" s="316" customFormat="1" x14ac:dyDescent="0.2">
      <c r="A8" s="386" t="str">
        <f>[1]Položky!B17</f>
        <v>723</v>
      </c>
      <c r="B8" s="387" t="str">
        <f>[1]Položky!C17</f>
        <v>Vnitřní plynovod</v>
      </c>
      <c r="D8" s="388"/>
      <c r="E8" s="389">
        <f>[1]Položky!AY30</f>
        <v>0</v>
      </c>
      <c r="F8" s="390">
        <f>SUM('F02.05-Položky-PLYNOINSTALACE'!G30)</f>
        <v>0</v>
      </c>
      <c r="G8" s="390">
        <f>[1]Položky!BA30</f>
        <v>0</v>
      </c>
      <c r="H8" s="390">
        <f>[1]Položky!BB30</f>
        <v>0</v>
      </c>
      <c r="I8" s="391">
        <f>[1]Položky!BC30</f>
        <v>0</v>
      </c>
    </row>
    <row r="9" spans="1:57" s="316" customFormat="1" x14ac:dyDescent="0.2">
      <c r="A9" s="386" t="str">
        <f>[1]Položky!B31</f>
        <v>783</v>
      </c>
      <c r="B9" s="387" t="str">
        <f>[1]Položky!C31</f>
        <v>Nátěry</v>
      </c>
      <c r="D9" s="388"/>
      <c r="E9" s="389">
        <f>[1]Položky!AY34</f>
        <v>0</v>
      </c>
      <c r="F9" s="390">
        <f>SUM('F02.05-Položky-PLYNOINSTALACE'!G34)</f>
        <v>0</v>
      </c>
      <c r="G9" s="390">
        <f>[1]Položky!BA34</f>
        <v>0</v>
      </c>
      <c r="H9" s="390">
        <f>[1]Položky!BB34</f>
        <v>0</v>
      </c>
      <c r="I9" s="391">
        <f>[1]Položky!BC34</f>
        <v>0</v>
      </c>
    </row>
    <row r="10" spans="1:57" s="316" customFormat="1" x14ac:dyDescent="0.2">
      <c r="A10" s="386" t="str">
        <f>[1]Položky!B35</f>
        <v>M21</v>
      </c>
      <c r="B10" s="387" t="str">
        <f>[1]Položky!C35</f>
        <v>Elektromontáže</v>
      </c>
      <c r="D10" s="388"/>
      <c r="E10" s="389">
        <f>[1]Položky!AY37</f>
        <v>0</v>
      </c>
      <c r="F10" s="390">
        <f>[1]Položky!AZ37</f>
        <v>0</v>
      </c>
      <c r="G10" s="390">
        <f>[1]Položky!BA37</f>
        <v>0</v>
      </c>
      <c r="H10" s="390">
        <f>SUM('F02.05-Položky-PLYNOINSTALACE'!G37)</f>
        <v>0</v>
      </c>
      <c r="I10" s="391">
        <f>[1]Položky!BC37</f>
        <v>0</v>
      </c>
    </row>
    <row r="11" spans="1:57" s="316" customFormat="1" x14ac:dyDescent="0.2">
      <c r="A11" s="386" t="str">
        <f>[1]Položky!B38</f>
        <v>M23</v>
      </c>
      <c r="B11" s="387" t="str">
        <f>[1]Položky!C38</f>
        <v>Montáže potrubí</v>
      </c>
      <c r="D11" s="388"/>
      <c r="E11" s="389">
        <f>[1]Položky!AY52</f>
        <v>0</v>
      </c>
      <c r="F11" s="390">
        <f>[1]Položky!AZ52</f>
        <v>0</v>
      </c>
      <c r="G11" s="390">
        <f>[1]Položky!BA52</f>
        <v>0</v>
      </c>
      <c r="H11" s="390">
        <f>SUM('F02.05-Položky-PLYNOINSTALACE'!G52)</f>
        <v>0</v>
      </c>
      <c r="I11" s="391">
        <v>0</v>
      </c>
    </row>
    <row r="12" spans="1:57" s="316" customFormat="1" ht="13.5" thickBot="1" x14ac:dyDescent="0.25">
      <c r="A12" s="386" t="str">
        <f>[1]Položky!B53</f>
        <v>M46</v>
      </c>
      <c r="B12" s="387" t="str">
        <f>[1]Položky!C53</f>
        <v>Zemní práce při montážích</v>
      </c>
      <c r="D12" s="388"/>
      <c r="E12" s="389">
        <f>[1]Položky!AY57</f>
        <v>0</v>
      </c>
      <c r="F12" s="390">
        <f>[1]Položky!AZ57</f>
        <v>0</v>
      </c>
      <c r="G12" s="390">
        <f>[1]Položky!BA57</f>
        <v>0</v>
      </c>
      <c r="H12" s="390">
        <f>SUM('F02.05-Položky-PLYNOINSTALACE'!G57)</f>
        <v>0</v>
      </c>
      <c r="I12" s="391">
        <f>[1]Položky!BC57</f>
        <v>0</v>
      </c>
    </row>
    <row r="13" spans="1:57" s="398" customFormat="1" ht="13.5" thickBot="1" x14ac:dyDescent="0.25">
      <c r="A13" s="392"/>
      <c r="B13" s="393" t="s">
        <v>49</v>
      </c>
      <c r="C13" s="393"/>
      <c r="D13" s="394"/>
      <c r="E13" s="395">
        <f>SUM(E7:E12)</f>
        <v>0</v>
      </c>
      <c r="F13" s="396">
        <f>SUM(F7:F12)</f>
        <v>0</v>
      </c>
      <c r="G13" s="396">
        <f>SUM(G7:G12)</f>
        <v>0</v>
      </c>
      <c r="H13" s="396">
        <f>SUM(H7:H12)</f>
        <v>0</v>
      </c>
      <c r="I13" s="397">
        <f>SUM(I7:I12)</f>
        <v>0</v>
      </c>
    </row>
    <row r="14" spans="1:57" x14ac:dyDescent="0.2">
      <c r="A14" s="316"/>
      <c r="B14" s="316"/>
      <c r="C14" s="316"/>
      <c r="D14" s="316"/>
      <c r="E14" s="316"/>
      <c r="F14" s="316"/>
      <c r="G14" s="316"/>
      <c r="H14" s="316"/>
      <c r="I14" s="316"/>
    </row>
    <row r="15" spans="1:57" ht="19.5" customHeight="1" x14ac:dyDescent="0.25">
      <c r="A15" s="737" t="s">
        <v>50</v>
      </c>
      <c r="B15" s="737"/>
      <c r="C15" s="737"/>
      <c r="D15" s="737"/>
      <c r="E15" s="737"/>
      <c r="F15" s="737"/>
      <c r="G15" s="737"/>
      <c r="H15" s="737"/>
      <c r="I15" s="737"/>
      <c r="BA15" s="322"/>
      <c r="BB15" s="322"/>
      <c r="BC15" s="322"/>
      <c r="BD15" s="322"/>
      <c r="BE15" s="322"/>
    </row>
    <row r="17" spans="1:53" x14ac:dyDescent="0.2">
      <c r="A17" s="346" t="s">
        <v>51</v>
      </c>
      <c r="B17" s="347"/>
      <c r="C17" s="347"/>
      <c r="D17" s="399"/>
      <c r="E17" s="400" t="s">
        <v>52</v>
      </c>
      <c r="F17" s="401" t="s">
        <v>53</v>
      </c>
      <c r="G17" s="402" t="s">
        <v>54</v>
      </c>
      <c r="H17" s="403"/>
      <c r="I17" s="404" t="s">
        <v>52</v>
      </c>
    </row>
    <row r="18" spans="1:53" x14ac:dyDescent="0.2">
      <c r="A18" s="340" t="s">
        <v>659</v>
      </c>
      <c r="B18" s="330"/>
      <c r="C18" s="330"/>
      <c r="D18" s="405"/>
      <c r="E18" s="406">
        <v>0</v>
      </c>
      <c r="F18" s="407">
        <v>0</v>
      </c>
      <c r="G18" s="408">
        <f t="shared" ref="G18:G26" si="0">CHOOSE(BA18+1,HSV+PSV,HSV+PSV+Mont,HSV+PSV+Dodavka+Mont,HSV,PSV,Mont,Dodavka,Mont+Dodavka,0)</f>
        <v>0</v>
      </c>
      <c r="H18" s="409"/>
      <c r="I18" s="410">
        <f t="shared" ref="I18:I26" si="1">E18+F18*G18/100</f>
        <v>0</v>
      </c>
      <c r="BA18" s="284">
        <v>0</v>
      </c>
    </row>
    <row r="19" spans="1:53" x14ac:dyDescent="0.2">
      <c r="A19" s="340" t="s">
        <v>660</v>
      </c>
      <c r="B19" s="330"/>
      <c r="C19" s="330"/>
      <c r="D19" s="405"/>
      <c r="E19" s="406">
        <v>0</v>
      </c>
      <c r="F19" s="407">
        <v>0</v>
      </c>
      <c r="G19" s="408">
        <f t="shared" si="0"/>
        <v>0</v>
      </c>
      <c r="H19" s="409"/>
      <c r="I19" s="410">
        <f t="shared" si="1"/>
        <v>0</v>
      </c>
      <c r="BA19" s="284">
        <v>0</v>
      </c>
    </row>
    <row r="20" spans="1:53" x14ac:dyDescent="0.2">
      <c r="A20" s="340" t="s">
        <v>661</v>
      </c>
      <c r="B20" s="330"/>
      <c r="C20" s="330"/>
      <c r="D20" s="405"/>
      <c r="E20" s="406">
        <v>0</v>
      </c>
      <c r="F20" s="407">
        <v>0</v>
      </c>
      <c r="G20" s="408">
        <f t="shared" si="0"/>
        <v>0</v>
      </c>
      <c r="H20" s="409"/>
      <c r="I20" s="410">
        <f t="shared" si="1"/>
        <v>0</v>
      </c>
      <c r="BA20" s="284">
        <v>0</v>
      </c>
    </row>
    <row r="21" spans="1:53" x14ac:dyDescent="0.2">
      <c r="A21" s="340" t="s">
        <v>662</v>
      </c>
      <c r="B21" s="330"/>
      <c r="C21" s="330"/>
      <c r="D21" s="405"/>
      <c r="E21" s="406">
        <v>0</v>
      </c>
      <c r="F21" s="407">
        <v>0</v>
      </c>
      <c r="G21" s="408">
        <f t="shared" si="0"/>
        <v>0</v>
      </c>
      <c r="H21" s="409"/>
      <c r="I21" s="410">
        <f t="shared" si="1"/>
        <v>0</v>
      </c>
      <c r="BA21" s="284">
        <v>0</v>
      </c>
    </row>
    <row r="22" spans="1:53" x14ac:dyDescent="0.2">
      <c r="A22" s="340" t="s">
        <v>624</v>
      </c>
      <c r="B22" s="330"/>
      <c r="C22" s="330"/>
      <c r="D22" s="405"/>
      <c r="E22" s="406">
        <v>0</v>
      </c>
      <c r="F22" s="407">
        <v>2.25</v>
      </c>
      <c r="G22" s="408">
        <f t="shared" si="0"/>
        <v>0</v>
      </c>
      <c r="H22" s="409"/>
      <c r="I22" s="410">
        <f t="shared" si="1"/>
        <v>0</v>
      </c>
      <c r="BA22" s="284">
        <v>1</v>
      </c>
    </row>
    <row r="23" spans="1:53" x14ac:dyDescent="0.2">
      <c r="A23" s="340" t="s">
        <v>663</v>
      </c>
      <c r="B23" s="330"/>
      <c r="C23" s="330"/>
      <c r="D23" s="405"/>
      <c r="E23" s="406">
        <v>0</v>
      </c>
      <c r="F23" s="407">
        <v>0.85</v>
      </c>
      <c r="G23" s="408">
        <f t="shared" si="0"/>
        <v>0</v>
      </c>
      <c r="H23" s="409"/>
      <c r="I23" s="410">
        <f t="shared" si="1"/>
        <v>0</v>
      </c>
      <c r="BA23" s="284">
        <v>1</v>
      </c>
    </row>
    <row r="24" spans="1:53" x14ac:dyDescent="0.2">
      <c r="A24" s="340" t="s">
        <v>664</v>
      </c>
      <c r="B24" s="330"/>
      <c r="C24" s="330"/>
      <c r="D24" s="405"/>
      <c r="E24" s="406">
        <v>0</v>
      </c>
      <c r="F24" s="407">
        <v>0.5</v>
      </c>
      <c r="G24" s="408">
        <f t="shared" si="0"/>
        <v>0</v>
      </c>
      <c r="H24" s="409"/>
      <c r="I24" s="410">
        <f t="shared" si="1"/>
        <v>0</v>
      </c>
      <c r="BA24" s="284">
        <v>2</v>
      </c>
    </row>
    <row r="25" spans="1:53" x14ac:dyDescent="0.2">
      <c r="A25" s="340" t="s">
        <v>665</v>
      </c>
      <c r="B25" s="330"/>
      <c r="C25" s="330"/>
      <c r="D25" s="405"/>
      <c r="E25" s="406">
        <v>0</v>
      </c>
      <c r="F25" s="407">
        <v>0</v>
      </c>
      <c r="G25" s="408">
        <f t="shared" si="0"/>
        <v>0</v>
      </c>
      <c r="H25" s="409"/>
      <c r="I25" s="410">
        <f t="shared" si="1"/>
        <v>0</v>
      </c>
      <c r="BA25" s="284">
        <v>2</v>
      </c>
    </row>
    <row r="26" spans="1:53" x14ac:dyDescent="0.2">
      <c r="A26" s="340" t="s">
        <v>666</v>
      </c>
      <c r="B26" s="330"/>
      <c r="C26" s="330"/>
      <c r="D26" s="405"/>
      <c r="E26" s="406">
        <v>0</v>
      </c>
      <c r="F26" s="407">
        <v>0</v>
      </c>
      <c r="G26" s="408">
        <f t="shared" si="0"/>
        <v>0</v>
      </c>
      <c r="H26" s="409"/>
      <c r="I26" s="410">
        <f t="shared" si="1"/>
        <v>0</v>
      </c>
      <c r="BA26" s="284">
        <v>0</v>
      </c>
    </row>
    <row r="27" spans="1:53" ht="13.5" thickBot="1" x14ac:dyDescent="0.25">
      <c r="A27" s="411"/>
      <c r="B27" s="412" t="s">
        <v>55</v>
      </c>
      <c r="C27" s="413"/>
      <c r="D27" s="414"/>
      <c r="E27" s="415"/>
      <c r="F27" s="416"/>
      <c r="G27" s="416"/>
      <c r="H27" s="732">
        <f>SUM(I18:I26)</f>
        <v>0</v>
      </c>
      <c r="I27" s="732"/>
    </row>
    <row r="29" spans="1:53" x14ac:dyDescent="0.2">
      <c r="B29" s="398"/>
      <c r="F29" s="417"/>
      <c r="G29" s="418"/>
      <c r="H29" s="418"/>
      <c r="I29" s="419"/>
    </row>
    <row r="30" spans="1:53" x14ac:dyDescent="0.2">
      <c r="F30" s="417"/>
      <c r="G30" s="418"/>
      <c r="H30" s="418"/>
      <c r="I30" s="419"/>
    </row>
    <row r="31" spans="1:53" x14ac:dyDescent="0.2">
      <c r="F31" s="417"/>
      <c r="G31" s="418"/>
      <c r="H31" s="418"/>
      <c r="I31" s="419"/>
    </row>
    <row r="32" spans="1:53" x14ac:dyDescent="0.2">
      <c r="F32" s="417"/>
      <c r="G32" s="418"/>
      <c r="H32" s="418"/>
      <c r="I32" s="419"/>
    </row>
    <row r="33" spans="6:9" x14ac:dyDescent="0.2">
      <c r="F33" s="417"/>
      <c r="G33" s="418"/>
      <c r="H33" s="418"/>
      <c r="I33" s="419"/>
    </row>
    <row r="34" spans="6:9" x14ac:dyDescent="0.2">
      <c r="F34" s="417"/>
      <c r="G34" s="418"/>
      <c r="H34" s="418"/>
      <c r="I34" s="419"/>
    </row>
    <row r="35" spans="6:9" x14ac:dyDescent="0.2">
      <c r="F35" s="417"/>
      <c r="G35" s="418"/>
      <c r="H35" s="418"/>
      <c r="I35" s="419"/>
    </row>
    <row r="36" spans="6:9" x14ac:dyDescent="0.2">
      <c r="F36" s="417"/>
      <c r="G36" s="418"/>
      <c r="H36" s="418"/>
      <c r="I36" s="419"/>
    </row>
    <row r="37" spans="6:9" x14ac:dyDescent="0.2">
      <c r="F37" s="417"/>
      <c r="G37" s="418"/>
      <c r="H37" s="418"/>
      <c r="I37" s="419"/>
    </row>
    <row r="38" spans="6:9" x14ac:dyDescent="0.2">
      <c r="F38" s="417"/>
      <c r="G38" s="418"/>
      <c r="H38" s="418"/>
      <c r="I38" s="419"/>
    </row>
    <row r="39" spans="6:9" x14ac:dyDescent="0.2">
      <c r="F39" s="417"/>
      <c r="G39" s="418"/>
      <c r="H39" s="418"/>
      <c r="I39" s="419"/>
    </row>
    <row r="40" spans="6:9" x14ac:dyDescent="0.2">
      <c r="F40" s="417"/>
      <c r="G40" s="418"/>
      <c r="H40" s="418"/>
      <c r="I40" s="419"/>
    </row>
    <row r="41" spans="6:9" x14ac:dyDescent="0.2">
      <c r="F41" s="417"/>
      <c r="G41" s="418"/>
      <c r="H41" s="418"/>
      <c r="I41" s="419"/>
    </row>
    <row r="42" spans="6:9" x14ac:dyDescent="0.2">
      <c r="F42" s="417"/>
      <c r="G42" s="418"/>
      <c r="H42" s="418"/>
      <c r="I42" s="419"/>
    </row>
    <row r="43" spans="6:9" x14ac:dyDescent="0.2">
      <c r="F43" s="417"/>
      <c r="G43" s="418"/>
      <c r="H43" s="418"/>
      <c r="I43" s="419"/>
    </row>
    <row r="44" spans="6:9" x14ac:dyDescent="0.2">
      <c r="F44" s="417"/>
      <c r="G44" s="418"/>
      <c r="H44" s="418"/>
      <c r="I44" s="419"/>
    </row>
    <row r="45" spans="6:9" x14ac:dyDescent="0.2">
      <c r="F45" s="417"/>
      <c r="G45" s="418"/>
      <c r="H45" s="418"/>
      <c r="I45" s="419"/>
    </row>
    <row r="46" spans="6:9" x14ac:dyDescent="0.2">
      <c r="F46" s="417"/>
      <c r="G46" s="418"/>
      <c r="H46" s="418"/>
      <c r="I46" s="419"/>
    </row>
    <row r="47" spans="6:9" x14ac:dyDescent="0.2">
      <c r="F47" s="417"/>
      <c r="G47" s="418"/>
      <c r="H47" s="418"/>
      <c r="I47" s="419"/>
    </row>
    <row r="48" spans="6:9" x14ac:dyDescent="0.2">
      <c r="F48" s="417"/>
      <c r="G48" s="418"/>
      <c r="H48" s="418"/>
      <c r="I48" s="419"/>
    </row>
    <row r="49" spans="6:9" x14ac:dyDescent="0.2">
      <c r="F49" s="417"/>
      <c r="G49" s="418"/>
      <c r="H49" s="418"/>
      <c r="I49" s="419"/>
    </row>
    <row r="50" spans="6:9" x14ac:dyDescent="0.2">
      <c r="F50" s="417"/>
      <c r="G50" s="418"/>
      <c r="H50" s="418"/>
      <c r="I50" s="419"/>
    </row>
    <row r="51" spans="6:9" x14ac:dyDescent="0.2">
      <c r="F51" s="417"/>
      <c r="G51" s="418"/>
      <c r="H51" s="418"/>
      <c r="I51" s="419"/>
    </row>
    <row r="52" spans="6:9" x14ac:dyDescent="0.2">
      <c r="F52" s="417"/>
      <c r="G52" s="418"/>
      <c r="H52" s="418"/>
      <c r="I52" s="419"/>
    </row>
    <row r="53" spans="6:9" x14ac:dyDescent="0.2">
      <c r="F53" s="417"/>
      <c r="G53" s="418"/>
      <c r="H53" s="418"/>
      <c r="I53" s="419"/>
    </row>
    <row r="54" spans="6:9" x14ac:dyDescent="0.2">
      <c r="F54" s="417"/>
      <c r="G54" s="418"/>
      <c r="H54" s="418"/>
      <c r="I54" s="419"/>
    </row>
    <row r="55" spans="6:9" x14ac:dyDescent="0.2">
      <c r="F55" s="417"/>
      <c r="G55" s="418"/>
      <c r="H55" s="418"/>
      <c r="I55" s="419"/>
    </row>
    <row r="56" spans="6:9" x14ac:dyDescent="0.2">
      <c r="F56" s="417"/>
      <c r="G56" s="418"/>
      <c r="H56" s="418"/>
      <c r="I56" s="419"/>
    </row>
    <row r="57" spans="6:9" x14ac:dyDescent="0.2">
      <c r="F57" s="417"/>
      <c r="G57" s="418"/>
      <c r="H57" s="418"/>
      <c r="I57" s="419"/>
    </row>
    <row r="58" spans="6:9" x14ac:dyDescent="0.2">
      <c r="F58" s="417"/>
      <c r="G58" s="418"/>
      <c r="H58" s="418"/>
      <c r="I58" s="419"/>
    </row>
    <row r="59" spans="6:9" x14ac:dyDescent="0.2">
      <c r="F59" s="417"/>
      <c r="G59" s="418"/>
      <c r="H59" s="418"/>
      <c r="I59" s="419"/>
    </row>
    <row r="60" spans="6:9" x14ac:dyDescent="0.2">
      <c r="F60" s="417"/>
      <c r="G60" s="418"/>
      <c r="H60" s="418"/>
      <c r="I60" s="419"/>
    </row>
    <row r="61" spans="6:9" x14ac:dyDescent="0.2">
      <c r="F61" s="417"/>
      <c r="G61" s="418"/>
      <c r="H61" s="418"/>
      <c r="I61" s="419"/>
    </row>
    <row r="62" spans="6:9" x14ac:dyDescent="0.2">
      <c r="F62" s="417"/>
      <c r="G62" s="418"/>
      <c r="H62" s="418"/>
      <c r="I62" s="419"/>
    </row>
    <row r="63" spans="6:9" x14ac:dyDescent="0.2">
      <c r="F63" s="417"/>
      <c r="G63" s="418"/>
      <c r="H63" s="418"/>
      <c r="I63" s="419"/>
    </row>
    <row r="64" spans="6:9" x14ac:dyDescent="0.2">
      <c r="F64" s="417"/>
      <c r="G64" s="418"/>
      <c r="H64" s="418"/>
      <c r="I64" s="419"/>
    </row>
    <row r="65" spans="6:9" x14ac:dyDescent="0.2">
      <c r="F65" s="417"/>
      <c r="G65" s="418"/>
      <c r="H65" s="418"/>
      <c r="I65" s="419"/>
    </row>
    <row r="66" spans="6:9" x14ac:dyDescent="0.2">
      <c r="F66" s="417"/>
      <c r="G66" s="418"/>
      <c r="H66" s="418"/>
      <c r="I66" s="419"/>
    </row>
    <row r="67" spans="6:9" x14ac:dyDescent="0.2">
      <c r="F67" s="417"/>
      <c r="G67" s="418"/>
      <c r="H67" s="418"/>
      <c r="I67" s="419"/>
    </row>
    <row r="68" spans="6:9" x14ac:dyDescent="0.2">
      <c r="F68" s="417"/>
      <c r="G68" s="418"/>
      <c r="H68" s="418"/>
      <c r="I68" s="419"/>
    </row>
    <row r="69" spans="6:9" x14ac:dyDescent="0.2">
      <c r="F69" s="417"/>
      <c r="G69" s="418"/>
      <c r="H69" s="418"/>
      <c r="I69" s="419"/>
    </row>
    <row r="70" spans="6:9" x14ac:dyDescent="0.2">
      <c r="F70" s="417"/>
      <c r="G70" s="418"/>
      <c r="H70" s="418"/>
      <c r="I70" s="419"/>
    </row>
    <row r="71" spans="6:9" x14ac:dyDescent="0.2">
      <c r="F71" s="417"/>
      <c r="G71" s="418"/>
      <c r="H71" s="418"/>
      <c r="I71" s="419"/>
    </row>
    <row r="72" spans="6:9" x14ac:dyDescent="0.2">
      <c r="F72" s="417"/>
      <c r="G72" s="418"/>
      <c r="H72" s="418"/>
      <c r="I72" s="419"/>
    </row>
    <row r="73" spans="6:9" x14ac:dyDescent="0.2">
      <c r="F73" s="417"/>
      <c r="G73" s="418"/>
      <c r="H73" s="418"/>
      <c r="I73" s="419"/>
    </row>
    <row r="74" spans="6:9" x14ac:dyDescent="0.2">
      <c r="F74" s="417"/>
      <c r="G74" s="418"/>
      <c r="H74" s="418"/>
      <c r="I74" s="419"/>
    </row>
    <row r="75" spans="6:9" x14ac:dyDescent="0.2">
      <c r="F75" s="417"/>
      <c r="G75" s="418"/>
      <c r="H75" s="418"/>
      <c r="I75" s="419"/>
    </row>
    <row r="76" spans="6:9" x14ac:dyDescent="0.2">
      <c r="F76" s="417"/>
      <c r="G76" s="418"/>
      <c r="H76" s="418"/>
      <c r="I76" s="419"/>
    </row>
    <row r="77" spans="6:9" x14ac:dyDescent="0.2">
      <c r="F77" s="417"/>
      <c r="G77" s="418"/>
      <c r="H77" s="418"/>
      <c r="I77" s="419"/>
    </row>
    <row r="78" spans="6:9" x14ac:dyDescent="0.2">
      <c r="F78" s="417"/>
      <c r="G78" s="418"/>
      <c r="H78" s="418"/>
      <c r="I78" s="419"/>
    </row>
  </sheetData>
  <sheetProtection selectLockedCells="1" selectUnlockedCells="1"/>
  <mergeCells count="6">
    <mergeCell ref="H27:I27"/>
    <mergeCell ref="A1:B1"/>
    <mergeCell ref="A2:B2"/>
    <mergeCell ref="G2:I2"/>
    <mergeCell ref="A4:I4"/>
    <mergeCell ref="A15:I15"/>
  </mergeCells>
  <pageMargins left="0.59027777777777779" right="0.39374999999999999" top="0.59027777777777779" bottom="0.59027777777777779" header="0.51180555555555551" footer="0.19652777777777777"/>
  <pageSetup paperSize="9" firstPageNumber="0" orientation="portrait" horizontalDpi="300" verticalDpi="300" r:id="rId1"/>
  <headerFooter alignWithMargins="0">
    <oddFooter>&amp;L&amp;9Zpracováno programem &amp;"Arial CE,Tučné"BUILDpower,  © RTS, a.s.&amp;R&amp;"Arial,obyčejné"Strana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IU130"/>
  <sheetViews>
    <sheetView topLeftCell="A16" workbookViewId="0">
      <selection activeCell="C41" sqref="C41"/>
    </sheetView>
  </sheetViews>
  <sheetFormatPr defaultRowHeight="12.75" x14ac:dyDescent="0.2"/>
  <cols>
    <col min="1" max="1" width="4.42578125" style="420" customWidth="1"/>
    <col min="2" max="2" width="12.42578125" style="420" customWidth="1"/>
    <col min="3" max="3" width="40.42578125" style="420" customWidth="1"/>
    <col min="4" max="4" width="5.5703125" style="420" customWidth="1"/>
    <col min="5" max="5" width="8.5703125" style="428" customWidth="1"/>
    <col min="6" max="6" width="9.85546875" style="420" customWidth="1"/>
    <col min="7" max="7" width="13.85546875" style="420" customWidth="1"/>
    <col min="8" max="9" width="9.140625" style="420"/>
    <col min="10" max="10" width="75.42578125" style="420" customWidth="1"/>
    <col min="11" max="11" width="45.28515625" style="420" customWidth="1"/>
    <col min="12" max="255" width="9.140625" style="420"/>
    <col min="256" max="16384" width="9.140625" style="284"/>
  </cols>
  <sheetData>
    <row r="1" spans="1:78" ht="15.75" x14ac:dyDescent="0.25">
      <c r="A1" s="738" t="s">
        <v>1755</v>
      </c>
      <c r="B1" s="738"/>
      <c r="C1" s="738"/>
      <c r="D1" s="738"/>
      <c r="E1" s="738"/>
      <c r="F1" s="738"/>
      <c r="G1" s="738"/>
    </row>
    <row r="2" spans="1:78" ht="14.25" customHeight="1" thickBot="1" x14ac:dyDescent="0.25">
      <c r="B2" s="421"/>
      <c r="C2" s="422"/>
      <c r="D2" s="422"/>
      <c r="E2" s="423"/>
      <c r="F2" s="422"/>
      <c r="G2" s="422"/>
    </row>
    <row r="3" spans="1:78" ht="13.5" thickTop="1" x14ac:dyDescent="0.2">
      <c r="A3" s="733" t="s">
        <v>4</v>
      </c>
      <c r="B3" s="733"/>
      <c r="C3" s="371" t="str">
        <f>CONCATENATE(cislostavby," ",nazevstavby)</f>
        <v xml:space="preserve"> VEŘEJNÉ VÍCEÚČELOVÉ HŘIŠTĚ, ŘÍČANY</v>
      </c>
      <c r="D3" s="372"/>
      <c r="E3" s="424" t="s">
        <v>667</v>
      </c>
      <c r="F3" s="425">
        <f>[1]Rekapitulace!H1</f>
        <v>0</v>
      </c>
      <c r="G3" s="426"/>
    </row>
    <row r="4" spans="1:78" ht="13.5" thickBot="1" x14ac:dyDescent="0.25">
      <c r="A4" s="739" t="s">
        <v>0</v>
      </c>
      <c r="B4" s="739"/>
      <c r="C4" s="377" t="str">
        <f>CONCATENATE(cisloobjektu," ",nazevobjektu)</f>
        <v>F.02.05 VNITŘNÍ PLYNOINSTALACE</v>
      </c>
      <c r="D4" s="378"/>
      <c r="E4" s="740">
        <f>[1]Rekapitulace!G2</f>
        <v>0</v>
      </c>
      <c r="F4" s="740"/>
      <c r="G4" s="740"/>
    </row>
    <row r="5" spans="1:78" ht="13.5" thickTop="1" x14ac:dyDescent="0.2">
      <c r="A5" s="427"/>
      <c r="G5" s="429"/>
    </row>
    <row r="6" spans="1:78" x14ac:dyDescent="0.2">
      <c r="A6" s="430" t="s">
        <v>56</v>
      </c>
      <c r="B6" s="431" t="s">
        <v>57</v>
      </c>
      <c r="C6" s="431" t="s">
        <v>58</v>
      </c>
      <c r="D6" s="431" t="s">
        <v>59</v>
      </c>
      <c r="E6" s="432" t="s">
        <v>60</v>
      </c>
      <c r="F6" s="431" t="s">
        <v>61</v>
      </c>
      <c r="G6" s="433" t="s">
        <v>62</v>
      </c>
    </row>
    <row r="7" spans="1:78" x14ac:dyDescent="0.2">
      <c r="A7" s="434" t="s">
        <v>67</v>
      </c>
      <c r="B7" s="435" t="s">
        <v>68</v>
      </c>
      <c r="C7" s="436" t="s">
        <v>69</v>
      </c>
      <c r="D7" s="437"/>
      <c r="E7" s="438"/>
      <c r="F7" s="438"/>
      <c r="G7" s="439"/>
      <c r="M7" s="440">
        <v>1</v>
      </c>
    </row>
    <row r="8" spans="1:78" x14ac:dyDescent="0.2">
      <c r="A8" s="441">
        <v>1</v>
      </c>
      <c r="B8" s="442" t="s">
        <v>668</v>
      </c>
      <c r="C8" s="443" t="s">
        <v>669</v>
      </c>
      <c r="D8" s="444" t="s">
        <v>78</v>
      </c>
      <c r="E8" s="445">
        <v>30.45</v>
      </c>
      <c r="F8" s="445"/>
      <c r="G8" s="446">
        <f t="shared" ref="G8:G15" si="0">E8*F8</f>
        <v>0</v>
      </c>
      <c r="M8" s="440">
        <v>2</v>
      </c>
      <c r="Y8" s="420">
        <v>1</v>
      </c>
      <c r="Z8" s="420">
        <v>1</v>
      </c>
      <c r="AA8" s="420">
        <v>1</v>
      </c>
      <c r="AX8" s="420">
        <v>1</v>
      </c>
      <c r="AY8" s="420">
        <f t="shared" ref="AY8:AY15" si="1">IF(AX8=1,G8,0)</f>
        <v>0</v>
      </c>
      <c r="AZ8" s="420">
        <f t="shared" ref="AZ8:AZ15" si="2">IF(AX8=2,G8,0)</f>
        <v>0</v>
      </c>
      <c r="BA8" s="420">
        <f t="shared" ref="BA8:BA15" si="3">IF(AX8=3,G8,0)</f>
        <v>0</v>
      </c>
      <c r="BB8" s="420">
        <f t="shared" ref="BB8:BB15" si="4">IF(AX8=4,G8,0)</f>
        <v>0</v>
      </c>
      <c r="BC8" s="420">
        <f t="shared" ref="BC8:BC15" si="5">IF(AX8=5,G8,0)</f>
        <v>0</v>
      </c>
      <c r="BY8" s="440">
        <v>1</v>
      </c>
      <c r="BZ8" s="440">
        <v>1</v>
      </c>
    </row>
    <row r="9" spans="1:78" x14ac:dyDescent="0.2">
      <c r="A9" s="441">
        <v>2</v>
      </c>
      <c r="B9" s="442" t="s">
        <v>670</v>
      </c>
      <c r="C9" s="447" t="s">
        <v>671</v>
      </c>
      <c r="D9" s="444" t="s">
        <v>78</v>
      </c>
      <c r="E9" s="445">
        <v>30.45</v>
      </c>
      <c r="F9" s="445"/>
      <c r="G9" s="446">
        <f t="shared" si="0"/>
        <v>0</v>
      </c>
      <c r="M9" s="440">
        <v>2</v>
      </c>
      <c r="Y9" s="420">
        <v>1</v>
      </c>
      <c r="Z9" s="420">
        <v>1</v>
      </c>
      <c r="AA9" s="420">
        <v>1</v>
      </c>
      <c r="AX9" s="420">
        <v>1</v>
      </c>
      <c r="AY9" s="420">
        <f t="shared" si="1"/>
        <v>0</v>
      </c>
      <c r="AZ9" s="420">
        <f t="shared" si="2"/>
        <v>0</v>
      </c>
      <c r="BA9" s="420">
        <f t="shared" si="3"/>
        <v>0</v>
      </c>
      <c r="BB9" s="420">
        <f t="shared" si="4"/>
        <v>0</v>
      </c>
      <c r="BC9" s="420">
        <f t="shared" si="5"/>
        <v>0</v>
      </c>
      <c r="BY9" s="440">
        <v>1</v>
      </c>
      <c r="BZ9" s="440">
        <v>1</v>
      </c>
    </row>
    <row r="10" spans="1:78" x14ac:dyDescent="0.2">
      <c r="A10" s="441">
        <v>3</v>
      </c>
      <c r="B10" s="448" t="s">
        <v>672</v>
      </c>
      <c r="C10" s="443" t="s">
        <v>673</v>
      </c>
      <c r="D10" s="444" t="s">
        <v>78</v>
      </c>
      <c r="E10" s="445">
        <v>10.08</v>
      </c>
      <c r="F10" s="445"/>
      <c r="G10" s="446">
        <f t="shared" si="0"/>
        <v>0</v>
      </c>
      <c r="M10" s="440">
        <v>2</v>
      </c>
      <c r="Y10" s="420">
        <v>1</v>
      </c>
      <c r="Z10" s="420">
        <v>1</v>
      </c>
      <c r="AA10" s="420">
        <v>1</v>
      </c>
      <c r="AX10" s="420">
        <v>1</v>
      </c>
      <c r="AY10" s="420">
        <f t="shared" si="1"/>
        <v>0</v>
      </c>
      <c r="AZ10" s="420">
        <f t="shared" si="2"/>
        <v>0</v>
      </c>
      <c r="BA10" s="420">
        <f t="shared" si="3"/>
        <v>0</v>
      </c>
      <c r="BB10" s="420">
        <f t="shared" si="4"/>
        <v>0</v>
      </c>
      <c r="BC10" s="420">
        <f t="shared" si="5"/>
        <v>0</v>
      </c>
      <c r="BY10" s="440">
        <v>1</v>
      </c>
      <c r="BZ10" s="440">
        <v>1</v>
      </c>
    </row>
    <row r="11" spans="1:78" x14ac:dyDescent="0.2">
      <c r="A11" s="441">
        <v>4</v>
      </c>
      <c r="B11" s="442" t="s">
        <v>674</v>
      </c>
      <c r="C11" s="447" t="s">
        <v>675</v>
      </c>
      <c r="D11" s="444" t="s">
        <v>78</v>
      </c>
      <c r="E11" s="445">
        <v>10.08</v>
      </c>
      <c r="F11" s="445"/>
      <c r="G11" s="446">
        <f t="shared" si="0"/>
        <v>0</v>
      </c>
      <c r="M11" s="440">
        <v>2</v>
      </c>
      <c r="Y11" s="420">
        <v>1</v>
      </c>
      <c r="Z11" s="420">
        <v>1</v>
      </c>
      <c r="AA11" s="420">
        <v>1</v>
      </c>
      <c r="AX11" s="420">
        <v>1</v>
      </c>
      <c r="AY11" s="420">
        <f t="shared" si="1"/>
        <v>0</v>
      </c>
      <c r="AZ11" s="420">
        <f t="shared" si="2"/>
        <v>0</v>
      </c>
      <c r="BA11" s="420">
        <f t="shared" si="3"/>
        <v>0</v>
      </c>
      <c r="BB11" s="420">
        <f t="shared" si="4"/>
        <v>0</v>
      </c>
      <c r="BC11" s="420">
        <f t="shared" si="5"/>
        <v>0</v>
      </c>
      <c r="BY11" s="440">
        <v>1</v>
      </c>
      <c r="BZ11" s="440">
        <v>1</v>
      </c>
    </row>
    <row r="12" spans="1:78" x14ac:dyDescent="0.2">
      <c r="A12" s="441">
        <v>5</v>
      </c>
      <c r="B12" s="442" t="s">
        <v>676</v>
      </c>
      <c r="C12" s="447" t="s">
        <v>677</v>
      </c>
      <c r="D12" s="444" t="s">
        <v>78</v>
      </c>
      <c r="E12" s="445">
        <v>10.08</v>
      </c>
      <c r="F12" s="445"/>
      <c r="G12" s="446">
        <f t="shared" si="0"/>
        <v>0</v>
      </c>
      <c r="M12" s="440">
        <v>2</v>
      </c>
      <c r="Y12" s="420">
        <v>1</v>
      </c>
      <c r="Z12" s="420">
        <v>1</v>
      </c>
      <c r="AA12" s="420">
        <v>1</v>
      </c>
      <c r="AX12" s="420">
        <v>1</v>
      </c>
      <c r="AY12" s="420">
        <f t="shared" si="1"/>
        <v>0</v>
      </c>
      <c r="AZ12" s="420">
        <f t="shared" si="2"/>
        <v>0</v>
      </c>
      <c r="BA12" s="420">
        <f t="shared" si="3"/>
        <v>0</v>
      </c>
      <c r="BB12" s="420">
        <f t="shared" si="4"/>
        <v>0</v>
      </c>
      <c r="BC12" s="420">
        <f t="shared" si="5"/>
        <v>0</v>
      </c>
      <c r="BY12" s="440">
        <v>1</v>
      </c>
      <c r="BZ12" s="440">
        <v>1</v>
      </c>
    </row>
    <row r="13" spans="1:78" x14ac:dyDescent="0.2">
      <c r="A13" s="441">
        <v>6</v>
      </c>
      <c r="B13" s="442" t="s">
        <v>678</v>
      </c>
      <c r="C13" s="447" t="s">
        <v>679</v>
      </c>
      <c r="D13" s="444" t="s">
        <v>78</v>
      </c>
      <c r="E13" s="445">
        <v>20.37</v>
      </c>
      <c r="F13" s="445"/>
      <c r="G13" s="446">
        <f t="shared" si="0"/>
        <v>0</v>
      </c>
      <c r="M13" s="440">
        <v>2</v>
      </c>
      <c r="Y13" s="420">
        <v>1</v>
      </c>
      <c r="Z13" s="420">
        <v>1</v>
      </c>
      <c r="AA13" s="420">
        <v>1</v>
      </c>
      <c r="AX13" s="420">
        <v>1</v>
      </c>
      <c r="AY13" s="420">
        <f t="shared" si="1"/>
        <v>0</v>
      </c>
      <c r="AZ13" s="420">
        <f t="shared" si="2"/>
        <v>0</v>
      </c>
      <c r="BA13" s="420">
        <f t="shared" si="3"/>
        <v>0</v>
      </c>
      <c r="BB13" s="420">
        <f t="shared" si="4"/>
        <v>0</v>
      </c>
      <c r="BC13" s="420">
        <f t="shared" si="5"/>
        <v>0</v>
      </c>
      <c r="BY13" s="440">
        <v>1</v>
      </c>
      <c r="BZ13" s="440">
        <v>1</v>
      </c>
    </row>
    <row r="14" spans="1:78" x14ac:dyDescent="0.2">
      <c r="A14" s="441">
        <v>7</v>
      </c>
      <c r="B14" s="442" t="s">
        <v>680</v>
      </c>
      <c r="C14" s="447" t="s">
        <v>681</v>
      </c>
      <c r="D14" s="444" t="s">
        <v>78</v>
      </c>
      <c r="E14" s="445">
        <v>10.01</v>
      </c>
      <c r="F14" s="445"/>
      <c r="G14" s="446">
        <f t="shared" si="0"/>
        <v>0</v>
      </c>
      <c r="M14" s="440">
        <v>2</v>
      </c>
      <c r="Y14" s="420">
        <v>1</v>
      </c>
      <c r="Z14" s="420">
        <v>1</v>
      </c>
      <c r="AA14" s="420">
        <v>1</v>
      </c>
      <c r="AX14" s="420">
        <v>1</v>
      </c>
      <c r="AY14" s="420">
        <f t="shared" si="1"/>
        <v>0</v>
      </c>
      <c r="AZ14" s="420">
        <f t="shared" si="2"/>
        <v>0</v>
      </c>
      <c r="BA14" s="420">
        <f t="shared" si="3"/>
        <v>0</v>
      </c>
      <c r="BB14" s="420">
        <f t="shared" si="4"/>
        <v>0</v>
      </c>
      <c r="BC14" s="420">
        <f t="shared" si="5"/>
        <v>0</v>
      </c>
      <c r="BY14" s="440">
        <v>1</v>
      </c>
      <c r="BZ14" s="440">
        <v>1</v>
      </c>
    </row>
    <row r="15" spans="1:78" x14ac:dyDescent="0.2">
      <c r="A15" s="441">
        <v>8</v>
      </c>
      <c r="B15" s="442" t="s">
        <v>682</v>
      </c>
      <c r="C15" s="447" t="s">
        <v>683</v>
      </c>
      <c r="D15" s="444" t="s">
        <v>104</v>
      </c>
      <c r="E15" s="445">
        <v>18.91</v>
      </c>
      <c r="F15" s="445"/>
      <c r="G15" s="446">
        <f t="shared" si="0"/>
        <v>0</v>
      </c>
      <c r="M15" s="440">
        <v>2</v>
      </c>
      <c r="Y15" s="420">
        <v>3</v>
      </c>
      <c r="Z15" s="420">
        <v>1</v>
      </c>
      <c r="AA15" s="420">
        <v>58337306</v>
      </c>
      <c r="AX15" s="420">
        <v>1</v>
      </c>
      <c r="AY15" s="420">
        <f t="shared" si="1"/>
        <v>0</v>
      </c>
      <c r="AZ15" s="420">
        <f t="shared" si="2"/>
        <v>0</v>
      </c>
      <c r="BA15" s="420">
        <f t="shared" si="3"/>
        <v>0</v>
      </c>
      <c r="BB15" s="420">
        <f t="shared" si="4"/>
        <v>0</v>
      </c>
      <c r="BC15" s="420">
        <f t="shared" si="5"/>
        <v>0</v>
      </c>
      <c r="BY15" s="440">
        <v>3</v>
      </c>
      <c r="BZ15" s="440">
        <v>1</v>
      </c>
    </row>
    <row r="16" spans="1:78" x14ac:dyDescent="0.2">
      <c r="A16" s="449"/>
      <c r="B16" s="450" t="s">
        <v>71</v>
      </c>
      <c r="C16" s="451" t="str">
        <f>CONCATENATE(B7," ",C7)</f>
        <v>1 Zemní práce</v>
      </c>
      <c r="D16" s="452"/>
      <c r="E16" s="453"/>
      <c r="F16" s="454"/>
      <c r="G16" s="455">
        <f>SUM(G7:G15)</f>
        <v>0</v>
      </c>
      <c r="M16" s="440">
        <v>4</v>
      </c>
      <c r="AY16" s="456">
        <f>SUM(AY7:AY15)</f>
        <v>0</v>
      </c>
      <c r="AZ16" s="456">
        <f>SUM(AZ7:AZ15)</f>
        <v>0</v>
      </c>
      <c r="BA16" s="456">
        <f>SUM(BA7:BA15)</f>
        <v>0</v>
      </c>
      <c r="BB16" s="456">
        <f>SUM(BB7:BB15)</f>
        <v>0</v>
      </c>
      <c r="BC16" s="456">
        <f>SUM(BC7:BC15)</f>
        <v>0</v>
      </c>
    </row>
    <row r="17" spans="1:78" x14ac:dyDescent="0.2">
      <c r="A17" s="457" t="s">
        <v>67</v>
      </c>
      <c r="B17" s="458" t="s">
        <v>684</v>
      </c>
      <c r="C17" s="436" t="s">
        <v>685</v>
      </c>
      <c r="D17" s="437"/>
      <c r="E17" s="438"/>
      <c r="F17" s="438"/>
      <c r="G17" s="439"/>
      <c r="M17" s="440">
        <v>1</v>
      </c>
    </row>
    <row r="18" spans="1:78" x14ac:dyDescent="0.2">
      <c r="A18" s="459">
        <v>9</v>
      </c>
      <c r="B18" s="460" t="s">
        <v>686</v>
      </c>
      <c r="C18" s="461" t="s">
        <v>687</v>
      </c>
      <c r="D18" s="462" t="s">
        <v>75</v>
      </c>
      <c r="E18" s="463">
        <v>1.5</v>
      </c>
      <c r="F18" s="463"/>
      <c r="G18" s="464">
        <f t="shared" ref="G18:G29" si="6">E18*F18</f>
        <v>0</v>
      </c>
      <c r="M18" s="440"/>
    </row>
    <row r="19" spans="1:78" x14ac:dyDescent="0.2">
      <c r="A19" s="459">
        <v>10</v>
      </c>
      <c r="B19" s="460" t="s">
        <v>688</v>
      </c>
      <c r="C19" s="461" t="s">
        <v>689</v>
      </c>
      <c r="D19" s="462" t="s">
        <v>75</v>
      </c>
      <c r="E19" s="463">
        <v>9.8000000000000007</v>
      </c>
      <c r="F19" s="463"/>
      <c r="G19" s="464">
        <f t="shared" si="6"/>
        <v>0</v>
      </c>
      <c r="M19" s="440"/>
    </row>
    <row r="20" spans="1:78" x14ac:dyDescent="0.2">
      <c r="A20" s="459">
        <v>11</v>
      </c>
      <c r="B20" s="460" t="s">
        <v>690</v>
      </c>
      <c r="C20" s="461" t="s">
        <v>691</v>
      </c>
      <c r="D20" s="462" t="s">
        <v>75</v>
      </c>
      <c r="E20" s="463">
        <v>0.8</v>
      </c>
      <c r="F20" s="463"/>
      <c r="G20" s="464">
        <f t="shared" si="6"/>
        <v>0</v>
      </c>
      <c r="M20" s="440"/>
    </row>
    <row r="21" spans="1:78" x14ac:dyDescent="0.2">
      <c r="A21" s="459">
        <v>12</v>
      </c>
      <c r="B21" s="465" t="s">
        <v>692</v>
      </c>
      <c r="C21" s="466" t="s">
        <v>693</v>
      </c>
      <c r="D21" s="467" t="s">
        <v>75</v>
      </c>
      <c r="E21" s="468">
        <v>1</v>
      </c>
      <c r="F21" s="468"/>
      <c r="G21" s="464">
        <f t="shared" si="6"/>
        <v>0</v>
      </c>
      <c r="M21" s="440"/>
    </row>
    <row r="22" spans="1:78" x14ac:dyDescent="0.2">
      <c r="A22" s="459">
        <v>13</v>
      </c>
      <c r="B22" s="460" t="s">
        <v>694</v>
      </c>
      <c r="C22" s="469" t="s">
        <v>695</v>
      </c>
      <c r="D22" s="462" t="s">
        <v>75</v>
      </c>
      <c r="E22" s="463">
        <v>12.1</v>
      </c>
      <c r="F22" s="463"/>
      <c r="G22" s="464">
        <f t="shared" si="6"/>
        <v>0</v>
      </c>
      <c r="M22" s="440">
        <v>2</v>
      </c>
      <c r="Y22" s="420">
        <v>1</v>
      </c>
      <c r="Z22" s="420">
        <v>7</v>
      </c>
      <c r="AA22" s="420">
        <v>7</v>
      </c>
      <c r="AX22" s="420">
        <v>2</v>
      </c>
      <c r="AY22" s="420">
        <f>IF(AX22=1,G22,0)</f>
        <v>0</v>
      </c>
      <c r="AZ22" s="420">
        <f>IF(AX22=2,G22,0)</f>
        <v>0</v>
      </c>
      <c r="BA22" s="420">
        <f>IF(AX22=3,G22,0)</f>
        <v>0</v>
      </c>
      <c r="BB22" s="420">
        <f>IF(AX22=4,G22,0)</f>
        <v>0</v>
      </c>
      <c r="BC22" s="420">
        <f>IF(AX22=5,G22,0)</f>
        <v>0</v>
      </c>
      <c r="BY22" s="440">
        <v>1</v>
      </c>
      <c r="BZ22" s="440">
        <v>7</v>
      </c>
    </row>
    <row r="23" spans="1:78" x14ac:dyDescent="0.2">
      <c r="A23" s="459">
        <v>14</v>
      </c>
      <c r="B23" s="460" t="s">
        <v>696</v>
      </c>
      <c r="C23" s="469" t="s">
        <v>697</v>
      </c>
      <c r="D23" s="462" t="s">
        <v>75</v>
      </c>
      <c r="E23" s="463">
        <v>12.1</v>
      </c>
      <c r="F23" s="463"/>
      <c r="G23" s="464">
        <f t="shared" si="6"/>
        <v>0</v>
      </c>
      <c r="M23" s="440">
        <v>2</v>
      </c>
      <c r="Y23" s="420">
        <v>1</v>
      </c>
      <c r="Z23" s="420">
        <v>7</v>
      </c>
      <c r="AA23" s="420">
        <v>7</v>
      </c>
      <c r="AX23" s="420">
        <v>2</v>
      </c>
      <c r="AY23" s="420">
        <f>IF(AX23=1,G23,0)</f>
        <v>0</v>
      </c>
      <c r="AZ23" s="420">
        <f>IF(AX23=2,G23,0)</f>
        <v>0</v>
      </c>
      <c r="BA23" s="420">
        <f>IF(AX23=3,G23,0)</f>
        <v>0</v>
      </c>
      <c r="BB23" s="420">
        <f>IF(AX23=4,G23,0)</f>
        <v>0</v>
      </c>
      <c r="BC23" s="420">
        <f>IF(AX23=5,G23,0)</f>
        <v>0</v>
      </c>
      <c r="BY23" s="440">
        <v>1</v>
      </c>
      <c r="BZ23" s="440">
        <v>7</v>
      </c>
    </row>
    <row r="24" spans="1:78" x14ac:dyDescent="0.2">
      <c r="A24" s="459">
        <v>15</v>
      </c>
      <c r="B24" s="460" t="s">
        <v>698</v>
      </c>
      <c r="C24" s="461" t="s">
        <v>699</v>
      </c>
      <c r="D24" s="462" t="s">
        <v>136</v>
      </c>
      <c r="E24" s="463">
        <v>1</v>
      </c>
      <c r="F24" s="463"/>
      <c r="G24" s="464">
        <f t="shared" si="6"/>
        <v>0</v>
      </c>
      <c r="M24" s="440"/>
      <c r="BY24" s="440"/>
      <c r="BZ24" s="440"/>
    </row>
    <row r="25" spans="1:78" x14ac:dyDescent="0.2">
      <c r="A25" s="459">
        <v>16</v>
      </c>
      <c r="B25" s="460" t="s">
        <v>700</v>
      </c>
      <c r="C25" s="461" t="s">
        <v>701</v>
      </c>
      <c r="D25" s="462" t="s">
        <v>136</v>
      </c>
      <c r="E25" s="463">
        <v>1</v>
      </c>
      <c r="F25" s="463"/>
      <c r="G25" s="464">
        <f t="shared" si="6"/>
        <v>0</v>
      </c>
      <c r="M25" s="440"/>
      <c r="BY25" s="440"/>
      <c r="BZ25" s="440"/>
    </row>
    <row r="26" spans="1:78" x14ac:dyDescent="0.2">
      <c r="A26" s="459">
        <v>17</v>
      </c>
      <c r="B26" s="470" t="s">
        <v>702</v>
      </c>
      <c r="C26" s="471" t="s">
        <v>703</v>
      </c>
      <c r="D26" s="472" t="s">
        <v>136</v>
      </c>
      <c r="E26" s="473">
        <v>1</v>
      </c>
      <c r="F26" s="473"/>
      <c r="G26" s="464">
        <f t="shared" si="6"/>
        <v>0</v>
      </c>
      <c r="M26" s="440"/>
      <c r="BY26" s="440"/>
      <c r="BZ26" s="440"/>
    </row>
    <row r="27" spans="1:78" x14ac:dyDescent="0.2">
      <c r="A27" s="459">
        <v>18</v>
      </c>
      <c r="B27" s="460" t="s">
        <v>704</v>
      </c>
      <c r="C27" s="461" t="s">
        <v>705</v>
      </c>
      <c r="D27" s="462" t="s">
        <v>706</v>
      </c>
      <c r="E27" s="463">
        <v>1</v>
      </c>
      <c r="F27" s="463"/>
      <c r="G27" s="464">
        <f t="shared" si="6"/>
        <v>0</v>
      </c>
      <c r="M27" s="440"/>
      <c r="BY27" s="440"/>
      <c r="BZ27" s="440"/>
    </row>
    <row r="28" spans="1:78" x14ac:dyDescent="0.2">
      <c r="A28" s="459">
        <v>19</v>
      </c>
      <c r="B28" s="460" t="s">
        <v>707</v>
      </c>
      <c r="C28" s="461" t="s">
        <v>708</v>
      </c>
      <c r="D28" s="462" t="s">
        <v>706</v>
      </c>
      <c r="E28" s="463">
        <v>2</v>
      </c>
      <c r="F28" s="463"/>
      <c r="G28" s="464">
        <f t="shared" si="6"/>
        <v>0</v>
      </c>
      <c r="M28" s="440"/>
      <c r="BY28" s="440"/>
      <c r="BZ28" s="440"/>
    </row>
    <row r="29" spans="1:78" x14ac:dyDescent="0.2">
      <c r="A29" s="459">
        <v>20</v>
      </c>
      <c r="B29" s="460" t="s">
        <v>709</v>
      </c>
      <c r="C29" s="469" t="s">
        <v>710</v>
      </c>
      <c r="D29" s="462" t="s">
        <v>104</v>
      </c>
      <c r="E29" s="463">
        <v>0.45500000000000002</v>
      </c>
      <c r="F29" s="463"/>
      <c r="G29" s="464">
        <f t="shared" si="6"/>
        <v>0</v>
      </c>
      <c r="M29" s="440">
        <v>2</v>
      </c>
      <c r="Y29" s="420">
        <v>7</v>
      </c>
      <c r="Z29" s="420">
        <v>1001</v>
      </c>
      <c r="AA29" s="420">
        <v>5</v>
      </c>
      <c r="AX29" s="420">
        <v>2</v>
      </c>
      <c r="AY29" s="420">
        <f>IF(AX29=1,G29,0)</f>
        <v>0</v>
      </c>
      <c r="AZ29" s="420">
        <f>IF(AX29=2,G29,0)</f>
        <v>0</v>
      </c>
      <c r="BA29" s="420">
        <f>IF(AX29=3,G29,0)</f>
        <v>0</v>
      </c>
      <c r="BB29" s="420">
        <f>IF(AX29=4,G29,0)</f>
        <v>0</v>
      </c>
      <c r="BC29" s="420">
        <f>IF(AX29=5,G29,0)</f>
        <v>0</v>
      </c>
      <c r="BY29" s="440">
        <v>7</v>
      </c>
      <c r="BZ29" s="440">
        <v>1001</v>
      </c>
    </row>
    <row r="30" spans="1:78" x14ac:dyDescent="0.2">
      <c r="A30" s="449"/>
      <c r="B30" s="450" t="s">
        <v>71</v>
      </c>
      <c r="C30" s="451" t="str">
        <f>CONCATENATE(B17," ",C17)</f>
        <v>723 Vnitřní plynovod</v>
      </c>
      <c r="D30" s="452"/>
      <c r="E30" s="453"/>
      <c r="F30" s="454"/>
      <c r="G30" s="455">
        <f>SUM(G17:G29)</f>
        <v>0</v>
      </c>
      <c r="M30" s="440">
        <v>4</v>
      </c>
      <c r="AY30" s="456">
        <f>SUM(AY17:AY29)</f>
        <v>0</v>
      </c>
      <c r="AZ30" s="456">
        <f>SUM(AZ17:AZ29)</f>
        <v>0</v>
      </c>
      <c r="BA30" s="456">
        <f>SUM(BA17:BA29)</f>
        <v>0</v>
      </c>
      <c r="BB30" s="456">
        <f>SUM(BB17:BB29)</f>
        <v>0</v>
      </c>
      <c r="BC30" s="456">
        <f>SUM(BC17:BC29)</f>
        <v>0</v>
      </c>
    </row>
    <row r="31" spans="1:78" x14ac:dyDescent="0.2">
      <c r="A31" s="434" t="s">
        <v>67</v>
      </c>
      <c r="B31" s="435" t="s">
        <v>592</v>
      </c>
      <c r="C31" s="436" t="s">
        <v>593</v>
      </c>
      <c r="D31" s="437"/>
      <c r="E31" s="438"/>
      <c r="F31" s="438"/>
      <c r="G31" s="439"/>
      <c r="M31" s="440">
        <v>1</v>
      </c>
    </row>
    <row r="32" spans="1:78" x14ac:dyDescent="0.2">
      <c r="A32" s="441">
        <v>21</v>
      </c>
      <c r="B32" s="442" t="s">
        <v>711</v>
      </c>
      <c r="C32" s="447" t="s">
        <v>1776</v>
      </c>
      <c r="D32" s="444" t="s">
        <v>75</v>
      </c>
      <c r="E32" s="445">
        <v>12.1</v>
      </c>
      <c r="F32" s="445"/>
      <c r="G32" s="446">
        <f>E32*F32</f>
        <v>0</v>
      </c>
      <c r="M32" s="440">
        <v>2</v>
      </c>
      <c r="Y32" s="420">
        <v>1</v>
      </c>
      <c r="Z32" s="420">
        <v>7</v>
      </c>
      <c r="AA32" s="420">
        <v>7</v>
      </c>
      <c r="AX32" s="420">
        <v>2</v>
      </c>
      <c r="AY32" s="420">
        <f>IF(AX32=1,G32,0)</f>
        <v>0</v>
      </c>
      <c r="AZ32" s="420">
        <f>IF(AX32=2,G32,0)</f>
        <v>0</v>
      </c>
      <c r="BA32" s="420">
        <f>IF(AX32=3,G32,0)</f>
        <v>0</v>
      </c>
      <c r="BB32" s="420">
        <f>IF(AX32=4,G32,0)</f>
        <v>0</v>
      </c>
      <c r="BC32" s="420">
        <f>IF(AX32=5,G32,0)</f>
        <v>0</v>
      </c>
      <c r="BY32" s="440">
        <v>1</v>
      </c>
      <c r="BZ32" s="440">
        <v>7</v>
      </c>
    </row>
    <row r="33" spans="1:78" x14ac:dyDescent="0.2">
      <c r="A33" s="441">
        <v>22</v>
      </c>
      <c r="B33" s="442" t="s">
        <v>712</v>
      </c>
      <c r="C33" s="447" t="s">
        <v>1777</v>
      </c>
      <c r="D33" s="444" t="s">
        <v>75</v>
      </c>
      <c r="E33" s="445">
        <v>12.1</v>
      </c>
      <c r="F33" s="445"/>
      <c r="G33" s="446">
        <f>E33*F33</f>
        <v>0</v>
      </c>
      <c r="M33" s="440">
        <v>2</v>
      </c>
      <c r="Y33" s="420">
        <v>1</v>
      </c>
      <c r="Z33" s="420">
        <v>7</v>
      </c>
      <c r="AA33" s="420">
        <v>7</v>
      </c>
      <c r="AX33" s="420">
        <v>2</v>
      </c>
      <c r="AY33" s="420">
        <f>IF(AX33=1,G33,0)</f>
        <v>0</v>
      </c>
      <c r="AZ33" s="420">
        <f>IF(AX33=2,G33,0)</f>
        <v>0</v>
      </c>
      <c r="BA33" s="420">
        <f>IF(AX33=3,G33,0)</f>
        <v>0</v>
      </c>
      <c r="BB33" s="420">
        <f>IF(AX33=4,G33,0)</f>
        <v>0</v>
      </c>
      <c r="BC33" s="420">
        <f>IF(AX33=5,G33,0)</f>
        <v>0</v>
      </c>
      <c r="BY33" s="440">
        <v>1</v>
      </c>
      <c r="BZ33" s="440">
        <v>7</v>
      </c>
    </row>
    <row r="34" spans="1:78" x14ac:dyDescent="0.2">
      <c r="A34" s="449"/>
      <c r="B34" s="450" t="s">
        <v>71</v>
      </c>
      <c r="C34" s="451" t="str">
        <f>CONCATENATE(B31," ",C31)</f>
        <v>783 Nátěry</v>
      </c>
      <c r="D34" s="452"/>
      <c r="E34" s="453"/>
      <c r="F34" s="454"/>
      <c r="G34" s="455">
        <f>SUM(G31:G33)</f>
        <v>0</v>
      </c>
      <c r="M34" s="440">
        <v>4</v>
      </c>
      <c r="AY34" s="456">
        <f>SUM(AY31:AY33)</f>
        <v>0</v>
      </c>
      <c r="AZ34" s="456">
        <f>SUM(AZ31:AZ33)</f>
        <v>0</v>
      </c>
      <c r="BA34" s="456">
        <f>SUM(BA31:BA33)</f>
        <v>0</v>
      </c>
      <c r="BB34" s="456">
        <f>SUM(BB31:BB33)</f>
        <v>0</v>
      </c>
      <c r="BC34" s="456">
        <f>SUM(BC31:BC33)</f>
        <v>0</v>
      </c>
    </row>
    <row r="35" spans="1:78" x14ac:dyDescent="0.2">
      <c r="A35" s="434" t="s">
        <v>67</v>
      </c>
      <c r="B35" s="435" t="s">
        <v>616</v>
      </c>
      <c r="C35" s="436" t="s">
        <v>617</v>
      </c>
      <c r="D35" s="437"/>
      <c r="E35" s="438"/>
      <c r="F35" s="438"/>
      <c r="G35" s="439"/>
      <c r="M35" s="440">
        <v>1</v>
      </c>
    </row>
    <row r="36" spans="1:78" ht="22.5" x14ac:dyDescent="0.2">
      <c r="A36" s="441">
        <v>23</v>
      </c>
      <c r="B36" s="442" t="s">
        <v>713</v>
      </c>
      <c r="C36" s="447" t="s">
        <v>714</v>
      </c>
      <c r="D36" s="444" t="s">
        <v>75</v>
      </c>
      <c r="E36" s="445">
        <v>41</v>
      </c>
      <c r="F36" s="445"/>
      <c r="G36" s="446">
        <f>E36*F36</f>
        <v>0</v>
      </c>
      <c r="M36" s="440">
        <v>2</v>
      </c>
      <c r="Y36" s="420">
        <v>1</v>
      </c>
      <c r="Z36" s="420">
        <v>9</v>
      </c>
      <c r="AA36" s="420">
        <v>9</v>
      </c>
      <c r="AX36" s="420">
        <v>4</v>
      </c>
      <c r="AY36" s="420">
        <f>IF(AX36=1,G36,0)</f>
        <v>0</v>
      </c>
      <c r="AZ36" s="420">
        <f>IF(AX36=2,G36,0)</f>
        <v>0</v>
      </c>
      <c r="BA36" s="420">
        <f>IF(AX36=3,G36,0)</f>
        <v>0</v>
      </c>
      <c r="BB36" s="420">
        <f>IF(AX36=4,G36,0)</f>
        <v>0</v>
      </c>
      <c r="BC36" s="420">
        <f>IF(AX36=5,G36,0)</f>
        <v>0</v>
      </c>
      <c r="BY36" s="440">
        <v>1</v>
      </c>
      <c r="BZ36" s="440">
        <v>9</v>
      </c>
    </row>
    <row r="37" spans="1:78" x14ac:dyDescent="0.2">
      <c r="A37" s="449"/>
      <c r="B37" s="450" t="s">
        <v>71</v>
      </c>
      <c r="C37" s="451" t="str">
        <f>CONCATENATE(B35," ",C35)</f>
        <v>M21 Elektromontáže</v>
      </c>
      <c r="D37" s="452"/>
      <c r="E37" s="453"/>
      <c r="F37" s="454"/>
      <c r="G37" s="455">
        <f>SUM(G35:G36)</f>
        <v>0</v>
      </c>
      <c r="M37" s="440">
        <v>4</v>
      </c>
      <c r="AY37" s="456">
        <f>SUM(AY35:AY36)</f>
        <v>0</v>
      </c>
      <c r="AZ37" s="456">
        <f>SUM(AZ35:AZ36)</f>
        <v>0</v>
      </c>
      <c r="BA37" s="456">
        <f>SUM(BA35:BA36)</f>
        <v>0</v>
      </c>
      <c r="BB37" s="456">
        <f>SUM(BB35:BB36)</f>
        <v>0</v>
      </c>
      <c r="BC37" s="456">
        <f>SUM(BC35:BC36)</f>
        <v>0</v>
      </c>
    </row>
    <row r="38" spans="1:78" x14ac:dyDescent="0.2">
      <c r="A38" s="434" t="s">
        <v>67</v>
      </c>
      <c r="B38" s="435" t="s">
        <v>715</v>
      </c>
      <c r="C38" s="436" t="s">
        <v>716</v>
      </c>
      <c r="D38" s="437"/>
      <c r="E38" s="438"/>
      <c r="F38" s="438"/>
      <c r="G38" s="439"/>
      <c r="M38" s="440">
        <v>1</v>
      </c>
    </row>
    <row r="39" spans="1:78" x14ac:dyDescent="0.2">
      <c r="A39" s="441">
        <v>24</v>
      </c>
      <c r="B39" s="448" t="s">
        <v>717</v>
      </c>
      <c r="C39" s="447" t="s">
        <v>718</v>
      </c>
      <c r="D39" s="474" t="s">
        <v>75</v>
      </c>
      <c r="E39" s="475">
        <v>38.6</v>
      </c>
      <c r="F39" s="475"/>
      <c r="G39" s="476">
        <f t="shared" ref="G39:G51" si="7">E39*F39</f>
        <v>0</v>
      </c>
      <c r="M39" s="440"/>
      <c r="BY39" s="440"/>
      <c r="BZ39" s="440"/>
    </row>
    <row r="40" spans="1:78" x14ac:dyDescent="0.2">
      <c r="A40" s="441">
        <v>25</v>
      </c>
      <c r="B40" s="448" t="s">
        <v>719</v>
      </c>
      <c r="C40" s="447" t="s">
        <v>720</v>
      </c>
      <c r="D40" s="444" t="s">
        <v>136</v>
      </c>
      <c r="E40" s="445">
        <v>9</v>
      </c>
      <c r="F40" s="445"/>
      <c r="G40" s="446">
        <f t="shared" si="7"/>
        <v>0</v>
      </c>
      <c r="M40" s="440">
        <v>2</v>
      </c>
      <c r="Y40" s="420">
        <v>1</v>
      </c>
      <c r="Z40" s="420">
        <v>9</v>
      </c>
      <c r="AA40" s="420">
        <v>9</v>
      </c>
      <c r="AX40" s="420">
        <v>4</v>
      </c>
      <c r="AY40" s="420">
        <f t="shared" ref="AY40:AY45" si="8">IF(AX40=1,G40,0)</f>
        <v>0</v>
      </c>
      <c r="AZ40" s="420">
        <f t="shared" ref="AZ40:AZ45" si="9">IF(AX40=2,G40,0)</f>
        <v>0</v>
      </c>
      <c r="BA40" s="420">
        <f t="shared" ref="BA40:BA45" si="10">IF(AX40=3,G40,0)</f>
        <v>0</v>
      </c>
      <c r="BB40" s="420">
        <f t="shared" ref="BB40:BB45" si="11">IF(AX40=4,G40,0)</f>
        <v>0</v>
      </c>
      <c r="BC40" s="420">
        <f t="shared" ref="BC40:BC45" si="12">IF(AX40=5,G40,0)</f>
        <v>0</v>
      </c>
      <c r="BY40" s="440">
        <v>1</v>
      </c>
      <c r="BZ40" s="440">
        <v>9</v>
      </c>
    </row>
    <row r="41" spans="1:78" x14ac:dyDescent="0.2">
      <c r="A41" s="441">
        <v>26</v>
      </c>
      <c r="B41" s="442" t="s">
        <v>721</v>
      </c>
      <c r="C41" s="447" t="s">
        <v>722</v>
      </c>
      <c r="D41" s="444" t="s">
        <v>75</v>
      </c>
      <c r="E41" s="445">
        <v>2</v>
      </c>
      <c r="F41" s="445"/>
      <c r="G41" s="446">
        <f t="shared" si="7"/>
        <v>0</v>
      </c>
      <c r="M41" s="440">
        <v>2</v>
      </c>
      <c r="Y41" s="420">
        <v>1</v>
      </c>
      <c r="Z41" s="420">
        <v>9</v>
      </c>
      <c r="AA41" s="420">
        <v>9</v>
      </c>
      <c r="AX41" s="420">
        <v>4</v>
      </c>
      <c r="AY41" s="420">
        <f t="shared" si="8"/>
        <v>0</v>
      </c>
      <c r="AZ41" s="420">
        <f t="shared" si="9"/>
        <v>0</v>
      </c>
      <c r="BA41" s="420">
        <f t="shared" si="10"/>
        <v>0</v>
      </c>
      <c r="BB41" s="420">
        <f t="shared" si="11"/>
        <v>0</v>
      </c>
      <c r="BC41" s="420">
        <f t="shared" si="12"/>
        <v>0</v>
      </c>
      <c r="BY41" s="440">
        <v>1</v>
      </c>
      <c r="BZ41" s="440">
        <v>9</v>
      </c>
    </row>
    <row r="42" spans="1:78" x14ac:dyDescent="0.2">
      <c r="A42" s="441">
        <v>27</v>
      </c>
      <c r="B42" s="442" t="s">
        <v>723</v>
      </c>
      <c r="C42" s="447" t="s">
        <v>724</v>
      </c>
      <c r="D42" s="444" t="s">
        <v>75</v>
      </c>
      <c r="E42" s="445">
        <v>38.6</v>
      </c>
      <c r="F42" s="445"/>
      <c r="G42" s="446">
        <f t="shared" si="7"/>
        <v>0</v>
      </c>
      <c r="M42" s="440">
        <v>2</v>
      </c>
      <c r="Y42" s="420">
        <v>1</v>
      </c>
      <c r="Z42" s="420">
        <v>9</v>
      </c>
      <c r="AA42" s="420">
        <v>9</v>
      </c>
      <c r="AX42" s="420">
        <v>4</v>
      </c>
      <c r="AY42" s="420">
        <f t="shared" si="8"/>
        <v>0</v>
      </c>
      <c r="AZ42" s="420">
        <f t="shared" si="9"/>
        <v>0</v>
      </c>
      <c r="BA42" s="420">
        <f t="shared" si="10"/>
        <v>0</v>
      </c>
      <c r="BB42" s="420">
        <f t="shared" si="11"/>
        <v>0</v>
      </c>
      <c r="BC42" s="420">
        <f t="shared" si="12"/>
        <v>0</v>
      </c>
      <c r="BY42" s="440">
        <v>1</v>
      </c>
      <c r="BZ42" s="440">
        <v>9</v>
      </c>
    </row>
    <row r="43" spans="1:78" x14ac:dyDescent="0.2">
      <c r="A43" s="441">
        <v>28</v>
      </c>
      <c r="B43" s="442" t="s">
        <v>725</v>
      </c>
      <c r="C43" s="447" t="s">
        <v>726</v>
      </c>
      <c r="D43" s="444" t="s">
        <v>75</v>
      </c>
      <c r="E43" s="445">
        <v>38.6</v>
      </c>
      <c r="F43" s="445"/>
      <c r="G43" s="446">
        <f t="shared" si="7"/>
        <v>0</v>
      </c>
      <c r="M43" s="440">
        <v>2</v>
      </c>
      <c r="Y43" s="420">
        <v>1</v>
      </c>
      <c r="Z43" s="420">
        <v>9</v>
      </c>
      <c r="AA43" s="420">
        <v>9</v>
      </c>
      <c r="AX43" s="420">
        <v>4</v>
      </c>
      <c r="AY43" s="420">
        <f t="shared" si="8"/>
        <v>0</v>
      </c>
      <c r="AZ43" s="420">
        <f t="shared" si="9"/>
        <v>0</v>
      </c>
      <c r="BA43" s="420">
        <f t="shared" si="10"/>
        <v>0</v>
      </c>
      <c r="BB43" s="420">
        <f t="shared" si="11"/>
        <v>0</v>
      </c>
      <c r="BC43" s="420">
        <f t="shared" si="12"/>
        <v>0</v>
      </c>
      <c r="BY43" s="440">
        <v>1</v>
      </c>
      <c r="BZ43" s="440">
        <v>9</v>
      </c>
    </row>
    <row r="44" spans="1:78" x14ac:dyDescent="0.2">
      <c r="A44" s="441">
        <v>29</v>
      </c>
      <c r="B44" s="442" t="s">
        <v>727</v>
      </c>
      <c r="C44" s="447" t="s">
        <v>728</v>
      </c>
      <c r="D44" s="444" t="s">
        <v>136</v>
      </c>
      <c r="E44" s="445">
        <v>2</v>
      </c>
      <c r="F44" s="445"/>
      <c r="G44" s="446">
        <f t="shared" si="7"/>
        <v>0</v>
      </c>
      <c r="M44" s="440">
        <v>2</v>
      </c>
      <c r="Y44" s="420">
        <v>1</v>
      </c>
      <c r="Z44" s="420">
        <v>9</v>
      </c>
      <c r="AA44" s="420">
        <v>9</v>
      </c>
      <c r="AX44" s="420">
        <v>4</v>
      </c>
      <c r="AY44" s="420">
        <f t="shared" si="8"/>
        <v>0</v>
      </c>
      <c r="AZ44" s="420">
        <f t="shared" si="9"/>
        <v>0</v>
      </c>
      <c r="BA44" s="420">
        <f t="shared" si="10"/>
        <v>0</v>
      </c>
      <c r="BB44" s="420">
        <f t="shared" si="11"/>
        <v>0</v>
      </c>
      <c r="BC44" s="420">
        <f t="shared" si="12"/>
        <v>0</v>
      </c>
      <c r="BY44" s="440">
        <v>1</v>
      </c>
      <c r="BZ44" s="440">
        <v>9</v>
      </c>
    </row>
    <row r="45" spans="1:78" x14ac:dyDescent="0.2">
      <c r="A45" s="441">
        <v>30</v>
      </c>
      <c r="B45" s="442" t="s">
        <v>729</v>
      </c>
      <c r="C45" s="447" t="s">
        <v>730</v>
      </c>
      <c r="D45" s="444" t="s">
        <v>70</v>
      </c>
      <c r="E45" s="445">
        <v>1</v>
      </c>
      <c r="F45" s="445"/>
      <c r="G45" s="446">
        <f t="shared" si="7"/>
        <v>0</v>
      </c>
      <c r="M45" s="440">
        <v>2</v>
      </c>
      <c r="Y45" s="420">
        <v>4</v>
      </c>
      <c r="Z45" s="420">
        <v>9</v>
      </c>
      <c r="AA45" s="420">
        <v>1000500</v>
      </c>
      <c r="AX45" s="420">
        <v>4</v>
      </c>
      <c r="AY45" s="420">
        <f t="shared" si="8"/>
        <v>0</v>
      </c>
      <c r="AZ45" s="420">
        <f t="shared" si="9"/>
        <v>0</v>
      </c>
      <c r="BA45" s="420">
        <f t="shared" si="10"/>
        <v>0</v>
      </c>
      <c r="BB45" s="420">
        <f t="shared" si="11"/>
        <v>0</v>
      </c>
      <c r="BC45" s="420">
        <f t="shared" si="12"/>
        <v>0</v>
      </c>
      <c r="BY45" s="440">
        <v>4</v>
      </c>
      <c r="BZ45" s="440">
        <v>9</v>
      </c>
    </row>
    <row r="46" spans="1:78" x14ac:dyDescent="0.2">
      <c r="A46" s="441">
        <v>31</v>
      </c>
      <c r="B46" s="442" t="s">
        <v>731</v>
      </c>
      <c r="C46" s="447" t="s">
        <v>732</v>
      </c>
      <c r="D46" s="444" t="s">
        <v>70</v>
      </c>
      <c r="E46" s="445">
        <v>1</v>
      </c>
      <c r="F46" s="445"/>
      <c r="G46" s="446">
        <f t="shared" si="7"/>
        <v>0</v>
      </c>
      <c r="M46" s="440"/>
      <c r="BY46" s="440"/>
      <c r="BZ46" s="440"/>
    </row>
    <row r="47" spans="1:78" x14ac:dyDescent="0.2">
      <c r="A47" s="441">
        <v>32</v>
      </c>
      <c r="B47" s="442" t="s">
        <v>733</v>
      </c>
      <c r="C47" s="447" t="s">
        <v>734</v>
      </c>
      <c r="D47" s="444" t="s">
        <v>70</v>
      </c>
      <c r="E47" s="445">
        <v>3</v>
      </c>
      <c r="F47" s="445"/>
      <c r="G47" s="446">
        <f t="shared" si="7"/>
        <v>0</v>
      </c>
      <c r="M47" s="440"/>
      <c r="BY47" s="440"/>
      <c r="BZ47" s="440"/>
    </row>
    <row r="48" spans="1:78" x14ac:dyDescent="0.2">
      <c r="A48" s="441">
        <v>33</v>
      </c>
      <c r="B48" s="448" t="s">
        <v>735</v>
      </c>
      <c r="C48" s="447" t="s">
        <v>736</v>
      </c>
      <c r="D48" s="444" t="s">
        <v>75</v>
      </c>
      <c r="E48" s="445">
        <v>42.9</v>
      </c>
      <c r="F48" s="445"/>
      <c r="G48" s="446">
        <f t="shared" si="7"/>
        <v>0</v>
      </c>
      <c r="M48" s="440"/>
      <c r="BY48" s="440"/>
      <c r="BZ48" s="440"/>
    </row>
    <row r="49" spans="1:78" x14ac:dyDescent="0.2">
      <c r="A49" s="441">
        <v>34</v>
      </c>
      <c r="B49" s="442" t="s">
        <v>737</v>
      </c>
      <c r="C49" s="447" t="s">
        <v>738</v>
      </c>
      <c r="D49" s="444" t="s">
        <v>136</v>
      </c>
      <c r="E49" s="445">
        <v>1</v>
      </c>
      <c r="F49" s="445"/>
      <c r="G49" s="446">
        <f t="shared" si="7"/>
        <v>0</v>
      </c>
      <c r="M49" s="440">
        <v>2</v>
      </c>
      <c r="Y49" s="420">
        <v>4</v>
      </c>
      <c r="Z49" s="420">
        <v>9</v>
      </c>
      <c r="AA49" s="420">
        <v>42243823</v>
      </c>
      <c r="AX49" s="420">
        <v>4</v>
      </c>
      <c r="AY49" s="420">
        <f>IF(AX49=1,G49,0)</f>
        <v>0</v>
      </c>
      <c r="AZ49" s="420">
        <f>IF(AX49=2,G49,0)</f>
        <v>0</v>
      </c>
      <c r="BA49" s="420">
        <f>IF(AX49=3,G49,0)</f>
        <v>0</v>
      </c>
      <c r="BB49" s="420">
        <f>IF(AX49=4,G49,0)</f>
        <v>0</v>
      </c>
      <c r="BC49" s="420">
        <f>IF(AX49=5,G49,0)</f>
        <v>0</v>
      </c>
      <c r="BY49" s="440">
        <v>4</v>
      </c>
      <c r="BZ49" s="440">
        <v>9</v>
      </c>
    </row>
    <row r="50" spans="1:78" x14ac:dyDescent="0.2">
      <c r="A50" s="441">
        <v>35</v>
      </c>
      <c r="B50" s="442" t="s">
        <v>704</v>
      </c>
      <c r="C50" s="447" t="s">
        <v>705</v>
      </c>
      <c r="D50" s="444" t="s">
        <v>706</v>
      </c>
      <c r="E50" s="445">
        <v>2</v>
      </c>
      <c r="F50" s="445"/>
      <c r="G50" s="446">
        <f t="shared" si="7"/>
        <v>0</v>
      </c>
      <c r="M50" s="440">
        <v>2</v>
      </c>
      <c r="Y50" s="420">
        <v>10</v>
      </c>
      <c r="Z50" s="420">
        <v>0</v>
      </c>
      <c r="AA50" s="420">
        <v>8</v>
      </c>
      <c r="AX50" s="420">
        <v>5</v>
      </c>
      <c r="AY50" s="420">
        <f>IF(AX50=1,G50,0)</f>
        <v>0</v>
      </c>
      <c r="AZ50" s="420">
        <f>IF(AX50=2,G50,0)</f>
        <v>0</v>
      </c>
      <c r="BA50" s="420">
        <f>IF(AX50=3,G50,0)</f>
        <v>0</v>
      </c>
      <c r="BB50" s="420">
        <f>IF(AX50=4,G50,0)</f>
        <v>0</v>
      </c>
      <c r="BC50" s="420">
        <f>IF(AX50=5,G50,0)</f>
        <v>0</v>
      </c>
      <c r="BY50" s="440">
        <v>10</v>
      </c>
      <c r="BZ50" s="440">
        <v>0</v>
      </c>
    </row>
    <row r="51" spans="1:78" x14ac:dyDescent="0.2">
      <c r="A51" s="441">
        <v>36</v>
      </c>
      <c r="B51" s="442" t="s">
        <v>707</v>
      </c>
      <c r="C51" s="447" t="s">
        <v>708</v>
      </c>
      <c r="D51" s="444" t="s">
        <v>706</v>
      </c>
      <c r="E51" s="445">
        <v>4</v>
      </c>
      <c r="F51" s="445"/>
      <c r="G51" s="446">
        <f t="shared" si="7"/>
        <v>0</v>
      </c>
      <c r="M51" s="440">
        <v>2</v>
      </c>
      <c r="Y51" s="420">
        <v>10</v>
      </c>
      <c r="Z51" s="420">
        <v>0</v>
      </c>
      <c r="AA51" s="420">
        <v>8</v>
      </c>
      <c r="AX51" s="420">
        <v>5</v>
      </c>
      <c r="AY51" s="420">
        <f>IF(AX51=1,G51,0)</f>
        <v>0</v>
      </c>
      <c r="AZ51" s="420">
        <f>IF(AX51=2,G51,0)</f>
        <v>0</v>
      </c>
      <c r="BA51" s="420">
        <f>IF(AX51=3,G51,0)</f>
        <v>0</v>
      </c>
      <c r="BB51" s="420">
        <f>IF(AX51=4,G51,0)</f>
        <v>0</v>
      </c>
      <c r="BC51" s="420">
        <f>IF(AX51=5,G51,0)</f>
        <v>0</v>
      </c>
      <c r="BY51" s="440">
        <v>10</v>
      </c>
      <c r="BZ51" s="440">
        <v>0</v>
      </c>
    </row>
    <row r="52" spans="1:78" x14ac:dyDescent="0.2">
      <c r="A52" s="449"/>
      <c r="B52" s="450" t="s">
        <v>71</v>
      </c>
      <c r="C52" s="451" t="str">
        <f>CONCATENATE(B38," ",C38)</f>
        <v>M23 Montáže potrubí</v>
      </c>
      <c r="D52" s="452"/>
      <c r="E52" s="453"/>
      <c r="F52" s="454"/>
      <c r="G52" s="455">
        <f>SUM(G38:G51)</f>
        <v>0</v>
      </c>
      <c r="M52" s="440">
        <v>4</v>
      </c>
      <c r="AY52" s="456">
        <f>SUM(AY38:AY51)</f>
        <v>0</v>
      </c>
      <c r="AZ52" s="456">
        <f>SUM(AZ38:AZ51)</f>
        <v>0</v>
      </c>
      <c r="BA52" s="456">
        <f>SUM(BA38:BA51)</f>
        <v>0</v>
      </c>
      <c r="BB52" s="456">
        <f>SUM(BB38:BB51)</f>
        <v>0</v>
      </c>
      <c r="BC52" s="456">
        <f>SUM(BC38:BC51)</f>
        <v>0</v>
      </c>
    </row>
    <row r="53" spans="1:78" x14ac:dyDescent="0.2">
      <c r="A53" s="434" t="s">
        <v>67</v>
      </c>
      <c r="B53" s="435" t="s">
        <v>739</v>
      </c>
      <c r="C53" s="436" t="s">
        <v>740</v>
      </c>
      <c r="D53" s="437"/>
      <c r="E53" s="438"/>
      <c r="F53" s="438"/>
      <c r="G53" s="439"/>
      <c r="M53" s="440">
        <v>1</v>
      </c>
    </row>
    <row r="54" spans="1:78" x14ac:dyDescent="0.2">
      <c r="A54" s="441">
        <v>37</v>
      </c>
      <c r="B54" s="442" t="s">
        <v>741</v>
      </c>
      <c r="C54" s="447" t="s">
        <v>742</v>
      </c>
      <c r="D54" s="444" t="s">
        <v>75</v>
      </c>
      <c r="E54" s="445">
        <v>37.799999999999997</v>
      </c>
      <c r="F54" s="445"/>
      <c r="G54" s="446">
        <f>E54*F54</f>
        <v>0</v>
      </c>
      <c r="M54" s="440">
        <v>2</v>
      </c>
      <c r="Y54" s="420">
        <v>1</v>
      </c>
      <c r="Z54" s="420">
        <v>9</v>
      </c>
      <c r="AA54" s="420">
        <v>9</v>
      </c>
      <c r="AX54" s="420">
        <v>4</v>
      </c>
      <c r="AY54" s="420">
        <f>IF(AX54=1,G54,0)</f>
        <v>0</v>
      </c>
      <c r="AZ54" s="420">
        <f>IF(AX54=2,G54,0)</f>
        <v>0</v>
      </c>
      <c r="BA54" s="420">
        <f>IF(AX54=3,G54,0)</f>
        <v>0</v>
      </c>
      <c r="BB54" s="420">
        <f>IF(AX54=4,G54,0)</f>
        <v>0</v>
      </c>
      <c r="BC54" s="420">
        <f>IF(AX54=5,G54,0)</f>
        <v>0</v>
      </c>
      <c r="BY54" s="440">
        <v>1</v>
      </c>
      <c r="BZ54" s="440">
        <v>9</v>
      </c>
    </row>
    <row r="55" spans="1:78" ht="22.5" x14ac:dyDescent="0.2">
      <c r="A55" s="441">
        <v>38</v>
      </c>
      <c r="B55" s="442" t="s">
        <v>743</v>
      </c>
      <c r="C55" s="447" t="s">
        <v>744</v>
      </c>
      <c r="D55" s="444" t="s">
        <v>75</v>
      </c>
      <c r="E55" s="445">
        <v>6</v>
      </c>
      <c r="F55" s="445"/>
      <c r="G55" s="446">
        <f>E55*F55</f>
        <v>0</v>
      </c>
      <c r="M55" s="440">
        <v>2</v>
      </c>
      <c r="Y55" s="420">
        <v>1</v>
      </c>
      <c r="Z55" s="420">
        <v>9</v>
      </c>
      <c r="AA55" s="420">
        <v>9</v>
      </c>
      <c r="AX55" s="420">
        <v>4</v>
      </c>
      <c r="AY55" s="420">
        <f>IF(AX55=1,G55,0)</f>
        <v>0</v>
      </c>
      <c r="AZ55" s="420">
        <f>IF(AX55=2,G55,0)</f>
        <v>0</v>
      </c>
      <c r="BA55" s="420">
        <f>IF(AX55=3,G55,0)</f>
        <v>0</v>
      </c>
      <c r="BB55" s="420">
        <f>IF(AX55=4,G55,0)</f>
        <v>0</v>
      </c>
      <c r="BC55" s="420">
        <f>IF(AX55=5,G55,0)</f>
        <v>0</v>
      </c>
      <c r="BY55" s="440">
        <v>1</v>
      </c>
      <c r="BZ55" s="440">
        <v>9</v>
      </c>
    </row>
    <row r="56" spans="1:78" x14ac:dyDescent="0.2">
      <c r="A56" s="441">
        <v>39</v>
      </c>
      <c r="B56" s="442" t="s">
        <v>745</v>
      </c>
      <c r="C56" s="447" t="s">
        <v>746</v>
      </c>
      <c r="D56" s="444" t="s">
        <v>75</v>
      </c>
      <c r="E56" s="445">
        <v>6</v>
      </c>
      <c r="F56" s="445"/>
      <c r="G56" s="446">
        <f>E56*F56</f>
        <v>0</v>
      </c>
      <c r="M56" s="440">
        <v>2</v>
      </c>
      <c r="Y56" s="420">
        <v>1</v>
      </c>
      <c r="Z56" s="420">
        <v>9</v>
      </c>
      <c r="AA56" s="420">
        <v>9</v>
      </c>
      <c r="AX56" s="420">
        <v>4</v>
      </c>
      <c r="AY56" s="420">
        <f>IF(AX56=1,G56,0)</f>
        <v>0</v>
      </c>
      <c r="AZ56" s="420">
        <f>IF(AX56=2,G56,0)</f>
        <v>0</v>
      </c>
      <c r="BA56" s="420">
        <f>IF(AX56=3,G56,0)</f>
        <v>0</v>
      </c>
      <c r="BB56" s="420">
        <f>IF(AX56=4,G56,0)</f>
        <v>0</v>
      </c>
      <c r="BC56" s="420">
        <f>IF(AX56=5,G56,0)</f>
        <v>0</v>
      </c>
      <c r="BY56" s="440">
        <v>1</v>
      </c>
      <c r="BZ56" s="440">
        <v>9</v>
      </c>
    </row>
    <row r="57" spans="1:78" x14ac:dyDescent="0.2">
      <c r="A57" s="449"/>
      <c r="B57" s="450" t="s">
        <v>71</v>
      </c>
      <c r="C57" s="451" t="str">
        <f>CONCATENATE(B53," ",C53)</f>
        <v>M46 Zemní práce při montážích</v>
      </c>
      <c r="D57" s="452"/>
      <c r="E57" s="453"/>
      <c r="F57" s="454"/>
      <c r="G57" s="455">
        <f>SUM(G53:G56)</f>
        <v>0</v>
      </c>
      <c r="M57" s="440">
        <v>4</v>
      </c>
      <c r="AY57" s="456">
        <f>SUM(AY53:AY56)</f>
        <v>0</v>
      </c>
      <c r="AZ57" s="456">
        <f>SUM(AZ53:AZ56)</f>
        <v>0</v>
      </c>
      <c r="BA57" s="456">
        <f>SUM(BA53:BA56)</f>
        <v>0</v>
      </c>
      <c r="BB57" s="456">
        <f>SUM(BB53:BB56)</f>
        <v>0</v>
      </c>
      <c r="BC57" s="456">
        <f>SUM(BC53:BC56)</f>
        <v>0</v>
      </c>
    </row>
    <row r="58" spans="1:78" s="420" customFormat="1" x14ac:dyDescent="0.2"/>
    <row r="59" spans="1:78" s="420" customFormat="1" x14ac:dyDescent="0.2"/>
    <row r="60" spans="1:78" s="420" customFormat="1" x14ac:dyDescent="0.2"/>
    <row r="61" spans="1:78" s="420" customFormat="1" x14ac:dyDescent="0.2"/>
    <row r="62" spans="1:78" s="420" customFormat="1" x14ac:dyDescent="0.2"/>
    <row r="63" spans="1:78" s="420" customFormat="1" x14ac:dyDescent="0.2"/>
    <row r="64" spans="1:78" s="420" customFormat="1" x14ac:dyDescent="0.2"/>
    <row r="65" s="420" customFormat="1" x14ac:dyDescent="0.2"/>
    <row r="66" s="420" customFormat="1" x14ac:dyDescent="0.2"/>
    <row r="67" s="420" customFormat="1" x14ac:dyDescent="0.2"/>
    <row r="68" s="420" customFormat="1" x14ac:dyDescent="0.2"/>
    <row r="69" s="420" customFormat="1" x14ac:dyDescent="0.2"/>
    <row r="70" s="420" customFormat="1" x14ac:dyDescent="0.2"/>
    <row r="71" s="420" customFormat="1" x14ac:dyDescent="0.2"/>
    <row r="72" s="420" customFormat="1" x14ac:dyDescent="0.2"/>
    <row r="73" s="420" customFormat="1" x14ac:dyDescent="0.2"/>
    <row r="74" s="420" customFormat="1" x14ac:dyDescent="0.2"/>
    <row r="75" s="420" customFormat="1" x14ac:dyDescent="0.2"/>
    <row r="76" s="420" customFormat="1" x14ac:dyDescent="0.2"/>
    <row r="77" s="420" customFormat="1" x14ac:dyDescent="0.2"/>
    <row r="78" s="420" customFormat="1" x14ac:dyDescent="0.2"/>
    <row r="79" s="420" customFormat="1" x14ac:dyDescent="0.2"/>
    <row r="80" s="420" customFormat="1" x14ac:dyDescent="0.2"/>
    <row r="81" spans="1:7" x14ac:dyDescent="0.2">
      <c r="A81" s="477"/>
      <c r="B81" s="477"/>
      <c r="C81" s="477"/>
      <c r="D81" s="477"/>
      <c r="E81" s="477"/>
      <c r="F81" s="477"/>
      <c r="G81" s="477"/>
    </row>
    <row r="82" spans="1:7" x14ac:dyDescent="0.2">
      <c r="A82" s="477"/>
      <c r="B82" s="477"/>
      <c r="C82" s="477"/>
      <c r="D82" s="477"/>
      <c r="E82" s="477"/>
      <c r="F82" s="477"/>
      <c r="G82" s="477"/>
    </row>
    <row r="83" spans="1:7" x14ac:dyDescent="0.2">
      <c r="A83" s="477"/>
      <c r="B83" s="477"/>
      <c r="C83" s="477"/>
      <c r="D83" s="477"/>
      <c r="E83" s="477"/>
      <c r="F83" s="477"/>
      <c r="G83" s="477"/>
    </row>
    <row r="84" spans="1:7" x14ac:dyDescent="0.2">
      <c r="A84" s="477"/>
      <c r="B84" s="477"/>
      <c r="C84" s="477"/>
      <c r="D84" s="477"/>
      <c r="E84" s="477"/>
      <c r="F84" s="477"/>
      <c r="G84" s="477"/>
    </row>
    <row r="85" spans="1:7" s="420" customFormat="1" x14ac:dyDescent="0.2"/>
    <row r="86" spans="1:7" s="420" customFormat="1" x14ac:dyDescent="0.2"/>
    <row r="87" spans="1:7" s="420" customFormat="1" x14ac:dyDescent="0.2"/>
    <row r="88" spans="1:7" s="420" customFormat="1" x14ac:dyDescent="0.2"/>
    <row r="89" spans="1:7" s="420" customFormat="1" x14ac:dyDescent="0.2"/>
    <row r="90" spans="1:7" s="420" customFormat="1" x14ac:dyDescent="0.2"/>
    <row r="91" spans="1:7" s="420" customFormat="1" x14ac:dyDescent="0.2"/>
    <row r="92" spans="1:7" s="420" customFormat="1" x14ac:dyDescent="0.2"/>
    <row r="93" spans="1:7" s="420" customFormat="1" x14ac:dyDescent="0.2"/>
    <row r="94" spans="1:7" s="420" customFormat="1" x14ac:dyDescent="0.2"/>
    <row r="95" spans="1:7" s="420" customFormat="1" x14ac:dyDescent="0.2"/>
    <row r="96" spans="1:7" s="420" customFormat="1" x14ac:dyDescent="0.2"/>
    <row r="97" s="420" customFormat="1" x14ac:dyDescent="0.2"/>
    <row r="98" s="420" customFormat="1" x14ac:dyDescent="0.2"/>
    <row r="99" s="420" customFormat="1" x14ac:dyDescent="0.2"/>
    <row r="100" s="420" customFormat="1" x14ac:dyDescent="0.2"/>
    <row r="101" s="420" customFormat="1" x14ac:dyDescent="0.2"/>
    <row r="102" s="420" customFormat="1" x14ac:dyDescent="0.2"/>
    <row r="103" s="420" customFormat="1" x14ac:dyDescent="0.2"/>
    <row r="104" s="420" customFormat="1" x14ac:dyDescent="0.2"/>
    <row r="105" s="420" customFormat="1" x14ac:dyDescent="0.2"/>
    <row r="106" s="420" customFormat="1" x14ac:dyDescent="0.2"/>
    <row r="107" s="420" customFormat="1" x14ac:dyDescent="0.2"/>
    <row r="108" s="420" customFormat="1" x14ac:dyDescent="0.2"/>
    <row r="109" s="420" customFormat="1" x14ac:dyDescent="0.2"/>
    <row r="110" s="420" customFormat="1" x14ac:dyDescent="0.2"/>
    <row r="111" s="420" customFormat="1" x14ac:dyDescent="0.2"/>
    <row r="112" s="420" customFormat="1" x14ac:dyDescent="0.2"/>
    <row r="113" spans="1:7" s="420" customFormat="1" x14ac:dyDescent="0.2"/>
    <row r="114" spans="1:7" s="420" customFormat="1" x14ac:dyDescent="0.2"/>
    <row r="115" spans="1:7" s="420" customFormat="1" x14ac:dyDescent="0.2"/>
    <row r="116" spans="1:7" x14ac:dyDescent="0.2">
      <c r="A116" s="478"/>
      <c r="B116" s="478"/>
    </row>
    <row r="117" spans="1:7" x14ac:dyDescent="0.2">
      <c r="A117" s="477"/>
      <c r="B117" s="477"/>
      <c r="C117" s="479"/>
      <c r="D117" s="479"/>
      <c r="E117" s="480"/>
      <c r="F117" s="479"/>
      <c r="G117" s="481"/>
    </row>
    <row r="118" spans="1:7" x14ac:dyDescent="0.2">
      <c r="A118" s="482"/>
      <c r="B118" s="482"/>
      <c r="C118" s="477"/>
      <c r="D118" s="477"/>
      <c r="E118" s="483"/>
      <c r="F118" s="477"/>
      <c r="G118" s="477"/>
    </row>
    <row r="119" spans="1:7" x14ac:dyDescent="0.2">
      <c r="A119" s="477"/>
      <c r="B119" s="477"/>
      <c r="C119" s="477"/>
      <c r="D119" s="477"/>
      <c r="E119" s="483"/>
      <c r="F119" s="477"/>
      <c r="G119" s="477"/>
    </row>
    <row r="120" spans="1:7" x14ac:dyDescent="0.2">
      <c r="A120" s="477"/>
      <c r="B120" s="477"/>
      <c r="C120" s="477"/>
      <c r="D120" s="477"/>
      <c r="E120" s="483"/>
      <c r="F120" s="477"/>
      <c r="G120" s="477"/>
    </row>
    <row r="121" spans="1:7" x14ac:dyDescent="0.2">
      <c r="A121" s="477"/>
      <c r="B121" s="477"/>
      <c r="C121" s="477"/>
      <c r="D121" s="477"/>
      <c r="E121" s="483"/>
      <c r="F121" s="477"/>
      <c r="G121" s="477"/>
    </row>
    <row r="122" spans="1:7" x14ac:dyDescent="0.2">
      <c r="A122" s="477"/>
      <c r="B122" s="477"/>
      <c r="C122" s="477"/>
      <c r="D122" s="477"/>
      <c r="E122" s="483"/>
      <c r="F122" s="477"/>
      <c r="G122" s="477"/>
    </row>
    <row r="123" spans="1:7" x14ac:dyDescent="0.2">
      <c r="A123" s="477"/>
      <c r="B123" s="477"/>
      <c r="C123" s="477"/>
      <c r="D123" s="477"/>
      <c r="E123" s="483"/>
      <c r="F123" s="477"/>
      <c r="G123" s="477"/>
    </row>
    <row r="124" spans="1:7" x14ac:dyDescent="0.2">
      <c r="A124" s="477"/>
      <c r="B124" s="477"/>
      <c r="C124" s="477"/>
      <c r="D124" s="477"/>
      <c r="E124" s="483"/>
      <c r="F124" s="477"/>
      <c r="G124" s="477"/>
    </row>
    <row r="125" spans="1:7" x14ac:dyDescent="0.2">
      <c r="A125" s="477"/>
      <c r="B125" s="477"/>
      <c r="C125" s="477"/>
      <c r="D125" s="477"/>
      <c r="E125" s="483"/>
      <c r="F125" s="477"/>
      <c r="G125" s="477"/>
    </row>
    <row r="126" spans="1:7" x14ac:dyDescent="0.2">
      <c r="A126" s="477"/>
      <c r="B126" s="477"/>
      <c r="C126" s="477"/>
      <c r="D126" s="477"/>
      <c r="E126" s="483"/>
      <c r="F126" s="477"/>
      <c r="G126" s="477"/>
    </row>
    <row r="127" spans="1:7" x14ac:dyDescent="0.2">
      <c r="A127" s="477"/>
      <c r="B127" s="477"/>
      <c r="C127" s="477"/>
      <c r="D127" s="477"/>
      <c r="E127" s="483"/>
      <c r="F127" s="477"/>
      <c r="G127" s="477"/>
    </row>
    <row r="128" spans="1:7" x14ac:dyDescent="0.2">
      <c r="A128" s="477"/>
      <c r="B128" s="477"/>
      <c r="C128" s="477"/>
      <c r="D128" s="477"/>
      <c r="E128" s="483"/>
      <c r="F128" s="477"/>
      <c r="G128" s="477"/>
    </row>
    <row r="129" spans="1:7" x14ac:dyDescent="0.2">
      <c r="A129" s="477"/>
      <c r="B129" s="477"/>
      <c r="C129" s="477"/>
      <c r="D129" s="477"/>
      <c r="E129" s="483"/>
      <c r="F129" s="477"/>
      <c r="G129" s="477"/>
    </row>
    <row r="130" spans="1:7" x14ac:dyDescent="0.2">
      <c r="A130" s="477"/>
      <c r="B130" s="477"/>
      <c r="C130" s="477"/>
      <c r="D130" s="477"/>
      <c r="E130" s="483"/>
      <c r="F130" s="477"/>
      <c r="G130" s="477"/>
    </row>
  </sheetData>
  <sheetProtection selectLockedCells="1" selectUnlockedCells="1"/>
  <mergeCells count="4">
    <mergeCell ref="A1:G1"/>
    <mergeCell ref="A3:B3"/>
    <mergeCell ref="A4:B4"/>
    <mergeCell ref="E4:G4"/>
  </mergeCells>
  <pageMargins left="0.48402777777777778" right="0.39374999999999999" top="0.59027777777777779" bottom="0.43194444444444446"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opLeftCell="B1" workbookViewId="0">
      <selection activeCell="B5" sqref="B5"/>
    </sheetView>
  </sheetViews>
  <sheetFormatPr defaultRowHeight="15" x14ac:dyDescent="0.2"/>
  <cols>
    <col min="1" max="1" width="5.42578125" style="181" hidden="1" customWidth="1"/>
    <col min="2" max="2" width="47.7109375" style="183" customWidth="1"/>
    <col min="3" max="3" width="30.28515625" style="183" hidden="1" customWidth="1"/>
    <col min="4" max="4" width="19.42578125" style="183" customWidth="1"/>
    <col min="5" max="5" width="18.42578125" style="183" customWidth="1"/>
    <col min="6" max="6" width="59.140625" style="184" hidden="1" customWidth="1"/>
    <col min="7" max="7" width="22.5703125" style="184" hidden="1" customWidth="1"/>
    <col min="8" max="8" width="11.85546875" style="184" hidden="1" customWidth="1"/>
    <col min="9" max="9" width="18.42578125" style="184" hidden="1" customWidth="1"/>
    <col min="10" max="16384" width="9.140625" style="185"/>
  </cols>
  <sheetData>
    <row r="1" spans="1:9" ht="15.75" x14ac:dyDescent="0.2">
      <c r="B1" s="182" t="s">
        <v>747</v>
      </c>
    </row>
    <row r="2" spans="1:9" ht="15.75" x14ac:dyDescent="0.2">
      <c r="B2" s="182" t="s">
        <v>748</v>
      </c>
    </row>
    <row r="3" spans="1:9" ht="15.75" x14ac:dyDescent="0.2">
      <c r="B3" s="182" t="s">
        <v>1758</v>
      </c>
    </row>
    <row r="4" spans="1:9" ht="15.75" x14ac:dyDescent="0.2">
      <c r="B4" s="182" t="s">
        <v>1759</v>
      </c>
      <c r="E4" s="186">
        <v>41949</v>
      </c>
    </row>
    <row r="5" spans="1:9" ht="15.75" x14ac:dyDescent="0.2">
      <c r="B5" s="182" t="s">
        <v>749</v>
      </c>
    </row>
    <row r="6" spans="1:9" ht="15.75" x14ac:dyDescent="0.2">
      <c r="B6" s="182"/>
    </row>
    <row r="7" spans="1:9" s="190" customFormat="1" x14ac:dyDescent="0.2">
      <c r="A7" s="187" t="s">
        <v>750</v>
      </c>
      <c r="B7" s="188" t="s">
        <v>751</v>
      </c>
      <c r="C7" s="188" t="s">
        <v>752</v>
      </c>
      <c r="D7" s="188" t="s">
        <v>753</v>
      </c>
      <c r="E7" s="188" t="s">
        <v>754</v>
      </c>
      <c r="F7" s="189" t="s">
        <v>755</v>
      </c>
      <c r="G7" s="189" t="s">
        <v>756</v>
      </c>
      <c r="H7" s="189" t="s">
        <v>757</v>
      </c>
      <c r="I7" s="189" t="s">
        <v>758</v>
      </c>
    </row>
    <row r="8" spans="1:9" s="190" customFormat="1" ht="15.75" x14ac:dyDescent="0.25">
      <c r="A8" s="191">
        <v>101</v>
      </c>
      <c r="B8" s="192" t="s">
        <v>759</v>
      </c>
      <c r="C8" s="192" t="s">
        <v>759</v>
      </c>
      <c r="D8" s="193"/>
      <c r="E8" s="193"/>
      <c r="F8" s="194" t="s">
        <v>760</v>
      </c>
      <c r="G8" s="194" t="s">
        <v>760</v>
      </c>
      <c r="H8" s="194" t="s">
        <v>760</v>
      </c>
      <c r="I8" s="194" t="s">
        <v>761</v>
      </c>
    </row>
    <row r="9" spans="1:9" s="190" customFormat="1" x14ac:dyDescent="0.2">
      <c r="A9" s="195">
        <v>1</v>
      </c>
      <c r="B9" s="188" t="s">
        <v>762</v>
      </c>
      <c r="C9" s="188" t="s">
        <v>762</v>
      </c>
      <c r="D9" s="196">
        <f>SUM(D28:D33)</f>
        <v>0</v>
      </c>
      <c r="E9" s="196"/>
      <c r="F9" s="189" t="s">
        <v>763</v>
      </c>
      <c r="G9" s="189" t="s">
        <v>760</v>
      </c>
      <c r="H9" s="189" t="s">
        <v>764</v>
      </c>
      <c r="I9" s="189" t="s">
        <v>760</v>
      </c>
    </row>
    <row r="10" spans="1:9" s="190" customFormat="1" x14ac:dyDescent="0.2">
      <c r="A10" s="195">
        <v>2</v>
      </c>
      <c r="B10" s="188" t="s">
        <v>765</v>
      </c>
      <c r="C10" s="188" t="s">
        <v>766</v>
      </c>
      <c r="D10" s="196">
        <f>'F 02.06-VYTÁPĚNÍ A OHŘEV TUV'!I217</f>
        <v>0</v>
      </c>
      <c r="E10" s="196"/>
      <c r="F10" s="189" t="s">
        <v>767</v>
      </c>
      <c r="G10" s="189" t="s">
        <v>760</v>
      </c>
      <c r="H10" s="189" t="s">
        <v>764</v>
      </c>
      <c r="I10" s="189" t="s">
        <v>760</v>
      </c>
    </row>
    <row r="11" spans="1:9" s="190" customFormat="1" x14ac:dyDescent="0.2">
      <c r="A11" s="195">
        <v>3</v>
      </c>
      <c r="B11" s="188" t="s">
        <v>768</v>
      </c>
      <c r="C11" s="188" t="s">
        <v>768</v>
      </c>
      <c r="D11" s="196">
        <f>'F 02.06-VYTÁPĚNÍ A OHŘEV TUV'!I207</f>
        <v>0</v>
      </c>
      <c r="E11" s="196"/>
      <c r="F11" s="189" t="s">
        <v>769</v>
      </c>
      <c r="G11" s="189" t="s">
        <v>760</v>
      </c>
      <c r="H11" s="189" t="s">
        <v>764</v>
      </c>
      <c r="I11" s="189" t="s">
        <v>760</v>
      </c>
    </row>
    <row r="12" spans="1:9" s="190" customFormat="1" x14ac:dyDescent="0.2">
      <c r="A12" s="195">
        <v>4</v>
      </c>
      <c r="B12" s="188" t="s">
        <v>770</v>
      </c>
      <c r="C12" s="188" t="s">
        <v>770</v>
      </c>
      <c r="D12" s="196">
        <v>0</v>
      </c>
      <c r="E12" s="196"/>
      <c r="F12" s="189" t="s">
        <v>771</v>
      </c>
      <c r="G12" s="189" t="s">
        <v>760</v>
      </c>
      <c r="H12" s="189" t="s">
        <v>764</v>
      </c>
      <c r="I12" s="189" t="s">
        <v>760</v>
      </c>
    </row>
    <row r="13" spans="1:9" s="190" customFormat="1" ht="15.75" x14ac:dyDescent="0.25">
      <c r="A13" s="191">
        <v>10</v>
      </c>
      <c r="B13" s="192" t="s">
        <v>772</v>
      </c>
      <c r="C13" s="192" t="s">
        <v>772</v>
      </c>
      <c r="D13" s="193"/>
      <c r="E13" s="193">
        <f>SUM(D9:D12)</f>
        <v>0</v>
      </c>
      <c r="F13" s="194" t="s">
        <v>760</v>
      </c>
      <c r="G13" s="194" t="s">
        <v>773</v>
      </c>
      <c r="H13" s="194" t="s">
        <v>764</v>
      </c>
      <c r="I13" s="194" t="s">
        <v>761</v>
      </c>
    </row>
    <row r="14" spans="1:9" s="190" customFormat="1" x14ac:dyDescent="0.2">
      <c r="A14" s="195"/>
      <c r="B14" s="188" t="s">
        <v>760</v>
      </c>
      <c r="C14" s="188" t="s">
        <v>760</v>
      </c>
      <c r="D14" s="196"/>
      <c r="E14" s="196"/>
      <c r="F14" s="189" t="s">
        <v>760</v>
      </c>
      <c r="G14" s="189" t="s">
        <v>760</v>
      </c>
      <c r="H14" s="189" t="s">
        <v>760</v>
      </c>
      <c r="I14" s="189" t="s">
        <v>760</v>
      </c>
    </row>
    <row r="15" spans="1:9" s="190" customFormat="1" ht="15.75" x14ac:dyDescent="0.25">
      <c r="A15" s="191">
        <v>102</v>
      </c>
      <c r="B15" s="192" t="s">
        <v>774</v>
      </c>
      <c r="C15" s="192" t="s">
        <v>774</v>
      </c>
      <c r="D15" s="193"/>
      <c r="E15" s="193"/>
      <c r="F15" s="194" t="s">
        <v>760</v>
      </c>
      <c r="G15" s="194" t="s">
        <v>760</v>
      </c>
      <c r="H15" s="194" t="s">
        <v>760</v>
      </c>
      <c r="I15" s="194" t="s">
        <v>761</v>
      </c>
    </row>
    <row r="16" spans="1:9" s="190" customFormat="1" x14ac:dyDescent="0.2">
      <c r="A16" s="195">
        <v>20</v>
      </c>
      <c r="B16" s="188" t="s">
        <v>775</v>
      </c>
      <c r="C16" s="188" t="s">
        <v>776</v>
      </c>
      <c r="D16" s="196"/>
      <c r="E16" s="196">
        <v>0</v>
      </c>
      <c r="F16" s="189" t="s">
        <v>760</v>
      </c>
      <c r="G16" s="189" t="s">
        <v>777</v>
      </c>
      <c r="H16" s="189" t="s">
        <v>764</v>
      </c>
      <c r="I16" s="189" t="s">
        <v>760</v>
      </c>
    </row>
    <row r="17" spans="1:9" s="190" customFormat="1" x14ac:dyDescent="0.2">
      <c r="A17" s="195">
        <v>21</v>
      </c>
      <c r="B17" s="188" t="s">
        <v>778</v>
      </c>
      <c r="C17" s="188" t="s">
        <v>779</v>
      </c>
      <c r="D17" s="196"/>
      <c r="E17" s="196">
        <v>0</v>
      </c>
      <c r="F17" s="189" t="s">
        <v>760</v>
      </c>
      <c r="G17" s="189" t="s">
        <v>780</v>
      </c>
      <c r="H17" s="189" t="s">
        <v>764</v>
      </c>
      <c r="I17" s="189" t="s">
        <v>760</v>
      </c>
    </row>
    <row r="18" spans="1:9" s="190" customFormat="1" ht="15.75" x14ac:dyDescent="0.25">
      <c r="A18" s="191">
        <v>22</v>
      </c>
      <c r="B18" s="192" t="s">
        <v>781</v>
      </c>
      <c r="C18" s="192" t="s">
        <v>781</v>
      </c>
      <c r="D18" s="193"/>
      <c r="E18" s="193">
        <v>0</v>
      </c>
      <c r="F18" s="194" t="s">
        <v>760</v>
      </c>
      <c r="G18" s="194" t="s">
        <v>782</v>
      </c>
      <c r="H18" s="194" t="s">
        <v>764</v>
      </c>
      <c r="I18" s="194" t="s">
        <v>761</v>
      </c>
    </row>
    <row r="19" spans="1:9" s="190" customFormat="1" x14ac:dyDescent="0.2">
      <c r="A19" s="195">
        <v>30</v>
      </c>
      <c r="B19" s="188" t="s">
        <v>783</v>
      </c>
      <c r="C19" s="188" t="s">
        <v>783</v>
      </c>
      <c r="D19" s="196"/>
      <c r="E19" s="196">
        <v>0</v>
      </c>
      <c r="F19" s="189" t="s">
        <v>760</v>
      </c>
      <c r="G19" s="189" t="s">
        <v>784</v>
      </c>
      <c r="H19" s="189" t="s">
        <v>764</v>
      </c>
      <c r="I19" s="189" t="s">
        <v>760</v>
      </c>
    </row>
    <row r="20" spans="1:9" s="190" customFormat="1" x14ac:dyDescent="0.2">
      <c r="A20" s="195"/>
      <c r="B20" s="188" t="s">
        <v>760</v>
      </c>
      <c r="C20" s="188" t="s">
        <v>760</v>
      </c>
      <c r="D20" s="196"/>
      <c r="E20" s="196"/>
      <c r="F20" s="189" t="s">
        <v>760</v>
      </c>
      <c r="G20" s="189" t="s">
        <v>760</v>
      </c>
      <c r="H20" s="189" t="s">
        <v>760</v>
      </c>
      <c r="I20" s="189" t="s">
        <v>760</v>
      </c>
    </row>
    <row r="21" spans="1:9" s="190" customFormat="1" ht="15.75" x14ac:dyDescent="0.25">
      <c r="A21" s="191">
        <v>50</v>
      </c>
      <c r="B21" s="197" t="s">
        <v>785</v>
      </c>
      <c r="C21" s="197" t="s">
        <v>785</v>
      </c>
      <c r="D21" s="198"/>
      <c r="E21" s="198">
        <f>E19+E18+E13</f>
        <v>0</v>
      </c>
      <c r="F21" s="194" t="s">
        <v>760</v>
      </c>
      <c r="G21" s="194" t="s">
        <v>786</v>
      </c>
      <c r="H21" s="194" t="s">
        <v>764</v>
      </c>
      <c r="I21" s="194" t="s">
        <v>787</v>
      </c>
    </row>
    <row r="22" spans="1:9" s="190" customFormat="1" x14ac:dyDescent="0.2">
      <c r="A22" s="195">
        <v>40</v>
      </c>
      <c r="B22" s="188" t="s">
        <v>788</v>
      </c>
      <c r="C22" s="188" t="s">
        <v>789</v>
      </c>
      <c r="D22" s="196">
        <v>0</v>
      </c>
      <c r="E22" s="196">
        <f>0.15*D22</f>
        <v>0</v>
      </c>
      <c r="F22" s="189" t="s">
        <v>790</v>
      </c>
      <c r="G22" s="189" t="s">
        <v>791</v>
      </c>
      <c r="H22" s="189" t="s">
        <v>764</v>
      </c>
      <c r="I22" s="189" t="s">
        <v>760</v>
      </c>
    </row>
    <row r="23" spans="1:9" s="190" customFormat="1" ht="15.75" x14ac:dyDescent="0.25">
      <c r="A23" s="195">
        <v>41</v>
      </c>
      <c r="B23" s="188" t="s">
        <v>792</v>
      </c>
      <c r="C23" s="192" t="s">
        <v>793</v>
      </c>
      <c r="D23" s="196">
        <f>E21</f>
        <v>0</v>
      </c>
      <c r="E23" s="196">
        <f>0.21*D23</f>
        <v>0</v>
      </c>
      <c r="F23" s="189" t="s">
        <v>794</v>
      </c>
      <c r="G23" s="189" t="s">
        <v>795</v>
      </c>
      <c r="H23" s="189" t="s">
        <v>764</v>
      </c>
      <c r="I23" s="189" t="s">
        <v>760</v>
      </c>
    </row>
    <row r="24" spans="1:9" s="190" customFormat="1" ht="15.75" x14ac:dyDescent="0.25">
      <c r="A24" s="191">
        <v>51</v>
      </c>
      <c r="B24" s="192" t="s">
        <v>793</v>
      </c>
      <c r="C24" s="188" t="s">
        <v>760</v>
      </c>
      <c r="D24" s="193"/>
      <c r="E24" s="193">
        <f>SUM(E21:E23)</f>
        <v>0</v>
      </c>
      <c r="F24" s="194" t="s">
        <v>760</v>
      </c>
      <c r="G24" s="194" t="s">
        <v>796</v>
      </c>
      <c r="H24" s="194" t="s">
        <v>764</v>
      </c>
      <c r="I24" s="194" t="s">
        <v>787</v>
      </c>
    </row>
    <row r="25" spans="1:9" s="190" customFormat="1" x14ac:dyDescent="0.2">
      <c r="A25" s="195"/>
      <c r="B25" s="188" t="s">
        <v>760</v>
      </c>
      <c r="C25" s="188" t="s">
        <v>760</v>
      </c>
      <c r="D25" s="196"/>
      <c r="E25" s="196"/>
      <c r="F25" s="189" t="s">
        <v>760</v>
      </c>
      <c r="G25" s="189" t="s">
        <v>760</v>
      </c>
      <c r="H25" s="189" t="s">
        <v>760</v>
      </c>
      <c r="I25" s="189" t="s">
        <v>760</v>
      </c>
    </row>
    <row r="26" spans="1:9" s="190" customFormat="1" x14ac:dyDescent="0.2">
      <c r="A26" s="195"/>
      <c r="B26" s="188" t="s">
        <v>760</v>
      </c>
      <c r="C26" s="188" t="s">
        <v>760</v>
      </c>
      <c r="D26" s="196"/>
      <c r="E26" s="196"/>
      <c r="F26" s="189" t="s">
        <v>760</v>
      </c>
      <c r="G26" s="189" t="s">
        <v>760</v>
      </c>
      <c r="H26" s="189" t="s">
        <v>760</v>
      </c>
      <c r="I26" s="189" t="s">
        <v>797</v>
      </c>
    </row>
    <row r="27" spans="1:9" s="190" customFormat="1" ht="47.25" x14ac:dyDescent="0.25">
      <c r="A27" s="191">
        <v>200</v>
      </c>
      <c r="B27" s="192" t="s">
        <v>798</v>
      </c>
      <c r="C27" s="199" t="s">
        <v>799</v>
      </c>
      <c r="D27" s="200"/>
      <c r="E27" s="200"/>
      <c r="F27" s="194" t="s">
        <v>800</v>
      </c>
      <c r="G27" s="194" t="s">
        <v>801</v>
      </c>
      <c r="H27" s="194" t="s">
        <v>764</v>
      </c>
      <c r="I27" s="194" t="s">
        <v>761</v>
      </c>
    </row>
    <row r="28" spans="1:9" s="190" customFormat="1" ht="15.75" x14ac:dyDescent="0.25">
      <c r="A28" s="191"/>
      <c r="B28" s="188" t="s">
        <v>802</v>
      </c>
      <c r="C28" s="199"/>
      <c r="D28" s="196">
        <f>'F 02.06-VYTÁPĚNÍ A OHŘEV TUV'!I32</f>
        <v>0</v>
      </c>
      <c r="E28" s="200"/>
      <c r="F28" s="194"/>
      <c r="G28" s="194"/>
      <c r="H28" s="194"/>
      <c r="I28" s="194"/>
    </row>
    <row r="29" spans="1:9" s="190" customFormat="1" x14ac:dyDescent="0.2">
      <c r="A29" s="195">
        <v>200</v>
      </c>
      <c r="B29" s="188" t="s">
        <v>803</v>
      </c>
      <c r="C29" s="188" t="s">
        <v>803</v>
      </c>
      <c r="D29" s="196">
        <f>'F 02.06-VYTÁPĚNÍ A OHŘEV TUV'!I68</f>
        <v>0</v>
      </c>
      <c r="E29" s="196"/>
      <c r="F29" s="189" t="s">
        <v>804</v>
      </c>
      <c r="G29" s="189" t="s">
        <v>805</v>
      </c>
      <c r="H29" s="189" t="s">
        <v>764</v>
      </c>
      <c r="I29" s="189" t="s">
        <v>760</v>
      </c>
    </row>
    <row r="30" spans="1:9" s="190" customFormat="1" x14ac:dyDescent="0.2">
      <c r="A30" s="195">
        <v>200</v>
      </c>
      <c r="B30" s="188" t="s">
        <v>806</v>
      </c>
      <c r="C30" s="188" t="s">
        <v>806</v>
      </c>
      <c r="D30" s="196">
        <f>'F 02.06-VYTÁPĚNÍ A OHŘEV TUV'!I110</f>
        <v>0</v>
      </c>
      <c r="E30" s="196"/>
      <c r="F30" s="189" t="s">
        <v>807</v>
      </c>
      <c r="G30" s="189" t="s">
        <v>808</v>
      </c>
      <c r="H30" s="189" t="s">
        <v>764</v>
      </c>
      <c r="I30" s="189" t="s">
        <v>760</v>
      </c>
    </row>
    <row r="31" spans="1:9" s="190" customFormat="1" x14ac:dyDescent="0.2">
      <c r="A31" s="195">
        <v>200</v>
      </c>
      <c r="B31" s="188" t="s">
        <v>809</v>
      </c>
      <c r="C31" s="188" t="s">
        <v>809</v>
      </c>
      <c r="D31" s="196">
        <f>'F 02.06-VYTÁPĚNÍ A OHŘEV TUV'!I162</f>
        <v>0</v>
      </c>
      <c r="E31" s="196"/>
      <c r="F31" s="189" t="s">
        <v>810</v>
      </c>
      <c r="G31" s="189" t="s">
        <v>811</v>
      </c>
      <c r="H31" s="189" t="s">
        <v>764</v>
      </c>
      <c r="I31" s="189" t="s">
        <v>760</v>
      </c>
    </row>
    <row r="32" spans="1:9" s="190" customFormat="1" x14ac:dyDescent="0.2">
      <c r="A32" s="195">
        <v>200</v>
      </c>
      <c r="B32" s="188" t="s">
        <v>812</v>
      </c>
      <c r="C32" s="188" t="s">
        <v>812</v>
      </c>
      <c r="D32" s="196">
        <f>'F 02.06-VYTÁPĚNÍ A OHŘEV TUV'!I175</f>
        <v>0</v>
      </c>
      <c r="E32" s="196"/>
      <c r="F32" s="189" t="s">
        <v>813</v>
      </c>
      <c r="G32" s="189" t="s">
        <v>814</v>
      </c>
      <c r="H32" s="189" t="s">
        <v>764</v>
      </c>
      <c r="I32" s="189" t="s">
        <v>760</v>
      </c>
    </row>
    <row r="33" spans="1:9" s="190" customFormat="1" x14ac:dyDescent="0.2">
      <c r="A33" s="201"/>
      <c r="B33" s="188" t="s">
        <v>815</v>
      </c>
      <c r="C33" s="188" t="s">
        <v>815</v>
      </c>
      <c r="D33" s="196">
        <f>'F 02.06-VYTÁPĚNÍ A OHŘEV TUV'!I197</f>
        <v>0</v>
      </c>
      <c r="E33" s="196"/>
      <c r="F33" s="202"/>
      <c r="G33" s="202"/>
      <c r="H33" s="202"/>
      <c r="I33" s="202"/>
    </row>
    <row r="34" spans="1:9" s="190" customFormat="1" x14ac:dyDescent="0.2">
      <c r="A34" s="201"/>
      <c r="B34" s="203"/>
      <c r="C34" s="203"/>
      <c r="D34" s="203"/>
      <c r="E34" s="203"/>
      <c r="F34" s="202"/>
      <c r="G34" s="202"/>
      <c r="H34" s="202"/>
      <c r="I34" s="202"/>
    </row>
    <row r="38" spans="1:9" x14ac:dyDescent="0.2">
      <c r="D38" s="204" t="s">
        <v>816</v>
      </c>
      <c r="E38" s="183" t="s">
        <v>817</v>
      </c>
    </row>
  </sheetData>
  <pageMargins left="0.74" right="0.78740157499999996" top="0.984251969" bottom="0.984251969" header="0.4921259845" footer="0.4921259845"/>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tabSelected="1" zoomScaleNormal="100" workbookViewId="0">
      <pane ySplit="1020" activePane="bottomLeft"/>
      <selection sqref="A1:I492"/>
      <selection pane="bottomLeft" activeCell="B163" sqref="B163"/>
    </sheetView>
  </sheetViews>
  <sheetFormatPr defaultRowHeight="12.75" x14ac:dyDescent="0.2"/>
  <cols>
    <col min="1" max="1" width="6.5703125" style="210" customWidth="1"/>
    <col min="2" max="2" width="47.7109375" style="211" customWidth="1"/>
    <col min="3" max="3" width="9.140625" style="212"/>
    <col min="4" max="4" width="8.5703125" style="212" customWidth="1"/>
    <col min="5" max="5" width="10.42578125" style="241" customWidth="1"/>
    <col min="6" max="9" width="10.7109375" style="241" customWidth="1"/>
    <col min="10" max="10" width="4.42578125" style="241" customWidth="1"/>
    <col min="11" max="11" width="23.7109375" style="236" hidden="1" customWidth="1"/>
    <col min="12" max="20" width="9.140625" style="211"/>
    <col min="21" max="21" width="11.85546875" style="211" customWidth="1"/>
    <col min="22" max="16384" width="9.140625" style="211"/>
  </cols>
  <sheetData>
    <row r="1" spans="1:11" s="206" customFormat="1" ht="25.5" x14ac:dyDescent="0.2">
      <c r="A1" s="205" t="s">
        <v>1760</v>
      </c>
      <c r="C1" s="741" t="s">
        <v>818</v>
      </c>
      <c r="D1" s="741"/>
      <c r="E1" s="207" t="s">
        <v>819</v>
      </c>
      <c r="F1" s="207" t="s">
        <v>820</v>
      </c>
      <c r="G1" s="207" t="s">
        <v>48</v>
      </c>
      <c r="H1" s="207" t="s">
        <v>20</v>
      </c>
      <c r="I1" s="208" t="s">
        <v>821</v>
      </c>
      <c r="J1" s="208"/>
      <c r="K1" s="209" t="s">
        <v>822</v>
      </c>
    </row>
    <row r="2" spans="1:11" s="210" customFormat="1" x14ac:dyDescent="0.2">
      <c r="B2" s="211"/>
      <c r="C2" s="212"/>
      <c r="D2" s="213"/>
      <c r="E2" s="214"/>
      <c r="F2" s="214"/>
      <c r="G2" s="214"/>
      <c r="H2" s="214"/>
      <c r="I2" s="214"/>
      <c r="J2" s="214"/>
      <c r="K2" s="215"/>
    </row>
    <row r="3" spans="1:11" s="210" customFormat="1" x14ac:dyDescent="0.2">
      <c r="A3" s="216" t="s">
        <v>823</v>
      </c>
      <c r="B3" s="211"/>
      <c r="C3" s="212"/>
      <c r="D3" s="213"/>
      <c r="E3" s="214"/>
      <c r="F3" s="214"/>
      <c r="G3" s="214"/>
      <c r="H3" s="214"/>
      <c r="I3" s="214"/>
      <c r="J3" s="214"/>
      <c r="K3" s="215"/>
    </row>
    <row r="4" spans="1:11" s="210" customFormat="1" x14ac:dyDescent="0.2">
      <c r="B4" s="217" t="s">
        <v>824</v>
      </c>
      <c r="C4" s="218"/>
      <c r="D4" s="218"/>
      <c r="E4" s="214"/>
      <c r="F4" s="214"/>
      <c r="G4" s="214"/>
      <c r="H4" s="214"/>
      <c r="I4" s="214"/>
      <c r="J4" s="214"/>
      <c r="K4" s="215" t="s">
        <v>825</v>
      </c>
    </row>
    <row r="5" spans="1:11" s="210" customFormat="1" x14ac:dyDescent="0.2">
      <c r="A5" s="213">
        <v>1</v>
      </c>
      <c r="B5" s="219" t="s">
        <v>826</v>
      </c>
      <c r="C5" s="220">
        <v>1</v>
      </c>
      <c r="D5" s="220" t="s">
        <v>102</v>
      </c>
      <c r="E5" s="214"/>
      <c r="F5" s="214">
        <f>C5*E5</f>
        <v>0</v>
      </c>
      <c r="G5" s="214">
        <f>E5*0.2</f>
        <v>0</v>
      </c>
      <c r="H5" s="214">
        <f>G5*C5</f>
        <v>0</v>
      </c>
      <c r="I5" s="214">
        <f>F5+H5</f>
        <v>0</v>
      </c>
      <c r="J5" s="214"/>
      <c r="K5" s="215"/>
    </row>
    <row r="6" spans="1:11" s="210" customFormat="1" ht="25.5" x14ac:dyDescent="0.2">
      <c r="A6" s="213"/>
      <c r="B6" s="211" t="s">
        <v>827</v>
      </c>
      <c r="C6" s="220"/>
      <c r="D6" s="220"/>
      <c r="E6" s="214"/>
      <c r="F6" s="214"/>
      <c r="G6" s="214"/>
      <c r="H6" s="214"/>
      <c r="I6" s="214"/>
      <c r="J6" s="214"/>
      <c r="K6" s="215"/>
    </row>
    <row r="7" spans="1:11" s="210" customFormat="1" x14ac:dyDescent="0.2">
      <c r="A7" s="213"/>
      <c r="B7" s="211"/>
      <c r="C7" s="220"/>
      <c r="D7" s="220"/>
      <c r="E7" s="214"/>
      <c r="F7" s="214"/>
      <c r="G7" s="214"/>
      <c r="H7" s="214"/>
      <c r="I7" s="214"/>
      <c r="J7" s="214"/>
      <c r="K7" s="215"/>
    </row>
    <row r="8" spans="1:11" s="210" customFormat="1" x14ac:dyDescent="0.2">
      <c r="B8" s="211" t="s">
        <v>828</v>
      </c>
      <c r="C8" s="218">
        <v>1</v>
      </c>
      <c r="D8" s="218" t="s">
        <v>102</v>
      </c>
      <c r="E8" s="214"/>
      <c r="F8" s="214">
        <f>C8*E8</f>
        <v>0</v>
      </c>
      <c r="G8" s="214">
        <f>E8*0.2</f>
        <v>0</v>
      </c>
      <c r="H8" s="214">
        <f>G8*C8</f>
        <v>0</v>
      </c>
      <c r="I8" s="214">
        <f>F8+H8</f>
        <v>0</v>
      </c>
      <c r="J8" s="214"/>
      <c r="K8" s="215"/>
    </row>
    <row r="9" spans="1:11" s="210" customFormat="1" x14ac:dyDescent="0.2">
      <c r="A9" s="213"/>
      <c r="B9" s="221" t="s">
        <v>829</v>
      </c>
      <c r="C9" s="222">
        <v>6</v>
      </c>
      <c r="D9" s="222" t="s">
        <v>830</v>
      </c>
      <c r="E9" s="214"/>
      <c r="F9" s="214">
        <f>C9*E9</f>
        <v>0</v>
      </c>
      <c r="G9" s="214">
        <f>E9*0.2</f>
        <v>0</v>
      </c>
      <c r="H9" s="214">
        <f>G9*C9</f>
        <v>0</v>
      </c>
      <c r="I9" s="214">
        <f>F9+H9</f>
        <v>0</v>
      </c>
      <c r="J9" s="214"/>
      <c r="K9" s="215"/>
    </row>
    <row r="10" spans="1:11" s="210" customFormat="1" x14ac:dyDescent="0.2">
      <c r="B10" s="221" t="s">
        <v>831</v>
      </c>
      <c r="C10" s="222">
        <v>1</v>
      </c>
      <c r="D10" s="222" t="s">
        <v>102</v>
      </c>
      <c r="E10" s="214"/>
      <c r="F10" s="214"/>
      <c r="G10" s="214"/>
      <c r="H10" s="214">
        <f>G10*C10</f>
        <v>0</v>
      </c>
      <c r="I10" s="214">
        <f>F10+H10</f>
        <v>0</v>
      </c>
      <c r="J10" s="214"/>
      <c r="K10" s="215"/>
    </row>
    <row r="11" spans="1:11" s="210" customFormat="1" x14ac:dyDescent="0.2">
      <c r="B11" s="221"/>
      <c r="C11" s="223"/>
      <c r="D11" s="222"/>
      <c r="E11" s="222"/>
      <c r="F11" s="214"/>
      <c r="G11" s="214"/>
      <c r="H11" s="214"/>
      <c r="I11" s="214"/>
      <c r="J11" s="214"/>
      <c r="K11" s="215"/>
    </row>
    <row r="12" spans="1:11" s="210" customFormat="1" x14ac:dyDescent="0.2">
      <c r="A12" s="213"/>
      <c r="B12" s="224" t="s">
        <v>832</v>
      </c>
      <c r="C12" s="222"/>
      <c r="D12" s="222"/>
      <c r="E12" s="214"/>
      <c r="F12" s="214"/>
      <c r="G12" s="214"/>
      <c r="H12" s="214"/>
      <c r="I12" s="214"/>
      <c r="J12" s="214"/>
      <c r="K12" s="215"/>
    </row>
    <row r="13" spans="1:11" s="210" customFormat="1" x14ac:dyDescent="0.2">
      <c r="A13" s="213"/>
      <c r="B13" s="225" t="s">
        <v>833</v>
      </c>
      <c r="C13" s="222"/>
      <c r="D13" s="222"/>
      <c r="E13" s="214"/>
      <c r="F13" s="214"/>
      <c r="G13" s="214"/>
      <c r="H13" s="214"/>
      <c r="I13" s="214"/>
      <c r="J13" s="214"/>
      <c r="K13" s="215" t="s">
        <v>825</v>
      </c>
    </row>
    <row r="14" spans="1:11" s="210" customFormat="1" x14ac:dyDescent="0.2">
      <c r="A14" s="213"/>
      <c r="B14" s="226" t="s">
        <v>834</v>
      </c>
      <c r="C14" s="222"/>
      <c r="D14" s="222"/>
      <c r="E14" s="214"/>
      <c r="F14" s="214"/>
      <c r="G14" s="214"/>
      <c r="H14" s="214"/>
      <c r="I14" s="214"/>
      <c r="J14" s="214"/>
      <c r="K14" s="215"/>
    </row>
    <row r="15" spans="1:11" s="210" customFormat="1" x14ac:dyDescent="0.2">
      <c r="A15" s="213"/>
      <c r="B15" s="221" t="s">
        <v>835</v>
      </c>
      <c r="C15" s="222">
        <v>2</v>
      </c>
      <c r="D15" s="222" t="s">
        <v>70</v>
      </c>
      <c r="E15" s="214"/>
      <c r="F15" s="214">
        <f>C15*E15</f>
        <v>0</v>
      </c>
      <c r="G15" s="214">
        <f>E15*0.2</f>
        <v>0</v>
      </c>
      <c r="H15" s="214">
        <f>G15*C15</f>
        <v>0</v>
      </c>
      <c r="I15" s="214">
        <f>F15+H15</f>
        <v>0</v>
      </c>
      <c r="J15" s="214"/>
      <c r="K15" s="215"/>
    </row>
    <row r="16" spans="1:11" s="210" customFormat="1" x14ac:dyDescent="0.2">
      <c r="A16" s="213"/>
      <c r="B16" s="221" t="s">
        <v>836</v>
      </c>
      <c r="C16" s="222">
        <v>1</v>
      </c>
      <c r="D16" s="222" t="s">
        <v>70</v>
      </c>
      <c r="E16" s="214"/>
      <c r="F16" s="214">
        <f>C16*E16</f>
        <v>0</v>
      </c>
      <c r="G16" s="214">
        <f>E16*0.2</f>
        <v>0</v>
      </c>
      <c r="H16" s="214">
        <f>G16*C16</f>
        <v>0</v>
      </c>
      <c r="I16" s="214">
        <f>F16+H16</f>
        <v>0</v>
      </c>
      <c r="J16" s="214"/>
      <c r="K16" s="215"/>
    </row>
    <row r="17" spans="1:11" s="210" customFormat="1" x14ac:dyDescent="0.2">
      <c r="A17" s="213"/>
      <c r="B17" s="224" t="s">
        <v>837</v>
      </c>
      <c r="C17" s="222"/>
      <c r="D17" s="222"/>
      <c r="E17" s="214"/>
      <c r="F17" s="214"/>
      <c r="G17" s="214"/>
      <c r="H17" s="214"/>
      <c r="I17" s="214"/>
      <c r="J17" s="214"/>
      <c r="K17" s="215"/>
    </row>
    <row r="18" spans="1:11" s="210" customFormat="1" ht="27" x14ac:dyDescent="0.2">
      <c r="A18" s="213"/>
      <c r="B18" s="211" t="s">
        <v>838</v>
      </c>
      <c r="C18" s="213">
        <v>4</v>
      </c>
      <c r="D18" s="213" t="s">
        <v>70</v>
      </c>
      <c r="E18" s="214"/>
      <c r="F18" s="214">
        <f>C18*E18</f>
        <v>0</v>
      </c>
      <c r="G18" s="214">
        <f>E18*0.2</f>
        <v>0</v>
      </c>
      <c r="H18" s="214">
        <f t="shared" ref="H18:H23" si="0">G18*C18</f>
        <v>0</v>
      </c>
      <c r="I18" s="214">
        <f t="shared" ref="I18:I23" si="1">F18+H18</f>
        <v>0</v>
      </c>
      <c r="J18" s="214"/>
      <c r="K18" s="215"/>
    </row>
    <row r="19" spans="1:11" s="210" customFormat="1" ht="27" x14ac:dyDescent="0.2">
      <c r="A19" s="213"/>
      <c r="B19" s="211" t="s">
        <v>839</v>
      </c>
      <c r="C19" s="213">
        <v>1</v>
      </c>
      <c r="D19" s="213" t="s">
        <v>70</v>
      </c>
      <c r="E19" s="214"/>
      <c r="F19" s="214">
        <f>C19*E19</f>
        <v>0</v>
      </c>
      <c r="G19" s="214">
        <f>E19*0.2</f>
        <v>0</v>
      </c>
      <c r="H19" s="214">
        <f t="shared" si="0"/>
        <v>0</v>
      </c>
      <c r="I19" s="214">
        <f t="shared" si="1"/>
        <v>0</v>
      </c>
      <c r="J19" s="214"/>
      <c r="K19" s="215"/>
    </row>
    <row r="20" spans="1:11" s="210" customFormat="1" ht="25.5" x14ac:dyDescent="0.2">
      <c r="A20" s="213"/>
      <c r="B20" s="227" t="s">
        <v>840</v>
      </c>
      <c r="C20" s="213">
        <v>1</v>
      </c>
      <c r="D20" s="213" t="s">
        <v>70</v>
      </c>
      <c r="E20" s="214"/>
      <c r="F20" s="214">
        <f>C20*E20</f>
        <v>0</v>
      </c>
      <c r="G20" s="214">
        <f>E20*0.2</f>
        <v>0</v>
      </c>
      <c r="H20" s="214">
        <f t="shared" si="0"/>
        <v>0</v>
      </c>
      <c r="I20" s="214">
        <f t="shared" si="1"/>
        <v>0</v>
      </c>
      <c r="J20" s="214"/>
      <c r="K20" s="215"/>
    </row>
    <row r="21" spans="1:11" s="210" customFormat="1" x14ac:dyDescent="0.2">
      <c r="A21" s="213"/>
      <c r="B21" s="221" t="s">
        <v>841</v>
      </c>
      <c r="C21" s="222">
        <v>1</v>
      </c>
      <c r="D21" s="222" t="s">
        <v>70</v>
      </c>
      <c r="E21" s="214"/>
      <c r="F21" s="214">
        <f>C21*E21</f>
        <v>0</v>
      </c>
      <c r="G21" s="214">
        <f>E21*0.2</f>
        <v>0</v>
      </c>
      <c r="H21" s="214">
        <f t="shared" si="0"/>
        <v>0</v>
      </c>
      <c r="I21" s="214">
        <f t="shared" si="1"/>
        <v>0</v>
      </c>
      <c r="J21" s="214"/>
      <c r="K21" s="215"/>
    </row>
    <row r="22" spans="1:11" s="210" customFormat="1" ht="25.5" x14ac:dyDescent="0.2">
      <c r="A22" s="213"/>
      <c r="B22" s="227" t="s">
        <v>842</v>
      </c>
      <c r="C22" s="213">
        <v>1</v>
      </c>
      <c r="D22" s="213" t="s">
        <v>70</v>
      </c>
      <c r="E22" s="214"/>
      <c r="F22" s="214">
        <f>C22*E22</f>
        <v>0</v>
      </c>
      <c r="G22" s="214">
        <f>E22*0.2</f>
        <v>0</v>
      </c>
      <c r="H22" s="214">
        <f t="shared" si="0"/>
        <v>0</v>
      </c>
      <c r="I22" s="214">
        <f t="shared" si="1"/>
        <v>0</v>
      </c>
      <c r="J22" s="214"/>
      <c r="K22" s="215"/>
    </row>
    <row r="23" spans="1:11" s="210" customFormat="1" x14ac:dyDescent="0.2">
      <c r="A23" s="213"/>
      <c r="B23" s="221" t="s">
        <v>843</v>
      </c>
      <c r="C23" s="222">
        <v>1</v>
      </c>
      <c r="D23" s="222" t="s">
        <v>102</v>
      </c>
      <c r="E23" s="214"/>
      <c r="F23" s="214"/>
      <c r="G23" s="214"/>
      <c r="H23" s="214">
        <f t="shared" si="0"/>
        <v>0</v>
      </c>
      <c r="I23" s="214">
        <f t="shared" si="1"/>
        <v>0</v>
      </c>
      <c r="J23" s="214"/>
      <c r="K23" s="215"/>
    </row>
    <row r="24" spans="1:11" s="210" customFormat="1" x14ac:dyDescent="0.2">
      <c r="B24" s="221"/>
      <c r="C24" s="223"/>
      <c r="D24" s="222"/>
      <c r="E24" s="222"/>
      <c r="F24" s="214"/>
      <c r="G24" s="214"/>
      <c r="H24" s="214"/>
      <c r="I24" s="214"/>
      <c r="J24" s="214"/>
      <c r="K24" s="215"/>
    </row>
    <row r="25" spans="1:11" s="210" customFormat="1" x14ac:dyDescent="0.2">
      <c r="B25" s="228" t="s">
        <v>844</v>
      </c>
      <c r="C25" s="229"/>
      <c r="D25" s="230"/>
      <c r="E25" s="214"/>
      <c r="F25" s="214"/>
      <c r="G25" s="214"/>
      <c r="H25" s="214"/>
      <c r="I25" s="214"/>
      <c r="J25" s="214"/>
      <c r="K25" s="215" t="s">
        <v>825</v>
      </c>
    </row>
    <row r="26" spans="1:11" s="210" customFormat="1" x14ac:dyDescent="0.2">
      <c r="B26" s="221" t="s">
        <v>845</v>
      </c>
      <c r="C26" s="229">
        <v>1</v>
      </c>
      <c r="D26" s="230" t="s">
        <v>70</v>
      </c>
      <c r="E26" s="214"/>
      <c r="F26" s="214">
        <f>C26*E26</f>
        <v>0</v>
      </c>
      <c r="G26" s="214">
        <f>E26*0.2</f>
        <v>0</v>
      </c>
      <c r="H26" s="214">
        <f>G26*C26</f>
        <v>0</v>
      </c>
      <c r="I26" s="214">
        <f>F26+H26</f>
        <v>0</v>
      </c>
      <c r="J26" s="214"/>
      <c r="K26" s="215"/>
    </row>
    <row r="27" spans="1:11" s="210" customFormat="1" ht="38.25" x14ac:dyDescent="0.2">
      <c r="B27" s="227" t="s">
        <v>846</v>
      </c>
      <c r="C27" s="229">
        <v>1</v>
      </c>
      <c r="D27" s="230" t="s">
        <v>70</v>
      </c>
      <c r="E27" s="214"/>
      <c r="F27" s="214">
        <f>C27*E27</f>
        <v>0</v>
      </c>
      <c r="G27" s="214">
        <f>E27*0.2</f>
        <v>0</v>
      </c>
      <c r="H27" s="214">
        <f>G27*C27</f>
        <v>0</v>
      </c>
      <c r="I27" s="214">
        <f>F27+H27</f>
        <v>0</v>
      </c>
      <c r="J27" s="214"/>
      <c r="K27" s="215"/>
    </row>
    <row r="28" spans="1:11" s="210" customFormat="1" x14ac:dyDescent="0.2">
      <c r="B28" s="219" t="s">
        <v>847</v>
      </c>
      <c r="C28" s="220">
        <v>1</v>
      </c>
      <c r="D28" s="220" t="s">
        <v>70</v>
      </c>
      <c r="F28" s="214">
        <f>C28*E28</f>
        <v>0</v>
      </c>
      <c r="G28" s="214">
        <f>E28*0.2</f>
        <v>0</v>
      </c>
      <c r="H28" s="214">
        <f>G28*C28</f>
        <v>0</v>
      </c>
      <c r="I28" s="214">
        <f>F28+H28</f>
        <v>0</v>
      </c>
      <c r="J28" s="214"/>
      <c r="K28" s="215"/>
    </row>
    <row r="29" spans="1:11" s="210" customFormat="1" x14ac:dyDescent="0.2">
      <c r="B29" s="221" t="s">
        <v>848</v>
      </c>
      <c r="C29" s="229">
        <v>3</v>
      </c>
      <c r="D29" s="230" t="s">
        <v>70</v>
      </c>
      <c r="F29" s="214">
        <f>C29*E29</f>
        <v>0</v>
      </c>
      <c r="G29" s="214">
        <f>E29*0.2</f>
        <v>0</v>
      </c>
      <c r="H29" s="214">
        <f>G29*C29</f>
        <v>0</v>
      </c>
      <c r="I29" s="214">
        <f>F29+H29</f>
        <v>0</v>
      </c>
      <c r="J29" s="214"/>
      <c r="K29" s="215"/>
    </row>
    <row r="30" spans="1:11" s="210" customFormat="1" x14ac:dyDescent="0.2">
      <c r="B30" s="221" t="s">
        <v>849</v>
      </c>
      <c r="C30" s="229">
        <v>2</v>
      </c>
      <c r="D30" s="230" t="s">
        <v>70</v>
      </c>
      <c r="F30" s="214">
        <f>C30*E30</f>
        <v>0</v>
      </c>
      <c r="G30" s="214">
        <f>E30*0.2</f>
        <v>0</v>
      </c>
      <c r="H30" s="214">
        <f>G30*C30</f>
        <v>0</v>
      </c>
      <c r="I30" s="214">
        <f>F30+H30</f>
        <v>0</v>
      </c>
      <c r="J30" s="214"/>
      <c r="K30" s="215"/>
    </row>
    <row r="31" spans="1:11" s="210" customFormat="1" x14ac:dyDescent="0.2">
      <c r="B31" s="211"/>
      <c r="C31" s="212"/>
      <c r="D31" s="213"/>
      <c r="E31" s="214"/>
      <c r="F31" s="214"/>
      <c r="G31" s="214"/>
      <c r="H31" s="214"/>
      <c r="I31" s="214"/>
      <c r="J31" s="214"/>
      <c r="K31" s="215"/>
    </row>
    <row r="32" spans="1:11" x14ac:dyDescent="0.2">
      <c r="A32" s="216" t="s">
        <v>850</v>
      </c>
      <c r="B32" s="231"/>
      <c r="C32" s="232"/>
      <c r="D32" s="233"/>
      <c r="E32" s="234"/>
      <c r="F32" s="235">
        <f>SUM(F4:F31)</f>
        <v>0</v>
      </c>
      <c r="G32" s="235"/>
      <c r="H32" s="235">
        <f>SUM(H4:H30)</f>
        <v>0</v>
      </c>
      <c r="I32" s="235">
        <f>SUM(I4:I31)</f>
        <v>0</v>
      </c>
      <c r="J32" s="235"/>
    </row>
    <row r="33" spans="1:11" x14ac:dyDescent="0.2">
      <c r="A33" s="216"/>
      <c r="B33" s="231"/>
      <c r="C33" s="232"/>
      <c r="D33" s="233"/>
      <c r="E33" s="234"/>
      <c r="F33" s="235"/>
      <c r="G33" s="235"/>
      <c r="H33" s="235"/>
      <c r="I33" s="235"/>
      <c r="J33" s="235"/>
    </row>
    <row r="34" spans="1:11" s="210" customFormat="1" x14ac:dyDescent="0.2">
      <c r="B34" s="211"/>
      <c r="C34" s="212"/>
      <c r="D34" s="213"/>
      <c r="E34" s="214"/>
      <c r="F34" s="214"/>
      <c r="G34" s="214"/>
      <c r="H34" s="214"/>
      <c r="I34" s="214"/>
      <c r="J34" s="214"/>
      <c r="K34" s="215"/>
    </row>
    <row r="35" spans="1:11" s="237" customFormat="1" x14ac:dyDescent="0.2">
      <c r="A35" s="216" t="s">
        <v>851</v>
      </c>
      <c r="B35" s="231"/>
      <c r="C35" s="232"/>
      <c r="D35" s="233"/>
      <c r="E35" s="235"/>
      <c r="F35" s="235"/>
      <c r="G35" s="235"/>
      <c r="H35" s="235"/>
      <c r="I35" s="235"/>
      <c r="J35" s="235"/>
      <c r="K35" s="215"/>
    </row>
    <row r="36" spans="1:11" s="237" customFormat="1" x14ac:dyDescent="0.2">
      <c r="A36" s="238">
        <v>2</v>
      </c>
      <c r="B36" s="239" t="s">
        <v>852</v>
      </c>
      <c r="C36" s="240">
        <v>1</v>
      </c>
      <c r="D36" s="240" t="s">
        <v>70</v>
      </c>
      <c r="E36" s="241"/>
      <c r="F36" s="241">
        <f>C36*E36</f>
        <v>0</v>
      </c>
      <c r="G36" s="241">
        <f>E36*0.2</f>
        <v>0</v>
      </c>
      <c r="H36" s="241">
        <f>G36*C36</f>
        <v>0</v>
      </c>
      <c r="I36" s="241">
        <f>F36+H36</f>
        <v>0</v>
      </c>
      <c r="J36" s="235"/>
      <c r="K36" s="215" t="s">
        <v>853</v>
      </c>
    </row>
    <row r="37" spans="1:11" s="237" customFormat="1" x14ac:dyDescent="0.2">
      <c r="A37" s="238"/>
      <c r="B37" s="239"/>
      <c r="C37" s="240"/>
      <c r="D37" s="240"/>
      <c r="E37" s="241"/>
      <c r="F37" s="241"/>
      <c r="G37" s="241"/>
      <c r="H37" s="241"/>
      <c r="I37" s="241"/>
      <c r="J37" s="235"/>
      <c r="K37" s="215"/>
    </row>
    <row r="38" spans="1:11" s="237" customFormat="1" ht="25.5" x14ac:dyDescent="0.2">
      <c r="A38" s="238">
        <v>3</v>
      </c>
      <c r="B38" s="242" t="s">
        <v>854</v>
      </c>
      <c r="C38" s="240"/>
      <c r="D38" s="240"/>
      <c r="E38" s="241"/>
      <c r="F38" s="241"/>
      <c r="G38" s="241"/>
      <c r="H38" s="241"/>
      <c r="I38" s="241"/>
      <c r="J38" s="235"/>
      <c r="K38" s="215"/>
    </row>
    <row r="39" spans="1:11" s="237" customFormat="1" ht="25.5" x14ac:dyDescent="0.2">
      <c r="A39" s="238"/>
      <c r="B39" s="239" t="s">
        <v>855</v>
      </c>
      <c r="C39" s="240">
        <v>1</v>
      </c>
      <c r="D39" s="240" t="s">
        <v>102</v>
      </c>
      <c r="E39" s="241"/>
      <c r="F39" s="241">
        <f>C39*E39</f>
        <v>0</v>
      </c>
      <c r="G39" s="241">
        <f>E39*0.2</f>
        <v>0</v>
      </c>
      <c r="H39" s="241">
        <f>G39*C39</f>
        <v>0</v>
      </c>
      <c r="I39" s="241">
        <f>F39+H39</f>
        <v>0</v>
      </c>
      <c r="J39" s="235"/>
      <c r="K39" s="215" t="s">
        <v>853</v>
      </c>
    </row>
    <row r="40" spans="1:11" s="237" customFormat="1" x14ac:dyDescent="0.2">
      <c r="A40" s="238"/>
      <c r="B40" s="239" t="s">
        <v>856</v>
      </c>
      <c r="C40" s="240"/>
      <c r="D40" s="240"/>
      <c r="E40" s="241"/>
      <c r="F40" s="241"/>
      <c r="G40" s="241"/>
      <c r="H40" s="241"/>
      <c r="I40" s="241"/>
      <c r="J40" s="235"/>
      <c r="K40" s="215"/>
    </row>
    <row r="41" spans="1:11" s="237" customFormat="1" x14ac:dyDescent="0.2">
      <c r="A41" s="238"/>
      <c r="B41" s="239"/>
      <c r="C41" s="240"/>
      <c r="D41" s="240"/>
      <c r="E41" s="241"/>
      <c r="F41" s="241"/>
      <c r="G41" s="241"/>
      <c r="H41" s="241"/>
      <c r="I41" s="241"/>
      <c r="J41" s="235"/>
      <c r="K41" s="215"/>
    </row>
    <row r="42" spans="1:11" s="237" customFormat="1" x14ac:dyDescent="0.2">
      <c r="A42" s="238">
        <v>4</v>
      </c>
      <c r="B42" s="211" t="s">
        <v>857</v>
      </c>
      <c r="C42" s="212">
        <v>1</v>
      </c>
      <c r="D42" s="212" t="s">
        <v>70</v>
      </c>
      <c r="E42" s="241"/>
      <c r="F42" s="241">
        <f>C42*E42</f>
        <v>0</v>
      </c>
      <c r="G42" s="241">
        <f>E42*0.2</f>
        <v>0</v>
      </c>
      <c r="H42" s="241">
        <f>G42*C42</f>
        <v>0</v>
      </c>
      <c r="I42" s="241">
        <f>F42+H42</f>
        <v>0</v>
      </c>
      <c r="J42" s="235"/>
      <c r="K42" s="215" t="s">
        <v>858</v>
      </c>
    </row>
    <row r="43" spans="1:11" s="237" customFormat="1" ht="25.5" x14ac:dyDescent="0.2">
      <c r="A43" s="238">
        <v>5</v>
      </c>
      <c r="B43" s="239" t="s">
        <v>859</v>
      </c>
      <c r="C43" s="240">
        <v>1</v>
      </c>
      <c r="D43" s="240" t="s">
        <v>102</v>
      </c>
      <c r="E43" s="241"/>
      <c r="F43" s="241">
        <f>C43*E43</f>
        <v>0</v>
      </c>
      <c r="G43" s="241">
        <f>E43*0.2</f>
        <v>0</v>
      </c>
      <c r="H43" s="241">
        <f>G43*C43</f>
        <v>0</v>
      </c>
      <c r="I43" s="241">
        <f>F43+H43</f>
        <v>0</v>
      </c>
      <c r="J43" s="235"/>
      <c r="K43" s="215" t="s">
        <v>825</v>
      </c>
    </row>
    <row r="44" spans="1:11" s="237" customFormat="1" x14ac:dyDescent="0.2">
      <c r="A44" s="238"/>
      <c r="B44" s="239"/>
      <c r="C44" s="240"/>
      <c r="D44" s="240"/>
      <c r="E44" s="241"/>
      <c r="F44" s="241"/>
      <c r="G44" s="241"/>
      <c r="H44" s="241"/>
      <c r="I44" s="241"/>
      <c r="J44" s="235"/>
      <c r="K44" s="215" t="s">
        <v>860</v>
      </c>
    </row>
    <row r="45" spans="1:11" s="237" customFormat="1" ht="27" x14ac:dyDescent="0.2">
      <c r="A45" s="238">
        <v>6</v>
      </c>
      <c r="B45" s="239" t="s">
        <v>861</v>
      </c>
      <c r="C45" s="240">
        <v>1</v>
      </c>
      <c r="D45" s="240" t="s">
        <v>70</v>
      </c>
      <c r="E45" s="241"/>
      <c r="F45" s="241">
        <f>C45*E45</f>
        <v>0</v>
      </c>
      <c r="G45" s="241">
        <f>E45*0.2</f>
        <v>0</v>
      </c>
      <c r="H45" s="241">
        <f>G45*C45</f>
        <v>0</v>
      </c>
      <c r="I45" s="241">
        <f>F45+H45</f>
        <v>0</v>
      </c>
      <c r="J45" s="235"/>
      <c r="K45" s="215"/>
    </row>
    <row r="46" spans="1:11" s="237" customFormat="1" ht="27" x14ac:dyDescent="0.2">
      <c r="A46" s="238">
        <v>7</v>
      </c>
      <c r="B46" s="239" t="s">
        <v>862</v>
      </c>
      <c r="C46" s="240">
        <v>1</v>
      </c>
      <c r="D46" s="240" t="s">
        <v>70</v>
      </c>
      <c r="E46" s="241"/>
      <c r="F46" s="241">
        <f>C46*E46</f>
        <v>0</v>
      </c>
      <c r="G46" s="241">
        <f>E46*0.2</f>
        <v>0</v>
      </c>
      <c r="H46" s="241">
        <f>G46*C46</f>
        <v>0</v>
      </c>
      <c r="I46" s="241">
        <f>F46+H46</f>
        <v>0</v>
      </c>
      <c r="J46" s="235"/>
      <c r="K46" s="215"/>
    </row>
    <row r="47" spans="1:11" s="237" customFormat="1" ht="27" x14ac:dyDescent="0.2">
      <c r="A47" s="238">
        <v>8.9</v>
      </c>
      <c r="B47" s="239" t="s">
        <v>863</v>
      </c>
      <c r="C47" s="240">
        <v>2</v>
      </c>
      <c r="D47" s="240" t="s">
        <v>70</v>
      </c>
      <c r="E47" s="241"/>
      <c r="F47" s="241">
        <f>C47*E47</f>
        <v>0</v>
      </c>
      <c r="G47" s="241">
        <f>E47*0.2</f>
        <v>0</v>
      </c>
      <c r="H47" s="241">
        <f>G47*C47</f>
        <v>0</v>
      </c>
      <c r="I47" s="241">
        <f>F47+H47</f>
        <v>0</v>
      </c>
      <c r="J47" s="235"/>
      <c r="K47" s="215"/>
    </row>
    <row r="48" spans="1:11" s="237" customFormat="1" x14ac:dyDescent="0.2">
      <c r="A48" s="243"/>
      <c r="B48" s="244"/>
      <c r="C48" s="238"/>
      <c r="D48" s="245"/>
      <c r="E48" s="246"/>
      <c r="F48" s="214"/>
      <c r="G48" s="214"/>
      <c r="H48" s="214"/>
      <c r="I48" s="214"/>
      <c r="J48" s="235"/>
      <c r="K48" s="215"/>
    </row>
    <row r="49" spans="1:11" s="237" customFormat="1" x14ac:dyDescent="0.2">
      <c r="A49" s="224" t="s">
        <v>864</v>
      </c>
      <c r="B49" s="219"/>
      <c r="C49" s="220"/>
      <c r="D49" s="220"/>
      <c r="E49" s="246"/>
      <c r="F49" s="214"/>
      <c r="G49" s="214"/>
      <c r="H49" s="214"/>
      <c r="I49" s="214"/>
      <c r="J49" s="235"/>
      <c r="K49" s="215" t="s">
        <v>825</v>
      </c>
    </row>
    <row r="50" spans="1:11" s="237" customFormat="1" x14ac:dyDescent="0.2">
      <c r="A50" s="238">
        <v>13</v>
      </c>
      <c r="B50" s="219" t="s">
        <v>865</v>
      </c>
      <c r="C50" s="220">
        <v>5</v>
      </c>
      <c r="D50" s="220" t="s">
        <v>70</v>
      </c>
      <c r="E50" s="246"/>
      <c r="F50" s="241">
        <f>C50*E50</f>
        <v>0</v>
      </c>
      <c r="G50" s="241">
        <f>E50*0.2</f>
        <v>0</v>
      </c>
      <c r="H50" s="241">
        <f>G50*C50</f>
        <v>0</v>
      </c>
      <c r="I50" s="241">
        <f>F50+H50</f>
        <v>0</v>
      </c>
      <c r="J50" s="235"/>
      <c r="K50" s="215"/>
    </row>
    <row r="51" spans="1:11" s="237" customFormat="1" ht="25.5" x14ac:dyDescent="0.2">
      <c r="A51" s="238"/>
      <c r="B51" s="247" t="s">
        <v>866</v>
      </c>
      <c r="C51" s="220"/>
      <c r="D51" s="220"/>
      <c r="E51" s="246"/>
      <c r="F51" s="241"/>
      <c r="G51" s="241"/>
      <c r="H51" s="241"/>
      <c r="I51" s="241"/>
      <c r="J51" s="235"/>
      <c r="K51" s="215"/>
    </row>
    <row r="52" spans="1:11" s="237" customFormat="1" ht="25.5" x14ac:dyDescent="0.2">
      <c r="A52" s="238"/>
      <c r="B52" s="247" t="s">
        <v>867</v>
      </c>
      <c r="C52" s="220"/>
      <c r="D52" s="220"/>
      <c r="E52" s="246"/>
      <c r="F52" s="241"/>
      <c r="G52" s="241"/>
      <c r="H52" s="241"/>
      <c r="I52" s="241"/>
      <c r="J52" s="235"/>
      <c r="K52" s="215"/>
    </row>
    <row r="53" spans="1:11" s="237" customFormat="1" x14ac:dyDescent="0.2">
      <c r="A53" s="238"/>
      <c r="B53" s="247"/>
      <c r="C53" s="220"/>
      <c r="D53" s="220"/>
      <c r="E53" s="246"/>
      <c r="F53" s="241"/>
      <c r="G53" s="241"/>
      <c r="H53" s="241"/>
      <c r="I53" s="241"/>
      <c r="J53" s="235"/>
      <c r="K53" s="215"/>
    </row>
    <row r="54" spans="1:11" s="237" customFormat="1" x14ac:dyDescent="0.2">
      <c r="A54" s="238"/>
      <c r="B54" s="219" t="s">
        <v>868</v>
      </c>
      <c r="C54" s="220">
        <v>1</v>
      </c>
      <c r="D54" s="220" t="s">
        <v>471</v>
      </c>
      <c r="E54" s="246"/>
      <c r="F54" s="241">
        <f t="shared" ref="F54:F60" si="2">C54*E54</f>
        <v>0</v>
      </c>
      <c r="G54" s="241">
        <f t="shared" ref="G54:G60" si="3">E54*0.2</f>
        <v>0</v>
      </c>
      <c r="H54" s="241">
        <f t="shared" ref="H54:H60" si="4">G54*C54</f>
        <v>0</v>
      </c>
      <c r="I54" s="241">
        <f t="shared" ref="I54:I60" si="5">F54+H54</f>
        <v>0</v>
      </c>
      <c r="J54" s="235"/>
      <c r="K54" s="215"/>
    </row>
    <row r="55" spans="1:11" s="237" customFormat="1" ht="38.25" x14ac:dyDescent="0.2">
      <c r="A55" s="238">
        <v>14</v>
      </c>
      <c r="B55" s="247" t="s">
        <v>869</v>
      </c>
      <c r="C55" s="248">
        <v>1</v>
      </c>
      <c r="D55" s="248" t="s">
        <v>102</v>
      </c>
      <c r="E55" s="246"/>
      <c r="F55" s="241">
        <f t="shared" si="2"/>
        <v>0</v>
      </c>
      <c r="G55" s="241">
        <f t="shared" si="3"/>
        <v>0</v>
      </c>
      <c r="H55" s="241">
        <f t="shared" si="4"/>
        <v>0</v>
      </c>
      <c r="I55" s="241">
        <f t="shared" si="5"/>
        <v>0</v>
      </c>
      <c r="J55" s="235"/>
      <c r="K55" s="215"/>
    </row>
    <row r="56" spans="1:11" s="237" customFormat="1" x14ac:dyDescent="0.2">
      <c r="A56" s="238">
        <v>15</v>
      </c>
      <c r="B56" s="219" t="s">
        <v>870</v>
      </c>
      <c r="C56" s="220">
        <v>1</v>
      </c>
      <c r="D56" s="220" t="s">
        <v>70</v>
      </c>
      <c r="E56" s="246"/>
      <c r="F56" s="241">
        <f t="shared" si="2"/>
        <v>0</v>
      </c>
      <c r="G56" s="241">
        <f t="shared" si="3"/>
        <v>0</v>
      </c>
      <c r="H56" s="241">
        <f t="shared" si="4"/>
        <v>0</v>
      </c>
      <c r="I56" s="241">
        <f t="shared" si="5"/>
        <v>0</v>
      </c>
      <c r="J56" s="235"/>
      <c r="K56" s="215"/>
    </row>
    <row r="57" spans="1:11" s="237" customFormat="1" x14ac:dyDescent="0.2">
      <c r="A57" s="238"/>
      <c r="B57" s="219" t="s">
        <v>871</v>
      </c>
      <c r="C57" s="220">
        <v>1</v>
      </c>
      <c r="D57" s="220" t="s">
        <v>70</v>
      </c>
      <c r="E57" s="246"/>
      <c r="F57" s="241">
        <f t="shared" si="2"/>
        <v>0</v>
      </c>
      <c r="G57" s="241">
        <f t="shared" si="3"/>
        <v>0</v>
      </c>
      <c r="H57" s="241">
        <f t="shared" si="4"/>
        <v>0</v>
      </c>
      <c r="I57" s="241">
        <f t="shared" si="5"/>
        <v>0</v>
      </c>
      <c r="J57" s="235"/>
      <c r="K57" s="215"/>
    </row>
    <row r="58" spans="1:11" s="237" customFormat="1" x14ac:dyDescent="0.2">
      <c r="A58" s="238"/>
      <c r="B58" s="219" t="s">
        <v>872</v>
      </c>
      <c r="C58" s="220">
        <v>1</v>
      </c>
      <c r="D58" s="220" t="s">
        <v>70</v>
      </c>
      <c r="E58" s="246"/>
      <c r="F58" s="241">
        <f t="shared" si="2"/>
        <v>0</v>
      </c>
      <c r="G58" s="241">
        <f t="shared" si="3"/>
        <v>0</v>
      </c>
      <c r="H58" s="241">
        <f t="shared" si="4"/>
        <v>0</v>
      </c>
      <c r="I58" s="241">
        <f t="shared" si="5"/>
        <v>0</v>
      </c>
      <c r="J58" s="235"/>
      <c r="K58" s="215"/>
    </row>
    <row r="59" spans="1:11" s="237" customFormat="1" x14ac:dyDescent="0.2">
      <c r="A59" s="238"/>
      <c r="B59" s="219" t="s">
        <v>873</v>
      </c>
      <c r="C59" s="220">
        <v>30</v>
      </c>
      <c r="D59" s="220" t="s">
        <v>874</v>
      </c>
      <c r="E59" s="246"/>
      <c r="F59" s="241">
        <f t="shared" si="2"/>
        <v>0</v>
      </c>
      <c r="G59" s="241">
        <f t="shared" si="3"/>
        <v>0</v>
      </c>
      <c r="H59" s="241">
        <f t="shared" si="4"/>
        <v>0</v>
      </c>
      <c r="I59" s="241">
        <f t="shared" si="5"/>
        <v>0</v>
      </c>
      <c r="J59" s="235"/>
      <c r="K59" s="215"/>
    </row>
    <row r="60" spans="1:11" s="237" customFormat="1" x14ac:dyDescent="0.2">
      <c r="A60" s="238"/>
      <c r="B60" s="219" t="s">
        <v>875</v>
      </c>
      <c r="C60" s="220">
        <v>1</v>
      </c>
      <c r="D60" s="220" t="s">
        <v>70</v>
      </c>
      <c r="E60" s="246"/>
      <c r="F60" s="241">
        <f t="shared" si="2"/>
        <v>0</v>
      </c>
      <c r="G60" s="241">
        <f t="shared" si="3"/>
        <v>0</v>
      </c>
      <c r="H60" s="241">
        <f t="shared" si="4"/>
        <v>0</v>
      </c>
      <c r="I60" s="241">
        <f t="shared" si="5"/>
        <v>0</v>
      </c>
      <c r="J60" s="235"/>
      <c r="K60" s="215"/>
    </row>
    <row r="61" spans="1:11" s="237" customFormat="1" x14ac:dyDescent="0.2">
      <c r="A61" s="238"/>
      <c r="B61" s="244"/>
      <c r="C61" s="238"/>
      <c r="D61" s="245"/>
      <c r="E61" s="246"/>
      <c r="F61" s="214"/>
      <c r="G61" s="214"/>
      <c r="H61" s="214"/>
      <c r="I61" s="214"/>
      <c r="J61" s="235"/>
      <c r="K61" s="215"/>
    </row>
    <row r="62" spans="1:11" s="237" customFormat="1" ht="12.75" customHeight="1" x14ac:dyDescent="0.2">
      <c r="A62" s="238"/>
      <c r="B62" s="249" t="s">
        <v>876</v>
      </c>
      <c r="C62" s="249"/>
      <c r="D62" s="221"/>
      <c r="E62" s="235"/>
      <c r="F62" s="235"/>
      <c r="G62" s="235"/>
      <c r="H62" s="235"/>
      <c r="I62" s="235"/>
      <c r="J62" s="235"/>
      <c r="K62" s="215"/>
    </row>
    <row r="63" spans="1:11" s="237" customFormat="1" x14ac:dyDescent="0.2">
      <c r="A63" s="250" t="s">
        <v>877</v>
      </c>
      <c r="B63" s="244" t="s">
        <v>878</v>
      </c>
      <c r="C63" s="238">
        <v>1</v>
      </c>
      <c r="D63" s="245" t="s">
        <v>70</v>
      </c>
      <c r="E63" s="246"/>
      <c r="F63" s="214">
        <f>C63*E63</f>
        <v>0</v>
      </c>
      <c r="G63" s="214">
        <f>E63*0.2</f>
        <v>0</v>
      </c>
      <c r="H63" s="214">
        <f>G63*C63</f>
        <v>0</v>
      </c>
      <c r="I63" s="214">
        <f>F63+H63</f>
        <v>0</v>
      </c>
      <c r="J63" s="235"/>
      <c r="K63" s="215" t="s">
        <v>879</v>
      </c>
    </row>
    <row r="64" spans="1:11" s="237" customFormat="1" x14ac:dyDescent="0.2">
      <c r="A64" s="238"/>
      <c r="B64" s="244"/>
      <c r="C64" s="238"/>
      <c r="D64" s="245"/>
      <c r="E64" s="246"/>
      <c r="F64" s="214"/>
      <c r="G64" s="214"/>
      <c r="H64" s="214"/>
      <c r="I64" s="214"/>
      <c r="J64" s="235"/>
      <c r="K64" s="215"/>
    </row>
    <row r="65" spans="1:11" s="237" customFormat="1" x14ac:dyDescent="0.2">
      <c r="A65" s="238"/>
      <c r="B65" s="249" t="s">
        <v>880</v>
      </c>
      <c r="C65" s="221"/>
      <c r="D65" s="221"/>
      <c r="E65" s="235"/>
      <c r="F65" s="235"/>
      <c r="G65" s="235"/>
      <c r="H65" s="235"/>
      <c r="I65" s="235"/>
      <c r="J65" s="235"/>
      <c r="K65" s="215"/>
    </row>
    <row r="66" spans="1:11" s="237" customFormat="1" x14ac:dyDescent="0.2">
      <c r="A66" s="238"/>
      <c r="B66" s="244" t="s">
        <v>881</v>
      </c>
      <c r="C66" s="238">
        <v>10</v>
      </c>
      <c r="D66" s="245" t="s">
        <v>70</v>
      </c>
      <c r="E66" s="246"/>
      <c r="F66" s="214">
        <f>C66*E66</f>
        <v>0</v>
      </c>
      <c r="G66" s="214">
        <f>E66*0.2</f>
        <v>0</v>
      </c>
      <c r="H66" s="214">
        <f>G66*C66</f>
        <v>0</v>
      </c>
      <c r="I66" s="214">
        <f>F66+H66</f>
        <v>0</v>
      </c>
      <c r="J66" s="235"/>
      <c r="K66" s="215" t="s">
        <v>882</v>
      </c>
    </row>
    <row r="67" spans="1:11" s="237" customFormat="1" x14ac:dyDescent="0.2">
      <c r="A67" s="251"/>
      <c r="B67" s="211"/>
      <c r="C67" s="212"/>
      <c r="D67" s="212"/>
      <c r="E67" s="246"/>
      <c r="I67" s="235"/>
      <c r="J67" s="235"/>
      <c r="K67" s="252"/>
    </row>
    <row r="68" spans="1:11" x14ac:dyDescent="0.2">
      <c r="A68" s="216" t="s">
        <v>883</v>
      </c>
      <c r="B68" s="231"/>
      <c r="C68" s="232"/>
      <c r="D68" s="233"/>
      <c r="E68" s="234"/>
      <c r="F68" s="235">
        <f>SUM(F36:F67)</f>
        <v>0</v>
      </c>
      <c r="G68" s="235"/>
      <c r="H68" s="235">
        <f>SUM(H36:H67)</f>
        <v>0</v>
      </c>
      <c r="I68" s="235">
        <f>SUM(I36:I67)</f>
        <v>0</v>
      </c>
      <c r="J68" s="235"/>
    </row>
    <row r="69" spans="1:11" x14ac:dyDescent="0.2">
      <c r="A69" s="216"/>
      <c r="B69" s="231"/>
      <c r="C69" s="232"/>
      <c r="D69" s="233"/>
      <c r="E69" s="234"/>
      <c r="F69" s="235"/>
      <c r="G69" s="235"/>
      <c r="H69" s="235"/>
      <c r="I69" s="235"/>
      <c r="J69" s="235"/>
    </row>
    <row r="70" spans="1:11" s="221" customFormat="1" x14ac:dyDescent="0.2">
      <c r="A70" s="253"/>
      <c r="B70" s="254"/>
      <c r="C70" s="255"/>
      <c r="D70" s="256"/>
      <c r="K70" s="257"/>
    </row>
    <row r="71" spans="1:11" x14ac:dyDescent="0.2">
      <c r="A71" s="216" t="s">
        <v>884</v>
      </c>
      <c r="D71" s="213"/>
      <c r="F71" s="214"/>
      <c r="G71" s="214"/>
      <c r="H71" s="214"/>
      <c r="I71" s="214"/>
      <c r="J71" s="214"/>
    </row>
    <row r="72" spans="1:11" x14ac:dyDescent="0.2">
      <c r="A72" s="253"/>
      <c r="B72" s="254"/>
      <c r="C72" s="222"/>
      <c r="D72" s="256"/>
      <c r="F72" s="214"/>
      <c r="G72" s="214"/>
      <c r="H72" s="214"/>
      <c r="I72" s="214"/>
      <c r="J72" s="214"/>
    </row>
    <row r="73" spans="1:11" x14ac:dyDescent="0.2">
      <c r="A73" s="224" t="s">
        <v>885</v>
      </c>
      <c r="B73" s="221"/>
      <c r="C73" s="222"/>
      <c r="D73" s="222"/>
      <c r="F73" s="214"/>
      <c r="G73" s="214"/>
      <c r="H73" s="214"/>
      <c r="I73" s="214"/>
      <c r="J73" s="214"/>
      <c r="K73" s="236" t="s">
        <v>886</v>
      </c>
    </row>
    <row r="74" spans="1:11" x14ac:dyDescent="0.2">
      <c r="A74" s="224"/>
      <c r="B74" s="258">
        <v>40558</v>
      </c>
      <c r="C74" s="222">
        <v>324</v>
      </c>
      <c r="D74" s="222" t="s">
        <v>75</v>
      </c>
      <c r="F74" s="259">
        <f t="shared" ref="F74:F79" si="6">C74*E74</f>
        <v>0</v>
      </c>
      <c r="G74" s="259">
        <f t="shared" ref="G74:G79" si="7">E74*0.1</f>
        <v>0</v>
      </c>
      <c r="H74" s="259">
        <f t="shared" ref="H74:H79" si="8">G74*C74</f>
        <v>0</v>
      </c>
      <c r="I74" s="259">
        <f t="shared" ref="I74:I79" si="9">F74+H74</f>
        <v>0</v>
      </c>
      <c r="J74" s="214"/>
    </row>
    <row r="75" spans="1:11" x14ac:dyDescent="0.2">
      <c r="A75" s="221"/>
      <c r="B75" s="258">
        <v>37274</v>
      </c>
      <c r="C75" s="222">
        <v>108</v>
      </c>
      <c r="D75" s="222" t="s">
        <v>75</v>
      </c>
      <c r="F75" s="259">
        <f t="shared" si="6"/>
        <v>0</v>
      </c>
      <c r="G75" s="259">
        <f t="shared" si="7"/>
        <v>0</v>
      </c>
      <c r="H75" s="259">
        <f t="shared" si="8"/>
        <v>0</v>
      </c>
      <c r="I75" s="259">
        <f t="shared" si="9"/>
        <v>0</v>
      </c>
      <c r="J75" s="214"/>
    </row>
    <row r="76" spans="1:11" x14ac:dyDescent="0.2">
      <c r="A76" s="221"/>
      <c r="B76" s="258">
        <v>37278</v>
      </c>
      <c r="C76" s="222">
        <v>132</v>
      </c>
      <c r="D76" s="222" t="s">
        <v>75</v>
      </c>
      <c r="F76" s="259">
        <f t="shared" si="6"/>
        <v>0</v>
      </c>
      <c r="G76" s="259">
        <f t="shared" si="7"/>
        <v>0</v>
      </c>
      <c r="H76" s="259">
        <f t="shared" si="8"/>
        <v>0</v>
      </c>
      <c r="I76" s="259">
        <f t="shared" si="9"/>
        <v>0</v>
      </c>
      <c r="J76" s="214"/>
    </row>
    <row r="77" spans="1:11" x14ac:dyDescent="0.2">
      <c r="A77" s="221"/>
      <c r="B77" s="258">
        <v>41667</v>
      </c>
      <c r="C77" s="222">
        <v>20</v>
      </c>
      <c r="D77" s="222" t="s">
        <v>75</v>
      </c>
      <c r="F77" s="259">
        <f t="shared" si="6"/>
        <v>0</v>
      </c>
      <c r="G77" s="259">
        <f t="shared" si="7"/>
        <v>0</v>
      </c>
      <c r="H77" s="259">
        <f t="shared" si="8"/>
        <v>0</v>
      </c>
      <c r="I77" s="259">
        <f t="shared" si="9"/>
        <v>0</v>
      </c>
      <c r="J77" s="214"/>
    </row>
    <row r="78" spans="1:11" x14ac:dyDescent="0.2">
      <c r="A78" s="221"/>
      <c r="B78" s="258" t="s">
        <v>887</v>
      </c>
      <c r="C78" s="222">
        <v>18</v>
      </c>
      <c r="D78" s="222" t="s">
        <v>75</v>
      </c>
      <c r="F78" s="259">
        <f t="shared" si="6"/>
        <v>0</v>
      </c>
      <c r="G78" s="259">
        <f t="shared" si="7"/>
        <v>0</v>
      </c>
      <c r="H78" s="259">
        <f t="shared" si="8"/>
        <v>0</v>
      </c>
      <c r="I78" s="259">
        <f t="shared" si="9"/>
        <v>0</v>
      </c>
      <c r="J78" s="214"/>
    </row>
    <row r="79" spans="1:11" x14ac:dyDescent="0.2">
      <c r="A79" s="253"/>
      <c r="B79" s="258" t="s">
        <v>888</v>
      </c>
      <c r="C79" s="222">
        <v>10</v>
      </c>
      <c r="D79" s="222" t="s">
        <v>75</v>
      </c>
      <c r="F79" s="259">
        <f t="shared" si="6"/>
        <v>0</v>
      </c>
      <c r="G79" s="259">
        <f t="shared" si="7"/>
        <v>0</v>
      </c>
      <c r="H79" s="259">
        <f t="shared" si="8"/>
        <v>0</v>
      </c>
      <c r="I79" s="259">
        <f t="shared" si="9"/>
        <v>0</v>
      </c>
      <c r="J79" s="214"/>
    </row>
    <row r="80" spans="1:11" x14ac:dyDescent="0.2">
      <c r="A80" s="253"/>
      <c r="B80" s="254"/>
      <c r="C80" s="222"/>
      <c r="D80" s="256"/>
      <c r="F80" s="214"/>
      <c r="G80" s="214"/>
      <c r="H80" s="214"/>
      <c r="I80" s="214"/>
      <c r="J80" s="214"/>
    </row>
    <row r="81" spans="1:11" x14ac:dyDescent="0.2">
      <c r="A81" s="224"/>
      <c r="B81" s="211" t="s">
        <v>889</v>
      </c>
      <c r="C81" s="213">
        <v>1</v>
      </c>
      <c r="D81" s="213" t="s">
        <v>258</v>
      </c>
      <c r="F81" s="214">
        <f>C81*E81</f>
        <v>0</v>
      </c>
      <c r="G81" s="214">
        <f>E81*0.2</f>
        <v>0</v>
      </c>
      <c r="H81" s="214">
        <f>G81*C81</f>
        <v>0</v>
      </c>
      <c r="I81" s="214">
        <f>F81+H81</f>
        <v>0</v>
      </c>
      <c r="J81" s="214"/>
    </row>
    <row r="82" spans="1:11" x14ac:dyDescent="0.2">
      <c r="A82" s="224"/>
      <c r="C82" s="213"/>
      <c r="D82" s="213"/>
      <c r="F82" s="214"/>
      <c r="G82" s="214"/>
      <c r="H82" s="214"/>
      <c r="I82" s="214"/>
      <c r="J82" s="214"/>
    </row>
    <row r="83" spans="1:11" x14ac:dyDescent="0.2">
      <c r="A83" s="224" t="s">
        <v>890</v>
      </c>
      <c r="C83" s="222">
        <v>50</v>
      </c>
      <c r="D83" s="256" t="s">
        <v>542</v>
      </c>
      <c r="F83" s="214">
        <f>C83*E83</f>
        <v>0</v>
      </c>
      <c r="G83" s="214">
        <f>E83*0.2</f>
        <v>0</v>
      </c>
      <c r="H83" s="214">
        <f>G83*C83</f>
        <v>0</v>
      </c>
      <c r="I83" s="214">
        <f>F83+H83</f>
        <v>0</v>
      </c>
      <c r="J83" s="214"/>
      <c r="K83" s="215" t="s">
        <v>891</v>
      </c>
    </row>
    <row r="84" spans="1:11" x14ac:dyDescent="0.2">
      <c r="A84" s="224"/>
      <c r="C84" s="222"/>
      <c r="D84" s="256"/>
      <c r="F84" s="214"/>
      <c r="G84" s="214"/>
      <c r="H84" s="214"/>
      <c r="I84" s="214"/>
      <c r="J84" s="214"/>
      <c r="K84" s="215"/>
    </row>
    <row r="85" spans="1:11" x14ac:dyDescent="0.2">
      <c r="A85" s="224"/>
      <c r="C85" s="222"/>
      <c r="D85" s="256"/>
      <c r="F85" s="214"/>
      <c r="G85" s="214"/>
      <c r="H85" s="214"/>
      <c r="I85" s="214"/>
      <c r="J85" s="214"/>
      <c r="K85" s="215"/>
    </row>
    <row r="86" spans="1:11" x14ac:dyDescent="0.2">
      <c r="A86" s="260" t="s">
        <v>892</v>
      </c>
      <c r="B86" s="261"/>
      <c r="C86" s="222"/>
      <c r="D86" s="222"/>
      <c r="F86" s="214"/>
      <c r="G86" s="214"/>
      <c r="H86" s="214"/>
      <c r="I86" s="214"/>
      <c r="J86" s="214"/>
      <c r="K86" s="215"/>
    </row>
    <row r="87" spans="1:11" x14ac:dyDescent="0.2">
      <c r="A87" s="260" t="s">
        <v>893</v>
      </c>
      <c r="B87" s="261"/>
      <c r="C87" s="222"/>
      <c r="D87" s="222"/>
      <c r="F87" s="214"/>
      <c r="G87" s="214"/>
      <c r="H87" s="214"/>
      <c r="I87" s="214"/>
      <c r="J87" s="214"/>
      <c r="K87" s="215" t="s">
        <v>894</v>
      </c>
    </row>
    <row r="88" spans="1:11" x14ac:dyDescent="0.2">
      <c r="A88" s="221"/>
      <c r="B88" s="261" t="s">
        <v>895</v>
      </c>
      <c r="C88" s="222">
        <v>8</v>
      </c>
      <c r="D88" s="222" t="s">
        <v>75</v>
      </c>
      <c r="F88" s="214">
        <f>C88*E88</f>
        <v>0</v>
      </c>
      <c r="G88" s="214">
        <f>E88*0.2</f>
        <v>0</v>
      </c>
      <c r="H88" s="214">
        <f>G88*C88</f>
        <v>0</v>
      </c>
      <c r="I88" s="214">
        <f>F88+H88</f>
        <v>0</v>
      </c>
      <c r="J88" s="214"/>
      <c r="K88" s="215"/>
    </row>
    <row r="89" spans="1:11" x14ac:dyDescent="0.2">
      <c r="A89" s="221"/>
      <c r="B89" s="261" t="s">
        <v>896</v>
      </c>
      <c r="C89" s="222"/>
      <c r="D89" s="222"/>
      <c r="F89" s="214"/>
      <c r="G89" s="214"/>
      <c r="H89" s="214"/>
      <c r="I89" s="214"/>
      <c r="J89" s="214"/>
      <c r="K89" s="215"/>
    </row>
    <row r="90" spans="1:11" x14ac:dyDescent="0.2">
      <c r="A90" s="221"/>
      <c r="B90" s="261"/>
      <c r="C90" s="222"/>
      <c r="D90" s="222"/>
      <c r="F90" s="214"/>
      <c r="G90" s="214"/>
      <c r="H90" s="214"/>
      <c r="I90" s="214"/>
      <c r="J90" s="214"/>
      <c r="K90" s="215"/>
    </row>
    <row r="91" spans="1:11" x14ac:dyDescent="0.2">
      <c r="A91" s="224"/>
      <c r="B91" s="261" t="s">
        <v>897</v>
      </c>
      <c r="C91" s="222">
        <v>8</v>
      </c>
      <c r="D91" s="222" t="s">
        <v>75</v>
      </c>
      <c r="F91" s="214">
        <f>C91*E91</f>
        <v>0</v>
      </c>
      <c r="G91" s="214">
        <f>E91*0.2</f>
        <v>0</v>
      </c>
      <c r="H91" s="214">
        <f>G91*C91</f>
        <v>0</v>
      </c>
      <c r="I91" s="214">
        <f>F91+H91</f>
        <v>0</v>
      </c>
      <c r="J91" s="214"/>
      <c r="K91" s="215"/>
    </row>
    <row r="92" spans="1:11" x14ac:dyDescent="0.2">
      <c r="A92" s="224"/>
      <c r="B92" s="261" t="s">
        <v>896</v>
      </c>
      <c r="C92" s="222"/>
      <c r="D92" s="222"/>
      <c r="F92" s="214"/>
      <c r="G92" s="214"/>
      <c r="H92" s="214"/>
      <c r="I92" s="214"/>
      <c r="J92" s="214"/>
      <c r="K92" s="215"/>
    </row>
    <row r="93" spans="1:11" x14ac:dyDescent="0.2">
      <c r="A93" s="224"/>
      <c r="C93" s="222"/>
      <c r="D93" s="256"/>
      <c r="F93" s="214"/>
      <c r="G93" s="214"/>
      <c r="H93" s="214"/>
      <c r="I93" s="214"/>
      <c r="J93" s="214"/>
      <c r="K93" s="215"/>
    </row>
    <row r="94" spans="1:11" x14ac:dyDescent="0.2">
      <c r="A94" s="224"/>
      <c r="C94" s="222"/>
      <c r="D94" s="256"/>
      <c r="F94" s="214"/>
      <c r="G94" s="214"/>
      <c r="H94" s="214"/>
      <c r="I94" s="214"/>
      <c r="J94" s="214"/>
      <c r="K94" s="215"/>
    </row>
    <row r="95" spans="1:11" x14ac:dyDescent="0.2">
      <c r="A95" s="224"/>
      <c r="B95" s="742" t="s">
        <v>898</v>
      </c>
      <c r="C95" s="742"/>
      <c r="F95" s="214"/>
      <c r="G95" s="214"/>
      <c r="H95" s="214"/>
      <c r="I95" s="214"/>
      <c r="J95" s="214"/>
      <c r="K95" s="215" t="s">
        <v>899</v>
      </c>
    </row>
    <row r="96" spans="1:11" x14ac:dyDescent="0.2">
      <c r="A96" s="224"/>
      <c r="B96" s="244" t="s">
        <v>900</v>
      </c>
      <c r="C96" s="245">
        <v>1351</v>
      </c>
      <c r="D96" s="222" t="s">
        <v>75</v>
      </c>
      <c r="F96" s="214">
        <f t="shared" ref="F96:F108" si="10">C96*E96</f>
        <v>0</v>
      </c>
      <c r="G96" s="259">
        <f t="shared" ref="G96:G108" si="11">E96*0.1</f>
        <v>0</v>
      </c>
      <c r="H96" s="214">
        <f t="shared" ref="H96:H108" si="12">G96*C96</f>
        <v>0</v>
      </c>
      <c r="I96" s="214">
        <f t="shared" ref="I96:I108" si="13">F96+H96</f>
        <v>0</v>
      </c>
      <c r="J96" s="214"/>
      <c r="K96" s="215"/>
    </row>
    <row r="97" spans="1:11" x14ac:dyDescent="0.2">
      <c r="A97" s="224"/>
      <c r="B97" s="244" t="s">
        <v>901</v>
      </c>
      <c r="C97" s="222">
        <v>78</v>
      </c>
      <c r="D97" s="222" t="s">
        <v>75</v>
      </c>
      <c r="F97" s="214">
        <f t="shared" si="10"/>
        <v>0</v>
      </c>
      <c r="G97" s="259">
        <f t="shared" si="11"/>
        <v>0</v>
      </c>
      <c r="H97" s="214">
        <f t="shared" si="12"/>
        <v>0</v>
      </c>
      <c r="I97" s="214">
        <f t="shared" si="13"/>
        <v>0</v>
      </c>
      <c r="J97" s="214"/>
      <c r="K97" s="215"/>
    </row>
    <row r="98" spans="1:11" ht="25.5" x14ac:dyDescent="0.2">
      <c r="A98" s="224"/>
      <c r="B98" s="244" t="s">
        <v>902</v>
      </c>
      <c r="C98" s="245">
        <v>1</v>
      </c>
      <c r="D98" s="213" t="s">
        <v>70</v>
      </c>
      <c r="F98" s="214">
        <f t="shared" si="10"/>
        <v>0</v>
      </c>
      <c r="G98" s="259">
        <f t="shared" si="11"/>
        <v>0</v>
      </c>
      <c r="H98" s="214">
        <f t="shared" si="12"/>
        <v>0</v>
      </c>
      <c r="I98" s="214">
        <f t="shared" si="13"/>
        <v>0</v>
      </c>
      <c r="J98" s="214"/>
      <c r="K98" s="215"/>
    </row>
    <row r="99" spans="1:11" ht="25.5" x14ac:dyDescent="0.2">
      <c r="A99" s="224"/>
      <c r="B99" s="244" t="s">
        <v>903</v>
      </c>
      <c r="C99" s="245">
        <v>1</v>
      </c>
      <c r="D99" s="213" t="s">
        <v>70</v>
      </c>
      <c r="F99" s="214">
        <f t="shared" si="10"/>
        <v>0</v>
      </c>
      <c r="G99" s="259">
        <f t="shared" si="11"/>
        <v>0</v>
      </c>
      <c r="H99" s="214">
        <f t="shared" si="12"/>
        <v>0</v>
      </c>
      <c r="I99" s="214">
        <f t="shared" si="13"/>
        <v>0</v>
      </c>
      <c r="J99" s="214"/>
      <c r="K99" s="215"/>
    </row>
    <row r="100" spans="1:11" ht="89.25" x14ac:dyDescent="0.2">
      <c r="A100" s="224"/>
      <c r="B100" s="244" t="s">
        <v>904</v>
      </c>
      <c r="C100" s="245">
        <v>1</v>
      </c>
      <c r="D100" s="245" t="s">
        <v>70</v>
      </c>
      <c r="F100" s="214">
        <f t="shared" si="10"/>
        <v>0</v>
      </c>
      <c r="G100" s="259">
        <f t="shared" si="11"/>
        <v>0</v>
      </c>
      <c r="H100" s="214">
        <f t="shared" si="12"/>
        <v>0</v>
      </c>
      <c r="I100" s="214">
        <f t="shared" si="13"/>
        <v>0</v>
      </c>
      <c r="J100" s="214"/>
      <c r="K100" s="215"/>
    </row>
    <row r="101" spans="1:11" ht="89.25" x14ac:dyDescent="0.2">
      <c r="A101" s="224"/>
      <c r="B101" s="244" t="s">
        <v>905</v>
      </c>
      <c r="C101" s="245">
        <v>1</v>
      </c>
      <c r="D101" s="245" t="s">
        <v>70</v>
      </c>
      <c r="F101" s="214">
        <f t="shared" si="10"/>
        <v>0</v>
      </c>
      <c r="G101" s="259">
        <f t="shared" si="11"/>
        <v>0</v>
      </c>
      <c r="H101" s="214">
        <f t="shared" si="12"/>
        <v>0</v>
      </c>
      <c r="I101" s="214">
        <f t="shared" si="13"/>
        <v>0</v>
      </c>
      <c r="J101" s="214"/>
      <c r="K101" s="215"/>
    </row>
    <row r="102" spans="1:11" x14ac:dyDescent="0.2">
      <c r="A102" s="224"/>
      <c r="B102" s="244" t="s">
        <v>906</v>
      </c>
      <c r="C102" s="262">
        <v>2</v>
      </c>
      <c r="D102" s="222" t="s">
        <v>907</v>
      </c>
      <c r="F102" s="214">
        <f t="shared" si="10"/>
        <v>0</v>
      </c>
      <c r="G102" s="259">
        <f t="shared" si="11"/>
        <v>0</v>
      </c>
      <c r="H102" s="214">
        <f t="shared" si="12"/>
        <v>0</v>
      </c>
      <c r="I102" s="214">
        <f t="shared" si="13"/>
        <v>0</v>
      </c>
      <c r="J102" s="214"/>
      <c r="K102" s="215"/>
    </row>
    <row r="103" spans="1:11" x14ac:dyDescent="0.2">
      <c r="A103" s="224"/>
      <c r="B103" s="244" t="s">
        <v>908</v>
      </c>
      <c r="C103" s="245">
        <v>34</v>
      </c>
      <c r="D103" s="245" t="s">
        <v>70</v>
      </c>
      <c r="F103" s="214">
        <f t="shared" si="10"/>
        <v>0</v>
      </c>
      <c r="G103" s="259">
        <f t="shared" si="11"/>
        <v>0</v>
      </c>
      <c r="H103" s="214">
        <f t="shared" si="12"/>
        <v>0</v>
      </c>
      <c r="I103" s="214">
        <f t="shared" si="13"/>
        <v>0</v>
      </c>
      <c r="J103" s="214"/>
      <c r="K103" s="215"/>
    </row>
    <row r="104" spans="1:11" x14ac:dyDescent="0.2">
      <c r="A104" s="224"/>
      <c r="B104" s="244" t="s">
        <v>909</v>
      </c>
      <c r="C104" s="245">
        <v>10</v>
      </c>
      <c r="D104" s="245" t="s">
        <v>70</v>
      </c>
      <c r="F104" s="214">
        <f t="shared" si="10"/>
        <v>0</v>
      </c>
      <c r="G104" s="259">
        <f t="shared" si="11"/>
        <v>0</v>
      </c>
      <c r="H104" s="214">
        <f t="shared" si="12"/>
        <v>0</v>
      </c>
      <c r="I104" s="214">
        <f t="shared" si="13"/>
        <v>0</v>
      </c>
      <c r="J104" s="214"/>
      <c r="K104" s="215"/>
    </row>
    <row r="105" spans="1:11" ht="25.5" x14ac:dyDescent="0.2">
      <c r="A105" s="224"/>
      <c r="B105" s="244" t="s">
        <v>910</v>
      </c>
      <c r="C105" s="262">
        <v>242</v>
      </c>
      <c r="D105" s="213" t="s">
        <v>99</v>
      </c>
      <c r="F105" s="214">
        <f t="shared" si="10"/>
        <v>0</v>
      </c>
      <c r="G105" s="259">
        <f t="shared" si="11"/>
        <v>0</v>
      </c>
      <c r="H105" s="214">
        <f t="shared" si="12"/>
        <v>0</v>
      </c>
      <c r="I105" s="214">
        <f t="shared" si="13"/>
        <v>0</v>
      </c>
      <c r="J105" s="214"/>
      <c r="K105" s="215"/>
    </row>
    <row r="106" spans="1:11" x14ac:dyDescent="0.2">
      <c r="A106" s="224"/>
      <c r="B106" s="211" t="s">
        <v>911</v>
      </c>
      <c r="C106" s="212">
        <v>262</v>
      </c>
      <c r="D106" s="212" t="s">
        <v>75</v>
      </c>
      <c r="F106" s="214">
        <f t="shared" si="10"/>
        <v>0</v>
      </c>
      <c r="G106" s="259">
        <f t="shared" si="11"/>
        <v>0</v>
      </c>
      <c r="H106" s="214">
        <f t="shared" si="12"/>
        <v>0</v>
      </c>
      <c r="I106" s="214">
        <f t="shared" si="13"/>
        <v>0</v>
      </c>
      <c r="J106" s="214"/>
      <c r="K106" s="215"/>
    </row>
    <row r="107" spans="1:11" x14ac:dyDescent="0.2">
      <c r="A107" s="224"/>
      <c r="B107" s="211" t="s">
        <v>912</v>
      </c>
      <c r="C107" s="212">
        <v>34</v>
      </c>
      <c r="D107" s="212" t="s">
        <v>70</v>
      </c>
      <c r="F107" s="214">
        <f t="shared" si="10"/>
        <v>0</v>
      </c>
      <c r="G107" s="259">
        <f t="shared" si="11"/>
        <v>0</v>
      </c>
      <c r="H107" s="214">
        <f t="shared" si="12"/>
        <v>0</v>
      </c>
      <c r="I107" s="214">
        <f t="shared" si="13"/>
        <v>0</v>
      </c>
      <c r="J107" s="214"/>
      <c r="K107" s="215"/>
    </row>
    <row r="108" spans="1:11" ht="25.5" x14ac:dyDescent="0.2">
      <c r="A108" s="216"/>
      <c r="B108" s="244" t="s">
        <v>913</v>
      </c>
      <c r="C108" s="245">
        <v>41</v>
      </c>
      <c r="D108" s="213" t="s">
        <v>874</v>
      </c>
      <c r="F108" s="214">
        <f t="shared" si="10"/>
        <v>0</v>
      </c>
      <c r="G108" s="259">
        <f t="shared" si="11"/>
        <v>0</v>
      </c>
      <c r="H108" s="214">
        <f t="shared" si="12"/>
        <v>0</v>
      </c>
      <c r="I108" s="214">
        <f t="shared" si="13"/>
        <v>0</v>
      </c>
      <c r="J108" s="214"/>
      <c r="K108" s="215"/>
    </row>
    <row r="109" spans="1:11" x14ac:dyDescent="0.2">
      <c r="A109" s="224"/>
      <c r="C109" s="222"/>
      <c r="D109" s="256"/>
      <c r="F109" s="214"/>
      <c r="G109" s="214"/>
      <c r="H109" s="214"/>
      <c r="I109" s="214"/>
      <c r="J109" s="214"/>
      <c r="K109" s="215"/>
    </row>
    <row r="110" spans="1:11" x14ac:dyDescent="0.2">
      <c r="A110" s="216" t="s">
        <v>914</v>
      </c>
      <c r="B110" s="231"/>
      <c r="C110" s="232"/>
      <c r="D110" s="232"/>
      <c r="F110" s="234">
        <f>SUM(F72:F109)</f>
        <v>0</v>
      </c>
      <c r="G110" s="234"/>
      <c r="H110" s="234">
        <f>SUM(H72:H109)</f>
        <v>0</v>
      </c>
      <c r="I110" s="234">
        <f>SUM(I72:I109)</f>
        <v>0</v>
      </c>
      <c r="J110" s="234"/>
    </row>
    <row r="111" spans="1:11" x14ac:dyDescent="0.2">
      <c r="A111" s="216"/>
      <c r="B111" s="231"/>
      <c r="C111" s="232"/>
      <c r="D111" s="232"/>
      <c r="F111" s="234"/>
      <c r="G111" s="234"/>
      <c r="H111" s="234"/>
      <c r="I111" s="234"/>
      <c r="J111" s="234"/>
    </row>
    <row r="112" spans="1:11" x14ac:dyDescent="0.2">
      <c r="F112" s="214"/>
      <c r="G112" s="214"/>
      <c r="H112" s="214"/>
      <c r="I112" s="214"/>
      <c r="J112" s="214"/>
    </row>
    <row r="113" spans="1:11" x14ac:dyDescent="0.2">
      <c r="A113" s="216" t="s">
        <v>915</v>
      </c>
      <c r="F113" s="214"/>
      <c r="G113" s="214"/>
      <c r="H113" s="214"/>
      <c r="I113" s="214"/>
      <c r="J113" s="214"/>
    </row>
    <row r="114" spans="1:11" x14ac:dyDescent="0.2">
      <c r="A114" s="228" t="s">
        <v>916</v>
      </c>
      <c r="C114" s="255"/>
      <c r="D114" s="256"/>
      <c r="F114" s="214"/>
      <c r="G114" s="214"/>
      <c r="H114" s="214"/>
      <c r="I114" s="214"/>
      <c r="J114" s="214"/>
      <c r="K114" s="236" t="s">
        <v>917</v>
      </c>
    </row>
    <row r="115" spans="1:11" x14ac:dyDescent="0.2">
      <c r="A115" s="211"/>
      <c r="B115" s="228" t="s">
        <v>918</v>
      </c>
      <c r="C115" s="263">
        <v>10</v>
      </c>
      <c r="D115" s="218" t="s">
        <v>919</v>
      </c>
      <c r="F115" s="214">
        <f>C115*E115</f>
        <v>0</v>
      </c>
      <c r="G115" s="214">
        <f>E115*0.2</f>
        <v>0</v>
      </c>
      <c r="H115" s="214">
        <f>G115*C115</f>
        <v>0</v>
      </c>
      <c r="I115" s="214">
        <f>F115+H115</f>
        <v>0</v>
      </c>
      <c r="J115" s="214"/>
    </row>
    <row r="116" spans="1:11" x14ac:dyDescent="0.2">
      <c r="A116" s="213" t="s">
        <v>920</v>
      </c>
      <c r="B116" s="211" t="s">
        <v>921</v>
      </c>
      <c r="C116" s="263"/>
      <c r="D116" s="218"/>
      <c r="F116" s="214"/>
      <c r="G116" s="214"/>
      <c r="H116" s="214"/>
      <c r="I116" s="214"/>
      <c r="J116" s="214"/>
    </row>
    <row r="117" spans="1:11" x14ac:dyDescent="0.2">
      <c r="A117" s="213"/>
      <c r="B117" s="211" t="s">
        <v>922</v>
      </c>
      <c r="C117" s="263"/>
      <c r="D117" s="218"/>
      <c r="F117" s="214"/>
      <c r="G117" s="214"/>
      <c r="H117" s="214"/>
      <c r="I117" s="214"/>
      <c r="J117" s="214"/>
    </row>
    <row r="118" spans="1:11" x14ac:dyDescent="0.2">
      <c r="A118" s="213"/>
      <c r="C118" s="263"/>
      <c r="D118" s="218"/>
      <c r="F118" s="214"/>
      <c r="G118" s="214"/>
      <c r="H118" s="214"/>
      <c r="I118" s="214"/>
      <c r="J118" s="214"/>
    </row>
    <row r="119" spans="1:11" x14ac:dyDescent="0.2">
      <c r="A119" s="213" t="s">
        <v>923</v>
      </c>
      <c r="B119" s="211" t="s">
        <v>924</v>
      </c>
      <c r="C119" s="263">
        <v>10</v>
      </c>
      <c r="D119" s="218" t="s">
        <v>70</v>
      </c>
      <c r="F119" s="214">
        <f>C119*E119</f>
        <v>0</v>
      </c>
      <c r="G119" s="214">
        <f>E119*0.2</f>
        <v>0</v>
      </c>
      <c r="H119" s="214">
        <f>G119*C119</f>
        <v>0</v>
      </c>
      <c r="I119" s="214">
        <f>F119+H119</f>
        <v>0</v>
      </c>
      <c r="J119" s="214"/>
      <c r="K119" s="236" t="s">
        <v>917</v>
      </c>
    </row>
    <row r="120" spans="1:11" ht="25.5" x14ac:dyDescent="0.2">
      <c r="B120" s="211" t="s">
        <v>925</v>
      </c>
      <c r="C120" s="263"/>
      <c r="D120" s="218"/>
      <c r="F120" s="214"/>
      <c r="G120" s="214"/>
      <c r="H120" s="214"/>
      <c r="I120" s="214"/>
      <c r="J120" s="214"/>
    </row>
    <row r="121" spans="1:11" x14ac:dyDescent="0.2">
      <c r="C121" s="263"/>
      <c r="D121" s="218"/>
      <c r="F121" s="214"/>
      <c r="G121" s="214"/>
      <c r="H121" s="214"/>
      <c r="I121" s="214"/>
      <c r="J121" s="214"/>
    </row>
    <row r="122" spans="1:11" x14ac:dyDescent="0.2">
      <c r="A122" s="228" t="s">
        <v>926</v>
      </c>
      <c r="B122" s="264"/>
      <c r="C122" s="255"/>
      <c r="D122" s="256"/>
      <c r="F122" s="214"/>
      <c r="G122" s="214"/>
      <c r="H122" s="214"/>
      <c r="I122" s="214"/>
      <c r="J122" s="214"/>
    </row>
    <row r="123" spans="1:11" x14ac:dyDescent="0.2">
      <c r="A123" s="221"/>
      <c r="B123" s="228" t="s">
        <v>927</v>
      </c>
      <c r="C123" s="255"/>
      <c r="D123" s="256"/>
      <c r="F123" s="214"/>
      <c r="G123" s="214"/>
      <c r="H123" s="214"/>
      <c r="I123" s="214"/>
      <c r="J123" s="214"/>
    </row>
    <row r="124" spans="1:11" x14ac:dyDescent="0.2">
      <c r="A124" s="265"/>
      <c r="B124" s="264" t="s">
        <v>928</v>
      </c>
      <c r="C124" s="255">
        <v>20</v>
      </c>
      <c r="D124" s="256" t="s">
        <v>70</v>
      </c>
      <c r="F124" s="214">
        <f>C124*E124</f>
        <v>0</v>
      </c>
      <c r="G124" s="214">
        <f>E124*0.2</f>
        <v>0</v>
      </c>
      <c r="H124" s="214">
        <f>G124*C124</f>
        <v>0</v>
      </c>
      <c r="I124" s="214">
        <f>F124+H124</f>
        <v>0</v>
      </c>
      <c r="J124" s="214"/>
    </row>
    <row r="125" spans="1:11" x14ac:dyDescent="0.2">
      <c r="A125" s="265"/>
      <c r="B125" s="264" t="s">
        <v>929</v>
      </c>
      <c r="C125" s="255">
        <v>40</v>
      </c>
      <c r="D125" s="256" t="s">
        <v>70</v>
      </c>
      <c r="F125" s="214">
        <f>C125*E125</f>
        <v>0</v>
      </c>
      <c r="G125" s="214">
        <f>E125*0.2</f>
        <v>0</v>
      </c>
      <c r="H125" s="214">
        <f>G125*C125</f>
        <v>0</v>
      </c>
      <c r="I125" s="214">
        <f>F125+H125</f>
        <v>0</v>
      </c>
      <c r="J125" s="214"/>
    </row>
    <row r="126" spans="1:11" x14ac:dyDescent="0.2">
      <c r="A126" s="265"/>
      <c r="B126" s="264" t="s">
        <v>930</v>
      </c>
      <c r="C126" s="255">
        <v>20</v>
      </c>
      <c r="D126" s="256" t="s">
        <v>70</v>
      </c>
      <c r="F126" s="214">
        <f>C126*E126</f>
        <v>0</v>
      </c>
      <c r="G126" s="214">
        <f>E126*0.2</f>
        <v>0</v>
      </c>
      <c r="H126" s="214">
        <f>G126*C126</f>
        <v>0</v>
      </c>
      <c r="I126" s="214">
        <f>F126+H126</f>
        <v>0</v>
      </c>
      <c r="J126" s="214"/>
    </row>
    <row r="127" spans="1:11" x14ac:dyDescent="0.2">
      <c r="A127" s="265"/>
      <c r="B127" s="264"/>
      <c r="C127" s="255"/>
      <c r="D127" s="256"/>
      <c r="F127" s="214"/>
      <c r="G127" s="214"/>
      <c r="H127" s="214"/>
      <c r="I127" s="214"/>
      <c r="J127" s="214"/>
    </row>
    <row r="128" spans="1:11" x14ac:dyDescent="0.2">
      <c r="A128" s="265"/>
      <c r="B128" s="228" t="s">
        <v>931</v>
      </c>
      <c r="C128" s="255"/>
      <c r="D128" s="256"/>
      <c r="F128" s="214"/>
      <c r="G128" s="214"/>
      <c r="H128" s="214"/>
      <c r="I128" s="214"/>
      <c r="J128" s="214"/>
    </row>
    <row r="129" spans="1:11" x14ac:dyDescent="0.2">
      <c r="A129" s="265"/>
      <c r="B129" s="264" t="s">
        <v>932</v>
      </c>
      <c r="C129" s="255">
        <v>14</v>
      </c>
      <c r="D129" s="256" t="s">
        <v>70</v>
      </c>
      <c r="F129" s="214">
        <f>C129*E129</f>
        <v>0</v>
      </c>
      <c r="G129" s="214">
        <f>E129*0.2</f>
        <v>0</v>
      </c>
      <c r="H129" s="214">
        <f>G129*C129</f>
        <v>0</v>
      </c>
      <c r="I129" s="214">
        <f>F129+H129</f>
        <v>0</v>
      </c>
      <c r="J129" s="214"/>
    </row>
    <row r="130" spans="1:11" x14ac:dyDescent="0.2">
      <c r="A130" s="265"/>
      <c r="B130" s="264" t="s">
        <v>933</v>
      </c>
      <c r="C130" s="255"/>
      <c r="D130" s="256"/>
      <c r="F130" s="214"/>
      <c r="G130" s="214"/>
      <c r="H130" s="214"/>
      <c r="I130" s="214"/>
      <c r="J130" s="214"/>
    </row>
    <row r="131" spans="1:11" x14ac:dyDescent="0.2">
      <c r="A131" s="265"/>
      <c r="B131" s="264" t="s">
        <v>934</v>
      </c>
      <c r="C131" s="255">
        <v>14</v>
      </c>
      <c r="D131" s="256" t="s">
        <v>70</v>
      </c>
      <c r="F131" s="214">
        <f>C131*E131</f>
        <v>0</v>
      </c>
      <c r="G131" s="214">
        <f>E131*0.2</f>
        <v>0</v>
      </c>
      <c r="H131" s="214">
        <f>G131*C131</f>
        <v>0</v>
      </c>
      <c r="I131" s="214">
        <f>F131+H131</f>
        <v>0</v>
      </c>
      <c r="J131" s="214"/>
    </row>
    <row r="132" spans="1:11" x14ac:dyDescent="0.2">
      <c r="A132" s="265"/>
      <c r="B132" s="264" t="s">
        <v>929</v>
      </c>
      <c r="C132" s="255">
        <v>28</v>
      </c>
      <c r="D132" s="256" t="s">
        <v>70</v>
      </c>
      <c r="F132" s="214">
        <f>C132*E132</f>
        <v>0</v>
      </c>
      <c r="G132" s="214">
        <f>E132*0.2</f>
        <v>0</v>
      </c>
      <c r="H132" s="214">
        <f>G132*C132</f>
        <v>0</v>
      </c>
      <c r="I132" s="214">
        <f>F132+H132</f>
        <v>0</v>
      </c>
      <c r="J132" s="214"/>
    </row>
    <row r="133" spans="1:11" x14ac:dyDescent="0.2">
      <c r="A133" s="265"/>
      <c r="B133" s="264"/>
      <c r="C133" s="255"/>
      <c r="D133" s="256"/>
      <c r="F133" s="214"/>
      <c r="G133" s="214"/>
      <c r="H133" s="214"/>
      <c r="I133" s="214"/>
      <c r="J133" s="214"/>
    </row>
    <row r="134" spans="1:11" x14ac:dyDescent="0.2">
      <c r="A134" s="266"/>
      <c r="B134" s="267" t="s">
        <v>935</v>
      </c>
      <c r="C134" s="263"/>
      <c r="D134" s="213"/>
      <c r="F134" s="214"/>
      <c r="G134" s="214"/>
      <c r="H134" s="214"/>
      <c r="I134" s="214"/>
      <c r="J134" s="214"/>
      <c r="K134" s="236" t="s">
        <v>936</v>
      </c>
    </row>
    <row r="135" spans="1:11" x14ac:dyDescent="0.2">
      <c r="A135" s="266"/>
      <c r="B135" s="254" t="s">
        <v>937</v>
      </c>
      <c r="C135" s="256">
        <v>33</v>
      </c>
      <c r="D135" s="256" t="s">
        <v>70</v>
      </c>
      <c r="F135" s="214">
        <f>C135*E135</f>
        <v>0</v>
      </c>
      <c r="G135" s="214">
        <f>E135*0.2</f>
        <v>0</v>
      </c>
      <c r="H135" s="214">
        <f>G135*C135</f>
        <v>0</v>
      </c>
      <c r="I135" s="214">
        <f>F135+H135</f>
        <v>0</v>
      </c>
      <c r="J135" s="214"/>
    </row>
    <row r="136" spans="1:11" x14ac:dyDescent="0.2">
      <c r="A136" s="266"/>
      <c r="B136" s="254" t="s">
        <v>938</v>
      </c>
      <c r="C136" s="256">
        <v>12</v>
      </c>
      <c r="D136" s="256" t="s">
        <v>70</v>
      </c>
      <c r="F136" s="214">
        <f>C136*E136</f>
        <v>0</v>
      </c>
      <c r="G136" s="214">
        <f>E136*0.2</f>
        <v>0</v>
      </c>
      <c r="H136" s="214">
        <f>G136*C136</f>
        <v>0</v>
      </c>
      <c r="I136" s="214">
        <f>F136+H136</f>
        <v>0</v>
      </c>
      <c r="J136" s="214"/>
    </row>
    <row r="137" spans="1:11" x14ac:dyDescent="0.2">
      <c r="A137" s="266"/>
      <c r="B137" s="254" t="s">
        <v>939</v>
      </c>
      <c r="C137" s="256">
        <v>6</v>
      </c>
      <c r="D137" s="256" t="s">
        <v>70</v>
      </c>
      <c r="F137" s="214">
        <f>C137*E137</f>
        <v>0</v>
      </c>
      <c r="G137" s="214">
        <f>E137*0.2</f>
        <v>0</v>
      </c>
      <c r="H137" s="214">
        <f>G137*C137</f>
        <v>0</v>
      </c>
      <c r="I137" s="214">
        <f>F137+H137</f>
        <v>0</v>
      </c>
      <c r="J137" s="214"/>
    </row>
    <row r="138" spans="1:11" x14ac:dyDescent="0.2">
      <c r="A138" s="266"/>
      <c r="B138" s="254" t="s">
        <v>940</v>
      </c>
      <c r="C138" s="256">
        <v>5</v>
      </c>
      <c r="D138" s="256" t="s">
        <v>70</v>
      </c>
      <c r="F138" s="214">
        <f>C138*E138</f>
        <v>0</v>
      </c>
      <c r="G138" s="214">
        <f>E138*0.2</f>
        <v>0</v>
      </c>
      <c r="H138" s="214">
        <f>G138*C138</f>
        <v>0</v>
      </c>
      <c r="I138" s="214">
        <f>F138+H138</f>
        <v>0</v>
      </c>
      <c r="J138" s="214"/>
    </row>
    <row r="139" spans="1:11" x14ac:dyDescent="0.2">
      <c r="A139" s="266"/>
      <c r="B139" s="254"/>
      <c r="C139" s="256"/>
      <c r="D139" s="256"/>
      <c r="F139" s="214"/>
      <c r="G139" s="214"/>
      <c r="H139" s="214"/>
      <c r="I139" s="214"/>
      <c r="J139" s="214"/>
    </row>
    <row r="140" spans="1:11" x14ac:dyDescent="0.2">
      <c r="A140" s="224"/>
      <c r="B140" s="267" t="s">
        <v>941</v>
      </c>
      <c r="C140" s="263"/>
      <c r="D140" s="213"/>
      <c r="F140" s="214"/>
      <c r="G140" s="214"/>
      <c r="H140" s="214"/>
      <c r="I140" s="214"/>
      <c r="J140" s="214"/>
      <c r="K140" s="236" t="s">
        <v>936</v>
      </c>
    </row>
    <row r="141" spans="1:11" x14ac:dyDescent="0.2">
      <c r="A141" s="224"/>
      <c r="B141" s="254" t="s">
        <v>938</v>
      </c>
      <c r="C141" s="256">
        <v>6</v>
      </c>
      <c r="D141" s="256" t="s">
        <v>70</v>
      </c>
      <c r="F141" s="214">
        <f>C141*E141</f>
        <v>0</v>
      </c>
      <c r="G141" s="214">
        <f>E141*0.2</f>
        <v>0</v>
      </c>
      <c r="H141" s="214">
        <f>G141*C141</f>
        <v>0</v>
      </c>
      <c r="I141" s="214">
        <f>F141+H141</f>
        <v>0</v>
      </c>
      <c r="J141" s="214"/>
    </row>
    <row r="142" spans="1:11" x14ac:dyDescent="0.2">
      <c r="A142" s="224"/>
      <c r="B142" s="254" t="s">
        <v>939</v>
      </c>
      <c r="C142" s="256">
        <v>2</v>
      </c>
      <c r="D142" s="256" t="s">
        <v>70</v>
      </c>
      <c r="F142" s="214">
        <f>C142*E142</f>
        <v>0</v>
      </c>
      <c r="G142" s="214">
        <f>E142*0.2</f>
        <v>0</v>
      </c>
      <c r="H142" s="214">
        <f>G142*C142</f>
        <v>0</v>
      </c>
      <c r="I142" s="214">
        <f>F142+H142</f>
        <v>0</v>
      </c>
      <c r="J142" s="214"/>
    </row>
    <row r="143" spans="1:11" x14ac:dyDescent="0.2">
      <c r="A143" s="224"/>
      <c r="B143" s="254" t="s">
        <v>940</v>
      </c>
      <c r="C143" s="256">
        <v>1</v>
      </c>
      <c r="D143" s="256" t="s">
        <v>70</v>
      </c>
      <c r="F143" s="214">
        <f>C143*E143</f>
        <v>0</v>
      </c>
      <c r="G143" s="214">
        <f>E143*0.2</f>
        <v>0</v>
      </c>
      <c r="H143" s="214">
        <f>G143*C143</f>
        <v>0</v>
      </c>
      <c r="I143" s="214">
        <f>F143+H143</f>
        <v>0</v>
      </c>
      <c r="J143" s="214"/>
    </row>
    <row r="144" spans="1:11" x14ac:dyDescent="0.2">
      <c r="A144" s="224"/>
      <c r="B144" s="267"/>
      <c r="C144" s="263"/>
      <c r="D144" s="213"/>
      <c r="F144" s="214"/>
      <c r="G144" s="214"/>
      <c r="H144" s="214"/>
      <c r="I144" s="214"/>
      <c r="J144" s="214"/>
    </row>
    <row r="145" spans="1:11" x14ac:dyDescent="0.2">
      <c r="B145" s="224" t="s">
        <v>942</v>
      </c>
      <c r="C145" s="256"/>
      <c r="D145" s="256"/>
      <c r="F145" s="214"/>
      <c r="G145" s="214"/>
      <c r="H145" s="214"/>
      <c r="I145" s="214"/>
      <c r="J145" s="214"/>
      <c r="K145" s="236" t="s">
        <v>936</v>
      </c>
    </row>
    <row r="146" spans="1:11" x14ac:dyDescent="0.2">
      <c r="A146" s="221"/>
      <c r="B146" s="254" t="s">
        <v>938</v>
      </c>
      <c r="C146" s="256">
        <v>3</v>
      </c>
      <c r="D146" s="256" t="s">
        <v>70</v>
      </c>
      <c r="F146" s="214">
        <f>C146*E146</f>
        <v>0</v>
      </c>
      <c r="G146" s="214">
        <f>E146*0.2</f>
        <v>0</v>
      </c>
      <c r="H146" s="214">
        <f>G146*C146</f>
        <v>0</v>
      </c>
      <c r="I146" s="214">
        <f>F146+H146</f>
        <v>0</v>
      </c>
      <c r="J146" s="214"/>
    </row>
    <row r="147" spans="1:11" x14ac:dyDescent="0.2">
      <c r="A147" s="221"/>
      <c r="B147" s="254" t="s">
        <v>939</v>
      </c>
      <c r="C147" s="256">
        <v>1</v>
      </c>
      <c r="D147" s="256" t="s">
        <v>70</v>
      </c>
      <c r="F147" s="214">
        <f>C147*E147</f>
        <v>0</v>
      </c>
      <c r="G147" s="214">
        <f>E147*0.2</f>
        <v>0</v>
      </c>
      <c r="H147" s="214">
        <f>G147*C147</f>
        <v>0</v>
      </c>
      <c r="I147" s="214">
        <f>F147+H147</f>
        <v>0</v>
      </c>
      <c r="J147" s="214"/>
    </row>
    <row r="148" spans="1:11" x14ac:dyDescent="0.2">
      <c r="A148" s="221"/>
      <c r="B148" s="254"/>
      <c r="C148" s="256"/>
      <c r="D148" s="256"/>
      <c r="F148" s="214"/>
      <c r="G148" s="214"/>
      <c r="H148" s="214"/>
      <c r="I148" s="214"/>
      <c r="J148" s="214"/>
    </row>
    <row r="149" spans="1:11" x14ac:dyDescent="0.2">
      <c r="A149" s="221"/>
      <c r="B149" s="221" t="s">
        <v>943</v>
      </c>
      <c r="C149" s="222">
        <v>5</v>
      </c>
      <c r="D149" s="222" t="s">
        <v>70</v>
      </c>
      <c r="F149" s="214">
        <f>C149*E149</f>
        <v>0</v>
      </c>
      <c r="G149" s="214">
        <f>E149*0.2</f>
        <v>0</v>
      </c>
      <c r="H149" s="214">
        <f>G149*C149</f>
        <v>0</v>
      </c>
      <c r="I149" s="214">
        <f>F149+H149</f>
        <v>0</v>
      </c>
      <c r="J149" s="214"/>
    </row>
    <row r="150" spans="1:11" x14ac:dyDescent="0.2">
      <c r="A150" s="221"/>
      <c r="B150" s="221" t="s">
        <v>944</v>
      </c>
      <c r="C150" s="222">
        <v>4</v>
      </c>
      <c r="D150" s="222" t="s">
        <v>70</v>
      </c>
      <c r="F150" s="214">
        <f>C150*E150</f>
        <v>0</v>
      </c>
      <c r="G150" s="214">
        <f>E150*0.2</f>
        <v>0</v>
      </c>
      <c r="H150" s="214">
        <f>G150*C150</f>
        <v>0</v>
      </c>
      <c r="I150" s="214">
        <f>F150+H150</f>
        <v>0</v>
      </c>
      <c r="J150" s="214"/>
    </row>
    <row r="151" spans="1:11" x14ac:dyDescent="0.2">
      <c r="A151" s="221"/>
      <c r="B151" s="254"/>
      <c r="C151" s="256"/>
      <c r="D151" s="256"/>
      <c r="F151" s="214"/>
      <c r="G151" s="214"/>
      <c r="H151" s="214"/>
      <c r="I151" s="214"/>
      <c r="J151" s="214"/>
    </row>
    <row r="152" spans="1:11" x14ac:dyDescent="0.2">
      <c r="A152" s="211"/>
      <c r="B152" s="228" t="s">
        <v>945</v>
      </c>
      <c r="C152" s="255"/>
      <c r="D152" s="256"/>
      <c r="F152" s="214"/>
      <c r="G152" s="214"/>
      <c r="H152" s="214"/>
      <c r="I152" s="214"/>
      <c r="J152" s="214"/>
    </row>
    <row r="153" spans="1:11" x14ac:dyDescent="0.2">
      <c r="A153" s="265"/>
      <c r="B153" s="264" t="s">
        <v>938</v>
      </c>
      <c r="C153" s="255">
        <v>2</v>
      </c>
      <c r="D153" s="256" t="s">
        <v>70</v>
      </c>
      <c r="F153" s="214">
        <f>C153*E153</f>
        <v>0</v>
      </c>
      <c r="G153" s="214">
        <f>E153*0.2</f>
        <v>0</v>
      </c>
      <c r="H153" s="214">
        <f>G153*C153</f>
        <v>0</v>
      </c>
      <c r="I153" s="214">
        <f>F153+H153</f>
        <v>0</v>
      </c>
      <c r="J153" s="214"/>
    </row>
    <row r="154" spans="1:11" x14ac:dyDescent="0.2">
      <c r="A154" s="265"/>
      <c r="B154" s="264"/>
      <c r="C154" s="255"/>
      <c r="D154" s="256"/>
      <c r="F154" s="214"/>
      <c r="G154" s="214"/>
      <c r="H154" s="214"/>
      <c r="I154" s="214"/>
      <c r="J154" s="214"/>
      <c r="K154" s="236" t="s">
        <v>936</v>
      </c>
    </row>
    <row r="155" spans="1:11" x14ac:dyDescent="0.2">
      <c r="A155" s="211"/>
      <c r="B155" s="221" t="s">
        <v>946</v>
      </c>
      <c r="C155" s="256">
        <v>24</v>
      </c>
      <c r="D155" s="256" t="s">
        <v>70</v>
      </c>
      <c r="F155" s="214">
        <f>C155*E155</f>
        <v>0</v>
      </c>
      <c r="G155" s="214">
        <f>E155*0.2</f>
        <v>0</v>
      </c>
      <c r="H155" s="214">
        <f>G155*C155</f>
        <v>0</v>
      </c>
      <c r="I155" s="214">
        <f>F155+H155</f>
        <v>0</v>
      </c>
      <c r="J155" s="214"/>
    </row>
    <row r="156" spans="1:11" x14ac:dyDescent="0.2">
      <c r="A156" s="211"/>
      <c r="B156" s="221" t="s">
        <v>947</v>
      </c>
      <c r="C156" s="256">
        <v>39</v>
      </c>
      <c r="D156" s="256" t="s">
        <v>70</v>
      </c>
      <c r="F156" s="214">
        <f>C156*E156</f>
        <v>0</v>
      </c>
      <c r="G156" s="214">
        <f>E156*0.2</f>
        <v>0</v>
      </c>
      <c r="H156" s="214">
        <f>G156*C156</f>
        <v>0</v>
      </c>
      <c r="I156" s="214">
        <f>F156+H156</f>
        <v>0</v>
      </c>
      <c r="J156" s="214"/>
    </row>
    <row r="157" spans="1:11" x14ac:dyDescent="0.2">
      <c r="A157" s="211"/>
      <c r="B157" s="221"/>
      <c r="C157" s="256"/>
      <c r="D157" s="256"/>
      <c r="F157" s="214"/>
      <c r="G157" s="214"/>
      <c r="H157" s="214"/>
      <c r="I157" s="214"/>
      <c r="J157" s="214"/>
    </row>
    <row r="158" spans="1:11" x14ac:dyDescent="0.2">
      <c r="A158" s="211"/>
      <c r="B158" s="221" t="s">
        <v>948</v>
      </c>
      <c r="C158" s="256">
        <v>1</v>
      </c>
      <c r="D158" s="256" t="s">
        <v>102</v>
      </c>
      <c r="F158" s="214">
        <f>C158*E158</f>
        <v>0</v>
      </c>
      <c r="G158" s="214">
        <f>E158*0.2</f>
        <v>0</v>
      </c>
      <c r="H158" s="214">
        <f>G158*C158</f>
        <v>0</v>
      </c>
      <c r="I158" s="214">
        <f>F158+H158</f>
        <v>0</v>
      </c>
      <c r="J158" s="214"/>
    </row>
    <row r="159" spans="1:11" x14ac:dyDescent="0.2">
      <c r="A159" s="211"/>
      <c r="B159" s="210" t="s">
        <v>949</v>
      </c>
      <c r="C159" s="256">
        <v>1</v>
      </c>
      <c r="D159" s="256" t="s">
        <v>70</v>
      </c>
      <c r="F159" s="214">
        <f>C159*E159</f>
        <v>0</v>
      </c>
      <c r="G159" s="214">
        <f>E159*0.2</f>
        <v>0</v>
      </c>
      <c r="H159" s="214">
        <f>G159*C159</f>
        <v>0</v>
      </c>
      <c r="I159" s="214">
        <f>F159+H159</f>
        <v>0</v>
      </c>
      <c r="J159" s="214"/>
    </row>
    <row r="160" spans="1:11" x14ac:dyDescent="0.2">
      <c r="A160" s="211"/>
      <c r="B160" s="210" t="s">
        <v>950</v>
      </c>
      <c r="C160" s="256">
        <v>10</v>
      </c>
      <c r="D160" s="256" t="s">
        <v>70</v>
      </c>
      <c r="F160" s="214">
        <f>C160*E160</f>
        <v>0</v>
      </c>
      <c r="G160" s="214">
        <f>E160*0.2</f>
        <v>0</v>
      </c>
      <c r="H160" s="214">
        <f>G160*C160</f>
        <v>0</v>
      </c>
      <c r="I160" s="214">
        <f>F160+H160</f>
        <v>0</v>
      </c>
      <c r="J160" s="214"/>
    </row>
    <row r="161" spans="1:11" x14ac:dyDescent="0.2">
      <c r="C161" s="263"/>
      <c r="D161" s="218"/>
      <c r="F161" s="214"/>
      <c r="G161" s="214"/>
      <c r="H161" s="214"/>
      <c r="I161" s="214"/>
      <c r="J161" s="214"/>
    </row>
    <row r="162" spans="1:11" x14ac:dyDescent="0.2">
      <c r="A162" s="216" t="s">
        <v>951</v>
      </c>
      <c r="F162" s="235">
        <f>SUM(F113:F161)</f>
        <v>0</v>
      </c>
      <c r="G162" s="235"/>
      <c r="H162" s="235">
        <f>SUM(H113:H161)</f>
        <v>0</v>
      </c>
      <c r="I162" s="235">
        <f>SUM(I113:I161)</f>
        <v>0</v>
      </c>
      <c r="J162" s="235"/>
    </row>
    <row r="163" spans="1:11" x14ac:dyDescent="0.2">
      <c r="F163" s="214"/>
      <c r="G163" s="214"/>
      <c r="H163" s="214"/>
      <c r="I163" s="214"/>
      <c r="J163" s="214"/>
    </row>
    <row r="164" spans="1:11" x14ac:dyDescent="0.2">
      <c r="F164" s="214"/>
      <c r="G164" s="214"/>
      <c r="H164" s="214"/>
      <c r="I164" s="214"/>
      <c r="J164" s="214"/>
    </row>
    <row r="165" spans="1:11" x14ac:dyDescent="0.2">
      <c r="A165" s="216" t="s">
        <v>952</v>
      </c>
      <c r="F165" s="214"/>
      <c r="G165" s="214"/>
      <c r="H165" s="214"/>
      <c r="I165" s="214"/>
      <c r="J165" s="214"/>
    </row>
    <row r="166" spans="1:11" ht="25.5" x14ac:dyDescent="0.2">
      <c r="A166" s="216"/>
      <c r="B166" s="217" t="s">
        <v>1764</v>
      </c>
      <c r="F166" s="214"/>
      <c r="G166" s="214"/>
      <c r="H166" s="214"/>
      <c r="I166" s="214"/>
      <c r="J166" s="214"/>
      <c r="K166" s="236" t="s">
        <v>953</v>
      </c>
    </row>
    <row r="167" spans="1:11" x14ac:dyDescent="0.2">
      <c r="A167" s="211"/>
      <c r="B167" s="221" t="s">
        <v>954</v>
      </c>
      <c r="C167" s="222">
        <v>6</v>
      </c>
      <c r="D167" s="222" t="s">
        <v>70</v>
      </c>
      <c r="F167" s="214">
        <f>C167*E167</f>
        <v>0</v>
      </c>
      <c r="G167" s="214">
        <f>E167*0.1</f>
        <v>0</v>
      </c>
      <c r="H167" s="214">
        <f>G167*C167</f>
        <v>0</v>
      </c>
      <c r="I167" s="214">
        <f>F167+H167</f>
        <v>0</v>
      </c>
      <c r="J167" s="214"/>
    </row>
    <row r="168" spans="1:11" x14ac:dyDescent="0.2">
      <c r="A168" s="211"/>
      <c r="B168" s="221" t="s">
        <v>955</v>
      </c>
      <c r="C168" s="222">
        <v>6</v>
      </c>
      <c r="D168" s="222" t="s">
        <v>70</v>
      </c>
      <c r="F168" s="214">
        <f>C168*E168</f>
        <v>0</v>
      </c>
      <c r="G168" s="214">
        <f>E168*0.1</f>
        <v>0</v>
      </c>
      <c r="H168" s="214">
        <f>G168*C168</f>
        <v>0</v>
      </c>
      <c r="I168" s="214">
        <f>F168+H168</f>
        <v>0</v>
      </c>
      <c r="J168" s="214"/>
    </row>
    <row r="169" spans="1:11" x14ac:dyDescent="0.2">
      <c r="A169" s="211"/>
      <c r="B169" s="221" t="s">
        <v>956</v>
      </c>
      <c r="C169" s="222">
        <v>4</v>
      </c>
      <c r="D169" s="222" t="s">
        <v>70</v>
      </c>
      <c r="F169" s="214">
        <f>C169*E169</f>
        <v>0</v>
      </c>
      <c r="G169" s="214">
        <f>E169*0.1</f>
        <v>0</v>
      </c>
      <c r="H169" s="214">
        <f>G169*C169</f>
        <v>0</v>
      </c>
      <c r="I169" s="214">
        <f>F169+H169</f>
        <v>0</v>
      </c>
      <c r="J169" s="214"/>
    </row>
    <row r="170" spans="1:11" x14ac:dyDescent="0.2">
      <c r="A170" s="211"/>
      <c r="B170" s="221" t="s">
        <v>957</v>
      </c>
      <c r="C170" s="222">
        <v>4</v>
      </c>
      <c r="D170" s="222" t="s">
        <v>70</v>
      </c>
      <c r="F170" s="214">
        <f>C170*E170</f>
        <v>0</v>
      </c>
      <c r="G170" s="214">
        <f>E170*0.1</f>
        <v>0</v>
      </c>
      <c r="H170" s="214">
        <f>G170*C170</f>
        <v>0</v>
      </c>
      <c r="I170" s="214">
        <f>F170+H170</f>
        <v>0</v>
      </c>
      <c r="J170" s="214"/>
    </row>
    <row r="171" spans="1:11" x14ac:dyDescent="0.2">
      <c r="A171" s="216"/>
      <c r="F171" s="214"/>
      <c r="G171" s="214"/>
      <c r="H171" s="214"/>
      <c r="I171" s="214"/>
      <c r="J171" s="214"/>
    </row>
    <row r="172" spans="1:11" x14ac:dyDescent="0.2">
      <c r="A172" s="216"/>
      <c r="B172" s="224" t="s">
        <v>958</v>
      </c>
      <c r="C172" s="256"/>
      <c r="D172" s="256"/>
      <c r="F172" s="214"/>
      <c r="G172" s="214"/>
      <c r="H172" s="214"/>
      <c r="I172" s="214"/>
      <c r="J172" s="214"/>
      <c r="K172" s="236" t="s">
        <v>953</v>
      </c>
    </row>
    <row r="173" spans="1:11" x14ac:dyDescent="0.2">
      <c r="A173" s="216"/>
      <c r="B173" s="254" t="s">
        <v>959</v>
      </c>
      <c r="C173" s="256">
        <v>14</v>
      </c>
      <c r="D173" s="256" t="s">
        <v>70</v>
      </c>
      <c r="F173" s="214">
        <f>C173*E173</f>
        <v>0</v>
      </c>
      <c r="G173" s="214">
        <f>E173*0.1</f>
        <v>0</v>
      </c>
      <c r="H173" s="214">
        <f>G173*C173</f>
        <v>0</v>
      </c>
      <c r="I173" s="214">
        <f>F173+H173</f>
        <v>0</v>
      </c>
      <c r="J173" s="214"/>
    </row>
    <row r="174" spans="1:11" x14ac:dyDescent="0.2">
      <c r="A174" s="216"/>
      <c r="F174" s="214"/>
      <c r="G174" s="214"/>
      <c r="H174" s="214"/>
      <c r="I174" s="214"/>
      <c r="J174" s="214"/>
    </row>
    <row r="175" spans="1:11" x14ac:dyDescent="0.2">
      <c r="A175" s="216" t="s">
        <v>960</v>
      </c>
      <c r="B175" s="268"/>
      <c r="C175" s="269"/>
      <c r="D175" s="269"/>
      <c r="E175" s="270"/>
      <c r="F175" s="271">
        <f>SUM(F167:F174)</f>
        <v>0</v>
      </c>
      <c r="G175" s="272"/>
      <c r="H175" s="271">
        <f>SUM(H167:H174)</f>
        <v>0</v>
      </c>
      <c r="I175" s="271">
        <f>SUM(I167:I174)</f>
        <v>0</v>
      </c>
      <c r="J175" s="271"/>
    </row>
    <row r="176" spans="1:11" x14ac:dyDescent="0.2">
      <c r="F176" s="214"/>
      <c r="G176" s="214"/>
      <c r="H176" s="214"/>
      <c r="I176" s="214"/>
      <c r="J176" s="214"/>
    </row>
    <row r="177" spans="1:11" x14ac:dyDescent="0.2">
      <c r="F177" s="214"/>
      <c r="G177" s="214"/>
      <c r="H177" s="214"/>
      <c r="I177" s="214"/>
      <c r="J177" s="214"/>
    </row>
    <row r="178" spans="1:11" x14ac:dyDescent="0.2">
      <c r="A178" s="216" t="s">
        <v>961</v>
      </c>
      <c r="F178" s="214"/>
      <c r="G178" s="214"/>
      <c r="H178" s="214"/>
      <c r="I178" s="214"/>
      <c r="J178" s="214"/>
    </row>
    <row r="179" spans="1:11" x14ac:dyDescent="0.2">
      <c r="A179" s="221" t="s">
        <v>962</v>
      </c>
      <c r="B179" s="254"/>
      <c r="C179" s="211"/>
      <c r="D179" s="211"/>
      <c r="F179" s="214"/>
      <c r="G179" s="214"/>
      <c r="H179" s="214"/>
      <c r="I179" s="214"/>
      <c r="J179" s="214"/>
      <c r="K179" s="236" t="s">
        <v>963</v>
      </c>
    </row>
    <row r="180" spans="1:11" x14ac:dyDescent="0.2">
      <c r="A180" s="221"/>
      <c r="B180" s="241" t="s">
        <v>964</v>
      </c>
      <c r="C180" s="222">
        <v>324</v>
      </c>
      <c r="D180" s="256" t="s">
        <v>75</v>
      </c>
      <c r="F180" s="214">
        <f>C180*E180</f>
        <v>0</v>
      </c>
      <c r="G180" s="214">
        <f>E180*0.2</f>
        <v>0</v>
      </c>
      <c r="H180" s="214">
        <f>G180*C180</f>
        <v>0</v>
      </c>
      <c r="I180" s="214">
        <f>F180+H180</f>
        <v>0</v>
      </c>
      <c r="J180" s="214"/>
    </row>
    <row r="181" spans="1:11" x14ac:dyDescent="0.2">
      <c r="A181" s="221"/>
      <c r="B181" s="241" t="s">
        <v>965</v>
      </c>
      <c r="C181" s="222">
        <v>108</v>
      </c>
      <c r="D181" s="256" t="s">
        <v>75</v>
      </c>
      <c r="F181" s="214">
        <f>C181*E181</f>
        <v>0</v>
      </c>
      <c r="G181" s="214">
        <f>E181*0.2</f>
        <v>0</v>
      </c>
      <c r="H181" s="214">
        <f>G181*C181</f>
        <v>0</v>
      </c>
      <c r="I181" s="214">
        <f>F181+H181</f>
        <v>0</v>
      </c>
      <c r="J181" s="214"/>
    </row>
    <row r="182" spans="1:11" x14ac:dyDescent="0.2">
      <c r="A182" s="221"/>
      <c r="B182" s="241" t="s">
        <v>966</v>
      </c>
      <c r="C182" s="222">
        <v>120</v>
      </c>
      <c r="D182" s="256" t="s">
        <v>75</v>
      </c>
      <c r="F182" s="214">
        <f>C182*E182</f>
        <v>0</v>
      </c>
      <c r="G182" s="214">
        <f>E182*0.2</f>
        <v>0</v>
      </c>
      <c r="H182" s="214">
        <f>G182*C182</f>
        <v>0</v>
      </c>
      <c r="I182" s="214">
        <f>F182+H182</f>
        <v>0</v>
      </c>
      <c r="J182" s="214"/>
    </row>
    <row r="183" spans="1:11" x14ac:dyDescent="0.2">
      <c r="A183" s="221"/>
      <c r="B183" s="241" t="s">
        <v>967</v>
      </c>
      <c r="C183" s="222">
        <v>14</v>
      </c>
      <c r="D183" s="256" t="s">
        <v>75</v>
      </c>
      <c r="F183" s="214">
        <f>C183*E183</f>
        <v>0</v>
      </c>
      <c r="G183" s="214">
        <f>E183*0.2</f>
        <v>0</v>
      </c>
      <c r="H183" s="214">
        <f>G183*C183</f>
        <v>0</v>
      </c>
      <c r="I183" s="214">
        <f>F183+H183</f>
        <v>0</v>
      </c>
      <c r="J183" s="214"/>
    </row>
    <row r="184" spans="1:11" x14ac:dyDescent="0.2">
      <c r="A184" s="216"/>
      <c r="F184" s="214"/>
      <c r="G184" s="214"/>
      <c r="H184" s="214"/>
      <c r="I184" s="214"/>
      <c r="J184" s="214"/>
    </row>
    <row r="185" spans="1:11" x14ac:dyDescent="0.2">
      <c r="A185" s="224" t="s">
        <v>968</v>
      </c>
      <c r="B185" s="273"/>
      <c r="C185" s="256"/>
      <c r="D185" s="256"/>
      <c r="F185" s="214"/>
      <c r="G185" s="214"/>
      <c r="H185" s="214"/>
      <c r="I185" s="214"/>
      <c r="J185" s="214"/>
    </row>
    <row r="186" spans="1:11" x14ac:dyDescent="0.2">
      <c r="A186" s="221" t="s">
        <v>969</v>
      </c>
      <c r="B186" s="273"/>
      <c r="C186" s="256"/>
      <c r="D186" s="256"/>
      <c r="F186" s="214"/>
      <c r="G186" s="214"/>
      <c r="H186" s="214"/>
      <c r="I186" s="214"/>
      <c r="J186" s="214"/>
      <c r="K186" s="236" t="s">
        <v>963</v>
      </c>
    </row>
    <row r="187" spans="1:11" x14ac:dyDescent="0.2">
      <c r="A187" s="221"/>
      <c r="B187" s="211" t="s">
        <v>970</v>
      </c>
      <c r="C187" s="222">
        <v>12</v>
      </c>
      <c r="D187" s="256" t="s">
        <v>75</v>
      </c>
      <c r="F187" s="214">
        <f>C187*E187</f>
        <v>0</v>
      </c>
      <c r="G187" s="214">
        <f>E187*0.2</f>
        <v>0</v>
      </c>
      <c r="H187" s="214">
        <f>G187*C187</f>
        <v>0</v>
      </c>
      <c r="I187" s="214">
        <f>F187+H187</f>
        <v>0</v>
      </c>
      <c r="J187" s="214"/>
    </row>
    <row r="188" spans="1:11" x14ac:dyDescent="0.2">
      <c r="A188" s="221"/>
      <c r="B188" s="211" t="s">
        <v>971</v>
      </c>
      <c r="C188" s="222">
        <v>6</v>
      </c>
      <c r="D188" s="256" t="s">
        <v>75</v>
      </c>
      <c r="F188" s="214">
        <f>C188*E188</f>
        <v>0</v>
      </c>
      <c r="G188" s="214">
        <f>E188*0.2</f>
        <v>0</v>
      </c>
      <c r="H188" s="214">
        <f>G188*C188</f>
        <v>0</v>
      </c>
      <c r="I188" s="214">
        <f>F188+H188</f>
        <v>0</v>
      </c>
      <c r="J188" s="214"/>
    </row>
    <row r="189" spans="1:11" x14ac:dyDescent="0.2">
      <c r="A189" s="221"/>
      <c r="B189" s="211" t="s">
        <v>972</v>
      </c>
      <c r="C189" s="222">
        <v>18</v>
      </c>
      <c r="D189" s="256" t="s">
        <v>75</v>
      </c>
      <c r="F189" s="214">
        <f>C189*E189</f>
        <v>0</v>
      </c>
      <c r="G189" s="214">
        <f>E189*0.2</f>
        <v>0</v>
      </c>
      <c r="H189" s="214">
        <f>G189*C189</f>
        <v>0</v>
      </c>
      <c r="I189" s="214">
        <f>F189+H189</f>
        <v>0</v>
      </c>
      <c r="J189" s="214"/>
    </row>
    <row r="190" spans="1:11" x14ac:dyDescent="0.2">
      <c r="A190" s="221"/>
      <c r="B190" s="211" t="s">
        <v>973</v>
      </c>
      <c r="C190" s="222">
        <v>10</v>
      </c>
      <c r="D190" s="256" t="s">
        <v>75</v>
      </c>
      <c r="F190" s="214">
        <f>C190*E190</f>
        <v>0</v>
      </c>
      <c r="G190" s="214">
        <f>E190*0.2</f>
        <v>0</v>
      </c>
      <c r="H190" s="214">
        <f>G190*C190</f>
        <v>0</v>
      </c>
      <c r="I190" s="214">
        <f>F190+H190</f>
        <v>0</v>
      </c>
      <c r="J190" s="214"/>
    </row>
    <row r="191" spans="1:11" x14ac:dyDescent="0.2">
      <c r="A191" s="221"/>
      <c r="C191" s="222"/>
      <c r="D191" s="256"/>
      <c r="F191" s="214"/>
      <c r="G191" s="214"/>
      <c r="H191" s="214"/>
      <c r="I191" s="214"/>
      <c r="J191" s="214"/>
    </row>
    <row r="192" spans="1:11" x14ac:dyDescent="0.2">
      <c r="A192" s="224" t="s">
        <v>974</v>
      </c>
      <c r="C192" s="222"/>
      <c r="D192" s="256"/>
      <c r="F192" s="214"/>
      <c r="G192" s="214"/>
      <c r="H192" s="214"/>
      <c r="I192" s="214"/>
      <c r="J192" s="214"/>
    </row>
    <row r="193" spans="1:11" ht="25.5" x14ac:dyDescent="0.2">
      <c r="A193" s="221"/>
      <c r="B193" s="211" t="s">
        <v>975</v>
      </c>
      <c r="C193" s="213">
        <v>3</v>
      </c>
      <c r="D193" s="218" t="s">
        <v>99</v>
      </c>
      <c r="F193" s="214">
        <f>C193*E193</f>
        <v>0</v>
      </c>
      <c r="G193" s="214">
        <f>E193*0.2</f>
        <v>0</v>
      </c>
      <c r="H193" s="214">
        <f>G193*C193</f>
        <v>0</v>
      </c>
      <c r="I193" s="214">
        <f>F193+H193</f>
        <v>0</v>
      </c>
      <c r="J193" s="214"/>
    </row>
    <row r="194" spans="1:11" x14ac:dyDescent="0.2">
      <c r="A194" s="221"/>
      <c r="C194" s="213"/>
      <c r="D194" s="218"/>
      <c r="F194" s="214"/>
      <c r="G194" s="214"/>
      <c r="H194" s="214"/>
      <c r="I194" s="214"/>
      <c r="J194" s="214"/>
    </row>
    <row r="195" spans="1:11" ht="38.25" x14ac:dyDescent="0.2">
      <c r="A195" s="221"/>
      <c r="B195" s="247" t="s">
        <v>976</v>
      </c>
      <c r="C195" s="248">
        <v>34</v>
      </c>
      <c r="D195" s="248" t="s">
        <v>75</v>
      </c>
      <c r="F195" s="214">
        <f>C195*E195</f>
        <v>0</v>
      </c>
      <c r="G195" s="214">
        <f>E195*0.2</f>
        <v>0</v>
      </c>
      <c r="H195" s="214">
        <f>G195*C195</f>
        <v>0</v>
      </c>
      <c r="I195" s="214">
        <f>F195+H195</f>
        <v>0</v>
      </c>
      <c r="J195" s="214"/>
    </row>
    <row r="196" spans="1:11" x14ac:dyDescent="0.2">
      <c r="F196" s="214"/>
      <c r="G196" s="214"/>
      <c r="H196" s="214"/>
      <c r="I196" s="214"/>
      <c r="J196" s="214"/>
    </row>
    <row r="197" spans="1:11" x14ac:dyDescent="0.2">
      <c r="A197" s="216" t="s">
        <v>977</v>
      </c>
      <c r="E197" s="274"/>
      <c r="F197" s="235">
        <f>SUM(F180:F196)</f>
        <v>0</v>
      </c>
      <c r="G197" s="214"/>
      <c r="H197" s="235">
        <f>SUM(H180:H196)</f>
        <v>0</v>
      </c>
      <c r="I197" s="235">
        <f>SUM(I180:I196)</f>
        <v>0</v>
      </c>
      <c r="J197" s="235"/>
    </row>
    <row r="198" spans="1:11" x14ac:dyDescent="0.2">
      <c r="A198" s="216"/>
      <c r="E198" s="274"/>
      <c r="F198" s="235"/>
      <c r="G198" s="214"/>
      <c r="H198" s="235"/>
      <c r="I198" s="235"/>
      <c r="J198" s="235"/>
    </row>
    <row r="200" spans="1:11" x14ac:dyDescent="0.2">
      <c r="A200" s="216" t="s">
        <v>26</v>
      </c>
      <c r="B200" s="275"/>
      <c r="C200" s="276"/>
      <c r="D200" s="276"/>
      <c r="E200" s="277"/>
      <c r="F200" s="271"/>
      <c r="G200" s="271"/>
      <c r="H200" s="271"/>
      <c r="I200" s="271"/>
      <c r="J200" s="211"/>
      <c r="K200" s="278" t="s">
        <v>978</v>
      </c>
    </row>
    <row r="201" spans="1:11" x14ac:dyDescent="0.2">
      <c r="A201" s="279" t="s">
        <v>979</v>
      </c>
      <c r="B201" s="210" t="s">
        <v>980</v>
      </c>
      <c r="C201" s="212">
        <v>24</v>
      </c>
      <c r="D201" s="212" t="s">
        <v>706</v>
      </c>
      <c r="F201" s="214">
        <f>C201*E201</f>
        <v>0</v>
      </c>
      <c r="G201" s="214"/>
      <c r="H201" s="214">
        <f>G201*C201</f>
        <v>0</v>
      </c>
      <c r="I201" s="214">
        <f>F201+H201</f>
        <v>0</v>
      </c>
      <c r="J201" s="211"/>
      <c r="K201" s="280"/>
    </row>
    <row r="202" spans="1:11" x14ac:dyDescent="0.2">
      <c r="A202" s="279" t="s">
        <v>981</v>
      </c>
      <c r="B202" s="210" t="s">
        <v>982</v>
      </c>
      <c r="C202" s="212">
        <v>72</v>
      </c>
      <c r="D202" s="212" t="s">
        <v>706</v>
      </c>
      <c r="F202" s="214">
        <f>C202*E202</f>
        <v>0</v>
      </c>
      <c r="G202" s="214"/>
      <c r="H202" s="214">
        <f>G202*C202</f>
        <v>0</v>
      </c>
      <c r="I202" s="214">
        <f>F202+H202</f>
        <v>0</v>
      </c>
      <c r="J202" s="211"/>
      <c r="K202" s="280"/>
    </row>
    <row r="203" spans="1:11" x14ac:dyDescent="0.2">
      <c r="A203" s="279" t="s">
        <v>983</v>
      </c>
      <c r="B203" s="210" t="s">
        <v>984</v>
      </c>
      <c r="C203" s="212">
        <v>80</v>
      </c>
      <c r="D203" s="212" t="s">
        <v>706</v>
      </c>
      <c r="F203" s="214">
        <f>C203*E203</f>
        <v>0</v>
      </c>
      <c r="G203" s="214"/>
      <c r="H203" s="214">
        <f>G203*C203</f>
        <v>0</v>
      </c>
      <c r="I203" s="214">
        <f>F203+H203</f>
        <v>0</v>
      </c>
      <c r="J203" s="211"/>
      <c r="K203" s="280"/>
    </row>
    <row r="204" spans="1:11" x14ac:dyDescent="0.2">
      <c r="A204" s="279" t="s">
        <v>985</v>
      </c>
      <c r="B204" s="210" t="s">
        <v>986</v>
      </c>
      <c r="C204" s="212">
        <v>80</v>
      </c>
      <c r="D204" s="212" t="s">
        <v>706</v>
      </c>
      <c r="F204" s="214">
        <f>C204*E204</f>
        <v>0</v>
      </c>
      <c r="G204" s="214"/>
      <c r="H204" s="214">
        <f>G204*C204</f>
        <v>0</v>
      </c>
      <c r="I204" s="214">
        <f>F204+H204</f>
        <v>0</v>
      </c>
      <c r="J204" s="211"/>
      <c r="K204" s="280"/>
    </row>
    <row r="205" spans="1:11" ht="28.5" customHeight="1" x14ac:dyDescent="0.2">
      <c r="A205" s="279" t="s">
        <v>987</v>
      </c>
      <c r="B205" s="211" t="s">
        <v>988</v>
      </c>
      <c r="C205" s="218">
        <v>12</v>
      </c>
      <c r="D205" s="218" t="s">
        <v>706</v>
      </c>
      <c r="E205" s="277"/>
      <c r="F205" s="214">
        <f>C205*E205</f>
        <v>0</v>
      </c>
      <c r="G205" s="214"/>
      <c r="H205" s="214">
        <f>G205*C205</f>
        <v>0</v>
      </c>
      <c r="I205" s="214">
        <f>F205+H205</f>
        <v>0</v>
      </c>
      <c r="J205" s="214"/>
    </row>
    <row r="206" spans="1:11" x14ac:dyDescent="0.2">
      <c r="A206" s="281" t="s">
        <v>760</v>
      </c>
      <c r="F206" s="214"/>
      <c r="G206" s="214"/>
      <c r="H206" s="214"/>
      <c r="I206" s="214"/>
      <c r="J206" s="211"/>
      <c r="K206" s="280"/>
    </row>
    <row r="207" spans="1:11" x14ac:dyDescent="0.2">
      <c r="A207" s="216" t="s">
        <v>989</v>
      </c>
      <c r="B207" s="231"/>
      <c r="C207" s="232"/>
      <c r="D207" s="232"/>
      <c r="E207" s="234"/>
      <c r="F207" s="271">
        <f>SUM(F201:F206)</f>
        <v>0</v>
      </c>
      <c r="G207" s="271"/>
      <c r="H207" s="271">
        <f>SUM(H201:H206)</f>
        <v>0</v>
      </c>
      <c r="I207" s="271">
        <f>SUM(I201:I206)</f>
        <v>0</v>
      </c>
      <c r="J207" s="211"/>
      <c r="K207" s="280"/>
    </row>
    <row r="208" spans="1:11" x14ac:dyDescent="0.2">
      <c r="J208" s="211"/>
      <c r="K208" s="280"/>
    </row>
    <row r="209" spans="1:11" x14ac:dyDescent="0.2">
      <c r="J209" s="211"/>
      <c r="K209" s="280"/>
    </row>
    <row r="210" spans="1:11" x14ac:dyDescent="0.2">
      <c r="A210" s="282" t="s">
        <v>765</v>
      </c>
      <c r="B210" s="275"/>
      <c r="C210" s="276"/>
      <c r="D210" s="276"/>
      <c r="E210" s="277"/>
      <c r="F210" s="277"/>
      <c r="G210" s="277"/>
      <c r="H210" s="277"/>
      <c r="I210" s="277"/>
      <c r="J210" s="277"/>
      <c r="K210" s="278" t="s">
        <v>978</v>
      </c>
    </row>
    <row r="211" spans="1:11" x14ac:dyDescent="0.2">
      <c r="A211" s="279" t="s">
        <v>990</v>
      </c>
      <c r="B211" s="211" t="s">
        <v>766</v>
      </c>
      <c r="C211" s="212">
        <v>1</v>
      </c>
      <c r="D211" s="212" t="s">
        <v>102</v>
      </c>
      <c r="E211" s="211"/>
      <c r="F211" s="241">
        <f>C211*E211</f>
        <v>0</v>
      </c>
      <c r="G211" s="241">
        <f>E211*0.2</f>
        <v>0</v>
      </c>
      <c r="H211" s="241">
        <f>G211*C211</f>
        <v>0</v>
      </c>
      <c r="I211" s="241">
        <f>F211+H211</f>
        <v>0</v>
      </c>
      <c r="J211" s="211"/>
    </row>
    <row r="212" spans="1:11" x14ac:dyDescent="0.2">
      <c r="A212" s="279" t="s">
        <v>991</v>
      </c>
      <c r="B212" s="211" t="s">
        <v>624</v>
      </c>
      <c r="C212" s="212">
        <v>1</v>
      </c>
      <c r="D212" s="212" t="s">
        <v>102</v>
      </c>
      <c r="E212" s="211"/>
      <c r="F212" s="241">
        <f>C212*E212</f>
        <v>0</v>
      </c>
      <c r="H212" s="241">
        <f>G212*C212</f>
        <v>0</v>
      </c>
      <c r="I212" s="241">
        <f>F212+H212</f>
        <v>0</v>
      </c>
      <c r="J212" s="211"/>
    </row>
    <row r="213" spans="1:11" x14ac:dyDescent="0.2">
      <c r="A213" s="279" t="s">
        <v>992</v>
      </c>
      <c r="B213" s="211" t="s">
        <v>993</v>
      </c>
      <c r="C213" s="212">
        <v>1</v>
      </c>
      <c r="D213" s="212" t="s">
        <v>102</v>
      </c>
      <c r="E213" s="211"/>
      <c r="H213" s="241">
        <f>G213*C213</f>
        <v>0</v>
      </c>
      <c r="I213" s="241">
        <f>F213+H213</f>
        <v>0</v>
      </c>
      <c r="J213" s="211"/>
    </row>
    <row r="214" spans="1:11" x14ac:dyDescent="0.2">
      <c r="A214" s="279" t="s">
        <v>994</v>
      </c>
      <c r="B214" s="211" t="s">
        <v>995</v>
      </c>
      <c r="C214" s="212">
        <v>1</v>
      </c>
      <c r="D214" s="212" t="s">
        <v>102</v>
      </c>
      <c r="E214" s="211"/>
      <c r="H214" s="241">
        <f>G214*C214</f>
        <v>0</v>
      </c>
      <c r="I214" s="241">
        <f>F214+H214</f>
        <v>0</v>
      </c>
      <c r="J214" s="211"/>
    </row>
    <row r="215" spans="1:11" x14ac:dyDescent="0.2">
      <c r="A215" s="279" t="s">
        <v>996</v>
      </c>
      <c r="B215" s="211" t="s">
        <v>997</v>
      </c>
      <c r="C215" s="212">
        <v>1</v>
      </c>
      <c r="D215" s="212" t="s">
        <v>102</v>
      </c>
      <c r="E215" s="211"/>
      <c r="F215" s="241">
        <f>C215*E215</f>
        <v>0</v>
      </c>
      <c r="H215" s="241">
        <f>G215*C215</f>
        <v>0</v>
      </c>
      <c r="I215" s="241">
        <f>F215+H215</f>
        <v>0</v>
      </c>
      <c r="J215" s="211"/>
    </row>
    <row r="216" spans="1:11" x14ac:dyDescent="0.2">
      <c r="A216" s="283" t="s">
        <v>1449</v>
      </c>
      <c r="B216" s="211" t="s">
        <v>1450</v>
      </c>
      <c r="C216" s="212">
        <v>1</v>
      </c>
      <c r="D216" s="212" t="s">
        <v>102</v>
      </c>
      <c r="F216" s="241">
        <v>0</v>
      </c>
      <c r="G216" s="241">
        <v>0</v>
      </c>
      <c r="H216" s="241">
        <v>0</v>
      </c>
      <c r="I216" s="241">
        <v>0</v>
      </c>
    </row>
    <row r="217" spans="1:11" x14ac:dyDescent="0.2">
      <c r="A217" s="282" t="s">
        <v>998</v>
      </c>
      <c r="B217" s="231"/>
      <c r="C217" s="232"/>
      <c r="D217" s="232"/>
      <c r="E217" s="234"/>
      <c r="F217" s="277">
        <f>SUM(F211:F216)</f>
        <v>0</v>
      </c>
      <c r="G217" s="277"/>
      <c r="H217" s="277">
        <f>SUM(H211:H216)</f>
        <v>0</v>
      </c>
      <c r="I217" s="277">
        <f>SUM(I211:I216)</f>
        <v>0</v>
      </c>
      <c r="J217" s="277"/>
    </row>
    <row r="218" spans="1:11" x14ac:dyDescent="0.2">
      <c r="A218" s="282"/>
      <c r="E218" s="274"/>
      <c r="F218" s="234"/>
      <c r="H218" s="234"/>
      <c r="I218" s="234"/>
      <c r="J218" s="234"/>
    </row>
    <row r="219" spans="1:11" x14ac:dyDescent="0.2">
      <c r="A219" s="282"/>
      <c r="E219" s="274"/>
      <c r="F219" s="234"/>
      <c r="H219" s="234"/>
      <c r="I219" s="234"/>
      <c r="J219" s="234"/>
    </row>
  </sheetData>
  <mergeCells count="2">
    <mergeCell ref="C1:D1"/>
    <mergeCell ref="B95:C95"/>
  </mergeCells>
  <hyperlinks>
    <hyperlink ref="K186" r:id="rId1"/>
    <hyperlink ref="K179" r:id="rId2"/>
  </hyperlinks>
  <pageMargins left="0.94488188976377963" right="0.62992125984251968" top="0.43307086614173229" bottom="0.78740157480314965" header="0.39370078740157483" footer="0.51181102362204722"/>
  <pageSetup paperSize="9" orientation="landscape" horizontalDpi="300" verticalDpi="300" r:id="rId3"/>
  <headerFooter alignWithMargins="0">
    <oddFooter>&amp;LROZPOČET: PROVOZNÍ BUDOVA ŘÍČANY U BRNA - VYTÁPĚNÍ&amp;RStránka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BE98"/>
  <sheetViews>
    <sheetView topLeftCell="A2" zoomScaleNormal="100" workbookViewId="0">
      <selection activeCell="E47" sqref="E47"/>
    </sheetView>
  </sheetViews>
  <sheetFormatPr defaultRowHeight="12.75" x14ac:dyDescent="0.2"/>
  <cols>
    <col min="1" max="1" width="5.85546875" customWidth="1"/>
    <col min="2" max="2" width="6.140625" customWidth="1"/>
    <col min="3" max="3" width="11.42578125" customWidth="1"/>
    <col min="4" max="4" width="15.85546875" customWidth="1"/>
    <col min="5" max="5" width="11.28515625" customWidth="1"/>
    <col min="6" max="6" width="10.85546875" customWidth="1"/>
    <col min="7" max="7" width="11" customWidth="1"/>
    <col min="8" max="8" width="11.140625" customWidth="1"/>
    <col min="9" max="9" width="10.7109375" customWidth="1"/>
  </cols>
  <sheetData>
    <row r="1" spans="1:9" ht="13.5" thickTop="1" x14ac:dyDescent="0.2">
      <c r="A1" s="652" t="s">
        <v>4</v>
      </c>
      <c r="B1" s="653"/>
      <c r="C1" s="69" t="str">
        <f>CONCATENATE(cislostavby," ",nazevstavby)</f>
        <v xml:space="preserve"> Víceúčelové hřiště Marečkova loučka</v>
      </c>
      <c r="D1" s="70"/>
      <c r="E1" s="71"/>
      <c r="F1" s="70"/>
      <c r="G1" s="72"/>
      <c r="H1" s="73"/>
      <c r="I1" s="74"/>
    </row>
    <row r="2" spans="1:9" ht="13.5" thickBot="1" x14ac:dyDescent="0.25">
      <c r="A2" s="654" t="s">
        <v>0</v>
      </c>
      <c r="B2" s="655"/>
      <c r="C2" s="75" t="str">
        <f>CONCATENATE(cisloobjektu," ",nazevobjektu)</f>
        <v xml:space="preserve"> F 02.01-provozní budova-STAVEBNÍ ČÁST</v>
      </c>
      <c r="D2" s="76"/>
      <c r="E2" s="77"/>
      <c r="F2" s="76"/>
      <c r="G2" s="656"/>
      <c r="H2" s="656"/>
      <c r="I2" s="657"/>
    </row>
    <row r="3" spans="1:9" ht="13.5" thickTop="1" x14ac:dyDescent="0.2"/>
    <row r="4" spans="1:9" ht="19.5" customHeight="1" x14ac:dyDescent="0.25">
      <c r="A4" s="78" t="s">
        <v>43</v>
      </c>
      <c r="B4" s="1"/>
      <c r="C4" s="1"/>
      <c r="D4" s="1"/>
      <c r="E4" s="1"/>
      <c r="F4" s="1"/>
      <c r="G4" s="1"/>
      <c r="H4" s="1"/>
      <c r="I4" s="1"/>
    </row>
    <row r="5" spans="1:9" ht="13.5" thickBot="1" x14ac:dyDescent="0.25"/>
    <row r="6" spans="1:9" s="30" customFormat="1" ht="13.5" thickBot="1" x14ac:dyDescent="0.25">
      <c r="A6" s="79"/>
      <c r="B6" s="80" t="s">
        <v>44</v>
      </c>
      <c r="C6" s="80"/>
      <c r="D6" s="81"/>
      <c r="E6" s="82" t="s">
        <v>45</v>
      </c>
      <c r="F6" s="83" t="s">
        <v>46</v>
      </c>
      <c r="G6" s="83" t="s">
        <v>47</v>
      </c>
      <c r="H6" s="83" t="s">
        <v>48</v>
      </c>
      <c r="I6" s="84" t="s">
        <v>26</v>
      </c>
    </row>
    <row r="7" spans="1:9" s="30" customFormat="1" x14ac:dyDescent="0.2">
      <c r="A7" s="177" t="str">
        <f>'F 02.01-stavební část'!B7</f>
        <v>1</v>
      </c>
      <c r="B7" s="85" t="s">
        <v>1439</v>
      </c>
      <c r="C7" s="86"/>
      <c r="D7" s="87"/>
      <c r="E7" s="178">
        <f>SUM('F 02.01-Krycí list-STAVEBNÍ ČÁS'!C16)</f>
        <v>0</v>
      </c>
      <c r="F7" s="179">
        <f>'F 02.01-stavební část'!BD37+SUM('F 02.01-Krycí list-STAVEBNÍ ČÁS'!C17)</f>
        <v>0</v>
      </c>
      <c r="G7" s="179">
        <f>'F 02.01-stavební část'!BE37+SUM('F 02.01-Krycí list-STAVEBNÍ ČÁS'!C14)</f>
        <v>0</v>
      </c>
      <c r="H7" s="179">
        <f>'F 02.01-stavební část'!BF37+SUM('F 02.01-Krycí list-STAVEBNÍ ČÁS'!C15)</f>
        <v>0</v>
      </c>
      <c r="I7" s="180">
        <f>'F 02.01-stavební část'!BG37</f>
        <v>0</v>
      </c>
    </row>
    <row r="8" spans="1:9" s="30" customFormat="1" x14ac:dyDescent="0.2">
      <c r="A8" s="177" t="str">
        <f>'F 02.01-stavební část'!B38</f>
        <v>2</v>
      </c>
      <c r="B8" s="85" t="s">
        <v>1440</v>
      </c>
      <c r="C8" s="86"/>
      <c r="D8" s="87"/>
      <c r="E8" s="178">
        <v>0</v>
      </c>
      <c r="F8" s="179">
        <f>'F 02.01-stavební část'!BD59</f>
        <v>0</v>
      </c>
      <c r="G8" s="179">
        <f>'F 02.01-stavební část'!BE59+SUM('F02.03-ELEKTROINSTALACE'!G104:H104)</f>
        <v>0</v>
      </c>
      <c r="H8" s="179">
        <f>'F 02.01-stavební část'!BF59+SUM('F02.03-ELEKTROINSTALACE'!I104:J104)</f>
        <v>0</v>
      </c>
      <c r="I8" s="180">
        <f>'F 02.01-stavební část'!BG59</f>
        <v>0</v>
      </c>
    </row>
    <row r="9" spans="1:9" s="30" customFormat="1" x14ac:dyDescent="0.2">
      <c r="A9" s="177" t="str">
        <f>'F 02.01-stavební část'!B60</f>
        <v>3</v>
      </c>
      <c r="B9" s="85" t="s">
        <v>1441</v>
      </c>
      <c r="C9" s="86"/>
      <c r="D9" s="87"/>
      <c r="E9" s="178">
        <v>0</v>
      </c>
      <c r="F9" s="179">
        <f>'F 02.01-stavební část'!BD85</f>
        <v>0</v>
      </c>
      <c r="G9" s="179">
        <f>'F 02.01-stavební část'!BE85+SUM('SO 04-přípojka NN'!G24:H24)</f>
        <v>0</v>
      </c>
      <c r="H9" s="179">
        <f>'F 02.01-stavební část'!BF85+SUM('SO 04-přípojka NN'!I24:J24)</f>
        <v>0</v>
      </c>
      <c r="I9" s="180">
        <f>'F 02.01-stavební část'!BG85</f>
        <v>0</v>
      </c>
    </row>
    <row r="10" spans="1:9" s="30" customFormat="1" x14ac:dyDescent="0.2">
      <c r="A10" s="177" t="str">
        <f>'F 02.01-stavební část'!B86</f>
        <v>4</v>
      </c>
      <c r="B10" s="85" t="s">
        <v>1442</v>
      </c>
      <c r="C10" s="86"/>
      <c r="D10" s="87"/>
      <c r="E10" s="178">
        <v>0</v>
      </c>
      <c r="F10" s="179">
        <f>'F 02.01-stavební část'!BD90</f>
        <v>0</v>
      </c>
      <c r="G10" s="179">
        <f>'F 02.01-stavební část'!BE90+SUM('F02.04-SLABOPROUD A ZAŘÍZENÍ'!H394)</f>
        <v>0</v>
      </c>
      <c r="H10" s="179">
        <f>'F 02.01-stavební část'!BF90</f>
        <v>0</v>
      </c>
      <c r="I10" s="180">
        <f>'F 02.01-stavební část'!BG90</f>
        <v>0</v>
      </c>
    </row>
    <row r="11" spans="1:9" s="30" customFormat="1" x14ac:dyDescent="0.2">
      <c r="A11" s="177" t="str">
        <f>'F 02.01-stavební část'!B91</f>
        <v>5</v>
      </c>
      <c r="B11" s="85" t="s">
        <v>1443</v>
      </c>
      <c r="C11" s="86"/>
      <c r="D11" s="87"/>
      <c r="E11" s="178">
        <f>SUM('F02.05-Krycí list-PLYNOINSTALAC'!C15)</f>
        <v>0</v>
      </c>
      <c r="F11" s="179">
        <f>'F 02.01-stavební část'!BD95+SUM('F02.05-Krycí list-PLYNOINSTALAC'!C16)</f>
        <v>0</v>
      </c>
      <c r="G11" s="179">
        <f>'F 02.01-stavební část'!BE95+SUM('F02.05-Krycí list-PLYNOINSTALAC'!C18)</f>
        <v>0</v>
      </c>
      <c r="H11" s="179">
        <f>'F 02.01-stavební část'!BF95+SUM('F02.05-Krycí list-PLYNOINSTALAC'!C17)</f>
        <v>0</v>
      </c>
      <c r="I11" s="180">
        <f>'F 02.01-stavební část'!BG95+SUM('F02.05-Krycí list-PLYNOINSTALAC'!G23)</f>
        <v>0</v>
      </c>
    </row>
    <row r="12" spans="1:9" s="30" customFormat="1" x14ac:dyDescent="0.2">
      <c r="A12" s="177" t="s">
        <v>1445</v>
      </c>
      <c r="B12" s="85" t="s">
        <v>1444</v>
      </c>
      <c r="C12" s="86"/>
      <c r="D12" s="87"/>
      <c r="E12" s="178">
        <v>0</v>
      </c>
      <c r="F12" s="179">
        <f>'F 02.01-stavební část'!BD112</f>
        <v>0</v>
      </c>
      <c r="G12" s="179">
        <f>'F 02.01-stavební část'!BE112+SUM('F 02.06-REKAPITULACE-VYTÁPĚNÍ '!D9)</f>
        <v>0</v>
      </c>
      <c r="H12" s="179">
        <f>'F 02.01-stavební část'!BF112+SUM('F 02.06-REKAPITULACE-VYTÁPĚNÍ '!D10)</f>
        <v>0</v>
      </c>
      <c r="I12" s="180">
        <f>'F 02.01-stavební část'!BG112+SUM('F 02.06-REKAPITULACE-VYTÁPĚNÍ '!D11)</f>
        <v>0</v>
      </c>
    </row>
    <row r="13" spans="1:9" s="30" customFormat="1" x14ac:dyDescent="0.2">
      <c r="A13" s="177"/>
      <c r="B13" s="85"/>
      <c r="C13" s="86"/>
      <c r="D13" s="87"/>
      <c r="E13" s="178"/>
      <c r="F13" s="179"/>
      <c r="G13" s="179"/>
      <c r="H13" s="179"/>
      <c r="I13" s="180"/>
    </row>
    <row r="14" spans="1:9" s="30" customFormat="1" x14ac:dyDescent="0.2">
      <c r="A14" s="177"/>
      <c r="B14" s="85"/>
      <c r="C14" s="86"/>
      <c r="D14" s="87"/>
      <c r="E14" s="178"/>
      <c r="F14" s="179"/>
      <c r="G14" s="179"/>
      <c r="H14" s="179"/>
      <c r="I14" s="180"/>
    </row>
    <row r="15" spans="1:9" s="30" customFormat="1" x14ac:dyDescent="0.2">
      <c r="A15" s="177"/>
      <c r="B15" s="85"/>
      <c r="C15" s="86"/>
      <c r="D15" s="87"/>
      <c r="E15" s="178"/>
      <c r="F15" s="179"/>
      <c r="G15" s="179"/>
      <c r="H15" s="179"/>
      <c r="I15" s="180"/>
    </row>
    <row r="16" spans="1:9" s="30" customFormat="1" x14ac:dyDescent="0.2">
      <c r="A16" s="177"/>
      <c r="B16" s="85"/>
      <c r="C16" s="86"/>
      <c r="D16" s="87"/>
      <c r="E16" s="178"/>
      <c r="F16" s="179"/>
      <c r="G16" s="179"/>
      <c r="H16" s="179"/>
      <c r="I16" s="180"/>
    </row>
    <row r="17" spans="1:9" s="30" customFormat="1" x14ac:dyDescent="0.2">
      <c r="A17" s="177"/>
      <c r="B17" s="85"/>
      <c r="C17" s="86"/>
      <c r="D17" s="87"/>
      <c r="E17" s="178"/>
      <c r="F17" s="179"/>
      <c r="G17" s="179"/>
      <c r="H17" s="179"/>
      <c r="I17" s="180"/>
    </row>
    <row r="18" spans="1:9" s="30" customFormat="1" x14ac:dyDescent="0.2">
      <c r="A18" s="177"/>
      <c r="B18" s="85"/>
      <c r="C18" s="86"/>
      <c r="D18" s="87"/>
      <c r="E18" s="178"/>
      <c r="F18" s="179"/>
      <c r="G18" s="179"/>
      <c r="H18" s="179"/>
      <c r="I18" s="180"/>
    </row>
    <row r="19" spans="1:9" s="30" customFormat="1" x14ac:dyDescent="0.2">
      <c r="A19" s="177"/>
      <c r="B19" s="85"/>
      <c r="C19" s="86"/>
      <c r="D19" s="87"/>
      <c r="E19" s="178"/>
      <c r="F19" s="179"/>
      <c r="G19" s="179"/>
      <c r="H19" s="179"/>
      <c r="I19" s="180"/>
    </row>
    <row r="20" spans="1:9" s="30" customFormat="1" x14ac:dyDescent="0.2">
      <c r="A20" s="177"/>
      <c r="B20" s="85"/>
      <c r="C20" s="86"/>
      <c r="D20" s="87"/>
      <c r="E20" s="178"/>
      <c r="F20" s="179"/>
      <c r="G20" s="179"/>
      <c r="H20" s="179"/>
      <c r="I20" s="180"/>
    </row>
    <row r="21" spans="1:9" s="30" customFormat="1" x14ac:dyDescent="0.2">
      <c r="A21" s="177"/>
      <c r="B21" s="85"/>
      <c r="C21" s="86"/>
      <c r="D21" s="87"/>
      <c r="E21" s="178"/>
      <c r="F21" s="179"/>
      <c r="G21" s="179"/>
      <c r="H21" s="179"/>
      <c r="I21" s="180"/>
    </row>
    <row r="22" spans="1:9" s="30" customFormat="1" x14ac:dyDescent="0.2">
      <c r="A22" s="177"/>
      <c r="B22" s="85"/>
      <c r="C22" s="86"/>
      <c r="D22" s="87"/>
      <c r="E22" s="178"/>
      <c r="F22" s="179"/>
      <c r="G22" s="179"/>
      <c r="H22" s="179"/>
      <c r="I22" s="180"/>
    </row>
    <row r="23" spans="1:9" s="30" customFormat="1" x14ac:dyDescent="0.2">
      <c r="A23" s="177"/>
      <c r="B23" s="85"/>
      <c r="C23" s="86"/>
      <c r="D23" s="87"/>
      <c r="E23" s="178"/>
      <c r="F23" s="179"/>
      <c r="G23" s="179"/>
      <c r="H23" s="179"/>
      <c r="I23" s="180"/>
    </row>
    <row r="24" spans="1:9" s="30" customFormat="1" x14ac:dyDescent="0.2">
      <c r="A24" s="177"/>
      <c r="B24" s="85"/>
      <c r="C24" s="86"/>
      <c r="D24" s="87"/>
      <c r="E24" s="178"/>
      <c r="F24" s="179"/>
      <c r="G24" s="179"/>
      <c r="H24" s="179"/>
      <c r="I24" s="180"/>
    </row>
    <row r="25" spans="1:9" s="30" customFormat="1" x14ac:dyDescent="0.2">
      <c r="A25" s="177"/>
      <c r="B25" s="85"/>
      <c r="C25" s="86"/>
      <c r="D25" s="87"/>
      <c r="E25" s="178"/>
      <c r="F25" s="179"/>
      <c r="G25" s="179"/>
      <c r="H25" s="179"/>
      <c r="I25" s="180"/>
    </row>
    <row r="26" spans="1:9" s="30" customFormat="1" x14ac:dyDescent="0.2">
      <c r="A26" s="177"/>
      <c r="B26" s="85"/>
      <c r="C26" s="86"/>
      <c r="D26" s="87"/>
      <c r="E26" s="178"/>
      <c r="F26" s="179"/>
      <c r="G26" s="179"/>
      <c r="H26" s="179"/>
      <c r="I26" s="180"/>
    </row>
    <row r="27" spans="1:9" s="30" customFormat="1" x14ac:dyDescent="0.2">
      <c r="A27" s="177"/>
      <c r="B27" s="85"/>
      <c r="C27" s="86"/>
      <c r="D27" s="87"/>
      <c r="E27" s="178"/>
      <c r="F27" s="179"/>
      <c r="G27" s="179"/>
      <c r="H27" s="179"/>
      <c r="I27" s="180"/>
    </row>
    <row r="28" spans="1:9" s="30" customFormat="1" x14ac:dyDescent="0.2">
      <c r="A28" s="177"/>
      <c r="B28" s="85"/>
      <c r="C28" s="86"/>
      <c r="D28" s="87"/>
      <c r="E28" s="178"/>
      <c r="F28" s="179"/>
      <c r="G28" s="179"/>
      <c r="H28" s="179"/>
      <c r="I28" s="180"/>
    </row>
    <row r="29" spans="1:9" s="30" customFormat="1" x14ac:dyDescent="0.2">
      <c r="A29" s="177"/>
      <c r="B29" s="85"/>
      <c r="C29" s="86"/>
      <c r="D29" s="87"/>
      <c r="E29" s="178"/>
      <c r="F29" s="179"/>
      <c r="G29" s="179"/>
      <c r="H29" s="179"/>
      <c r="I29" s="180"/>
    </row>
    <row r="30" spans="1:9" s="30" customFormat="1" x14ac:dyDescent="0.2">
      <c r="A30" s="177"/>
      <c r="B30" s="85"/>
      <c r="C30" s="86"/>
      <c r="D30" s="87"/>
      <c r="E30" s="178"/>
      <c r="F30" s="179"/>
      <c r="G30" s="179"/>
      <c r="H30" s="179"/>
      <c r="I30" s="180"/>
    </row>
    <row r="31" spans="1:9" s="30" customFormat="1" x14ac:dyDescent="0.2">
      <c r="A31" s="177"/>
      <c r="B31" s="85"/>
      <c r="C31" s="86"/>
      <c r="D31" s="87"/>
      <c r="E31" s="178"/>
      <c r="F31" s="179"/>
      <c r="G31" s="179"/>
      <c r="H31" s="179"/>
      <c r="I31" s="180"/>
    </row>
    <row r="32" spans="1:9" s="30" customFormat="1" x14ac:dyDescent="0.2">
      <c r="A32" s="177"/>
      <c r="B32" s="85"/>
      <c r="C32" s="86"/>
      <c r="D32" s="87"/>
      <c r="E32" s="178"/>
      <c r="F32" s="179"/>
      <c r="G32" s="179"/>
      <c r="H32" s="179"/>
      <c r="I32" s="180"/>
    </row>
    <row r="33" spans="1:57" s="30" customFormat="1" x14ac:dyDescent="0.2">
      <c r="A33" s="177"/>
      <c r="B33" s="85"/>
      <c r="C33" s="86"/>
      <c r="D33" s="87"/>
      <c r="E33" s="178"/>
      <c r="F33" s="179"/>
      <c r="G33" s="179"/>
      <c r="H33" s="179"/>
      <c r="I33" s="180"/>
    </row>
    <row r="34" spans="1:57" s="30" customFormat="1" x14ac:dyDescent="0.2">
      <c r="A34" s="177"/>
      <c r="B34" s="85"/>
      <c r="C34" s="86"/>
      <c r="D34" s="87"/>
      <c r="E34" s="178"/>
      <c r="F34" s="179"/>
      <c r="G34" s="179"/>
      <c r="H34" s="179"/>
      <c r="I34" s="180"/>
    </row>
    <row r="35" spans="1:57" s="30" customFormat="1" x14ac:dyDescent="0.2">
      <c r="A35" s="177"/>
      <c r="B35" s="85"/>
      <c r="C35" s="86"/>
      <c r="D35" s="87"/>
      <c r="E35" s="178"/>
      <c r="F35" s="179"/>
      <c r="G35" s="179"/>
      <c r="H35" s="179"/>
      <c r="I35" s="180"/>
    </row>
    <row r="36" spans="1:57" s="30" customFormat="1" x14ac:dyDescent="0.2">
      <c r="A36" s="177"/>
      <c r="B36" s="85"/>
      <c r="C36" s="86"/>
      <c r="D36" s="87"/>
      <c r="E36" s="178"/>
      <c r="F36" s="179"/>
      <c r="G36" s="179"/>
      <c r="H36" s="179"/>
      <c r="I36" s="180"/>
    </row>
    <row r="37" spans="1:57" s="30" customFormat="1" x14ac:dyDescent="0.2">
      <c r="A37" s="177"/>
      <c r="B37" s="85"/>
      <c r="C37" s="86"/>
      <c r="D37" s="87"/>
      <c r="E37" s="178"/>
      <c r="F37" s="179"/>
      <c r="G37" s="179"/>
      <c r="H37" s="179"/>
      <c r="I37" s="180"/>
    </row>
    <row r="38" spans="1:57" s="30" customFormat="1" x14ac:dyDescent="0.2">
      <c r="A38" s="177"/>
      <c r="B38" s="85"/>
      <c r="C38" s="86"/>
      <c r="D38" s="87"/>
      <c r="E38" s="178"/>
      <c r="F38" s="179"/>
      <c r="G38" s="179"/>
      <c r="H38" s="179"/>
      <c r="I38" s="180"/>
    </row>
    <row r="39" spans="1:57" s="30" customFormat="1" ht="13.5" thickBot="1" x14ac:dyDescent="0.25">
      <c r="A39" s="177"/>
      <c r="B39" s="85"/>
      <c r="C39" s="86"/>
      <c r="D39" s="87"/>
      <c r="E39" s="178"/>
      <c r="F39" s="179"/>
      <c r="G39" s="179"/>
      <c r="H39" s="179"/>
      <c r="I39" s="180"/>
    </row>
    <row r="40" spans="1:57" s="93" customFormat="1" ht="13.5" thickBot="1" x14ac:dyDescent="0.25">
      <c r="A40" s="88"/>
      <c r="B40" s="80" t="s">
        <v>49</v>
      </c>
      <c r="C40" s="80"/>
      <c r="D40" s="89"/>
      <c r="E40" s="90">
        <f>SUM(E7:E39)</f>
        <v>0</v>
      </c>
      <c r="F40" s="91">
        <f>SUM(F7:F39)</f>
        <v>0</v>
      </c>
      <c r="G40" s="91">
        <f>SUM(G7:G39)</f>
        <v>0</v>
      </c>
      <c r="H40" s="91">
        <f>SUM(H7:H39)</f>
        <v>0</v>
      </c>
      <c r="I40" s="92">
        <f>SUM(I7:I39)</f>
        <v>0</v>
      </c>
    </row>
    <row r="41" spans="1:57" x14ac:dyDescent="0.2">
      <c r="A41" s="86"/>
      <c r="B41" s="86"/>
      <c r="C41" s="86"/>
      <c r="D41" s="86"/>
      <c r="E41" s="86"/>
      <c r="F41" s="86"/>
      <c r="G41" s="86"/>
      <c r="H41" s="86"/>
      <c r="I41" s="86"/>
    </row>
    <row r="42" spans="1:57" ht="19.5" customHeight="1" x14ac:dyDescent="0.25">
      <c r="A42" s="94" t="s">
        <v>50</v>
      </c>
      <c r="B42" s="94"/>
      <c r="C42" s="94"/>
      <c r="D42" s="94"/>
      <c r="E42" s="94"/>
      <c r="F42" s="94"/>
      <c r="G42" s="95"/>
      <c r="H42" s="94"/>
      <c r="I42" s="94"/>
      <c r="BA42" s="31"/>
      <c r="BB42" s="31"/>
      <c r="BC42" s="31"/>
      <c r="BD42" s="31"/>
      <c r="BE42" s="31"/>
    </row>
    <row r="43" spans="1:57" ht="13.5" thickBot="1" x14ac:dyDescent="0.25">
      <c r="A43" s="96"/>
      <c r="B43" s="96"/>
      <c r="C43" s="96"/>
      <c r="D43" s="96"/>
      <c r="E43" s="96"/>
      <c r="F43" s="96"/>
      <c r="G43" s="96"/>
      <c r="H43" s="96"/>
      <c r="I43" s="96"/>
    </row>
    <row r="44" spans="1:57" x14ac:dyDescent="0.2">
      <c r="A44" s="97" t="s">
        <v>51</v>
      </c>
      <c r="B44" s="98"/>
      <c r="C44" s="98"/>
      <c r="D44" s="99"/>
      <c r="E44" s="100" t="s">
        <v>52</v>
      </c>
      <c r="F44" s="101" t="s">
        <v>53</v>
      </c>
      <c r="G44" s="102" t="s">
        <v>54</v>
      </c>
      <c r="H44" s="103"/>
      <c r="I44" s="104" t="s">
        <v>52</v>
      </c>
    </row>
    <row r="45" spans="1:57" x14ac:dyDescent="0.2">
      <c r="A45" s="105" t="s">
        <v>623</v>
      </c>
      <c r="B45" s="106"/>
      <c r="C45" s="106"/>
      <c r="D45" s="107"/>
      <c r="E45" s="108">
        <v>0</v>
      </c>
      <c r="F45" s="109">
        <v>0</v>
      </c>
      <c r="G45" s="110">
        <f>CHOOSE(BA45+1,HSV+PSV,HSV+PSV+Mont,HSV+PSV+Dodavka+Mont,HSV,PSV,Mont,Dodavka,Mont+Dodavka,0)</f>
        <v>0</v>
      </c>
      <c r="H45" s="111"/>
      <c r="I45" s="112">
        <f>E45+F45*G45/100</f>
        <v>0</v>
      </c>
      <c r="BA45">
        <v>0</v>
      </c>
    </row>
    <row r="46" spans="1:57" x14ac:dyDescent="0.2">
      <c r="A46" s="105" t="s">
        <v>624</v>
      </c>
      <c r="B46" s="106"/>
      <c r="C46" s="106"/>
      <c r="D46" s="107"/>
      <c r="E46" s="108">
        <v>0</v>
      </c>
      <c r="F46" s="109">
        <v>0</v>
      </c>
      <c r="G46" s="110">
        <f>CHOOSE(BA46+1,HSV+PSV,HSV+PSV+Mont,HSV+PSV+Dodavka+Mont,HSV,PSV,Mont,Dodavka,Mont+Dodavka,0)</f>
        <v>0</v>
      </c>
      <c r="H46" s="111"/>
      <c r="I46" s="112">
        <f>E46+F46*G46/100</f>
        <v>0</v>
      </c>
      <c r="BA46">
        <v>0</v>
      </c>
    </row>
    <row r="47" spans="1:57" ht="13.5" thickBot="1" x14ac:dyDescent="0.25">
      <c r="A47" s="113"/>
      <c r="B47" s="114" t="s">
        <v>55</v>
      </c>
      <c r="C47" s="115"/>
      <c r="D47" s="116"/>
      <c r="E47" s="117"/>
      <c r="F47" s="118"/>
      <c r="G47" s="118"/>
      <c r="H47" s="658">
        <f>SUM(I45:I46)</f>
        <v>0</v>
      </c>
      <c r="I47" s="659"/>
    </row>
    <row r="49" spans="2:9" x14ac:dyDescent="0.2">
      <c r="B49" s="93"/>
      <c r="F49" s="119"/>
      <c r="G49" s="120"/>
      <c r="H49" s="120"/>
      <c r="I49" s="121"/>
    </row>
    <row r="50" spans="2:9" x14ac:dyDescent="0.2">
      <c r="F50" s="119"/>
      <c r="G50" s="120"/>
      <c r="H50" s="120"/>
      <c r="I50" s="121"/>
    </row>
    <row r="51" spans="2:9" x14ac:dyDescent="0.2">
      <c r="F51" s="119"/>
      <c r="G51" s="120"/>
      <c r="H51" s="120"/>
      <c r="I51" s="121"/>
    </row>
    <row r="52" spans="2:9" x14ac:dyDescent="0.2">
      <c r="F52" s="119"/>
      <c r="G52" s="120"/>
      <c r="H52" s="120"/>
      <c r="I52" s="121"/>
    </row>
    <row r="53" spans="2:9" x14ac:dyDescent="0.2">
      <c r="F53" s="119"/>
      <c r="G53" s="120"/>
      <c r="H53" s="120"/>
      <c r="I53" s="121"/>
    </row>
    <row r="54" spans="2:9" x14ac:dyDescent="0.2">
      <c r="F54" s="119"/>
      <c r="G54" s="120"/>
      <c r="H54" s="120"/>
      <c r="I54" s="121"/>
    </row>
    <row r="55" spans="2:9" x14ac:dyDescent="0.2">
      <c r="F55" s="119"/>
      <c r="G55" s="120"/>
      <c r="H55" s="120"/>
      <c r="I55" s="121"/>
    </row>
    <row r="56" spans="2:9" x14ac:dyDescent="0.2">
      <c r="F56" s="119"/>
      <c r="G56" s="120"/>
      <c r="H56" s="120"/>
      <c r="I56" s="121"/>
    </row>
    <row r="57" spans="2:9" x14ac:dyDescent="0.2">
      <c r="F57" s="119"/>
      <c r="G57" s="120"/>
      <c r="H57" s="120"/>
      <c r="I57" s="121"/>
    </row>
    <row r="58" spans="2:9" x14ac:dyDescent="0.2">
      <c r="F58" s="119"/>
      <c r="G58" s="120"/>
      <c r="H58" s="120"/>
      <c r="I58" s="121"/>
    </row>
    <row r="59" spans="2:9" x14ac:dyDescent="0.2">
      <c r="F59" s="119"/>
      <c r="G59" s="120"/>
      <c r="H59" s="120"/>
      <c r="I59" s="121"/>
    </row>
    <row r="60" spans="2:9" x14ac:dyDescent="0.2">
      <c r="F60" s="119"/>
      <c r="G60" s="120"/>
      <c r="H60" s="120"/>
      <c r="I60" s="121"/>
    </row>
    <row r="61" spans="2:9" x14ac:dyDescent="0.2">
      <c r="F61" s="119"/>
      <c r="G61" s="120"/>
      <c r="H61" s="120"/>
      <c r="I61" s="121"/>
    </row>
    <row r="62" spans="2:9" x14ac:dyDescent="0.2">
      <c r="F62" s="119"/>
      <c r="G62" s="120"/>
      <c r="H62" s="120"/>
      <c r="I62" s="121"/>
    </row>
    <row r="63" spans="2:9" x14ac:dyDescent="0.2">
      <c r="F63" s="119"/>
      <c r="G63" s="120"/>
      <c r="H63" s="120"/>
      <c r="I63" s="121"/>
    </row>
    <row r="64" spans="2:9" x14ac:dyDescent="0.2">
      <c r="F64" s="119"/>
      <c r="G64" s="120"/>
      <c r="H64" s="120"/>
      <c r="I64" s="121"/>
    </row>
    <row r="65" spans="6:9" x14ac:dyDescent="0.2">
      <c r="F65" s="119"/>
      <c r="G65" s="120"/>
      <c r="H65" s="120"/>
      <c r="I65" s="121"/>
    </row>
    <row r="66" spans="6:9" x14ac:dyDescent="0.2">
      <c r="F66" s="119"/>
      <c r="G66" s="120"/>
      <c r="H66" s="120"/>
      <c r="I66" s="121"/>
    </row>
    <row r="67" spans="6:9" x14ac:dyDescent="0.2">
      <c r="F67" s="119"/>
      <c r="G67" s="120"/>
      <c r="H67" s="120"/>
      <c r="I67" s="121"/>
    </row>
    <row r="68" spans="6:9" x14ac:dyDescent="0.2">
      <c r="F68" s="119"/>
      <c r="G68" s="120"/>
      <c r="H68" s="120"/>
      <c r="I68" s="121"/>
    </row>
    <row r="69" spans="6:9" x14ac:dyDescent="0.2">
      <c r="F69" s="119"/>
      <c r="G69" s="120"/>
      <c r="H69" s="120"/>
      <c r="I69" s="121"/>
    </row>
    <row r="70" spans="6:9" x14ac:dyDescent="0.2">
      <c r="F70" s="119"/>
      <c r="G70" s="120"/>
      <c r="H70" s="120"/>
      <c r="I70" s="121"/>
    </row>
    <row r="71" spans="6:9" x14ac:dyDescent="0.2">
      <c r="F71" s="119"/>
      <c r="G71" s="120"/>
      <c r="H71" s="120"/>
      <c r="I71" s="121"/>
    </row>
    <row r="72" spans="6:9" x14ac:dyDescent="0.2">
      <c r="F72" s="119"/>
      <c r="G72" s="120"/>
      <c r="H72" s="120"/>
      <c r="I72" s="121"/>
    </row>
    <row r="73" spans="6:9" x14ac:dyDescent="0.2">
      <c r="F73" s="119"/>
      <c r="G73" s="120"/>
      <c r="H73" s="120"/>
      <c r="I73" s="121"/>
    </row>
    <row r="74" spans="6:9" x14ac:dyDescent="0.2">
      <c r="F74" s="119"/>
      <c r="G74" s="120"/>
      <c r="H74" s="120"/>
      <c r="I74" s="121"/>
    </row>
    <row r="75" spans="6:9" x14ac:dyDescent="0.2">
      <c r="F75" s="119"/>
      <c r="G75" s="120"/>
      <c r="H75" s="120"/>
      <c r="I75" s="121"/>
    </row>
    <row r="76" spans="6:9" x14ac:dyDescent="0.2">
      <c r="F76" s="119"/>
      <c r="G76" s="120"/>
      <c r="H76" s="120"/>
      <c r="I76" s="121"/>
    </row>
    <row r="77" spans="6:9" x14ac:dyDescent="0.2">
      <c r="F77" s="119"/>
      <c r="G77" s="120"/>
      <c r="H77" s="120"/>
      <c r="I77" s="121"/>
    </row>
    <row r="78" spans="6:9" x14ac:dyDescent="0.2">
      <c r="F78" s="119"/>
      <c r="G78" s="120"/>
      <c r="H78" s="120"/>
      <c r="I78" s="121"/>
    </row>
    <row r="79" spans="6:9" x14ac:dyDescent="0.2">
      <c r="F79" s="119"/>
      <c r="G79" s="120"/>
      <c r="H79" s="120"/>
      <c r="I79" s="121"/>
    </row>
    <row r="80" spans="6:9" x14ac:dyDescent="0.2">
      <c r="F80" s="119"/>
      <c r="G80" s="120"/>
      <c r="H80" s="120"/>
      <c r="I80" s="121"/>
    </row>
    <row r="81" spans="6:9" x14ac:dyDescent="0.2">
      <c r="F81" s="119"/>
      <c r="G81" s="120"/>
      <c r="H81" s="120"/>
      <c r="I81" s="121"/>
    </row>
    <row r="82" spans="6:9" x14ac:dyDescent="0.2">
      <c r="F82" s="119"/>
      <c r="G82" s="120"/>
      <c r="H82" s="120"/>
      <c r="I82" s="121"/>
    </row>
    <row r="83" spans="6:9" x14ac:dyDescent="0.2">
      <c r="F83" s="119"/>
      <c r="G83" s="120"/>
      <c r="H83" s="120"/>
      <c r="I83" s="121"/>
    </row>
    <row r="84" spans="6:9" x14ac:dyDescent="0.2">
      <c r="F84" s="119"/>
      <c r="G84" s="120"/>
      <c r="H84" s="120"/>
      <c r="I84" s="121"/>
    </row>
    <row r="85" spans="6:9" x14ac:dyDescent="0.2">
      <c r="F85" s="119"/>
      <c r="G85" s="120"/>
      <c r="H85" s="120"/>
      <c r="I85" s="121"/>
    </row>
    <row r="86" spans="6:9" x14ac:dyDescent="0.2">
      <c r="F86" s="119"/>
      <c r="G86" s="120"/>
      <c r="H86" s="120"/>
      <c r="I86" s="121"/>
    </row>
    <row r="87" spans="6:9" x14ac:dyDescent="0.2">
      <c r="F87" s="119"/>
      <c r="G87" s="120"/>
      <c r="H87" s="120"/>
      <c r="I87" s="121"/>
    </row>
    <row r="88" spans="6:9" x14ac:dyDescent="0.2">
      <c r="F88" s="119"/>
      <c r="G88" s="120"/>
      <c r="H88" s="120"/>
      <c r="I88" s="121"/>
    </row>
    <row r="89" spans="6:9" x14ac:dyDescent="0.2">
      <c r="F89" s="119"/>
      <c r="G89" s="120"/>
      <c r="H89" s="120"/>
      <c r="I89" s="121"/>
    </row>
    <row r="90" spans="6:9" x14ac:dyDescent="0.2">
      <c r="F90" s="119"/>
      <c r="G90" s="120"/>
      <c r="H90" s="120"/>
      <c r="I90" s="121"/>
    </row>
    <row r="91" spans="6:9" x14ac:dyDescent="0.2">
      <c r="F91" s="119"/>
      <c r="G91" s="120"/>
      <c r="H91" s="120"/>
      <c r="I91" s="121"/>
    </row>
    <row r="92" spans="6:9" x14ac:dyDescent="0.2">
      <c r="F92" s="119"/>
      <c r="G92" s="120"/>
      <c r="H92" s="120"/>
      <c r="I92" s="121"/>
    </row>
    <row r="93" spans="6:9" x14ac:dyDescent="0.2">
      <c r="F93" s="119"/>
      <c r="G93" s="120"/>
      <c r="H93" s="120"/>
      <c r="I93" s="121"/>
    </row>
    <row r="94" spans="6:9" x14ac:dyDescent="0.2">
      <c r="F94" s="119"/>
      <c r="G94" s="120"/>
      <c r="H94" s="120"/>
      <c r="I94" s="121"/>
    </row>
    <row r="95" spans="6:9" x14ac:dyDescent="0.2">
      <c r="F95" s="119"/>
      <c r="G95" s="120"/>
      <c r="H95" s="120"/>
      <c r="I95" s="121"/>
    </row>
    <row r="96" spans="6:9" x14ac:dyDescent="0.2">
      <c r="F96" s="119"/>
      <c r="G96" s="120"/>
      <c r="H96" s="120"/>
      <c r="I96" s="121"/>
    </row>
    <row r="97" spans="6:9" x14ac:dyDescent="0.2">
      <c r="F97" s="119"/>
      <c r="G97" s="120"/>
      <c r="H97" s="120"/>
      <c r="I97" s="121"/>
    </row>
    <row r="98" spans="6:9" x14ac:dyDescent="0.2">
      <c r="F98" s="119"/>
      <c r="G98" s="120"/>
      <c r="H98" s="120"/>
      <c r="I98" s="121"/>
    </row>
  </sheetData>
  <mergeCells count="4">
    <mergeCell ref="A1:B1"/>
    <mergeCell ref="A2:B2"/>
    <mergeCell ref="G2:I2"/>
    <mergeCell ref="H47:I47"/>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BE55"/>
  <sheetViews>
    <sheetView workbookViewId="0"/>
  </sheetViews>
  <sheetFormatPr defaultRowHeight="12.75" x14ac:dyDescent="0.2"/>
  <cols>
    <col min="1" max="1" width="2" customWidth="1"/>
    <col min="2" max="2" width="15" customWidth="1"/>
    <col min="3" max="3" width="15.85546875" customWidth="1"/>
    <col min="4" max="4" width="14.5703125" customWidth="1"/>
    <col min="5" max="5" width="13.5703125" customWidth="1"/>
    <col min="6" max="6" width="16.5703125" customWidth="1"/>
    <col min="7" max="7" width="15.28515625" customWidth="1"/>
  </cols>
  <sheetData>
    <row r="1" spans="1:57" ht="21.75" customHeight="1" x14ac:dyDescent="0.25">
      <c r="A1" s="1" t="s">
        <v>1754</v>
      </c>
      <c r="B1" s="2"/>
      <c r="C1" s="2"/>
      <c r="D1" s="2"/>
      <c r="E1" s="2"/>
      <c r="F1" s="2"/>
      <c r="G1" s="2"/>
    </row>
    <row r="2" spans="1:57" ht="15" customHeight="1" thickBot="1" x14ac:dyDescent="0.25"/>
    <row r="3" spans="1:57" ht="12.95" customHeight="1" x14ac:dyDescent="0.2">
      <c r="A3" s="3" t="s">
        <v>0</v>
      </c>
      <c r="B3" s="4"/>
      <c r="C3" s="5" t="s">
        <v>1</v>
      </c>
      <c r="D3" s="5"/>
      <c r="E3" s="5"/>
      <c r="F3" s="6" t="s">
        <v>2</v>
      </c>
      <c r="G3" s="7"/>
    </row>
    <row r="4" spans="1:57" ht="12.95" customHeight="1" x14ac:dyDescent="0.2">
      <c r="A4" s="8"/>
      <c r="B4" s="9"/>
      <c r="C4" s="10" t="s">
        <v>1448</v>
      </c>
      <c r="D4" s="11"/>
      <c r="E4" s="11"/>
      <c r="F4" s="12"/>
      <c r="G4" s="13"/>
    </row>
    <row r="5" spans="1:57" ht="12.95" customHeight="1" x14ac:dyDescent="0.2">
      <c r="A5" s="14" t="s">
        <v>4</v>
      </c>
      <c r="B5" s="15"/>
      <c r="C5" s="16" t="s">
        <v>5</v>
      </c>
      <c r="D5" s="16"/>
      <c r="E5" s="16"/>
      <c r="F5" s="17" t="s">
        <v>6</v>
      </c>
      <c r="G5" s="18"/>
    </row>
    <row r="6" spans="1:57" ht="12.95" customHeight="1" x14ac:dyDescent="0.2">
      <c r="A6" s="8"/>
      <c r="B6" s="9"/>
      <c r="C6" s="10" t="s">
        <v>1447</v>
      </c>
      <c r="D6" s="11"/>
      <c r="E6" s="11"/>
      <c r="F6" s="19"/>
      <c r="G6" s="13"/>
    </row>
    <row r="7" spans="1:57" x14ac:dyDescent="0.2">
      <c r="A7" s="14" t="s">
        <v>7</v>
      </c>
      <c r="B7" s="16"/>
      <c r="C7" s="646"/>
      <c r="D7" s="647"/>
      <c r="E7" s="20" t="s">
        <v>8</v>
      </c>
      <c r="F7" s="21"/>
      <c r="G7" s="22">
        <v>0</v>
      </c>
      <c r="H7" s="23"/>
      <c r="I7" s="23"/>
    </row>
    <row r="8" spans="1:57" x14ac:dyDescent="0.2">
      <c r="A8" s="14" t="s">
        <v>9</v>
      </c>
      <c r="B8" s="16"/>
      <c r="C8" s="646"/>
      <c r="D8" s="647"/>
      <c r="E8" s="17" t="s">
        <v>10</v>
      </c>
      <c r="F8" s="16"/>
      <c r="G8" s="24">
        <f>IF(PocetMJ=0,,ROUND((F30+F32)/PocetMJ,1))</f>
        <v>0</v>
      </c>
    </row>
    <row r="9" spans="1:57" x14ac:dyDescent="0.2">
      <c r="A9" s="25" t="s">
        <v>11</v>
      </c>
      <c r="B9" s="26"/>
      <c r="C9" s="26"/>
      <c r="D9" s="26"/>
      <c r="E9" s="27" t="s">
        <v>12</v>
      </c>
      <c r="F9" s="26"/>
      <c r="G9" s="28"/>
    </row>
    <row r="10" spans="1:57" x14ac:dyDescent="0.2">
      <c r="A10" s="29" t="s">
        <v>13</v>
      </c>
      <c r="B10" s="30"/>
      <c r="C10" s="30"/>
      <c r="D10" s="30"/>
      <c r="E10" s="12" t="s">
        <v>14</v>
      </c>
      <c r="F10" s="30"/>
      <c r="G10" s="13"/>
      <c r="BA10" s="31"/>
      <c r="BB10" s="31"/>
      <c r="BC10" s="31"/>
      <c r="BD10" s="31"/>
      <c r="BE10" s="31"/>
    </row>
    <row r="11" spans="1:57" x14ac:dyDescent="0.2">
      <c r="A11" s="29"/>
      <c r="B11" s="30"/>
      <c r="C11" s="30"/>
      <c r="D11" s="30"/>
      <c r="E11" s="648"/>
      <c r="F11" s="649"/>
      <c r="G11" s="650"/>
    </row>
    <row r="12" spans="1:57" ht="28.5" customHeight="1" thickBot="1" x14ac:dyDescent="0.25">
      <c r="A12" s="32" t="s">
        <v>15</v>
      </c>
      <c r="B12" s="33"/>
      <c r="C12" s="33"/>
      <c r="D12" s="33"/>
      <c r="E12" s="34"/>
      <c r="F12" s="34"/>
      <c r="G12" s="35"/>
    </row>
    <row r="13" spans="1:57" ht="17.25" customHeight="1" thickBot="1" x14ac:dyDescent="0.25">
      <c r="A13" s="36" t="s">
        <v>16</v>
      </c>
      <c r="B13" s="37"/>
      <c r="C13" s="38"/>
      <c r="D13" s="39" t="s">
        <v>17</v>
      </c>
      <c r="E13" s="40"/>
      <c r="F13" s="40"/>
      <c r="G13" s="38"/>
    </row>
    <row r="14" spans="1:57" ht="15.95" customHeight="1" x14ac:dyDescent="0.2">
      <c r="A14" s="41"/>
      <c r="B14" s="42" t="s">
        <v>18</v>
      </c>
      <c r="C14" s="43">
        <f>Dodavka</f>
        <v>0</v>
      </c>
      <c r="D14" s="44" t="str">
        <f>'F 02.01-rekapitulace-STAVEBNÍ Č'!A45</f>
        <v>Kompletační činnost zhotovitele- zajištění a projednání nezbytných administrativních úkonů spojených s realizací stavby. Náklady spojené s předáním a převzetím staveniště, geometrického a geodetického zaměření provedené stavby, vyhotovení prováděcí a výrobní dokumentace stavby. Zajištění všech podkladů a dokumentů pro vydání kolaudačního rozhodnutí. Plán organizace výstavby, koordinace s investorem dle požadavků na provoz areálu. Vypracování dokumentace skutečného provedení stavby dle platné legislativy. Zajíštění bezpečnostních opatření na ochranu osob a majetku v rozsahu platné legislativy. Zajištění ostrahy majetku a osob v průběhu realizace stavby do předání stavby objednateli. Provedení veškerých měření a zkoušek, revizních zpráv apod. dle platné legislativy. Součinnost se všemi zůčasněnými starnami při realizaci stavby a to s investorem, budoucím uživatelem, projektantem, zástupci dotčených organizací státní správy, koordinátorem BOZP. Technické řešení rozdílů skutečného provedení se stavem předpokládaným v PD, technická řešení kolizí se skrytými konstrukcemi a sítěmi. Zaškolení obsluhy a investorem pověřených osob, vypracování a odsouhlasení provozních a manipulačních řádů, proškolení provozovatele s provozováním a užíváním realizovaného díla. Pasportizace stavu staveniště a okolí stavby před zahájením stavby a zjištěných změn při provádění stavby. Náklady na pojištění stavby. Náklady na provedení vzorkování dodávaných částí stavby. Spolupráce s autorským a technickým dozorem při realizaci stavby a odsouhlasení konkrétních dodávaných výrobků a jejich odsouhlasení.</v>
      </c>
      <c r="E14" s="45"/>
      <c r="F14" s="46"/>
      <c r="G14" s="43">
        <f>'F 02.01-rekapitulace-STAVEBNÍ Č'!I45</f>
        <v>0</v>
      </c>
    </row>
    <row r="15" spans="1:57" ht="15.95" customHeight="1" x14ac:dyDescent="0.2">
      <c r="A15" s="41" t="s">
        <v>19</v>
      </c>
      <c r="B15" s="42" t="s">
        <v>20</v>
      </c>
      <c r="C15" s="43">
        <f>Mont</f>
        <v>0</v>
      </c>
      <c r="D15" s="25" t="str">
        <f>'F 02.01-rekapitulace-STAVEBNÍ Č'!A46</f>
        <v>Zařízení staveniště- vybudování a odstranění zařízení staveniště nutného pro provedení stavby a pro zajíštění bezpečnosti práce a bezpečnosti  osob a majetku v okolí stavby. Zřízení a odstanění zařízení staveniště tvořící ochranu před šíření negativných vlivů stavby na okolí- např.hluk, prašnost atp. Náklady na vybavení objektů zařízení staveniště, náklady na energie spotřebované dodavatelem v rámci provozu zařízení staveniště, náklady na spotřebovanou energii během výstavby, náklady na vodné a stočné, náklady na potřebný úklid v prostorách stavěniště, náklady na nutnou údržbu a opravy na objektech zařízení staveniště. Náklady na dočasné dopravní značení a zařízení v rámci zařízení staveniště a regulace dopravy v blízkosti staveniště včetně nákladů na návrh a povolení jejich zřízení. Náklady na zřízení, údržbu a odstranění staveništních komunikací. Náklady na bezpečnostní, hygienická a protiprašná opatření na staveništi. Náklady na ochranu staveniště před vstupem nepovolaných osob, náklady na dočasné oplocení staveniště. Náklady na protipožární opatření na staveništi. Náklady na zajíštění bezpečnostních opatření dle platné legislativy. Náklady na vytýčení a ochranu stávajících inženýrských sítí v rámci staveniště. Náklady na zřízení odběrných míst energií a vody pro účely výstavby. Náklady na likvidaci odpadních vod a odpadů vzniklých při výstavbě. Náklady na zajíštění hygienických podmínek pro pracovníky na stavbě. Další náklady související se komplexním zajíštěním výstavby.</v>
      </c>
      <c r="E15" s="47"/>
      <c r="F15" s="48"/>
      <c r="G15" s="43">
        <f>'F 02.01-rekapitulace-STAVEBNÍ Č'!I46</f>
        <v>0</v>
      </c>
    </row>
    <row r="16" spans="1:57" ht="15.95" customHeight="1" x14ac:dyDescent="0.2">
      <c r="A16" s="41" t="s">
        <v>21</v>
      </c>
      <c r="B16" s="42" t="s">
        <v>22</v>
      </c>
      <c r="C16" s="43">
        <f>HSV</f>
        <v>0</v>
      </c>
      <c r="D16" s="25"/>
      <c r="E16" s="47"/>
      <c r="F16" s="48"/>
      <c r="G16" s="43"/>
    </row>
    <row r="17" spans="1:7" ht="15.95" customHeight="1" x14ac:dyDescent="0.2">
      <c r="A17" s="49" t="s">
        <v>23</v>
      </c>
      <c r="B17" s="42" t="s">
        <v>24</v>
      </c>
      <c r="C17" s="43">
        <f>PSV</f>
        <v>0</v>
      </c>
      <c r="D17" s="25"/>
      <c r="E17" s="47"/>
      <c r="F17" s="48"/>
      <c r="G17" s="43"/>
    </row>
    <row r="18" spans="1:7" ht="15.95" customHeight="1" x14ac:dyDescent="0.2">
      <c r="A18" s="50" t="s">
        <v>25</v>
      </c>
      <c r="B18" s="42"/>
      <c r="C18" s="43">
        <f>SUM(C14:C17)</f>
        <v>0</v>
      </c>
      <c r="D18" s="51"/>
      <c r="E18" s="47"/>
      <c r="F18" s="48"/>
      <c r="G18" s="43"/>
    </row>
    <row r="19" spans="1:7" ht="15.95" customHeight="1" x14ac:dyDescent="0.2">
      <c r="A19" s="50"/>
      <c r="B19" s="42"/>
      <c r="C19" s="43"/>
      <c r="D19" s="25"/>
      <c r="E19" s="47"/>
      <c r="F19" s="48"/>
      <c r="G19" s="43"/>
    </row>
    <row r="20" spans="1:7" ht="15.95" customHeight="1" x14ac:dyDescent="0.2">
      <c r="A20" s="50" t="s">
        <v>26</v>
      </c>
      <c r="B20" s="42"/>
      <c r="C20" s="43">
        <f>HZS</f>
        <v>0</v>
      </c>
      <c r="D20" s="25"/>
      <c r="E20" s="47"/>
      <c r="F20" s="48"/>
      <c r="G20" s="43"/>
    </row>
    <row r="21" spans="1:7" ht="15.95" customHeight="1" x14ac:dyDescent="0.2">
      <c r="A21" s="29" t="s">
        <v>27</v>
      </c>
      <c r="B21" s="30"/>
      <c r="C21" s="43">
        <f>C18+C20</f>
        <v>0</v>
      </c>
      <c r="D21" s="25" t="s">
        <v>28</v>
      </c>
      <c r="E21" s="47"/>
      <c r="F21" s="48"/>
      <c r="G21" s="43">
        <f>G22-SUM(G14:G20)</f>
        <v>0</v>
      </c>
    </row>
    <row r="22" spans="1:7" ht="15.95" customHeight="1" thickBot="1" x14ac:dyDescent="0.25">
      <c r="A22" s="25" t="s">
        <v>29</v>
      </c>
      <c r="B22" s="26"/>
      <c r="C22" s="52">
        <f>C21+G22</f>
        <v>0</v>
      </c>
      <c r="D22" s="53" t="s">
        <v>30</v>
      </c>
      <c r="E22" s="54"/>
      <c r="F22" s="55"/>
      <c r="G22" s="43">
        <f>VRN</f>
        <v>0</v>
      </c>
    </row>
    <row r="23" spans="1:7" x14ac:dyDescent="0.2">
      <c r="A23" s="3" t="s">
        <v>31</v>
      </c>
      <c r="B23" s="5"/>
      <c r="C23" s="6" t="s">
        <v>32</v>
      </c>
      <c r="D23" s="5"/>
      <c r="E23" s="6" t="s">
        <v>33</v>
      </c>
      <c r="F23" s="5"/>
      <c r="G23" s="7"/>
    </row>
    <row r="24" spans="1:7" x14ac:dyDescent="0.2">
      <c r="A24" s="14"/>
      <c r="B24" s="16"/>
      <c r="C24" s="17" t="s">
        <v>34</v>
      </c>
      <c r="D24" s="16"/>
      <c r="E24" s="17" t="s">
        <v>34</v>
      </c>
      <c r="F24" s="16"/>
      <c r="G24" s="18"/>
    </row>
    <row r="25" spans="1:7" x14ac:dyDescent="0.2">
      <c r="A25" s="29" t="s">
        <v>35</v>
      </c>
      <c r="B25" s="56"/>
      <c r="C25" s="12" t="s">
        <v>35</v>
      </c>
      <c r="D25" s="30"/>
      <c r="E25" s="12" t="s">
        <v>35</v>
      </c>
      <c r="F25" s="30"/>
      <c r="G25" s="13"/>
    </row>
    <row r="26" spans="1:7" x14ac:dyDescent="0.2">
      <c r="A26" s="29"/>
      <c r="B26" s="57"/>
      <c r="C26" s="12" t="s">
        <v>36</v>
      </c>
      <c r="D26" s="30"/>
      <c r="E26" s="12" t="s">
        <v>37</v>
      </c>
      <c r="F26" s="30"/>
      <c r="G26" s="13"/>
    </row>
    <row r="27" spans="1:7" x14ac:dyDescent="0.2">
      <c r="A27" s="29"/>
      <c r="B27" s="30"/>
      <c r="C27" s="12"/>
      <c r="D27" s="30"/>
      <c r="E27" s="12"/>
      <c r="F27" s="30"/>
      <c r="G27" s="13"/>
    </row>
    <row r="28" spans="1:7" ht="97.5" customHeight="1" x14ac:dyDescent="0.2">
      <c r="A28" s="29"/>
      <c r="B28" s="30"/>
      <c r="C28" s="12"/>
      <c r="D28" s="30"/>
      <c r="E28" s="12"/>
      <c r="F28" s="30"/>
      <c r="G28" s="13"/>
    </row>
    <row r="29" spans="1:7" x14ac:dyDescent="0.2">
      <c r="A29" s="14" t="s">
        <v>38</v>
      </c>
      <c r="B29" s="16"/>
      <c r="C29" s="58">
        <v>0</v>
      </c>
      <c r="D29" s="16" t="s">
        <v>39</v>
      </c>
      <c r="E29" s="17"/>
      <c r="F29" s="59"/>
      <c r="G29" s="18"/>
    </row>
    <row r="30" spans="1:7" x14ac:dyDescent="0.2">
      <c r="A30" s="14" t="s">
        <v>38</v>
      </c>
      <c r="B30" s="16"/>
      <c r="C30" s="58">
        <v>15</v>
      </c>
      <c r="D30" s="16" t="s">
        <v>39</v>
      </c>
      <c r="E30" s="17"/>
      <c r="F30" s="59"/>
      <c r="G30" s="18"/>
    </row>
    <row r="31" spans="1:7" x14ac:dyDescent="0.2">
      <c r="A31" s="14" t="s">
        <v>40</v>
      </c>
      <c r="B31" s="16"/>
      <c r="C31" s="58">
        <v>15</v>
      </c>
      <c r="D31" s="16" t="s">
        <v>39</v>
      </c>
      <c r="E31" s="17"/>
      <c r="F31" s="60"/>
      <c r="G31" s="28"/>
    </row>
    <row r="32" spans="1:7" x14ac:dyDescent="0.2">
      <c r="A32" s="14" t="s">
        <v>38</v>
      </c>
      <c r="B32" s="16"/>
      <c r="C32" s="58">
        <v>21</v>
      </c>
      <c r="D32" s="16" t="s">
        <v>39</v>
      </c>
      <c r="E32" s="17"/>
      <c r="F32" s="59">
        <f>SUM(C22)</f>
        <v>0</v>
      </c>
      <c r="G32" s="18"/>
    </row>
    <row r="33" spans="1:8" x14ac:dyDescent="0.2">
      <c r="A33" s="14" t="s">
        <v>40</v>
      </c>
      <c r="B33" s="16"/>
      <c r="C33" s="58">
        <v>21</v>
      </c>
      <c r="D33" s="16" t="s">
        <v>39</v>
      </c>
      <c r="E33" s="17"/>
      <c r="F33" s="60">
        <f>ROUND(PRODUCT(F32,C33/100),1)</f>
        <v>0</v>
      </c>
      <c r="G33" s="28"/>
    </row>
    <row r="34" spans="1:8" s="66" customFormat="1" ht="19.5" customHeight="1" thickBot="1" x14ac:dyDescent="0.3">
      <c r="A34" s="61" t="s">
        <v>41</v>
      </c>
      <c r="B34" s="62"/>
      <c r="C34" s="62"/>
      <c r="D34" s="62"/>
      <c r="E34" s="63"/>
      <c r="F34" s="64">
        <f>CEILING(SUM(F29:F33),IF(SUM(F29:F33)&gt;=0,1,-1))</f>
        <v>0</v>
      </c>
      <c r="G34" s="65"/>
    </row>
    <row r="36" spans="1:8" x14ac:dyDescent="0.2">
      <c r="A36" s="67" t="s">
        <v>42</v>
      </c>
      <c r="B36" s="67"/>
      <c r="C36" s="67"/>
      <c r="D36" s="67"/>
      <c r="E36" s="67"/>
      <c r="F36" s="67"/>
      <c r="G36" s="67"/>
      <c r="H36" t="s">
        <v>3</v>
      </c>
    </row>
    <row r="37" spans="1:8" ht="14.25" customHeight="1" x14ac:dyDescent="0.2">
      <c r="A37" s="67"/>
      <c r="B37" s="651"/>
      <c r="C37" s="651"/>
      <c r="D37" s="651"/>
      <c r="E37" s="651"/>
      <c r="F37" s="651"/>
      <c r="G37" s="651"/>
      <c r="H37" t="s">
        <v>3</v>
      </c>
    </row>
    <row r="38" spans="1:8" ht="12.75" customHeight="1" x14ac:dyDescent="0.2">
      <c r="A38" s="68"/>
      <c r="B38" s="651"/>
      <c r="C38" s="651"/>
      <c r="D38" s="651"/>
      <c r="E38" s="651"/>
      <c r="F38" s="651"/>
      <c r="G38" s="651"/>
      <c r="H38" t="s">
        <v>3</v>
      </c>
    </row>
    <row r="39" spans="1:8" x14ac:dyDescent="0.2">
      <c r="A39" s="68"/>
      <c r="B39" s="651"/>
      <c r="C39" s="651"/>
      <c r="D39" s="651"/>
      <c r="E39" s="651"/>
      <c r="F39" s="651"/>
      <c r="G39" s="651"/>
      <c r="H39" t="s">
        <v>3</v>
      </c>
    </row>
    <row r="40" spans="1:8" x14ac:dyDescent="0.2">
      <c r="A40" s="68"/>
      <c r="B40" s="651"/>
      <c r="C40" s="651"/>
      <c r="D40" s="651"/>
      <c r="E40" s="651"/>
      <c r="F40" s="651"/>
      <c r="G40" s="651"/>
      <c r="H40" t="s">
        <v>3</v>
      </c>
    </row>
    <row r="41" spans="1:8" x14ac:dyDescent="0.2">
      <c r="A41" s="68"/>
      <c r="B41" s="651"/>
      <c r="C41" s="651"/>
      <c r="D41" s="651"/>
      <c r="E41" s="651"/>
      <c r="F41" s="651"/>
      <c r="G41" s="651"/>
      <c r="H41" t="s">
        <v>3</v>
      </c>
    </row>
    <row r="42" spans="1:8" x14ac:dyDescent="0.2">
      <c r="A42" s="68"/>
      <c r="B42" s="651"/>
      <c r="C42" s="651"/>
      <c r="D42" s="651"/>
      <c r="E42" s="651"/>
      <c r="F42" s="651"/>
      <c r="G42" s="651"/>
      <c r="H42" t="s">
        <v>3</v>
      </c>
    </row>
    <row r="43" spans="1:8" x14ac:dyDescent="0.2">
      <c r="A43" s="68"/>
      <c r="B43" s="651"/>
      <c r="C43" s="651"/>
      <c r="D43" s="651"/>
      <c r="E43" s="651"/>
      <c r="F43" s="651"/>
      <c r="G43" s="651"/>
      <c r="H43" t="s">
        <v>3</v>
      </c>
    </row>
    <row r="44" spans="1:8" x14ac:dyDescent="0.2">
      <c r="A44" s="68"/>
      <c r="B44" s="651"/>
      <c r="C44" s="651"/>
      <c r="D44" s="651"/>
      <c r="E44" s="651"/>
      <c r="F44" s="651"/>
      <c r="G44" s="651"/>
      <c r="H44" t="s">
        <v>3</v>
      </c>
    </row>
    <row r="45" spans="1:8" x14ac:dyDescent="0.2">
      <c r="A45" s="68"/>
      <c r="B45" s="651"/>
      <c r="C45" s="651"/>
      <c r="D45" s="651"/>
      <c r="E45" s="651"/>
      <c r="F45" s="651"/>
      <c r="G45" s="651"/>
      <c r="H45" t="s">
        <v>3</v>
      </c>
    </row>
    <row r="46" spans="1:8" x14ac:dyDescent="0.2">
      <c r="B46" s="645"/>
      <c r="C46" s="645"/>
      <c r="D46" s="645"/>
      <c r="E46" s="645"/>
      <c r="F46" s="645"/>
      <c r="G46" s="645"/>
    </row>
    <row r="47" spans="1:8" x14ac:dyDescent="0.2">
      <c r="B47" s="645"/>
      <c r="C47" s="645"/>
      <c r="D47" s="645"/>
      <c r="E47" s="645"/>
      <c r="F47" s="645"/>
      <c r="G47" s="645"/>
    </row>
    <row r="48" spans="1:8" x14ac:dyDescent="0.2">
      <c r="B48" s="645"/>
      <c r="C48" s="645"/>
      <c r="D48" s="645"/>
      <c r="E48" s="645"/>
      <c r="F48" s="645"/>
      <c r="G48" s="645"/>
    </row>
    <row r="49" spans="2:7" x14ac:dyDescent="0.2">
      <c r="B49" s="645"/>
      <c r="C49" s="645"/>
      <c r="D49" s="645"/>
      <c r="E49" s="645"/>
      <c r="F49" s="645"/>
      <c r="G49" s="645"/>
    </row>
    <row r="50" spans="2:7" x14ac:dyDescent="0.2">
      <c r="B50" s="645"/>
      <c r="C50" s="645"/>
      <c r="D50" s="645"/>
      <c r="E50" s="645"/>
      <c r="F50" s="645"/>
      <c r="G50" s="645"/>
    </row>
    <row r="51" spans="2:7" x14ac:dyDescent="0.2">
      <c r="B51" s="645"/>
      <c r="C51" s="645"/>
      <c r="D51" s="645"/>
      <c r="E51" s="645"/>
      <c r="F51" s="645"/>
      <c r="G51" s="645"/>
    </row>
    <row r="52" spans="2:7" x14ac:dyDescent="0.2">
      <c r="B52" s="645"/>
      <c r="C52" s="645"/>
      <c r="D52" s="645"/>
      <c r="E52" s="645"/>
      <c r="F52" s="645"/>
      <c r="G52" s="645"/>
    </row>
    <row r="53" spans="2:7" x14ac:dyDescent="0.2">
      <c r="B53" s="645"/>
      <c r="C53" s="645"/>
      <c r="D53" s="645"/>
      <c r="E53" s="645"/>
      <c r="F53" s="645"/>
      <c r="G53" s="645"/>
    </row>
    <row r="54" spans="2:7" x14ac:dyDescent="0.2">
      <c r="B54" s="645"/>
      <c r="C54" s="645"/>
      <c r="D54" s="645"/>
      <c r="E54" s="645"/>
      <c r="F54" s="645"/>
      <c r="G54" s="645"/>
    </row>
    <row r="55" spans="2:7" x14ac:dyDescent="0.2">
      <c r="B55" s="645"/>
      <c r="C55" s="645"/>
      <c r="D55" s="645"/>
      <c r="E55" s="645"/>
      <c r="F55" s="645"/>
      <c r="G55" s="645"/>
    </row>
  </sheetData>
  <mergeCells count="14">
    <mergeCell ref="B47:G47"/>
    <mergeCell ref="C7:D7"/>
    <mergeCell ref="C8:D8"/>
    <mergeCell ref="E11:G11"/>
    <mergeCell ref="B37:G45"/>
    <mergeCell ref="B46:G46"/>
    <mergeCell ref="B54:G54"/>
    <mergeCell ref="B55:G55"/>
    <mergeCell ref="B48:G48"/>
    <mergeCell ref="B49:G49"/>
    <mergeCell ref="B50:G50"/>
    <mergeCell ref="B51:G51"/>
    <mergeCell ref="B52:G52"/>
    <mergeCell ref="B53:G53"/>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Footer>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BE98"/>
  <sheetViews>
    <sheetView topLeftCell="A49" zoomScaleNormal="100" workbookViewId="0">
      <selection activeCell="A46" sqref="A46:D46"/>
    </sheetView>
  </sheetViews>
  <sheetFormatPr defaultRowHeight="12.75" outlineLevelCol="1" x14ac:dyDescent="0.2"/>
  <cols>
    <col min="1" max="1" width="5.85546875" customWidth="1" outlineLevel="1"/>
    <col min="2" max="2" width="6.140625" customWidth="1" outlineLevel="1"/>
    <col min="3" max="3" width="11.42578125" customWidth="1" outlineLevel="1"/>
    <col min="4" max="4" width="15.85546875" customWidth="1" outlineLevel="1"/>
    <col min="5" max="5" width="11.28515625" customWidth="1" outlineLevel="1"/>
    <col min="6" max="6" width="10.85546875" customWidth="1" outlineLevel="1"/>
    <col min="7" max="7" width="11" customWidth="1" outlineLevel="1"/>
    <col min="8" max="8" width="11.140625" customWidth="1" outlineLevel="1"/>
    <col min="9" max="9" width="10.7109375" customWidth="1" outlineLevel="1"/>
  </cols>
  <sheetData>
    <row r="1" spans="1:9" ht="13.5" thickTop="1" x14ac:dyDescent="0.2">
      <c r="A1" s="652" t="s">
        <v>4</v>
      </c>
      <c r="B1" s="653"/>
      <c r="C1" s="69" t="str">
        <f>CONCATENATE(cislostavby," ",nazevstavby)</f>
        <v xml:space="preserve"> Víceúčelové hřiště Marečkova loučka</v>
      </c>
      <c r="D1" s="70"/>
      <c r="E1" s="71"/>
      <c r="F1" s="70"/>
      <c r="G1" s="72"/>
      <c r="H1" s="73"/>
      <c r="I1" s="74"/>
    </row>
    <row r="2" spans="1:9" ht="13.5" thickBot="1" x14ac:dyDescent="0.25">
      <c r="A2" s="654" t="s">
        <v>0</v>
      </c>
      <c r="B2" s="655"/>
      <c r="C2" s="75" t="str">
        <f>CONCATENATE(cisloobjektu," ",nazevobjektu)</f>
        <v xml:space="preserve"> F 02.01-provozní budova-STAVEBNÍ ČÁST</v>
      </c>
      <c r="D2" s="76"/>
      <c r="E2" s="77"/>
      <c r="F2" s="76"/>
      <c r="G2" s="656"/>
      <c r="H2" s="656"/>
      <c r="I2" s="657"/>
    </row>
    <row r="3" spans="1:9" ht="13.5" thickTop="1" x14ac:dyDescent="0.2"/>
    <row r="4" spans="1:9" ht="19.5" customHeight="1" x14ac:dyDescent="0.25">
      <c r="A4" s="78" t="s">
        <v>43</v>
      </c>
      <c r="B4" s="1"/>
      <c r="C4" s="1"/>
      <c r="D4" s="1"/>
      <c r="E4" s="1"/>
      <c r="F4" s="1"/>
      <c r="G4" s="1"/>
      <c r="H4" s="1"/>
      <c r="I4" s="1"/>
    </row>
    <row r="5" spans="1:9" ht="13.5" thickBot="1" x14ac:dyDescent="0.25"/>
    <row r="6" spans="1:9" s="30" customFormat="1" ht="13.5" thickBot="1" x14ac:dyDescent="0.25">
      <c r="A6" s="79"/>
      <c r="B6" s="80" t="s">
        <v>44</v>
      </c>
      <c r="C6" s="80"/>
      <c r="D6" s="81"/>
      <c r="E6" s="82" t="s">
        <v>45</v>
      </c>
      <c r="F6" s="83" t="s">
        <v>46</v>
      </c>
      <c r="G6" s="83" t="s">
        <v>47</v>
      </c>
      <c r="H6" s="83" t="s">
        <v>48</v>
      </c>
      <c r="I6" s="84" t="s">
        <v>26</v>
      </c>
    </row>
    <row r="7" spans="1:9" s="30" customFormat="1" x14ac:dyDescent="0.2">
      <c r="A7" s="177" t="str">
        <f>'F 02.01-stavební část'!B7</f>
        <v>1</v>
      </c>
      <c r="B7" s="85" t="str">
        <f>'F 02.01-stavební část'!C7</f>
        <v>Zemní práce</v>
      </c>
      <c r="C7" s="86"/>
      <c r="D7" s="87"/>
      <c r="E7" s="178">
        <f>'F 02.01-stavební část'!BC37</f>
        <v>0</v>
      </c>
      <c r="F7" s="179">
        <f>'F 02.01-stavební část'!BD37</f>
        <v>0</v>
      </c>
      <c r="G7" s="179">
        <f>'F 02.01-stavební část'!BE37</f>
        <v>0</v>
      </c>
      <c r="H7" s="179">
        <f>'F 02.01-stavební část'!BF37</f>
        <v>0</v>
      </c>
      <c r="I7" s="180">
        <f>'F 02.01-stavební část'!BG37</f>
        <v>0</v>
      </c>
    </row>
    <row r="8" spans="1:9" s="30" customFormat="1" x14ac:dyDescent="0.2">
      <c r="A8" s="177" t="str">
        <f>'F 02.01-stavební část'!B38</f>
        <v>2</v>
      </c>
      <c r="B8" s="85" t="str">
        <f>'F 02.01-stavební část'!C38</f>
        <v>Základy,zvláštní zakládání</v>
      </c>
      <c r="C8" s="86"/>
      <c r="D8" s="87"/>
      <c r="E8" s="178">
        <f>'F 02.01-stavební část'!BC59</f>
        <v>0</v>
      </c>
      <c r="F8" s="179">
        <f>'F 02.01-stavební část'!BD59</f>
        <v>0</v>
      </c>
      <c r="G8" s="179">
        <f>'F 02.01-stavební část'!BE59</f>
        <v>0</v>
      </c>
      <c r="H8" s="179">
        <f>'F 02.01-stavební část'!BF59</f>
        <v>0</v>
      </c>
      <c r="I8" s="180">
        <f>'F 02.01-stavební část'!BG59</f>
        <v>0</v>
      </c>
    </row>
    <row r="9" spans="1:9" s="30" customFormat="1" x14ac:dyDescent="0.2">
      <c r="A9" s="177" t="str">
        <f>'F 02.01-stavební část'!B60</f>
        <v>3</v>
      </c>
      <c r="B9" s="85" t="str">
        <f>'F 02.01-stavební část'!C60</f>
        <v>Svislé a kompletní konstrukce</v>
      </c>
      <c r="C9" s="86"/>
      <c r="D9" s="87"/>
      <c r="E9" s="178">
        <f>'F 02.01-stavební část'!BC85</f>
        <v>0</v>
      </c>
      <c r="F9" s="179">
        <f>'F 02.01-stavební část'!BD85</f>
        <v>0</v>
      </c>
      <c r="G9" s="179">
        <f>'F 02.01-stavební část'!BE85</f>
        <v>0</v>
      </c>
      <c r="H9" s="179">
        <f>'F 02.01-stavební část'!BF85</f>
        <v>0</v>
      </c>
      <c r="I9" s="180">
        <f>'F 02.01-stavební část'!BG85</f>
        <v>0</v>
      </c>
    </row>
    <row r="10" spans="1:9" s="30" customFormat="1" x14ac:dyDescent="0.2">
      <c r="A10" s="177" t="str">
        <f>'F 02.01-stavební část'!B86</f>
        <v>4</v>
      </c>
      <c r="B10" s="85" t="str">
        <f>'F 02.01-stavební část'!C86</f>
        <v>Vodorovné konstrukce</v>
      </c>
      <c r="C10" s="86"/>
      <c r="D10" s="87"/>
      <c r="E10" s="178">
        <f>SUM('F 02.01-stavební část'!G90)</f>
        <v>0</v>
      </c>
      <c r="F10" s="179">
        <f>'F 02.01-stavební část'!BD90</f>
        <v>0</v>
      </c>
      <c r="G10" s="179">
        <f>'F 02.01-stavební část'!BE90</f>
        <v>0</v>
      </c>
      <c r="H10" s="179">
        <f>'F 02.01-stavební část'!BF90</f>
        <v>0</v>
      </c>
      <c r="I10" s="180">
        <f>'F 02.01-stavební část'!BG90</f>
        <v>0</v>
      </c>
    </row>
    <row r="11" spans="1:9" s="30" customFormat="1" x14ac:dyDescent="0.2">
      <c r="A11" s="177" t="str">
        <f>'F 02.01-stavební část'!B91</f>
        <v>5</v>
      </c>
      <c r="B11" s="85" t="str">
        <f>'F 02.01-stavební část'!C91</f>
        <v>Komunikace</v>
      </c>
      <c r="C11" s="86"/>
      <c r="D11" s="87"/>
      <c r="E11" s="178">
        <f>'F 02.01-stavební část'!BC95</f>
        <v>0</v>
      </c>
      <c r="F11" s="179">
        <f>'F 02.01-stavební část'!BD95</f>
        <v>0</v>
      </c>
      <c r="G11" s="179">
        <f>'F 02.01-stavební část'!BE95</f>
        <v>0</v>
      </c>
      <c r="H11" s="179">
        <f>'F 02.01-stavební část'!BF95</f>
        <v>0</v>
      </c>
      <c r="I11" s="180">
        <f>'F 02.01-stavební část'!BG95</f>
        <v>0</v>
      </c>
    </row>
    <row r="12" spans="1:9" s="30" customFormat="1" x14ac:dyDescent="0.2">
      <c r="A12" s="177" t="str">
        <f>'F 02.01-stavební část'!B96</f>
        <v>61</v>
      </c>
      <c r="B12" s="85" t="str">
        <f>'F 02.01-stavební část'!C96</f>
        <v>Upravy povrchů vnitřní</v>
      </c>
      <c r="C12" s="86"/>
      <c r="D12" s="87"/>
      <c r="E12" s="178">
        <f>'F 02.01-stavební část'!BC112</f>
        <v>0</v>
      </c>
      <c r="F12" s="179">
        <f>'F 02.01-stavební část'!BD112</f>
        <v>0</v>
      </c>
      <c r="G12" s="179">
        <f>'F 02.01-stavební část'!BE112</f>
        <v>0</v>
      </c>
      <c r="H12" s="179">
        <f>'F 02.01-stavební část'!BF112</f>
        <v>0</v>
      </c>
      <c r="I12" s="180">
        <f>'F 02.01-stavební část'!BG112</f>
        <v>0</v>
      </c>
    </row>
    <row r="13" spans="1:9" s="30" customFormat="1" x14ac:dyDescent="0.2">
      <c r="A13" s="177" t="str">
        <f>'F 02.01-stavební část'!B113</f>
        <v>62</v>
      </c>
      <c r="B13" s="85" t="str">
        <f>'F 02.01-stavební část'!C113</f>
        <v>Upravy povrchů vnější</v>
      </c>
      <c r="C13" s="86"/>
      <c r="D13" s="87"/>
      <c r="E13" s="178">
        <f>'F 02.01-stavební část'!BC118</f>
        <v>0</v>
      </c>
      <c r="F13" s="179">
        <f>'F 02.01-stavební část'!BD118</f>
        <v>0</v>
      </c>
      <c r="G13" s="179">
        <f>'F 02.01-stavební část'!BE118</f>
        <v>0</v>
      </c>
      <c r="H13" s="179">
        <f>'F 02.01-stavební část'!BF118</f>
        <v>0</v>
      </c>
      <c r="I13" s="180">
        <f>'F 02.01-stavební část'!BG118</f>
        <v>0</v>
      </c>
    </row>
    <row r="14" spans="1:9" s="30" customFormat="1" x14ac:dyDescent="0.2">
      <c r="A14" s="177" t="str">
        <f>'F 02.01-stavební část'!B119</f>
        <v>63</v>
      </c>
      <c r="B14" s="85" t="str">
        <f>'F 02.01-stavební část'!C119</f>
        <v>Podlahy a podlahové konstrukce</v>
      </c>
      <c r="C14" s="86"/>
      <c r="D14" s="87"/>
      <c r="E14" s="178">
        <f>'F 02.01-stavební část'!BC149</f>
        <v>0</v>
      </c>
      <c r="F14" s="179">
        <f>'F 02.01-stavební část'!BD149</f>
        <v>0</v>
      </c>
      <c r="G14" s="179">
        <f>'F 02.01-stavební část'!BE149</f>
        <v>0</v>
      </c>
      <c r="H14" s="179">
        <f>'F 02.01-stavební část'!BF149</f>
        <v>0</v>
      </c>
      <c r="I14" s="180">
        <f>'F 02.01-stavební část'!BG149</f>
        <v>0</v>
      </c>
    </row>
    <row r="15" spans="1:9" s="30" customFormat="1" x14ac:dyDescent="0.2">
      <c r="A15" s="177" t="str">
        <f>'F 02.01-stavební část'!B150</f>
        <v>64</v>
      </c>
      <c r="B15" s="85" t="str">
        <f>'F 02.01-stavební část'!C150</f>
        <v>Výplně otvorů</v>
      </c>
      <c r="C15" s="86"/>
      <c r="D15" s="87"/>
      <c r="E15" s="178">
        <f>'F 02.01-stavební část'!BC157</f>
        <v>0</v>
      </c>
      <c r="F15" s="179">
        <f>'F 02.01-stavební část'!BD157</f>
        <v>0</v>
      </c>
      <c r="G15" s="179">
        <f>'F 02.01-stavební část'!BE157</f>
        <v>0</v>
      </c>
      <c r="H15" s="179">
        <f>'F 02.01-stavební část'!BF157</f>
        <v>0</v>
      </c>
      <c r="I15" s="180">
        <f>'F 02.01-stavební část'!BG157</f>
        <v>0</v>
      </c>
    </row>
    <row r="16" spans="1:9" s="30" customFormat="1" x14ac:dyDescent="0.2">
      <c r="A16" s="177" t="str">
        <f>'F 02.01-stavební část'!B158</f>
        <v>8</v>
      </c>
      <c r="B16" s="85" t="str">
        <f>'F 02.01-stavební část'!C158</f>
        <v>Trubní vedení</v>
      </c>
      <c r="C16" s="86"/>
      <c r="D16" s="87"/>
      <c r="E16" s="178">
        <f>'F 02.01-stavební část'!BC176</f>
        <v>0</v>
      </c>
      <c r="F16" s="179">
        <f>'F 02.01-stavební část'!BD176</f>
        <v>0</v>
      </c>
      <c r="G16" s="179">
        <f>'F 02.01-stavební část'!BE176</f>
        <v>0</v>
      </c>
      <c r="H16" s="179">
        <f>'F 02.01-stavební část'!BF176</f>
        <v>0</v>
      </c>
      <c r="I16" s="180">
        <f>'F 02.01-stavební část'!BG176</f>
        <v>0</v>
      </c>
    </row>
    <row r="17" spans="1:9" s="30" customFormat="1" x14ac:dyDescent="0.2">
      <c r="A17" s="177" t="str">
        <f>'F 02.01-stavební část'!B177</f>
        <v>91</v>
      </c>
      <c r="B17" s="85" t="str">
        <f>'F 02.01-stavební část'!C177</f>
        <v>Doplňující práce na komunikaci</v>
      </c>
      <c r="C17" s="86"/>
      <c r="D17" s="87"/>
      <c r="E17" s="178">
        <f>'F 02.01-stavební část'!BC181</f>
        <v>0</v>
      </c>
      <c r="F17" s="179">
        <f>'F 02.01-stavební část'!BD181</f>
        <v>0</v>
      </c>
      <c r="G17" s="179">
        <f>'F 02.01-stavební část'!BE181</f>
        <v>0</v>
      </c>
      <c r="H17" s="179">
        <f>'F 02.01-stavební část'!BF181</f>
        <v>0</v>
      </c>
      <c r="I17" s="180">
        <f>'F 02.01-stavební část'!BG181</f>
        <v>0</v>
      </c>
    </row>
    <row r="18" spans="1:9" s="30" customFormat="1" x14ac:dyDescent="0.2">
      <c r="A18" s="177" t="str">
        <f>'F 02.01-stavební část'!B182</f>
        <v>94</v>
      </c>
      <c r="B18" s="85" t="str">
        <f>'F 02.01-stavební část'!C182</f>
        <v>Lešení a stavební výtahy</v>
      </c>
      <c r="C18" s="86"/>
      <c r="D18" s="87"/>
      <c r="E18" s="178">
        <f>'F 02.01-stavební část'!BC193</f>
        <v>0</v>
      </c>
      <c r="F18" s="179">
        <f>'F 02.01-stavební část'!BD193</f>
        <v>0</v>
      </c>
      <c r="G18" s="179">
        <f>'F 02.01-stavební část'!BE193</f>
        <v>0</v>
      </c>
      <c r="H18" s="179">
        <f>'F 02.01-stavební část'!BF193</f>
        <v>0</v>
      </c>
      <c r="I18" s="180">
        <f>'F 02.01-stavební část'!BG193</f>
        <v>0</v>
      </c>
    </row>
    <row r="19" spans="1:9" s="30" customFormat="1" x14ac:dyDescent="0.2">
      <c r="A19" s="177" t="str">
        <f>'F 02.01-stavební část'!B194</f>
        <v>95</v>
      </c>
      <c r="B19" s="85" t="str">
        <f>'F 02.01-stavební část'!C194</f>
        <v>Dokončovací kce na pozem.stav.</v>
      </c>
      <c r="C19" s="86"/>
      <c r="D19" s="87"/>
      <c r="E19" s="178">
        <f>'F 02.01-stavební část'!BC201</f>
        <v>0</v>
      </c>
      <c r="F19" s="179">
        <f>'F 02.01-stavební část'!BD201</f>
        <v>0</v>
      </c>
      <c r="G19" s="179">
        <f>'F 02.01-stavební část'!BE201</f>
        <v>0</v>
      </c>
      <c r="H19" s="179">
        <f>'F 02.01-stavební část'!BF201</f>
        <v>0</v>
      </c>
      <c r="I19" s="180">
        <f>'F 02.01-stavební část'!BG201</f>
        <v>0</v>
      </c>
    </row>
    <row r="20" spans="1:9" s="30" customFormat="1" x14ac:dyDescent="0.2">
      <c r="A20" s="177" t="str">
        <f>'F 02.01-stavební část'!B202</f>
        <v>96</v>
      </c>
      <c r="B20" s="85" t="str">
        <f>'F 02.01-stavební část'!C202</f>
        <v>Bourání konstrukcí</v>
      </c>
      <c r="C20" s="86"/>
      <c r="D20" s="87"/>
      <c r="E20" s="178">
        <f>'F 02.01-stavební část'!BC207</f>
        <v>0</v>
      </c>
      <c r="F20" s="179">
        <f>'F 02.01-stavební část'!BD207</f>
        <v>0</v>
      </c>
      <c r="G20" s="179">
        <f>'F 02.01-stavební část'!BE207</f>
        <v>0</v>
      </c>
      <c r="H20" s="179">
        <f>'F 02.01-stavební část'!BF207</f>
        <v>0</v>
      </c>
      <c r="I20" s="180">
        <f>'F 02.01-stavební část'!BG207</f>
        <v>0</v>
      </c>
    </row>
    <row r="21" spans="1:9" s="30" customFormat="1" x14ac:dyDescent="0.2">
      <c r="A21" s="177" t="str">
        <f>'F 02.01-stavební část'!B208</f>
        <v>97</v>
      </c>
      <c r="B21" s="85" t="str">
        <f>'F 02.01-stavební část'!C208</f>
        <v>Prorážení otvorů</v>
      </c>
      <c r="C21" s="86"/>
      <c r="D21" s="87"/>
      <c r="E21" s="178">
        <f>'F 02.01-stavební část'!BC211</f>
        <v>0</v>
      </c>
      <c r="F21" s="179">
        <f>'F 02.01-stavební část'!BD211</f>
        <v>0</v>
      </c>
      <c r="G21" s="179">
        <f>'F 02.01-stavební část'!BE211</f>
        <v>0</v>
      </c>
      <c r="H21" s="179">
        <f>'F 02.01-stavební část'!BF211</f>
        <v>0</v>
      </c>
      <c r="I21" s="180">
        <f>'F 02.01-stavební část'!BG211</f>
        <v>0</v>
      </c>
    </row>
    <row r="22" spans="1:9" s="30" customFormat="1" x14ac:dyDescent="0.2">
      <c r="A22" s="177" t="str">
        <f>'F 02.01-stavební část'!B212</f>
        <v>99</v>
      </c>
      <c r="B22" s="85" t="str">
        <f>'F 02.01-stavební část'!C212</f>
        <v>Staveništní přesun hmot</v>
      </c>
      <c r="C22" s="86"/>
      <c r="D22" s="87"/>
      <c r="E22" s="178">
        <f>'F 02.01-stavební část'!BC216</f>
        <v>0</v>
      </c>
      <c r="F22" s="179">
        <f>'F 02.01-stavební část'!BD216</f>
        <v>0</v>
      </c>
      <c r="G22" s="179">
        <f>'F 02.01-stavební část'!BE216</f>
        <v>0</v>
      </c>
      <c r="H22" s="179">
        <f>'F 02.01-stavební část'!BF216</f>
        <v>0</v>
      </c>
      <c r="I22" s="180">
        <f>'F 02.01-stavební část'!BG216</f>
        <v>0</v>
      </c>
    </row>
    <row r="23" spans="1:9" s="30" customFormat="1" x14ac:dyDescent="0.2">
      <c r="A23" s="177" t="str">
        <f>'F 02.01-stavební část'!B217</f>
        <v>711</v>
      </c>
      <c r="B23" s="85" t="str">
        <f>'F 02.01-stavební část'!C217</f>
        <v>Izolace proti vodě</v>
      </c>
      <c r="C23" s="86"/>
      <c r="D23" s="87"/>
      <c r="E23" s="178">
        <f>'F 02.01-stavební část'!BC227</f>
        <v>0</v>
      </c>
      <c r="F23" s="179">
        <f>'F 02.01-stavební část'!BD227</f>
        <v>0</v>
      </c>
      <c r="G23" s="179">
        <f>'F 02.01-stavební část'!BE227</f>
        <v>0</v>
      </c>
      <c r="H23" s="179">
        <f>'F 02.01-stavební část'!BF227</f>
        <v>0</v>
      </c>
      <c r="I23" s="180">
        <f>'F 02.01-stavební část'!BG227</f>
        <v>0</v>
      </c>
    </row>
    <row r="24" spans="1:9" s="30" customFormat="1" x14ac:dyDescent="0.2">
      <c r="A24" s="177" t="str">
        <f>'F 02.01-stavební část'!B228</f>
        <v>713</v>
      </c>
      <c r="B24" s="85" t="str">
        <f>'F 02.01-stavební část'!C228</f>
        <v>Izolace tepelné</v>
      </c>
      <c r="C24" s="86"/>
      <c r="D24" s="87"/>
      <c r="E24" s="178">
        <f>'F 02.01-stavební část'!BC255</f>
        <v>0</v>
      </c>
      <c r="F24" s="179">
        <f>'F 02.01-stavební část'!BD255</f>
        <v>0</v>
      </c>
      <c r="G24" s="179">
        <f>'F 02.01-stavební část'!BE255</f>
        <v>0</v>
      </c>
      <c r="H24" s="179">
        <f>'F 02.01-stavební část'!BF255</f>
        <v>0</v>
      </c>
      <c r="I24" s="180">
        <f>'F 02.01-stavební část'!BG255</f>
        <v>0</v>
      </c>
    </row>
    <row r="25" spans="1:9" s="30" customFormat="1" x14ac:dyDescent="0.2">
      <c r="A25" s="177" t="str">
        <f>'F 02.01-stavební část'!B256</f>
        <v>721</v>
      </c>
      <c r="B25" s="85" t="str">
        <f>'F 02.01-stavební část'!C256</f>
        <v>Vnitřní kanalizace</v>
      </c>
      <c r="C25" s="86"/>
      <c r="D25" s="87"/>
      <c r="E25" s="178">
        <f>'F 02.01-stavební část'!BC295</f>
        <v>0</v>
      </c>
      <c r="F25" s="179">
        <f>'F 02.01-stavební část'!BD295</f>
        <v>0</v>
      </c>
      <c r="G25" s="179">
        <f>'F 02.01-stavební část'!BE295</f>
        <v>0</v>
      </c>
      <c r="H25" s="179">
        <f>'F 02.01-stavební část'!BF295</f>
        <v>0</v>
      </c>
      <c r="I25" s="180">
        <f>'F 02.01-stavební část'!BG295</f>
        <v>0</v>
      </c>
    </row>
    <row r="26" spans="1:9" s="30" customFormat="1" x14ac:dyDescent="0.2">
      <c r="A26" s="177" t="str">
        <f>'F 02.01-stavební část'!B296</f>
        <v>722</v>
      </c>
      <c r="B26" s="85" t="str">
        <f>'F 02.01-stavební část'!C296</f>
        <v>Vnitřní vodovod</v>
      </c>
      <c r="C26" s="86"/>
      <c r="D26" s="87"/>
      <c r="E26" s="178">
        <f>'F 02.01-stavební část'!BC325</f>
        <v>0</v>
      </c>
      <c r="F26" s="179">
        <f>'F 02.01-stavební část'!BD325</f>
        <v>0</v>
      </c>
      <c r="G26" s="179">
        <f>'F 02.01-stavební část'!BE325</f>
        <v>0</v>
      </c>
      <c r="H26" s="179">
        <f>'F 02.01-stavební část'!BF325</f>
        <v>0</v>
      </c>
      <c r="I26" s="180">
        <f>'F 02.01-stavební část'!BG325</f>
        <v>0</v>
      </c>
    </row>
    <row r="27" spans="1:9" s="30" customFormat="1" x14ac:dyDescent="0.2">
      <c r="A27" s="177" t="str">
        <f>'F 02.01-stavební část'!B326</f>
        <v>725</v>
      </c>
      <c r="B27" s="85" t="str">
        <f>'F 02.01-stavební část'!C326</f>
        <v>Zařizovací předměty</v>
      </c>
      <c r="C27" s="86"/>
      <c r="D27" s="87"/>
      <c r="E27" s="178">
        <f>'F 02.01-stavební část'!BC343</f>
        <v>0</v>
      </c>
      <c r="F27" s="179">
        <f>'F 02.01-stavební část'!BD343</f>
        <v>0</v>
      </c>
      <c r="G27" s="179">
        <f>'F 02.01-stavební část'!BE343</f>
        <v>0</v>
      </c>
      <c r="H27" s="179">
        <f>'F 02.01-stavební část'!BF343</f>
        <v>0</v>
      </c>
      <c r="I27" s="180">
        <f>'F 02.01-stavební část'!BG343</f>
        <v>0</v>
      </c>
    </row>
    <row r="28" spans="1:9" s="30" customFormat="1" x14ac:dyDescent="0.2">
      <c r="A28" s="177" t="str">
        <f>'F 02.01-stavební část'!B344</f>
        <v>762</v>
      </c>
      <c r="B28" s="85" t="str">
        <f>'F 02.01-stavební část'!C344</f>
        <v>Konstrukce tesařské</v>
      </c>
      <c r="C28" s="86"/>
      <c r="D28" s="87"/>
      <c r="E28" s="178">
        <f>'F 02.01-stavební část'!BC380</f>
        <v>0</v>
      </c>
      <c r="F28" s="179">
        <f>'F 02.01-stavební část'!BD380</f>
        <v>0</v>
      </c>
      <c r="G28" s="179">
        <f>'F 02.01-stavební část'!BE380</f>
        <v>0</v>
      </c>
      <c r="H28" s="179">
        <f>'F 02.01-stavební část'!BF380</f>
        <v>0</v>
      </c>
      <c r="I28" s="180">
        <f>'F 02.01-stavební část'!BG380</f>
        <v>0</v>
      </c>
    </row>
    <row r="29" spans="1:9" s="30" customFormat="1" x14ac:dyDescent="0.2">
      <c r="A29" s="177" t="str">
        <f>'F 02.01-stavební část'!B381</f>
        <v>764</v>
      </c>
      <c r="B29" s="85" t="str">
        <f>'F 02.01-stavební část'!C381</f>
        <v>Konstrukce klempířské</v>
      </c>
      <c r="C29" s="86"/>
      <c r="D29" s="87"/>
      <c r="E29" s="178">
        <f>'F 02.01-stavební část'!BC412</f>
        <v>0</v>
      </c>
      <c r="F29" s="179">
        <f>'F 02.01-stavební část'!BD412</f>
        <v>0</v>
      </c>
      <c r="G29" s="179">
        <f>'F 02.01-stavební část'!BE412</f>
        <v>0</v>
      </c>
      <c r="H29" s="179">
        <f>'F 02.01-stavební část'!BF412</f>
        <v>0</v>
      </c>
      <c r="I29" s="180">
        <f>'F 02.01-stavební část'!BG412</f>
        <v>0</v>
      </c>
    </row>
    <row r="30" spans="1:9" s="30" customFormat="1" x14ac:dyDescent="0.2">
      <c r="A30" s="177" t="str">
        <f>'F 02.01-stavební část'!B413</f>
        <v>766</v>
      </c>
      <c r="B30" s="85" t="str">
        <f>'F 02.01-stavební část'!C413</f>
        <v>Konstrukce truhlářské</v>
      </c>
      <c r="C30" s="86"/>
      <c r="D30" s="87"/>
      <c r="E30" s="178">
        <f>'F 02.01-stavební část'!BC473</f>
        <v>0</v>
      </c>
      <c r="F30" s="179">
        <f>'F 02.01-stavební část'!BD473</f>
        <v>0</v>
      </c>
      <c r="G30" s="179">
        <f>'F 02.01-stavební část'!BE473</f>
        <v>0</v>
      </c>
      <c r="H30" s="179">
        <f>'F 02.01-stavební část'!BF473</f>
        <v>0</v>
      </c>
      <c r="I30" s="180">
        <f>'F 02.01-stavební část'!BG473</f>
        <v>0</v>
      </c>
    </row>
    <row r="31" spans="1:9" s="30" customFormat="1" x14ac:dyDescent="0.2">
      <c r="A31" s="177" t="str">
        <f>'F 02.01-stavební část'!B474</f>
        <v>767</v>
      </c>
      <c r="B31" s="85" t="str">
        <f>'F 02.01-stavební část'!C474</f>
        <v>Konstrukce zámečnické</v>
      </c>
      <c r="C31" s="86"/>
      <c r="D31" s="87"/>
      <c r="E31" s="178">
        <f>'F 02.01-stavební část'!BC490</f>
        <v>0</v>
      </c>
      <c r="F31" s="179">
        <f>'F 02.01-stavební část'!BD490</f>
        <v>0</v>
      </c>
      <c r="G31" s="179">
        <f>'F 02.01-stavební část'!BE490</f>
        <v>0</v>
      </c>
      <c r="H31" s="179">
        <f>'F 02.01-stavební část'!BF490</f>
        <v>0</v>
      </c>
      <c r="I31" s="180">
        <f>'F 02.01-stavební část'!BG490</f>
        <v>0</v>
      </c>
    </row>
    <row r="32" spans="1:9" s="30" customFormat="1" x14ac:dyDescent="0.2">
      <c r="A32" s="177" t="str">
        <f>'F 02.01-stavební část'!B491</f>
        <v>771</v>
      </c>
      <c r="B32" s="85" t="str">
        <f>'F 02.01-stavební část'!C491</f>
        <v>Podlahy z dlaždic a obklady</v>
      </c>
      <c r="C32" s="86"/>
      <c r="D32" s="87"/>
      <c r="E32" s="178">
        <f>'F 02.01-stavební část'!BC507</f>
        <v>0</v>
      </c>
      <c r="F32" s="179">
        <f>'F 02.01-stavební část'!BD507</f>
        <v>0</v>
      </c>
      <c r="G32" s="179">
        <f>'F 02.01-stavební část'!BE507</f>
        <v>0</v>
      </c>
      <c r="H32" s="179">
        <f>'F 02.01-stavební část'!BF507</f>
        <v>0</v>
      </c>
      <c r="I32" s="180">
        <f>'F 02.01-stavební část'!BG507</f>
        <v>0</v>
      </c>
    </row>
    <row r="33" spans="1:57" s="30" customFormat="1" x14ac:dyDescent="0.2">
      <c r="A33" s="177" t="str">
        <f>'F 02.01-stavební část'!B508</f>
        <v>775</v>
      </c>
      <c r="B33" s="85" t="str">
        <f>'F 02.01-stavební část'!C508</f>
        <v>Podlahy vlysové a parketové</v>
      </c>
      <c r="C33" s="86"/>
      <c r="D33" s="87"/>
      <c r="E33" s="178">
        <f>'F 02.01-stavební část'!BC516</f>
        <v>0</v>
      </c>
      <c r="F33" s="179">
        <f>'F 02.01-stavební část'!BD516</f>
        <v>0</v>
      </c>
      <c r="G33" s="179">
        <f>'F 02.01-stavební část'!BE516</f>
        <v>0</v>
      </c>
      <c r="H33" s="179">
        <f>'F 02.01-stavební část'!BF516</f>
        <v>0</v>
      </c>
      <c r="I33" s="180">
        <f>'F 02.01-stavební část'!BG516</f>
        <v>0</v>
      </c>
    </row>
    <row r="34" spans="1:57" s="30" customFormat="1" x14ac:dyDescent="0.2">
      <c r="A34" s="177" t="str">
        <f>'F 02.01-stavební část'!B517</f>
        <v>776</v>
      </c>
      <c r="B34" s="85" t="str">
        <f>'F 02.01-stavební část'!C517</f>
        <v>Podlahy povlakové</v>
      </c>
      <c r="C34" s="86"/>
      <c r="D34" s="87"/>
      <c r="E34" s="178">
        <f>'F 02.01-stavební část'!BC525</f>
        <v>0</v>
      </c>
      <c r="F34" s="179">
        <f>'F 02.01-stavební část'!BD525</f>
        <v>0</v>
      </c>
      <c r="G34" s="179">
        <f>'F 02.01-stavební část'!BE525</f>
        <v>0</v>
      </c>
      <c r="H34" s="179">
        <f>'F 02.01-stavební část'!BF525</f>
        <v>0</v>
      </c>
      <c r="I34" s="180">
        <f>'F 02.01-stavební část'!BG525</f>
        <v>0</v>
      </c>
    </row>
    <row r="35" spans="1:57" s="30" customFormat="1" x14ac:dyDescent="0.2">
      <c r="A35" s="177" t="str">
        <f>'F 02.01-stavební část'!B526</f>
        <v>781</v>
      </c>
      <c r="B35" s="85" t="str">
        <f>'F 02.01-stavební část'!C526</f>
        <v>Obklady keramické</v>
      </c>
      <c r="C35" s="86"/>
      <c r="D35" s="87"/>
      <c r="E35" s="178">
        <f>'F 02.01-stavební část'!BC536</f>
        <v>0</v>
      </c>
      <c r="F35" s="179">
        <f>'F 02.01-stavební část'!BD536</f>
        <v>0</v>
      </c>
      <c r="G35" s="179">
        <f>'F 02.01-stavební část'!BE536</f>
        <v>0</v>
      </c>
      <c r="H35" s="179">
        <f>'F 02.01-stavební část'!BF536</f>
        <v>0</v>
      </c>
      <c r="I35" s="180">
        <f>'F 02.01-stavební část'!BG536</f>
        <v>0</v>
      </c>
    </row>
    <row r="36" spans="1:57" s="30" customFormat="1" x14ac:dyDescent="0.2">
      <c r="A36" s="177" t="str">
        <f>'F 02.01-stavební část'!B537</f>
        <v>783</v>
      </c>
      <c r="B36" s="85" t="str">
        <f>'F 02.01-stavební část'!C537</f>
        <v>Nátěry</v>
      </c>
      <c r="C36" s="86"/>
      <c r="D36" s="87"/>
      <c r="E36" s="178">
        <f>'F 02.01-stavební část'!BC541</f>
        <v>0</v>
      </c>
      <c r="F36" s="179">
        <f>'F 02.01-stavební část'!BD541</f>
        <v>0</v>
      </c>
      <c r="G36" s="179">
        <f>'F 02.01-stavební část'!BE541</f>
        <v>0</v>
      </c>
      <c r="H36" s="179">
        <f>'F 02.01-stavební část'!BF541</f>
        <v>0</v>
      </c>
      <c r="I36" s="180">
        <f>'F 02.01-stavební část'!BG541</f>
        <v>0</v>
      </c>
    </row>
    <row r="37" spans="1:57" s="30" customFormat="1" x14ac:dyDescent="0.2">
      <c r="A37" s="177" t="str">
        <f>'F 02.01-stavební část'!B542</f>
        <v>784</v>
      </c>
      <c r="B37" s="85" t="str">
        <f>'F 02.01-stavební část'!C542</f>
        <v>Malby</v>
      </c>
      <c r="C37" s="86"/>
      <c r="D37" s="87"/>
      <c r="E37" s="178">
        <f>'F 02.01-stavební část'!BC547</f>
        <v>0</v>
      </c>
      <c r="F37" s="179">
        <f>'F 02.01-stavební část'!BD547</f>
        <v>0</v>
      </c>
      <c r="G37" s="179">
        <f>'F 02.01-stavební část'!BE547</f>
        <v>0</v>
      </c>
      <c r="H37" s="179">
        <f>'F 02.01-stavební část'!BF547</f>
        <v>0</v>
      </c>
      <c r="I37" s="180">
        <f>'F 02.01-stavební část'!BG547</f>
        <v>0</v>
      </c>
    </row>
    <row r="38" spans="1:57" s="30" customFormat="1" x14ac:dyDescent="0.2">
      <c r="A38" s="177" t="str">
        <f>'F 02.01-stavební část'!B548</f>
        <v>790</v>
      </c>
      <c r="B38" s="85" t="str">
        <f>'F 02.01-stavební část'!C548</f>
        <v>Vnitřní vybavení</v>
      </c>
      <c r="C38" s="86"/>
      <c r="D38" s="87"/>
      <c r="E38" s="178">
        <f>'F 02.01-stavební část'!BC560</f>
        <v>0</v>
      </c>
      <c r="F38" s="179">
        <f>'F 02.01-stavební část'!BD560</f>
        <v>0</v>
      </c>
      <c r="G38" s="179">
        <f>'F 02.01-stavební část'!BE560</f>
        <v>0</v>
      </c>
      <c r="H38" s="179">
        <f>'F 02.01-stavební část'!BF560</f>
        <v>0</v>
      </c>
      <c r="I38" s="180">
        <f>'F 02.01-stavební část'!BG560</f>
        <v>0</v>
      </c>
    </row>
    <row r="39" spans="1:57" s="30" customFormat="1" ht="13.5" thickBot="1" x14ac:dyDescent="0.25">
      <c r="A39" s="177" t="str">
        <f>'F 02.01-stavební část'!B561</f>
        <v>M21</v>
      </c>
      <c r="B39" s="85" t="str">
        <f>'F 02.01-stavební část'!C561</f>
        <v>Elektromontáže</v>
      </c>
      <c r="C39" s="86"/>
      <c r="D39" s="87"/>
      <c r="E39" s="178">
        <f>'F 02.01-stavební část'!BC567</f>
        <v>0</v>
      </c>
      <c r="F39" s="179">
        <f>'F 02.01-stavební část'!BD567</f>
        <v>0</v>
      </c>
      <c r="G39" s="179">
        <f>'F 02.01-stavební část'!BE567</f>
        <v>0</v>
      </c>
      <c r="H39" s="179">
        <f>'F 02.01-stavební část'!BF567</f>
        <v>0</v>
      </c>
      <c r="I39" s="180">
        <f>'F 02.01-stavební část'!BG567</f>
        <v>0</v>
      </c>
    </row>
    <row r="40" spans="1:57" s="93" customFormat="1" ht="13.5" thickBot="1" x14ac:dyDescent="0.25">
      <c r="A40" s="88"/>
      <c r="B40" s="80" t="s">
        <v>49</v>
      </c>
      <c r="C40" s="80"/>
      <c r="D40" s="89"/>
      <c r="E40" s="90">
        <f>SUM(E7:E39)</f>
        <v>0</v>
      </c>
      <c r="F40" s="91">
        <f>SUM(F7:F39)</f>
        <v>0</v>
      </c>
      <c r="G40" s="91">
        <f>SUM(G7:G39)</f>
        <v>0</v>
      </c>
      <c r="H40" s="91">
        <f>SUM(H7:H39)</f>
        <v>0</v>
      </c>
      <c r="I40" s="92">
        <f>SUM(I7:I39)</f>
        <v>0</v>
      </c>
    </row>
    <row r="41" spans="1:57" x14ac:dyDescent="0.2">
      <c r="A41" s="86"/>
      <c r="B41" s="86"/>
      <c r="C41" s="86"/>
      <c r="D41" s="86"/>
      <c r="E41" s="86"/>
      <c r="F41" s="86"/>
      <c r="G41" s="86"/>
      <c r="H41" s="86"/>
      <c r="I41" s="86"/>
    </row>
    <row r="42" spans="1:57" ht="19.5" customHeight="1" x14ac:dyDescent="0.25">
      <c r="A42" s="94" t="s">
        <v>50</v>
      </c>
      <c r="B42" s="94"/>
      <c r="C42" s="94"/>
      <c r="D42" s="94"/>
      <c r="E42" s="94"/>
      <c r="F42" s="94"/>
      <c r="G42" s="95"/>
      <c r="H42" s="94"/>
      <c r="I42" s="94"/>
      <c r="BA42" s="31"/>
      <c r="BB42" s="31"/>
      <c r="BC42" s="31"/>
      <c r="BD42" s="31"/>
      <c r="BE42" s="31"/>
    </row>
    <row r="43" spans="1:57" ht="13.5" thickBot="1" x14ac:dyDescent="0.25">
      <c r="A43" s="96"/>
      <c r="B43" s="96"/>
      <c r="C43" s="96"/>
      <c r="D43" s="96"/>
      <c r="E43" s="96"/>
      <c r="F43" s="96"/>
      <c r="G43" s="96"/>
      <c r="H43" s="96"/>
      <c r="I43" s="96"/>
    </row>
    <row r="44" spans="1:57" x14ac:dyDescent="0.2">
      <c r="A44" s="97" t="s">
        <v>51</v>
      </c>
      <c r="B44" s="98"/>
      <c r="C44" s="98"/>
      <c r="D44" s="99"/>
      <c r="E44" s="100" t="s">
        <v>52</v>
      </c>
      <c r="F44" s="101" t="s">
        <v>53</v>
      </c>
      <c r="G44" s="102" t="s">
        <v>54</v>
      </c>
      <c r="H44" s="103"/>
      <c r="I44" s="104" t="s">
        <v>52</v>
      </c>
    </row>
    <row r="45" spans="1:57" ht="367.5" customHeight="1" x14ac:dyDescent="0.2">
      <c r="A45" s="664" t="s">
        <v>1765</v>
      </c>
      <c r="B45" s="665"/>
      <c r="C45" s="665"/>
      <c r="D45" s="665"/>
      <c r="E45" s="108">
        <v>0</v>
      </c>
      <c r="F45" s="109">
        <v>0</v>
      </c>
      <c r="G45" s="110">
        <f>CHOOSE(BA45+1,HSV+PSV,HSV+PSV+Mont,HSV+PSV+Dodavka+Mont,HSV,PSV,Mont,Dodavka,Mont+Dodavka,0)</f>
        <v>0</v>
      </c>
      <c r="H45" s="111"/>
      <c r="I45" s="112">
        <f>E45+F45*G45/100</f>
        <v>0</v>
      </c>
      <c r="BA45">
        <v>0</v>
      </c>
    </row>
    <row r="46" spans="1:57" ht="333" customHeight="1" x14ac:dyDescent="0.2">
      <c r="A46" s="664" t="s">
        <v>1766</v>
      </c>
      <c r="B46" s="665"/>
      <c r="C46" s="665"/>
      <c r="D46" s="665"/>
      <c r="E46" s="108">
        <v>0</v>
      </c>
      <c r="F46" s="109">
        <v>0</v>
      </c>
      <c r="G46" s="110">
        <f>CHOOSE(BA46+1,HSV+PSV,HSV+PSV+Mont,HSV+PSV+Dodavka+Mont,HSV,PSV,Mont,Dodavka,Mont+Dodavka,0)</f>
        <v>0</v>
      </c>
      <c r="H46" s="111"/>
      <c r="I46" s="112">
        <f>E46+F46*G46/100</f>
        <v>0</v>
      </c>
      <c r="BA46">
        <v>0</v>
      </c>
    </row>
    <row r="47" spans="1:57" ht="13.5" thickBot="1" x14ac:dyDescent="0.25">
      <c r="A47" s="113"/>
      <c r="B47" s="114" t="s">
        <v>55</v>
      </c>
      <c r="C47" s="115"/>
      <c r="D47" s="116"/>
      <c r="E47" s="117"/>
      <c r="F47" s="118"/>
      <c r="G47" s="118"/>
      <c r="H47" s="658">
        <f>SUM(I45:I46)</f>
        <v>0</v>
      </c>
      <c r="I47" s="659"/>
    </row>
    <row r="49" spans="1:9" x14ac:dyDescent="0.2">
      <c r="A49" s="122"/>
      <c r="B49" s="284"/>
      <c r="C49" s="284"/>
      <c r="D49" s="284"/>
      <c r="E49" s="284"/>
      <c r="F49" s="284"/>
      <c r="G49" s="284"/>
      <c r="H49" s="284"/>
      <c r="I49" s="284"/>
    </row>
    <row r="50" spans="1:9" x14ac:dyDescent="0.2">
      <c r="A50" s="131"/>
      <c r="B50" s="284"/>
      <c r="C50" s="284"/>
      <c r="D50" s="284"/>
      <c r="E50" s="284"/>
      <c r="F50" s="284"/>
      <c r="G50" s="284"/>
      <c r="H50" s="284"/>
      <c r="I50" s="284"/>
    </row>
    <row r="51" spans="1:9" ht="51" customHeight="1" x14ac:dyDescent="0.2">
      <c r="A51" s="662" t="s">
        <v>1732</v>
      </c>
      <c r="B51" s="663"/>
      <c r="C51" s="663"/>
      <c r="D51" s="663"/>
      <c r="E51" s="663"/>
      <c r="F51" s="663"/>
      <c r="G51" s="663"/>
      <c r="H51" s="663"/>
      <c r="I51" s="663"/>
    </row>
    <row r="52" spans="1:9" ht="79.5" customHeight="1" x14ac:dyDescent="0.2">
      <c r="A52" s="660" t="s">
        <v>1733</v>
      </c>
      <c r="B52" s="661"/>
      <c r="C52" s="661"/>
      <c r="D52" s="661"/>
      <c r="E52" s="661"/>
      <c r="F52" s="661"/>
      <c r="G52" s="661"/>
      <c r="H52" s="661"/>
      <c r="I52" s="661"/>
    </row>
    <row r="53" spans="1:9" ht="66" customHeight="1" x14ac:dyDescent="0.2">
      <c r="A53" s="660" t="s">
        <v>1734</v>
      </c>
      <c r="B53" s="661"/>
      <c r="C53" s="661"/>
      <c r="D53" s="661"/>
      <c r="E53" s="661"/>
      <c r="F53" s="661"/>
      <c r="G53" s="661"/>
      <c r="H53" s="661"/>
      <c r="I53" s="661"/>
    </row>
    <row r="54" spans="1:9" ht="24.75" customHeight="1" x14ac:dyDescent="0.2">
      <c r="A54" s="660" t="s">
        <v>1735</v>
      </c>
      <c r="B54" s="661"/>
      <c r="C54" s="661"/>
      <c r="D54" s="661"/>
      <c r="E54" s="661"/>
      <c r="F54" s="661"/>
      <c r="G54" s="661"/>
      <c r="H54" s="661"/>
      <c r="I54" s="661"/>
    </row>
    <row r="55" spans="1:9" ht="40.5" customHeight="1" x14ac:dyDescent="0.2">
      <c r="A55" s="660" t="s">
        <v>1736</v>
      </c>
      <c r="B55" s="661"/>
      <c r="C55" s="661"/>
      <c r="D55" s="661"/>
      <c r="E55" s="661"/>
      <c r="F55" s="661"/>
      <c r="G55" s="661"/>
      <c r="H55" s="661"/>
      <c r="I55" s="661"/>
    </row>
    <row r="56" spans="1:9" x14ac:dyDescent="0.2">
      <c r="A56" s="284"/>
      <c r="B56" s="284"/>
      <c r="C56" s="284"/>
      <c r="D56" s="284"/>
      <c r="E56" s="284"/>
      <c r="F56" s="284"/>
      <c r="G56" s="284"/>
      <c r="H56" s="284"/>
      <c r="I56" s="284"/>
    </row>
    <row r="57" spans="1:9" x14ac:dyDescent="0.2">
      <c r="A57" s="284"/>
      <c r="B57" s="284"/>
      <c r="C57" s="284"/>
      <c r="D57" s="284"/>
      <c r="E57" s="284"/>
      <c r="F57" s="284"/>
      <c r="G57" s="284"/>
      <c r="H57" s="284"/>
      <c r="I57" s="284"/>
    </row>
    <row r="58" spans="1:9" x14ac:dyDescent="0.2">
      <c r="F58" s="119"/>
      <c r="G58" s="120"/>
      <c r="H58" s="120"/>
      <c r="I58" s="121"/>
    </row>
    <row r="59" spans="1:9" x14ac:dyDescent="0.2">
      <c r="F59" s="119"/>
      <c r="G59" s="120"/>
      <c r="H59" s="120"/>
      <c r="I59" s="121"/>
    </row>
    <row r="60" spans="1:9" x14ac:dyDescent="0.2">
      <c r="F60" s="119"/>
      <c r="G60" s="120"/>
      <c r="H60" s="120"/>
      <c r="I60" s="121"/>
    </row>
    <row r="61" spans="1:9" x14ac:dyDescent="0.2">
      <c r="F61" s="119"/>
      <c r="G61" s="120"/>
      <c r="H61" s="120"/>
      <c r="I61" s="121"/>
    </row>
    <row r="62" spans="1:9" x14ac:dyDescent="0.2">
      <c r="F62" s="119"/>
      <c r="G62" s="120"/>
      <c r="H62" s="120"/>
      <c r="I62" s="121"/>
    </row>
    <row r="63" spans="1:9" x14ac:dyDescent="0.2">
      <c r="F63" s="119"/>
      <c r="G63" s="120"/>
      <c r="H63" s="120"/>
      <c r="I63" s="121"/>
    </row>
    <row r="64" spans="1:9" x14ac:dyDescent="0.2">
      <c r="F64" s="119"/>
      <c r="G64" s="120"/>
      <c r="H64" s="120"/>
      <c r="I64" s="121"/>
    </row>
    <row r="65" spans="6:9" x14ac:dyDescent="0.2">
      <c r="F65" s="119"/>
      <c r="G65" s="120"/>
      <c r="H65" s="120"/>
      <c r="I65" s="121"/>
    </row>
    <row r="66" spans="6:9" x14ac:dyDescent="0.2">
      <c r="F66" s="119"/>
      <c r="G66" s="120"/>
      <c r="H66" s="120"/>
      <c r="I66" s="121"/>
    </row>
    <row r="67" spans="6:9" x14ac:dyDescent="0.2">
      <c r="F67" s="119"/>
      <c r="G67" s="120"/>
      <c r="H67" s="120"/>
      <c r="I67" s="121"/>
    </row>
    <row r="68" spans="6:9" x14ac:dyDescent="0.2">
      <c r="F68" s="119"/>
      <c r="G68" s="120"/>
      <c r="H68" s="120"/>
      <c r="I68" s="121"/>
    </row>
    <row r="69" spans="6:9" x14ac:dyDescent="0.2">
      <c r="F69" s="119"/>
      <c r="G69" s="120"/>
      <c r="H69" s="120"/>
      <c r="I69" s="121"/>
    </row>
    <row r="70" spans="6:9" x14ac:dyDescent="0.2">
      <c r="F70" s="119"/>
      <c r="G70" s="120"/>
      <c r="H70" s="120"/>
      <c r="I70" s="121"/>
    </row>
    <row r="71" spans="6:9" x14ac:dyDescent="0.2">
      <c r="F71" s="119"/>
      <c r="G71" s="120"/>
      <c r="H71" s="120"/>
      <c r="I71" s="121"/>
    </row>
    <row r="72" spans="6:9" x14ac:dyDescent="0.2">
      <c r="F72" s="119"/>
      <c r="G72" s="120"/>
      <c r="H72" s="120"/>
      <c r="I72" s="121"/>
    </row>
    <row r="73" spans="6:9" x14ac:dyDescent="0.2">
      <c r="F73" s="119"/>
      <c r="G73" s="120"/>
      <c r="H73" s="120"/>
      <c r="I73" s="121"/>
    </row>
    <row r="74" spans="6:9" x14ac:dyDescent="0.2">
      <c r="F74" s="119"/>
      <c r="G74" s="120"/>
      <c r="H74" s="120"/>
      <c r="I74" s="121"/>
    </row>
    <row r="75" spans="6:9" x14ac:dyDescent="0.2">
      <c r="F75" s="119"/>
      <c r="G75" s="120"/>
      <c r="H75" s="120"/>
      <c r="I75" s="121"/>
    </row>
    <row r="76" spans="6:9" x14ac:dyDescent="0.2">
      <c r="F76" s="119"/>
      <c r="G76" s="120"/>
      <c r="H76" s="120"/>
      <c r="I76" s="121"/>
    </row>
    <row r="77" spans="6:9" x14ac:dyDescent="0.2">
      <c r="F77" s="119"/>
      <c r="G77" s="120"/>
      <c r="H77" s="120"/>
      <c r="I77" s="121"/>
    </row>
    <row r="78" spans="6:9" x14ac:dyDescent="0.2">
      <c r="F78" s="119"/>
      <c r="G78" s="120"/>
      <c r="H78" s="120"/>
      <c r="I78" s="121"/>
    </row>
    <row r="79" spans="6:9" x14ac:dyDescent="0.2">
      <c r="F79" s="119"/>
      <c r="G79" s="120"/>
      <c r="H79" s="120"/>
      <c r="I79" s="121"/>
    </row>
    <row r="80" spans="6:9" x14ac:dyDescent="0.2">
      <c r="F80" s="119"/>
      <c r="G80" s="120"/>
      <c r="H80" s="120"/>
      <c r="I80" s="121"/>
    </row>
    <row r="81" spans="6:9" x14ac:dyDescent="0.2">
      <c r="F81" s="119"/>
      <c r="G81" s="120"/>
      <c r="H81" s="120"/>
      <c r="I81" s="121"/>
    </row>
    <row r="82" spans="6:9" x14ac:dyDescent="0.2">
      <c r="F82" s="119"/>
      <c r="G82" s="120"/>
      <c r="H82" s="120"/>
      <c r="I82" s="121"/>
    </row>
    <row r="83" spans="6:9" x14ac:dyDescent="0.2">
      <c r="F83" s="119"/>
      <c r="G83" s="120"/>
      <c r="H83" s="120"/>
      <c r="I83" s="121"/>
    </row>
    <row r="84" spans="6:9" x14ac:dyDescent="0.2">
      <c r="F84" s="119"/>
      <c r="G84" s="120"/>
      <c r="H84" s="120"/>
      <c r="I84" s="121"/>
    </row>
    <row r="85" spans="6:9" x14ac:dyDescent="0.2">
      <c r="F85" s="119"/>
      <c r="G85" s="120"/>
      <c r="H85" s="120"/>
      <c r="I85" s="121"/>
    </row>
    <row r="86" spans="6:9" x14ac:dyDescent="0.2">
      <c r="F86" s="119"/>
      <c r="G86" s="120"/>
      <c r="H86" s="120"/>
      <c r="I86" s="121"/>
    </row>
    <row r="87" spans="6:9" x14ac:dyDescent="0.2">
      <c r="F87" s="119"/>
      <c r="G87" s="120"/>
      <c r="H87" s="120"/>
      <c r="I87" s="121"/>
    </row>
    <row r="88" spans="6:9" x14ac:dyDescent="0.2">
      <c r="F88" s="119"/>
      <c r="G88" s="120"/>
      <c r="H88" s="120"/>
      <c r="I88" s="121"/>
    </row>
    <row r="89" spans="6:9" x14ac:dyDescent="0.2">
      <c r="F89" s="119"/>
      <c r="G89" s="120"/>
      <c r="H89" s="120"/>
      <c r="I89" s="121"/>
    </row>
    <row r="90" spans="6:9" x14ac:dyDescent="0.2">
      <c r="F90" s="119"/>
      <c r="G90" s="120"/>
      <c r="H90" s="120"/>
      <c r="I90" s="121"/>
    </row>
    <row r="91" spans="6:9" x14ac:dyDescent="0.2">
      <c r="F91" s="119"/>
      <c r="G91" s="120"/>
      <c r="H91" s="120"/>
      <c r="I91" s="121"/>
    </row>
    <row r="92" spans="6:9" x14ac:dyDescent="0.2">
      <c r="F92" s="119"/>
      <c r="G92" s="120"/>
      <c r="H92" s="120"/>
      <c r="I92" s="121"/>
    </row>
    <row r="93" spans="6:9" x14ac:dyDescent="0.2">
      <c r="F93" s="119"/>
      <c r="G93" s="120"/>
      <c r="H93" s="120"/>
      <c r="I93" s="121"/>
    </row>
    <row r="94" spans="6:9" x14ac:dyDescent="0.2">
      <c r="F94" s="119"/>
      <c r="G94" s="120"/>
      <c r="H94" s="120"/>
      <c r="I94" s="121"/>
    </row>
    <row r="95" spans="6:9" x14ac:dyDescent="0.2">
      <c r="F95" s="119"/>
      <c r="G95" s="120"/>
      <c r="H95" s="120"/>
      <c r="I95" s="121"/>
    </row>
    <row r="96" spans="6:9" x14ac:dyDescent="0.2">
      <c r="F96" s="119"/>
      <c r="G96" s="120"/>
      <c r="H96" s="120"/>
      <c r="I96" s="121"/>
    </row>
    <row r="97" spans="6:9" x14ac:dyDescent="0.2">
      <c r="F97" s="119"/>
      <c r="G97" s="120"/>
      <c r="H97" s="120"/>
      <c r="I97" s="121"/>
    </row>
    <row r="98" spans="6:9" x14ac:dyDescent="0.2">
      <c r="F98" s="119"/>
      <c r="G98" s="120"/>
      <c r="H98" s="120"/>
      <c r="I98" s="121"/>
    </row>
  </sheetData>
  <mergeCells count="11">
    <mergeCell ref="A52:I52"/>
    <mergeCell ref="A53:I53"/>
    <mergeCell ref="A54:I54"/>
    <mergeCell ref="A55:I55"/>
    <mergeCell ref="A1:B1"/>
    <mergeCell ref="A2:B2"/>
    <mergeCell ref="G2:I2"/>
    <mergeCell ref="H47:I47"/>
    <mergeCell ref="A51:I51"/>
    <mergeCell ref="A45:D45"/>
    <mergeCell ref="A46:D46"/>
  </mergeCells>
  <pageMargins left="0.59055118110236227" right="0.39370078740157483" top="0.98425196850393704" bottom="0.98425196850393704" header="0.51181102362204722" footer="0.51181102362204722"/>
  <pageSetup paperSize="9" orientation="portrait" horizontalDpi="300" verticalDpi="300" r:id="rId1"/>
  <headerFooter alignWithMargins="0">
    <oddHeader>&amp;CSOUPIS PRACÍ A DODÁVEK</oddHeader>
    <oddFooter>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BG634"/>
  <sheetViews>
    <sheetView showGridLines="0" showZeros="0" topLeftCell="A544" zoomScale="80" zoomScaleNormal="100" workbookViewId="0">
      <selection activeCell="C136" sqref="C136"/>
    </sheetView>
  </sheetViews>
  <sheetFormatPr defaultRowHeight="12.75" x14ac:dyDescent="0.2"/>
  <cols>
    <col min="1" max="1" width="4.42578125" style="122" customWidth="1"/>
    <col min="2" max="2" width="15.7109375" style="122" customWidth="1"/>
    <col min="3" max="3" width="37.140625" style="122" customWidth="1"/>
    <col min="4" max="4" width="5.5703125" style="122" customWidth="1"/>
    <col min="5" max="5" width="10" style="171" customWidth="1"/>
    <col min="6" max="6" width="11.28515625" style="122" customWidth="1"/>
    <col min="7" max="7" width="13.140625" style="122" customWidth="1"/>
    <col min="8" max="8" width="8.85546875" style="122" customWidth="1"/>
    <col min="9" max="9" width="12.140625" style="122" customWidth="1"/>
    <col min="10" max="10" width="11.5703125" style="122" customWidth="1"/>
    <col min="11" max="11" width="10.85546875" style="122" customWidth="1"/>
    <col min="12" max="16384" width="9.140625" style="122"/>
  </cols>
  <sheetData>
    <row r="1" spans="1:59" ht="15.75" x14ac:dyDescent="0.25">
      <c r="A1" s="669" t="s">
        <v>1755</v>
      </c>
      <c r="B1" s="669"/>
      <c r="C1" s="669"/>
      <c r="D1" s="669"/>
      <c r="E1" s="669"/>
      <c r="F1" s="669"/>
      <c r="G1" s="669"/>
      <c r="H1" s="669"/>
      <c r="I1" s="669"/>
    </row>
    <row r="2" spans="1:59" ht="13.5" thickBot="1" x14ac:dyDescent="0.25">
      <c r="B2" s="123"/>
      <c r="C2" s="124"/>
      <c r="D2" s="124"/>
      <c r="E2" s="125"/>
      <c r="F2" s="124"/>
      <c r="G2" s="124"/>
    </row>
    <row r="3" spans="1:59" ht="13.5" thickTop="1" x14ac:dyDescent="0.2">
      <c r="A3" s="652" t="s">
        <v>4</v>
      </c>
      <c r="B3" s="653"/>
      <c r="C3" s="69" t="str">
        <f>CONCATENATE(cislostavby," ",nazevstavby)</f>
        <v xml:space="preserve"> Víceúčelové hřiště Marečkova loučka</v>
      </c>
      <c r="D3" s="70"/>
      <c r="E3" s="71"/>
      <c r="F3" s="70"/>
      <c r="G3" s="126"/>
      <c r="H3" s="127">
        <f>'F 02.01-rekapitulace-STAVEBNÍ Č'!H1</f>
        <v>0</v>
      </c>
      <c r="I3" s="128"/>
    </row>
    <row r="4" spans="1:59" ht="13.5" thickBot="1" x14ac:dyDescent="0.25">
      <c r="A4" s="670" t="s">
        <v>0</v>
      </c>
      <c r="B4" s="655"/>
      <c r="C4" s="75" t="str">
        <f>CONCATENATE(cisloobjektu," ",nazevobjektu)</f>
        <v xml:space="preserve"> F 02.01-provozní budova-STAVEBNÍ ČÁST</v>
      </c>
      <c r="D4" s="76"/>
      <c r="E4" s="77"/>
      <c r="F4" s="76"/>
      <c r="G4" s="671"/>
      <c r="H4" s="671"/>
      <c r="I4" s="672"/>
    </row>
    <row r="5" spans="1:59" ht="13.5" thickTop="1" x14ac:dyDescent="0.2">
      <c r="A5" s="129"/>
      <c r="B5" s="130"/>
      <c r="C5" s="130"/>
      <c r="D5" s="131"/>
      <c r="E5" s="132"/>
      <c r="F5" s="131"/>
      <c r="G5" s="133"/>
      <c r="H5" s="131"/>
      <c r="I5" s="131"/>
    </row>
    <row r="6" spans="1:59" x14ac:dyDescent="0.2">
      <c r="A6" s="134" t="s">
        <v>56</v>
      </c>
      <c r="B6" s="135" t="s">
        <v>57</v>
      </c>
      <c r="C6" s="135" t="s">
        <v>58</v>
      </c>
      <c r="D6" s="135" t="s">
        <v>59</v>
      </c>
      <c r="E6" s="136" t="s">
        <v>60</v>
      </c>
      <c r="F6" s="135" t="s">
        <v>61</v>
      </c>
      <c r="G6" s="137" t="s">
        <v>62</v>
      </c>
      <c r="H6" s="138" t="s">
        <v>63</v>
      </c>
      <c r="I6" s="138" t="s">
        <v>64</v>
      </c>
      <c r="J6" s="138" t="s">
        <v>65</v>
      </c>
      <c r="K6" s="138" t="s">
        <v>66</v>
      </c>
    </row>
    <row r="7" spans="1:59" x14ac:dyDescent="0.2">
      <c r="A7" s="139" t="s">
        <v>67</v>
      </c>
      <c r="B7" s="140" t="s">
        <v>68</v>
      </c>
      <c r="C7" s="141" t="s">
        <v>69</v>
      </c>
      <c r="D7" s="142"/>
      <c r="E7" s="143"/>
      <c r="F7" s="143"/>
      <c r="G7" s="144"/>
      <c r="H7" s="145"/>
      <c r="I7" s="145"/>
      <c r="J7" s="145"/>
      <c r="K7" s="145"/>
      <c r="Q7" s="146">
        <v>1</v>
      </c>
    </row>
    <row r="8" spans="1:59" ht="38.25" x14ac:dyDescent="0.2">
      <c r="A8" s="147">
        <v>1</v>
      </c>
      <c r="B8" s="148" t="s">
        <v>72</v>
      </c>
      <c r="C8" s="149" t="s">
        <v>1453</v>
      </c>
      <c r="D8" s="150" t="s">
        <v>73</v>
      </c>
      <c r="E8" s="151">
        <v>120</v>
      </c>
      <c r="F8" s="151"/>
      <c r="G8" s="152">
        <f>E8*F8</f>
        <v>0</v>
      </c>
      <c r="H8" s="153">
        <v>0</v>
      </c>
      <c r="I8" s="153">
        <f>E8*H8</f>
        <v>0</v>
      </c>
      <c r="J8" s="153">
        <v>0</v>
      </c>
      <c r="K8" s="153">
        <f>E8*J8</f>
        <v>0</v>
      </c>
      <c r="Q8" s="146">
        <v>2</v>
      </c>
      <c r="AA8" s="122">
        <v>12</v>
      </c>
      <c r="AB8" s="122">
        <v>0</v>
      </c>
      <c r="AC8" s="122">
        <v>1</v>
      </c>
      <c r="BB8" s="122">
        <v>1</v>
      </c>
      <c r="BC8" s="122">
        <f>IF(BB8=1,G8,0)</f>
        <v>0</v>
      </c>
      <c r="BD8" s="122">
        <f>IF(BB8=2,G8,0)</f>
        <v>0</v>
      </c>
      <c r="BE8" s="122">
        <f>IF(BB8=3,G8,0)</f>
        <v>0</v>
      </c>
      <c r="BF8" s="122">
        <f>IF(BB8=4,G8,0)</f>
        <v>0</v>
      </c>
      <c r="BG8" s="122">
        <f>IF(BB8=5,G8,0)</f>
        <v>0</v>
      </c>
    </row>
    <row r="9" spans="1:59" ht="51" x14ac:dyDescent="0.2">
      <c r="A9" s="147">
        <v>2</v>
      </c>
      <c r="B9" s="148" t="s">
        <v>74</v>
      </c>
      <c r="C9" s="149" t="s">
        <v>1454</v>
      </c>
      <c r="D9" s="150" t="s">
        <v>75</v>
      </c>
      <c r="E9" s="151">
        <v>5</v>
      </c>
      <c r="F9" s="151"/>
      <c r="G9" s="152">
        <f>E9*F9</f>
        <v>0</v>
      </c>
      <c r="H9" s="153">
        <v>8.6899999999999998E-3</v>
      </c>
      <c r="I9" s="153">
        <f>E9*H9</f>
        <v>4.3450000000000003E-2</v>
      </c>
      <c r="J9" s="153">
        <v>0</v>
      </c>
      <c r="K9" s="153">
        <f>E9*J9</f>
        <v>0</v>
      </c>
      <c r="Q9" s="146">
        <v>2</v>
      </c>
      <c r="AA9" s="122">
        <v>12</v>
      </c>
      <c r="AB9" s="122">
        <v>0</v>
      </c>
      <c r="AC9" s="122">
        <v>2</v>
      </c>
      <c r="BB9" s="122">
        <v>1</v>
      </c>
      <c r="BC9" s="122">
        <f>IF(BB9=1,G9,0)</f>
        <v>0</v>
      </c>
      <c r="BD9" s="122">
        <f>IF(BB9=2,G9,0)</f>
        <v>0</v>
      </c>
      <c r="BE9" s="122">
        <f>IF(BB9=3,G9,0)</f>
        <v>0</v>
      </c>
      <c r="BF9" s="122">
        <f>IF(BB9=4,G9,0)</f>
        <v>0</v>
      </c>
      <c r="BG9" s="122">
        <f>IF(BB9=5,G9,0)</f>
        <v>0</v>
      </c>
    </row>
    <row r="10" spans="1:59" ht="38.25" x14ac:dyDescent="0.2">
      <c r="A10" s="147">
        <v>3</v>
      </c>
      <c r="B10" s="148" t="s">
        <v>76</v>
      </c>
      <c r="C10" s="149" t="s">
        <v>1455</v>
      </c>
      <c r="D10" s="150" t="s">
        <v>75</v>
      </c>
      <c r="E10" s="151">
        <v>12</v>
      </c>
      <c r="F10" s="151"/>
      <c r="G10" s="152">
        <f>E10*F10</f>
        <v>0</v>
      </c>
      <c r="H10" s="153">
        <v>2.478E-2</v>
      </c>
      <c r="I10" s="153">
        <f>E10*H10</f>
        <v>0.29736000000000001</v>
      </c>
      <c r="J10" s="153">
        <v>0</v>
      </c>
      <c r="K10" s="153">
        <f>E10*J10</f>
        <v>0</v>
      </c>
      <c r="Q10" s="146">
        <v>2</v>
      </c>
      <c r="AA10" s="122">
        <v>12</v>
      </c>
      <c r="AB10" s="122">
        <v>0</v>
      </c>
      <c r="AC10" s="122">
        <v>3</v>
      </c>
      <c r="BB10" s="122">
        <v>1</v>
      </c>
      <c r="BC10" s="122">
        <f>IF(BB10=1,G10,0)</f>
        <v>0</v>
      </c>
      <c r="BD10" s="122">
        <f>IF(BB10=2,G10,0)</f>
        <v>0</v>
      </c>
      <c r="BE10" s="122">
        <f>IF(BB10=3,G10,0)</f>
        <v>0</v>
      </c>
      <c r="BF10" s="122">
        <f>IF(BB10=4,G10,0)</f>
        <v>0</v>
      </c>
      <c r="BG10" s="122">
        <f>IF(BB10=5,G10,0)</f>
        <v>0</v>
      </c>
    </row>
    <row r="11" spans="1:59" ht="38.25" x14ac:dyDescent="0.2">
      <c r="A11" s="147">
        <v>4</v>
      </c>
      <c r="B11" s="148" t="s">
        <v>77</v>
      </c>
      <c r="C11" s="149" t="s">
        <v>1456</v>
      </c>
      <c r="D11" s="150" t="s">
        <v>78</v>
      </c>
      <c r="E11" s="151">
        <v>139.65</v>
      </c>
      <c r="F11" s="151"/>
      <c r="G11" s="152">
        <f>E11*F11</f>
        <v>0</v>
      </c>
      <c r="H11" s="153">
        <v>0</v>
      </c>
      <c r="I11" s="153">
        <f>E11*H11</f>
        <v>0</v>
      </c>
      <c r="J11" s="153">
        <v>0</v>
      </c>
      <c r="K11" s="153">
        <f>E11*J11</f>
        <v>0</v>
      </c>
      <c r="Q11" s="146">
        <v>2</v>
      </c>
      <c r="AA11" s="122">
        <v>12</v>
      </c>
      <c r="AB11" s="122">
        <v>0</v>
      </c>
      <c r="AC11" s="122">
        <v>4</v>
      </c>
      <c r="BB11" s="122">
        <v>1</v>
      </c>
      <c r="BC11" s="122">
        <f>IF(BB11=1,G11,0)</f>
        <v>0</v>
      </c>
      <c r="BD11" s="122">
        <f>IF(BB11=2,G11,0)</f>
        <v>0</v>
      </c>
      <c r="BE11" s="122">
        <f>IF(BB11=3,G11,0)</f>
        <v>0</v>
      </c>
      <c r="BF11" s="122">
        <f>IF(BB11=4,G11,0)</f>
        <v>0</v>
      </c>
      <c r="BG11" s="122">
        <f>IF(BB11=5,G11,0)</f>
        <v>0</v>
      </c>
    </row>
    <row r="12" spans="1:59" x14ac:dyDescent="0.2">
      <c r="A12" s="154"/>
      <c r="B12" s="155"/>
      <c r="C12" s="666" t="s">
        <v>79</v>
      </c>
      <c r="D12" s="667"/>
      <c r="E12" s="156">
        <v>139.65</v>
      </c>
      <c r="F12" s="157"/>
      <c r="G12" s="158"/>
      <c r="H12" s="159"/>
      <c r="I12" s="159"/>
      <c r="J12" s="159"/>
      <c r="K12" s="159"/>
      <c r="M12" s="122" t="s">
        <v>79</v>
      </c>
      <c r="O12" s="160"/>
      <c r="Q12" s="146"/>
    </row>
    <row r="13" spans="1:59" ht="38.25" x14ac:dyDescent="0.2">
      <c r="A13" s="147">
        <v>5</v>
      </c>
      <c r="B13" s="148" t="s">
        <v>80</v>
      </c>
      <c r="C13" s="149" t="s">
        <v>1457</v>
      </c>
      <c r="D13" s="150" t="s">
        <v>78</v>
      </c>
      <c r="E13" s="151">
        <v>119.5548</v>
      </c>
      <c r="F13" s="151"/>
      <c r="G13" s="152">
        <f>E13*F13</f>
        <v>0</v>
      </c>
      <c r="H13" s="153">
        <v>0</v>
      </c>
      <c r="I13" s="153">
        <f>E13*H13</f>
        <v>0</v>
      </c>
      <c r="J13" s="153">
        <v>0</v>
      </c>
      <c r="K13" s="153">
        <f>E13*J13</f>
        <v>0</v>
      </c>
      <c r="Q13" s="146">
        <v>2</v>
      </c>
      <c r="AA13" s="122">
        <v>12</v>
      </c>
      <c r="AB13" s="122">
        <v>0</v>
      </c>
      <c r="AC13" s="122">
        <v>5</v>
      </c>
      <c r="BB13" s="122">
        <v>1</v>
      </c>
      <c r="BC13" s="122">
        <f>IF(BB13=1,G13,0)</f>
        <v>0</v>
      </c>
      <c r="BD13" s="122">
        <f>IF(BB13=2,G13,0)</f>
        <v>0</v>
      </c>
      <c r="BE13" s="122">
        <f>IF(BB13=3,G13,0)</f>
        <v>0</v>
      </c>
      <c r="BF13" s="122">
        <f>IF(BB13=4,G13,0)</f>
        <v>0</v>
      </c>
      <c r="BG13" s="122">
        <f>IF(BB13=5,G13,0)</f>
        <v>0</v>
      </c>
    </row>
    <row r="14" spans="1:59" x14ac:dyDescent="0.2">
      <c r="A14" s="154"/>
      <c r="B14" s="155"/>
      <c r="C14" s="666" t="s">
        <v>81</v>
      </c>
      <c r="D14" s="667"/>
      <c r="E14" s="156">
        <v>119.5548</v>
      </c>
      <c r="F14" s="157"/>
      <c r="G14" s="158"/>
      <c r="H14" s="159"/>
      <c r="I14" s="159"/>
      <c r="J14" s="159"/>
      <c r="K14" s="159"/>
      <c r="M14" s="122" t="s">
        <v>81</v>
      </c>
      <c r="O14" s="160"/>
      <c r="Q14" s="146"/>
    </row>
    <row r="15" spans="1:59" ht="51" x14ac:dyDescent="0.2">
      <c r="A15" s="147">
        <v>6</v>
      </c>
      <c r="B15" s="148" t="s">
        <v>82</v>
      </c>
      <c r="C15" s="149" t="s">
        <v>1458</v>
      </c>
      <c r="D15" s="150" t="s">
        <v>78</v>
      </c>
      <c r="E15" s="151">
        <v>97.2</v>
      </c>
      <c r="F15" s="151"/>
      <c r="G15" s="152">
        <f>E15*F15</f>
        <v>0</v>
      </c>
      <c r="H15" s="153">
        <v>0</v>
      </c>
      <c r="I15" s="153">
        <f>E15*H15</f>
        <v>0</v>
      </c>
      <c r="J15" s="153">
        <v>0</v>
      </c>
      <c r="K15" s="153">
        <f>E15*J15</f>
        <v>0</v>
      </c>
      <c r="Q15" s="146">
        <v>2</v>
      </c>
      <c r="AA15" s="122">
        <v>12</v>
      </c>
      <c r="AB15" s="122">
        <v>0</v>
      </c>
      <c r="AC15" s="122">
        <v>6</v>
      </c>
      <c r="BB15" s="122">
        <v>1</v>
      </c>
      <c r="BC15" s="122">
        <f>IF(BB15=1,G15,0)</f>
        <v>0</v>
      </c>
      <c r="BD15" s="122">
        <f>IF(BB15=2,G15,0)</f>
        <v>0</v>
      </c>
      <c r="BE15" s="122">
        <f>IF(BB15=3,G15,0)</f>
        <v>0</v>
      </c>
      <c r="BF15" s="122">
        <f>IF(BB15=4,G15,0)</f>
        <v>0</v>
      </c>
      <c r="BG15" s="122">
        <f>IF(BB15=5,G15,0)</f>
        <v>0</v>
      </c>
    </row>
    <row r="16" spans="1:59" x14ac:dyDescent="0.2">
      <c r="A16" s="154"/>
      <c r="B16" s="155"/>
      <c r="C16" s="666" t="s">
        <v>1752</v>
      </c>
      <c r="D16" s="667"/>
      <c r="E16" s="156">
        <v>97.2</v>
      </c>
      <c r="F16" s="157"/>
      <c r="G16" s="158"/>
      <c r="H16" s="159"/>
      <c r="I16" s="159"/>
      <c r="J16" s="159"/>
      <c r="K16" s="159"/>
      <c r="M16" s="122" t="s">
        <v>83</v>
      </c>
      <c r="O16" s="160"/>
      <c r="Q16" s="146"/>
    </row>
    <row r="17" spans="1:59" ht="51" x14ac:dyDescent="0.2">
      <c r="A17" s="147">
        <v>7</v>
      </c>
      <c r="B17" s="148" t="s">
        <v>84</v>
      </c>
      <c r="C17" s="149" t="s">
        <v>1459</v>
      </c>
      <c r="D17" s="150" t="s">
        <v>78</v>
      </c>
      <c r="E17" s="151">
        <v>25.2</v>
      </c>
      <c r="F17" s="151"/>
      <c r="G17" s="152">
        <f>E17*F17</f>
        <v>0</v>
      </c>
      <c r="H17" s="153">
        <v>0</v>
      </c>
      <c r="I17" s="153">
        <f>E17*H17</f>
        <v>0</v>
      </c>
      <c r="J17" s="153">
        <v>0</v>
      </c>
      <c r="K17" s="153">
        <f>E17*J17</f>
        <v>0</v>
      </c>
      <c r="Q17" s="146">
        <v>2</v>
      </c>
      <c r="AA17" s="122">
        <v>12</v>
      </c>
      <c r="AB17" s="122">
        <v>0</v>
      </c>
      <c r="AC17" s="122">
        <v>7</v>
      </c>
      <c r="BB17" s="122">
        <v>1</v>
      </c>
      <c r="BC17" s="122">
        <f>IF(BB17=1,G17,0)</f>
        <v>0</v>
      </c>
      <c r="BD17" s="122">
        <f>IF(BB17=2,G17,0)</f>
        <v>0</v>
      </c>
      <c r="BE17" s="122">
        <f>IF(BB17=3,G17,0)</f>
        <v>0</v>
      </c>
      <c r="BF17" s="122">
        <f>IF(BB17=4,G17,0)</f>
        <v>0</v>
      </c>
      <c r="BG17" s="122">
        <f>IF(BB17=5,G17,0)</f>
        <v>0</v>
      </c>
    </row>
    <row r="18" spans="1:59" x14ac:dyDescent="0.2">
      <c r="A18" s="154"/>
      <c r="B18" s="155"/>
      <c r="C18" s="666" t="s">
        <v>85</v>
      </c>
      <c r="D18" s="667"/>
      <c r="E18" s="156">
        <v>25.2</v>
      </c>
      <c r="F18" s="157"/>
      <c r="G18" s="158"/>
      <c r="H18" s="159"/>
      <c r="I18" s="159"/>
      <c r="J18" s="159"/>
      <c r="K18" s="159"/>
      <c r="M18" s="122" t="s">
        <v>85</v>
      </c>
      <c r="O18" s="160"/>
      <c r="Q18" s="146"/>
    </row>
    <row r="19" spans="1:59" ht="51" x14ac:dyDescent="0.2">
      <c r="A19" s="147">
        <v>8</v>
      </c>
      <c r="B19" s="148" t="s">
        <v>86</v>
      </c>
      <c r="C19" s="149" t="s">
        <v>1460</v>
      </c>
      <c r="D19" s="150" t="s">
        <v>78</v>
      </c>
      <c r="E19" s="151">
        <v>584.38</v>
      </c>
      <c r="F19" s="151"/>
      <c r="G19" s="152">
        <f>E19*F19</f>
        <v>0</v>
      </c>
      <c r="H19" s="153">
        <v>6.3000000000000003E-4</v>
      </c>
      <c r="I19" s="153">
        <f>E19*H19</f>
        <v>0.36815940000000003</v>
      </c>
      <c r="J19" s="153">
        <v>0</v>
      </c>
      <c r="K19" s="153">
        <f>E19*J19</f>
        <v>0</v>
      </c>
      <c r="Q19" s="146">
        <v>2</v>
      </c>
      <c r="AA19" s="122">
        <v>12</v>
      </c>
      <c r="AB19" s="122">
        <v>0</v>
      </c>
      <c r="AC19" s="122">
        <v>8</v>
      </c>
      <c r="BB19" s="122">
        <v>1</v>
      </c>
      <c r="BC19" s="122">
        <f>IF(BB19=1,G19,0)</f>
        <v>0</v>
      </c>
      <c r="BD19" s="122">
        <f>IF(BB19=2,G19,0)</f>
        <v>0</v>
      </c>
      <c r="BE19" s="122">
        <f>IF(BB19=3,G19,0)</f>
        <v>0</v>
      </c>
      <c r="BF19" s="122">
        <f>IF(BB19=4,G19,0)</f>
        <v>0</v>
      </c>
      <c r="BG19" s="122">
        <f>IF(BB19=5,G19,0)</f>
        <v>0</v>
      </c>
    </row>
    <row r="20" spans="1:59" ht="26.25" customHeight="1" x14ac:dyDescent="0.2">
      <c r="A20" s="154"/>
      <c r="B20" s="155"/>
      <c r="C20" s="666" t="s">
        <v>87</v>
      </c>
      <c r="D20" s="667"/>
      <c r="E20" s="156">
        <v>545.86</v>
      </c>
      <c r="F20" s="157"/>
      <c r="G20" s="158"/>
      <c r="H20" s="159"/>
      <c r="I20" s="159"/>
      <c r="J20" s="159"/>
      <c r="K20" s="159"/>
      <c r="M20" s="122" t="s">
        <v>87</v>
      </c>
      <c r="O20" s="160"/>
      <c r="Q20" s="146"/>
    </row>
    <row r="21" spans="1:59" ht="12.75" customHeight="1" x14ac:dyDescent="0.2">
      <c r="A21" s="154"/>
      <c r="B21" s="155"/>
      <c r="C21" s="666" t="s">
        <v>88</v>
      </c>
      <c r="D21" s="667"/>
      <c r="E21" s="156">
        <v>38.520000000000003</v>
      </c>
      <c r="F21" s="157"/>
      <c r="G21" s="158"/>
      <c r="H21" s="159"/>
      <c r="I21" s="159"/>
      <c r="J21" s="159"/>
      <c r="K21" s="159"/>
      <c r="M21" s="122" t="s">
        <v>88</v>
      </c>
      <c r="O21" s="160"/>
      <c r="Q21" s="146"/>
    </row>
    <row r="22" spans="1:59" ht="38.25" x14ac:dyDescent="0.2">
      <c r="A22" s="147">
        <v>9</v>
      </c>
      <c r="B22" s="148" t="s">
        <v>89</v>
      </c>
      <c r="C22" s="149" t="s">
        <v>1461</v>
      </c>
      <c r="D22" s="150" t="s">
        <v>78</v>
      </c>
      <c r="E22" s="151">
        <v>361.88</v>
      </c>
      <c r="F22" s="151"/>
      <c r="G22" s="152">
        <f>E22*F22</f>
        <v>0</v>
      </c>
      <c r="H22" s="153">
        <v>0</v>
      </c>
      <c r="I22" s="153">
        <f>E22*H22</f>
        <v>0</v>
      </c>
      <c r="J22" s="153">
        <v>0</v>
      </c>
      <c r="K22" s="153">
        <f>E22*J22</f>
        <v>0</v>
      </c>
      <c r="Q22" s="146">
        <v>2</v>
      </c>
      <c r="AA22" s="122">
        <v>12</v>
      </c>
      <c r="AB22" s="122">
        <v>0</v>
      </c>
      <c r="AC22" s="122">
        <v>9</v>
      </c>
      <c r="BB22" s="122">
        <v>1</v>
      </c>
      <c r="BC22" s="122">
        <f>IF(BB22=1,G22,0)</f>
        <v>0</v>
      </c>
      <c r="BD22" s="122">
        <f>IF(BB22=2,G22,0)</f>
        <v>0</v>
      </c>
      <c r="BE22" s="122">
        <f>IF(BB22=3,G22,0)</f>
        <v>0</v>
      </c>
      <c r="BF22" s="122">
        <f>IF(BB22=4,G22,0)</f>
        <v>0</v>
      </c>
      <c r="BG22" s="122">
        <f>IF(BB22=5,G22,0)</f>
        <v>0</v>
      </c>
    </row>
    <row r="23" spans="1:59" ht="24.75" customHeight="1" x14ac:dyDescent="0.2">
      <c r="A23" s="154"/>
      <c r="B23" s="155"/>
      <c r="C23" s="666" t="s">
        <v>87</v>
      </c>
      <c r="D23" s="667"/>
      <c r="E23" s="156">
        <v>545.86</v>
      </c>
      <c r="F23" s="157"/>
      <c r="G23" s="158"/>
      <c r="H23" s="159"/>
      <c r="I23" s="159"/>
      <c r="J23" s="159"/>
      <c r="K23" s="159"/>
      <c r="M23" s="122" t="s">
        <v>87</v>
      </c>
      <c r="O23" s="160"/>
      <c r="Q23" s="146"/>
    </row>
    <row r="24" spans="1:59" ht="29.25" customHeight="1" x14ac:dyDescent="0.2">
      <c r="A24" s="154"/>
      <c r="B24" s="155"/>
      <c r="C24" s="666" t="s">
        <v>1753</v>
      </c>
      <c r="D24" s="667"/>
      <c r="E24" s="156">
        <v>75</v>
      </c>
      <c r="F24" s="157"/>
      <c r="G24" s="158"/>
      <c r="H24" s="159"/>
      <c r="I24" s="159"/>
      <c r="J24" s="159"/>
      <c r="K24" s="159"/>
      <c r="M24" s="122" t="s">
        <v>90</v>
      </c>
      <c r="O24" s="160"/>
      <c r="Q24" s="146"/>
    </row>
    <row r="25" spans="1:59" ht="18.75" customHeight="1" x14ac:dyDescent="0.2">
      <c r="A25" s="154"/>
      <c r="B25" s="155"/>
      <c r="C25" s="666" t="s">
        <v>91</v>
      </c>
      <c r="D25" s="667"/>
      <c r="E25" s="156">
        <v>-2.6355</v>
      </c>
      <c r="F25" s="157"/>
      <c r="G25" s="158"/>
      <c r="H25" s="159"/>
      <c r="I25" s="159"/>
      <c r="J25" s="159"/>
      <c r="K25" s="159"/>
      <c r="M25" s="122" t="s">
        <v>91</v>
      </c>
      <c r="O25" s="160"/>
      <c r="Q25" s="146"/>
    </row>
    <row r="26" spans="1:59" ht="25.5" customHeight="1" x14ac:dyDescent="0.2">
      <c r="A26" s="154"/>
      <c r="B26" s="155"/>
      <c r="C26" s="666" t="s">
        <v>92</v>
      </c>
      <c r="D26" s="667"/>
      <c r="E26" s="156">
        <v>-70.160399999999996</v>
      </c>
      <c r="F26" s="157"/>
      <c r="G26" s="158"/>
      <c r="H26" s="159"/>
      <c r="I26" s="159"/>
      <c r="J26" s="159"/>
      <c r="K26" s="159"/>
      <c r="M26" s="122" t="s">
        <v>92</v>
      </c>
      <c r="O26" s="160"/>
      <c r="Q26" s="146"/>
    </row>
    <row r="27" spans="1:59" ht="20.25" customHeight="1" x14ac:dyDescent="0.2">
      <c r="A27" s="154"/>
      <c r="B27" s="155"/>
      <c r="C27" s="666" t="s">
        <v>93</v>
      </c>
      <c r="D27" s="667"/>
      <c r="E27" s="156">
        <v>-1.6559999999999999</v>
      </c>
      <c r="F27" s="157"/>
      <c r="G27" s="158"/>
      <c r="H27" s="159"/>
      <c r="I27" s="159"/>
      <c r="J27" s="159"/>
      <c r="K27" s="159"/>
      <c r="M27" s="122" t="s">
        <v>93</v>
      </c>
      <c r="O27" s="160"/>
      <c r="Q27" s="146"/>
    </row>
    <row r="28" spans="1:59" ht="25.5" customHeight="1" x14ac:dyDescent="0.2">
      <c r="A28" s="154"/>
      <c r="B28" s="155"/>
      <c r="C28" s="666" t="s">
        <v>94</v>
      </c>
      <c r="D28" s="667"/>
      <c r="E28" s="156">
        <v>-166.376</v>
      </c>
      <c r="F28" s="157"/>
      <c r="G28" s="158"/>
      <c r="H28" s="159"/>
      <c r="I28" s="159"/>
      <c r="J28" s="159"/>
      <c r="K28" s="159"/>
      <c r="M28" s="122" t="s">
        <v>94</v>
      </c>
      <c r="O28" s="160"/>
      <c r="Q28" s="146"/>
    </row>
    <row r="29" spans="1:59" ht="17.25" customHeight="1" x14ac:dyDescent="0.2">
      <c r="A29" s="154"/>
      <c r="B29" s="155"/>
      <c r="C29" s="666" t="s">
        <v>95</v>
      </c>
      <c r="D29" s="667"/>
      <c r="E29" s="156">
        <v>-18.135999999999999</v>
      </c>
      <c r="F29" s="157"/>
      <c r="G29" s="158"/>
      <c r="H29" s="159"/>
      <c r="I29" s="159"/>
      <c r="J29" s="159"/>
      <c r="K29" s="159"/>
      <c r="M29" s="122" t="s">
        <v>95</v>
      </c>
      <c r="O29" s="160"/>
      <c r="Q29" s="146"/>
    </row>
    <row r="30" spans="1:59" ht="38.25" x14ac:dyDescent="0.2">
      <c r="A30" s="147">
        <v>10</v>
      </c>
      <c r="B30" s="148" t="s">
        <v>96</v>
      </c>
      <c r="C30" s="149" t="s">
        <v>1462</v>
      </c>
      <c r="D30" s="150" t="s">
        <v>78</v>
      </c>
      <c r="E30" s="151">
        <v>97.2</v>
      </c>
      <c r="F30" s="151"/>
      <c r="G30" s="152">
        <f>E30*F30</f>
        <v>0</v>
      </c>
      <c r="H30" s="153">
        <v>1.67</v>
      </c>
      <c r="I30" s="153">
        <f>E30*H30</f>
        <v>162.32399999999998</v>
      </c>
      <c r="J30" s="153">
        <v>0</v>
      </c>
      <c r="K30" s="153">
        <f>E30*J30</f>
        <v>0</v>
      </c>
      <c r="Q30" s="146">
        <v>2</v>
      </c>
      <c r="AA30" s="122">
        <v>12</v>
      </c>
      <c r="AB30" s="122">
        <v>0</v>
      </c>
      <c r="AC30" s="122">
        <v>10</v>
      </c>
      <c r="BB30" s="122">
        <v>1</v>
      </c>
      <c r="BC30" s="122">
        <f>IF(BB30=1,G30,0)</f>
        <v>0</v>
      </c>
      <c r="BD30" s="122">
        <f>IF(BB30=2,G30,0)</f>
        <v>0</v>
      </c>
      <c r="BE30" s="122">
        <f>IF(BB30=3,G30,0)</f>
        <v>0</v>
      </c>
      <c r="BF30" s="122">
        <f>IF(BB30=4,G30,0)</f>
        <v>0</v>
      </c>
      <c r="BG30" s="122">
        <f>IF(BB30=5,G30,0)</f>
        <v>0</v>
      </c>
    </row>
    <row r="31" spans="1:59" x14ac:dyDescent="0.2">
      <c r="A31" s="154"/>
      <c r="B31" s="155"/>
      <c r="C31" s="666" t="s">
        <v>97</v>
      </c>
      <c r="D31" s="667"/>
      <c r="E31" s="156">
        <v>97.2</v>
      </c>
      <c r="F31" s="157"/>
      <c r="G31" s="158"/>
      <c r="H31" s="159"/>
      <c r="I31" s="159"/>
      <c r="J31" s="159"/>
      <c r="K31" s="159"/>
      <c r="M31" s="122" t="s">
        <v>97</v>
      </c>
      <c r="O31" s="160"/>
      <c r="Q31" s="146"/>
    </row>
    <row r="32" spans="1:59" ht="51" x14ac:dyDescent="0.2">
      <c r="A32" s="147">
        <v>11</v>
      </c>
      <c r="B32" s="148" t="s">
        <v>98</v>
      </c>
      <c r="C32" s="149" t="s">
        <v>1463</v>
      </c>
      <c r="D32" s="150" t="s">
        <v>99</v>
      </c>
      <c r="E32" s="151">
        <v>931</v>
      </c>
      <c r="F32" s="151"/>
      <c r="G32" s="152">
        <f>E32*F32</f>
        <v>0</v>
      </c>
      <c r="H32" s="153">
        <v>3.0000000000000001E-5</v>
      </c>
      <c r="I32" s="153">
        <f>E32*H32</f>
        <v>2.793E-2</v>
      </c>
      <c r="J32" s="153">
        <v>0</v>
      </c>
      <c r="K32" s="153">
        <f>E32*J32</f>
        <v>0</v>
      </c>
      <c r="Q32" s="146">
        <v>2</v>
      </c>
      <c r="AA32" s="122">
        <v>12</v>
      </c>
      <c r="AB32" s="122">
        <v>0</v>
      </c>
      <c r="AC32" s="122">
        <v>11</v>
      </c>
      <c r="BB32" s="122">
        <v>1</v>
      </c>
      <c r="BC32" s="122">
        <f>IF(BB32=1,G32,0)</f>
        <v>0</v>
      </c>
      <c r="BD32" s="122">
        <f>IF(BB32=2,G32,0)</f>
        <v>0</v>
      </c>
      <c r="BE32" s="122">
        <f>IF(BB32=3,G32,0)</f>
        <v>0</v>
      </c>
      <c r="BF32" s="122">
        <f>IF(BB32=4,G32,0)</f>
        <v>0</v>
      </c>
      <c r="BG32" s="122">
        <f>IF(BB32=5,G32,0)</f>
        <v>0</v>
      </c>
    </row>
    <row r="33" spans="1:59" x14ac:dyDescent="0.2">
      <c r="A33" s="154"/>
      <c r="B33" s="155"/>
      <c r="C33" s="666" t="s">
        <v>100</v>
      </c>
      <c r="D33" s="667"/>
      <c r="E33" s="156">
        <v>931</v>
      </c>
      <c r="F33" s="157"/>
      <c r="G33" s="158"/>
      <c r="H33" s="159"/>
      <c r="I33" s="159"/>
      <c r="J33" s="159"/>
      <c r="K33" s="159"/>
      <c r="M33" s="122" t="s">
        <v>100</v>
      </c>
      <c r="O33" s="160"/>
      <c r="Q33" s="146"/>
    </row>
    <row r="34" spans="1:59" ht="38.25" x14ac:dyDescent="0.2">
      <c r="A34" s="147">
        <v>12</v>
      </c>
      <c r="B34" s="148" t="s">
        <v>101</v>
      </c>
      <c r="C34" s="149" t="s">
        <v>1464</v>
      </c>
      <c r="D34" s="150" t="s">
        <v>102</v>
      </c>
      <c r="E34" s="151">
        <v>12</v>
      </c>
      <c r="F34" s="151"/>
      <c r="G34" s="152">
        <f>E34*F34</f>
        <v>0</v>
      </c>
      <c r="H34" s="153">
        <v>0</v>
      </c>
      <c r="I34" s="153">
        <f>E34*H34</f>
        <v>0</v>
      </c>
      <c r="J34" s="153">
        <v>0</v>
      </c>
      <c r="K34" s="153">
        <f>E34*J34</f>
        <v>0</v>
      </c>
      <c r="Q34" s="146">
        <v>2</v>
      </c>
      <c r="AA34" s="122">
        <v>12</v>
      </c>
      <c r="AB34" s="122">
        <v>0</v>
      </c>
      <c r="AC34" s="122">
        <v>12</v>
      </c>
      <c r="BB34" s="122">
        <v>1</v>
      </c>
      <c r="BC34" s="122">
        <f>IF(BB34=1,G34,0)</f>
        <v>0</v>
      </c>
      <c r="BD34" s="122">
        <f>IF(BB34=2,G34,0)</f>
        <v>0</v>
      </c>
      <c r="BE34" s="122">
        <f>IF(BB34=3,G34,0)</f>
        <v>0</v>
      </c>
      <c r="BF34" s="122">
        <f>IF(BB34=4,G34,0)</f>
        <v>0</v>
      </c>
      <c r="BG34" s="122">
        <f>IF(BB34=5,G34,0)</f>
        <v>0</v>
      </c>
    </row>
    <row r="35" spans="1:59" ht="25.5" x14ac:dyDescent="0.2">
      <c r="A35" s="147">
        <v>13</v>
      </c>
      <c r="B35" s="148" t="s">
        <v>103</v>
      </c>
      <c r="C35" s="149" t="s">
        <v>1465</v>
      </c>
      <c r="D35" s="150" t="s">
        <v>104</v>
      </c>
      <c r="E35" s="151">
        <v>628.53520000000003</v>
      </c>
      <c r="F35" s="151"/>
      <c r="G35" s="152">
        <f>E35*F35</f>
        <v>0</v>
      </c>
      <c r="H35" s="153">
        <v>0</v>
      </c>
      <c r="I35" s="153">
        <f>E35*H35</f>
        <v>0</v>
      </c>
      <c r="J35" s="153">
        <v>0</v>
      </c>
      <c r="K35" s="153">
        <f>E35*J35</f>
        <v>0</v>
      </c>
      <c r="Q35" s="146">
        <v>2</v>
      </c>
      <c r="AA35" s="122">
        <v>12</v>
      </c>
      <c r="AB35" s="122">
        <v>0</v>
      </c>
      <c r="AC35" s="122">
        <v>13</v>
      </c>
      <c r="BB35" s="122">
        <v>1</v>
      </c>
      <c r="BC35" s="122">
        <f>IF(BB35=1,G35,0)</f>
        <v>0</v>
      </c>
      <c r="BD35" s="122">
        <f>IF(BB35=2,G35,0)</f>
        <v>0</v>
      </c>
      <c r="BE35" s="122">
        <f>IF(BB35=3,G35,0)</f>
        <v>0</v>
      </c>
      <c r="BF35" s="122">
        <f>IF(BB35=4,G35,0)</f>
        <v>0</v>
      </c>
      <c r="BG35" s="122">
        <f>IF(BB35=5,G35,0)</f>
        <v>0</v>
      </c>
    </row>
    <row r="36" spans="1:59" x14ac:dyDescent="0.2">
      <c r="A36" s="154"/>
      <c r="B36" s="155"/>
      <c r="C36" s="666" t="s">
        <v>105</v>
      </c>
      <c r="D36" s="667"/>
      <c r="E36" s="156">
        <v>628.53520000000003</v>
      </c>
      <c r="F36" s="157"/>
      <c r="G36" s="158"/>
      <c r="H36" s="159"/>
      <c r="I36" s="159"/>
      <c r="J36" s="159"/>
      <c r="K36" s="159"/>
      <c r="M36" s="122" t="s">
        <v>105</v>
      </c>
      <c r="O36" s="160"/>
      <c r="Q36" s="146"/>
    </row>
    <row r="37" spans="1:59" x14ac:dyDescent="0.2">
      <c r="A37" s="161"/>
      <c r="B37" s="162" t="s">
        <v>71</v>
      </c>
      <c r="C37" s="163" t="str">
        <f>CONCATENATE(B7," ",C7)</f>
        <v>1 Zemní práce</v>
      </c>
      <c r="D37" s="161"/>
      <c r="E37" s="164"/>
      <c r="F37" s="164"/>
      <c r="G37" s="165">
        <f>SUM(G7:G36)</f>
        <v>0</v>
      </c>
      <c r="H37" s="166"/>
      <c r="I37" s="167">
        <f>SUM(I7:I36)</f>
        <v>163.06089939999998</v>
      </c>
      <c r="J37" s="166"/>
      <c r="K37" s="167">
        <f>SUM(K7:K36)</f>
        <v>0</v>
      </c>
      <c r="Q37" s="146">
        <v>4</v>
      </c>
      <c r="BC37" s="168">
        <f>SUM(BC7:BC36)</f>
        <v>0</v>
      </c>
      <c r="BD37" s="168">
        <f>SUM(BD7:BD36)</f>
        <v>0</v>
      </c>
      <c r="BE37" s="168">
        <f>SUM(BE7:BE36)</f>
        <v>0</v>
      </c>
      <c r="BF37" s="168">
        <f>SUM(BF7:BF36)</f>
        <v>0</v>
      </c>
      <c r="BG37" s="168">
        <f>SUM(BG7:BG36)</f>
        <v>0</v>
      </c>
    </row>
    <row r="38" spans="1:59" x14ac:dyDescent="0.2">
      <c r="A38" s="139" t="s">
        <v>67</v>
      </c>
      <c r="B38" s="140" t="s">
        <v>106</v>
      </c>
      <c r="C38" s="141" t="s">
        <v>107</v>
      </c>
      <c r="D38" s="142"/>
      <c r="E38" s="143"/>
      <c r="F38" s="143"/>
      <c r="G38" s="144"/>
      <c r="H38" s="145"/>
      <c r="I38" s="145"/>
      <c r="J38" s="145"/>
      <c r="K38" s="145"/>
      <c r="Q38" s="146">
        <v>1</v>
      </c>
    </row>
    <row r="39" spans="1:59" ht="51" x14ac:dyDescent="0.2">
      <c r="A39" s="147">
        <v>14</v>
      </c>
      <c r="B39" s="148" t="s">
        <v>108</v>
      </c>
      <c r="C39" s="149" t="s">
        <v>1466</v>
      </c>
      <c r="D39" s="150" t="s">
        <v>75</v>
      </c>
      <c r="E39" s="151">
        <v>138</v>
      </c>
      <c r="F39" s="151"/>
      <c r="G39" s="152">
        <f>E39*F39</f>
        <v>0</v>
      </c>
      <c r="H39" s="153">
        <v>0.43082999999999999</v>
      </c>
      <c r="I39" s="153">
        <f>E39*H39</f>
        <v>59.454540000000001</v>
      </c>
      <c r="J39" s="153">
        <v>0</v>
      </c>
      <c r="K39" s="153">
        <f>E39*J39</f>
        <v>0</v>
      </c>
      <c r="Q39" s="146">
        <v>2</v>
      </c>
      <c r="AA39" s="122">
        <v>12</v>
      </c>
      <c r="AB39" s="122">
        <v>0</v>
      </c>
      <c r="AC39" s="122">
        <v>14</v>
      </c>
      <c r="BB39" s="122">
        <v>1</v>
      </c>
      <c r="BC39" s="122">
        <f>IF(BB39=1,G39,0)</f>
        <v>0</v>
      </c>
      <c r="BD39" s="122">
        <f>IF(BB39=2,G39,0)</f>
        <v>0</v>
      </c>
      <c r="BE39" s="122">
        <f>IF(BB39=3,G39,0)</f>
        <v>0</v>
      </c>
      <c r="BF39" s="122">
        <f>IF(BB39=4,G39,0)</f>
        <v>0</v>
      </c>
      <c r="BG39" s="122">
        <f>IF(BB39=5,G39,0)</f>
        <v>0</v>
      </c>
    </row>
    <row r="40" spans="1:59" x14ac:dyDescent="0.2">
      <c r="A40" s="154"/>
      <c r="B40" s="155"/>
      <c r="C40" s="666" t="s">
        <v>109</v>
      </c>
      <c r="D40" s="667"/>
      <c r="E40" s="156">
        <v>138</v>
      </c>
      <c r="F40" s="157"/>
      <c r="G40" s="158"/>
      <c r="H40" s="159"/>
      <c r="I40" s="159"/>
      <c r="J40" s="159"/>
      <c r="K40" s="159"/>
      <c r="M40" s="122" t="s">
        <v>109</v>
      </c>
      <c r="O40" s="160"/>
      <c r="Q40" s="146"/>
    </row>
    <row r="41" spans="1:59" ht="51" x14ac:dyDescent="0.2">
      <c r="A41" s="147">
        <v>15</v>
      </c>
      <c r="B41" s="148" t="s">
        <v>110</v>
      </c>
      <c r="C41" s="149" t="s">
        <v>1467</v>
      </c>
      <c r="D41" s="150" t="s">
        <v>78</v>
      </c>
      <c r="E41" s="151">
        <v>176.11199999999999</v>
      </c>
      <c r="F41" s="151"/>
      <c r="G41" s="152">
        <f>E41*F41</f>
        <v>0</v>
      </c>
      <c r="H41" s="153">
        <v>1.93971</v>
      </c>
      <c r="I41" s="153">
        <f>E41*H41</f>
        <v>341.60620752</v>
      </c>
      <c r="J41" s="153">
        <v>0</v>
      </c>
      <c r="K41" s="153">
        <f>E41*J41</f>
        <v>0</v>
      </c>
      <c r="Q41" s="146">
        <v>2</v>
      </c>
      <c r="AA41" s="122">
        <v>12</v>
      </c>
      <c r="AB41" s="122">
        <v>0</v>
      </c>
      <c r="AC41" s="122">
        <v>15</v>
      </c>
      <c r="BB41" s="122">
        <v>1</v>
      </c>
      <c r="BC41" s="122">
        <f>IF(BB41=1,G41,0)</f>
        <v>0</v>
      </c>
      <c r="BD41" s="122">
        <f>IF(BB41=2,G41,0)</f>
        <v>0</v>
      </c>
      <c r="BE41" s="122">
        <f>IF(BB41=3,G41,0)</f>
        <v>0</v>
      </c>
      <c r="BF41" s="122">
        <f>IF(BB41=4,G41,0)</f>
        <v>0</v>
      </c>
      <c r="BG41" s="122">
        <f>IF(BB41=5,G41,0)</f>
        <v>0</v>
      </c>
    </row>
    <row r="42" spans="1:59" x14ac:dyDescent="0.2">
      <c r="A42" s="154"/>
      <c r="B42" s="155"/>
      <c r="C42" s="666" t="s">
        <v>111</v>
      </c>
      <c r="D42" s="667"/>
      <c r="E42" s="156">
        <v>162.73599999999999</v>
      </c>
      <c r="F42" s="157"/>
      <c r="G42" s="158"/>
      <c r="H42" s="159"/>
      <c r="I42" s="159"/>
      <c r="J42" s="159"/>
      <c r="K42" s="159"/>
      <c r="M42" s="122" t="s">
        <v>111</v>
      </c>
      <c r="O42" s="160"/>
      <c r="Q42" s="146"/>
    </row>
    <row r="43" spans="1:59" x14ac:dyDescent="0.2">
      <c r="A43" s="154"/>
      <c r="B43" s="155"/>
      <c r="C43" s="666" t="s">
        <v>112</v>
      </c>
      <c r="D43" s="667"/>
      <c r="E43" s="156">
        <v>13.375999999999999</v>
      </c>
      <c r="F43" s="157"/>
      <c r="G43" s="158"/>
      <c r="H43" s="159"/>
      <c r="I43" s="159"/>
      <c r="J43" s="159"/>
      <c r="K43" s="159"/>
      <c r="M43" s="122" t="s">
        <v>112</v>
      </c>
      <c r="O43" s="160"/>
      <c r="Q43" s="146"/>
    </row>
    <row r="44" spans="1:59" ht="38.25" x14ac:dyDescent="0.2">
      <c r="A44" s="147">
        <v>16</v>
      </c>
      <c r="B44" s="148" t="s">
        <v>113</v>
      </c>
      <c r="C44" s="149" t="s">
        <v>1468</v>
      </c>
      <c r="D44" s="150" t="s">
        <v>78</v>
      </c>
      <c r="E44" s="151">
        <v>71.816400000000002</v>
      </c>
      <c r="F44" s="151"/>
      <c r="G44" s="152">
        <f>E44*F44</f>
        <v>0</v>
      </c>
      <c r="H44" s="153">
        <v>2.6979899999999999</v>
      </c>
      <c r="I44" s="153">
        <f>E44*H44</f>
        <v>193.75992903599999</v>
      </c>
      <c r="J44" s="153">
        <v>0</v>
      </c>
      <c r="K44" s="153">
        <f>E44*J44</f>
        <v>0</v>
      </c>
      <c r="Q44" s="146">
        <v>2</v>
      </c>
      <c r="AA44" s="122">
        <v>12</v>
      </c>
      <c r="AB44" s="122">
        <v>0</v>
      </c>
      <c r="AC44" s="122">
        <v>16</v>
      </c>
      <c r="BB44" s="122">
        <v>1</v>
      </c>
      <c r="BC44" s="122">
        <f>IF(BB44=1,G44,0)</f>
        <v>0</v>
      </c>
      <c r="BD44" s="122">
        <f>IF(BB44=2,G44,0)</f>
        <v>0</v>
      </c>
      <c r="BE44" s="122">
        <f>IF(BB44=3,G44,0)</f>
        <v>0</v>
      </c>
      <c r="BF44" s="122">
        <f>IF(BB44=4,G44,0)</f>
        <v>0</v>
      </c>
      <c r="BG44" s="122">
        <f>IF(BB44=5,G44,0)</f>
        <v>0</v>
      </c>
    </row>
    <row r="45" spans="1:59" x14ac:dyDescent="0.2">
      <c r="A45" s="154"/>
      <c r="B45" s="155"/>
      <c r="C45" s="666" t="s">
        <v>114</v>
      </c>
      <c r="D45" s="667"/>
      <c r="E45" s="156">
        <v>70.160399999999996</v>
      </c>
      <c r="F45" s="157"/>
      <c r="G45" s="158"/>
      <c r="H45" s="159"/>
      <c r="I45" s="159"/>
      <c r="J45" s="159"/>
      <c r="K45" s="159"/>
      <c r="M45" s="122" t="s">
        <v>114</v>
      </c>
      <c r="O45" s="160"/>
      <c r="Q45" s="146"/>
    </row>
    <row r="46" spans="1:59" x14ac:dyDescent="0.2">
      <c r="A46" s="154"/>
      <c r="B46" s="155"/>
      <c r="C46" s="666" t="s">
        <v>115</v>
      </c>
      <c r="D46" s="667"/>
      <c r="E46" s="156">
        <v>1.6559999999999999</v>
      </c>
      <c r="F46" s="157"/>
      <c r="G46" s="158"/>
      <c r="H46" s="159"/>
      <c r="I46" s="159"/>
      <c r="J46" s="159"/>
      <c r="K46" s="159"/>
      <c r="M46" s="122" t="s">
        <v>115</v>
      </c>
      <c r="O46" s="160"/>
      <c r="Q46" s="146"/>
    </row>
    <row r="47" spans="1:59" ht="38.25" x14ac:dyDescent="0.2">
      <c r="A47" s="147">
        <v>17</v>
      </c>
      <c r="B47" s="148" t="s">
        <v>116</v>
      </c>
      <c r="C47" s="149" t="s">
        <v>1469</v>
      </c>
      <c r="D47" s="150" t="s">
        <v>78</v>
      </c>
      <c r="E47" s="151">
        <v>13.736599999999999</v>
      </c>
      <c r="F47" s="151"/>
      <c r="G47" s="152">
        <f>E47*F47</f>
        <v>0</v>
      </c>
      <c r="H47" s="153">
        <v>2.7901600000000002</v>
      </c>
      <c r="I47" s="153">
        <f>E47*H47</f>
        <v>38.327311856000001</v>
      </c>
      <c r="J47" s="153">
        <v>0</v>
      </c>
      <c r="K47" s="153">
        <f>E47*J47</f>
        <v>0</v>
      </c>
      <c r="Q47" s="146">
        <v>2</v>
      </c>
      <c r="AA47" s="122">
        <v>12</v>
      </c>
      <c r="AB47" s="122">
        <v>0</v>
      </c>
      <c r="AC47" s="122">
        <v>17</v>
      </c>
      <c r="BB47" s="122">
        <v>1</v>
      </c>
      <c r="BC47" s="122">
        <f>IF(BB47=1,G47,0)</f>
        <v>0</v>
      </c>
      <c r="BD47" s="122">
        <f>IF(BB47=2,G47,0)</f>
        <v>0</v>
      </c>
      <c r="BE47" s="122">
        <f>IF(BB47=3,G47,0)</f>
        <v>0</v>
      </c>
      <c r="BF47" s="122">
        <f>IF(BB47=4,G47,0)</f>
        <v>0</v>
      </c>
      <c r="BG47" s="122">
        <f>IF(BB47=5,G47,0)</f>
        <v>0</v>
      </c>
    </row>
    <row r="48" spans="1:59" ht="33" customHeight="1" x14ac:dyDescent="0.2">
      <c r="A48" s="154"/>
      <c r="B48" s="155"/>
      <c r="C48" s="666" t="s">
        <v>117</v>
      </c>
      <c r="D48" s="667"/>
      <c r="E48" s="156">
        <v>13.736599999999999</v>
      </c>
      <c r="F48" s="157"/>
      <c r="G48" s="158"/>
      <c r="H48" s="159"/>
      <c r="I48" s="159"/>
      <c r="J48" s="159"/>
      <c r="K48" s="159"/>
      <c r="M48" s="122" t="s">
        <v>117</v>
      </c>
      <c r="O48" s="160"/>
      <c r="Q48" s="146"/>
    </row>
    <row r="49" spans="1:59" ht="51" x14ac:dyDescent="0.2">
      <c r="A49" s="147">
        <v>18</v>
      </c>
      <c r="B49" s="148" t="s">
        <v>118</v>
      </c>
      <c r="C49" s="149" t="s">
        <v>1470</v>
      </c>
      <c r="D49" s="150" t="s">
        <v>78</v>
      </c>
      <c r="E49" s="151">
        <v>43.808399999999999</v>
      </c>
      <c r="F49" s="151"/>
      <c r="G49" s="152">
        <f>E49*F49</f>
        <v>0</v>
      </c>
      <c r="H49" s="153">
        <v>3.5429200000000001</v>
      </c>
      <c r="I49" s="153">
        <f>E49*H49</f>
        <v>155.20965652800001</v>
      </c>
      <c r="J49" s="153">
        <v>0</v>
      </c>
      <c r="K49" s="153">
        <f>E49*J49</f>
        <v>0</v>
      </c>
      <c r="Q49" s="146">
        <v>2</v>
      </c>
      <c r="AA49" s="122">
        <v>12</v>
      </c>
      <c r="AB49" s="122">
        <v>0</v>
      </c>
      <c r="AC49" s="122">
        <v>18</v>
      </c>
      <c r="BB49" s="122">
        <v>1</v>
      </c>
      <c r="BC49" s="122">
        <f>IF(BB49=1,G49,0)</f>
        <v>0</v>
      </c>
      <c r="BD49" s="122">
        <f>IF(BB49=2,G49,0)</f>
        <v>0</v>
      </c>
      <c r="BE49" s="122">
        <f>IF(BB49=3,G49,0)</f>
        <v>0</v>
      </c>
      <c r="BF49" s="122">
        <f>IF(BB49=4,G49,0)</f>
        <v>0</v>
      </c>
      <c r="BG49" s="122">
        <f>IF(BB49=5,G49,0)</f>
        <v>0</v>
      </c>
    </row>
    <row r="50" spans="1:59" x14ac:dyDescent="0.2">
      <c r="A50" s="154"/>
      <c r="B50" s="155"/>
      <c r="C50" s="666" t="s">
        <v>119</v>
      </c>
      <c r="D50" s="667"/>
      <c r="E50" s="156">
        <v>43.808399999999999</v>
      </c>
      <c r="F50" s="157"/>
      <c r="G50" s="158"/>
      <c r="H50" s="159"/>
      <c r="I50" s="159"/>
      <c r="J50" s="159"/>
      <c r="K50" s="159"/>
      <c r="M50" s="122" t="s">
        <v>119</v>
      </c>
      <c r="O50" s="160"/>
      <c r="Q50" s="146"/>
    </row>
    <row r="51" spans="1:59" ht="51" x14ac:dyDescent="0.2">
      <c r="A51" s="147">
        <v>19</v>
      </c>
      <c r="B51" s="148" t="s">
        <v>120</v>
      </c>
      <c r="C51" s="149" t="s">
        <v>1471</v>
      </c>
      <c r="D51" s="150" t="s">
        <v>78</v>
      </c>
      <c r="E51" s="151">
        <v>22.591200000000001</v>
      </c>
      <c r="F51" s="151"/>
      <c r="G51" s="152">
        <f>E51*F51</f>
        <v>0</v>
      </c>
      <c r="H51" s="153">
        <v>2.8799600000000001</v>
      </c>
      <c r="I51" s="153">
        <f>E51*H51</f>
        <v>65.061752351999999</v>
      </c>
      <c r="J51" s="153">
        <v>0</v>
      </c>
      <c r="K51" s="153">
        <f>E51*J51</f>
        <v>0</v>
      </c>
      <c r="Q51" s="146">
        <v>2</v>
      </c>
      <c r="AA51" s="122">
        <v>12</v>
      </c>
      <c r="AB51" s="122">
        <v>0</v>
      </c>
      <c r="AC51" s="122">
        <v>19</v>
      </c>
      <c r="BB51" s="122">
        <v>1</v>
      </c>
      <c r="BC51" s="122">
        <f>IF(BB51=1,G51,0)</f>
        <v>0</v>
      </c>
      <c r="BD51" s="122">
        <f>IF(BB51=2,G51,0)</f>
        <v>0</v>
      </c>
      <c r="BE51" s="122">
        <f>IF(BB51=3,G51,0)</f>
        <v>0</v>
      </c>
      <c r="BF51" s="122">
        <f>IF(BB51=4,G51,0)</f>
        <v>0</v>
      </c>
      <c r="BG51" s="122">
        <f>IF(BB51=5,G51,0)</f>
        <v>0</v>
      </c>
    </row>
    <row r="52" spans="1:59" x14ac:dyDescent="0.2">
      <c r="A52" s="154"/>
      <c r="B52" s="155"/>
      <c r="C52" s="666" t="s">
        <v>121</v>
      </c>
      <c r="D52" s="667"/>
      <c r="E52" s="156">
        <v>19.3292</v>
      </c>
      <c r="F52" s="157"/>
      <c r="G52" s="158"/>
      <c r="H52" s="159"/>
      <c r="I52" s="159"/>
      <c r="J52" s="159"/>
      <c r="K52" s="159"/>
      <c r="M52" s="122" t="s">
        <v>121</v>
      </c>
      <c r="O52" s="160"/>
      <c r="Q52" s="146"/>
    </row>
    <row r="53" spans="1:59" x14ac:dyDescent="0.2">
      <c r="A53" s="154"/>
      <c r="B53" s="155"/>
      <c r="C53" s="666" t="s">
        <v>122</v>
      </c>
      <c r="D53" s="667"/>
      <c r="E53" s="156">
        <v>3.262</v>
      </c>
      <c r="F53" s="157"/>
      <c r="G53" s="158"/>
      <c r="H53" s="159"/>
      <c r="I53" s="159"/>
      <c r="J53" s="159"/>
      <c r="K53" s="159"/>
      <c r="M53" s="122" t="s">
        <v>122</v>
      </c>
      <c r="O53" s="160"/>
      <c r="Q53" s="146"/>
    </row>
    <row r="54" spans="1:59" ht="38.25" x14ac:dyDescent="0.2">
      <c r="A54" s="147">
        <v>20</v>
      </c>
      <c r="B54" s="148" t="s">
        <v>123</v>
      </c>
      <c r="C54" s="149" t="s">
        <v>1472</v>
      </c>
      <c r="D54" s="150" t="s">
        <v>78</v>
      </c>
      <c r="E54" s="151">
        <v>45.182400000000001</v>
      </c>
      <c r="F54" s="151"/>
      <c r="G54" s="152">
        <f>E54*F54</f>
        <v>0</v>
      </c>
      <c r="H54" s="153">
        <v>0</v>
      </c>
      <c r="I54" s="153">
        <f>E54*H54</f>
        <v>0</v>
      </c>
      <c r="J54" s="153">
        <v>0</v>
      </c>
      <c r="K54" s="153">
        <f>E54*J54</f>
        <v>0</v>
      </c>
      <c r="Q54" s="146">
        <v>2</v>
      </c>
      <c r="AA54" s="122">
        <v>12</v>
      </c>
      <c r="AB54" s="122">
        <v>0</v>
      </c>
      <c r="AC54" s="122">
        <v>20</v>
      </c>
      <c r="BB54" s="122">
        <v>1</v>
      </c>
      <c r="BC54" s="122">
        <f>IF(BB54=1,G54,0)</f>
        <v>0</v>
      </c>
      <c r="BD54" s="122">
        <f>IF(BB54=2,G54,0)</f>
        <v>0</v>
      </c>
      <c r="BE54" s="122">
        <f>IF(BB54=3,G54,0)</f>
        <v>0</v>
      </c>
      <c r="BF54" s="122">
        <f>IF(BB54=4,G54,0)</f>
        <v>0</v>
      </c>
      <c r="BG54" s="122">
        <f>IF(BB54=5,G54,0)</f>
        <v>0</v>
      </c>
    </row>
    <row r="55" spans="1:59" x14ac:dyDescent="0.2">
      <c r="A55" s="154"/>
      <c r="B55" s="155"/>
      <c r="C55" s="666" t="s">
        <v>124</v>
      </c>
      <c r="D55" s="667"/>
      <c r="E55" s="156">
        <v>38.6584</v>
      </c>
      <c r="F55" s="157"/>
      <c r="G55" s="158"/>
      <c r="H55" s="159"/>
      <c r="I55" s="159"/>
      <c r="J55" s="159"/>
      <c r="K55" s="159"/>
      <c r="M55" s="122" t="s">
        <v>124</v>
      </c>
      <c r="O55" s="160"/>
      <c r="Q55" s="146"/>
    </row>
    <row r="56" spans="1:59" x14ac:dyDescent="0.2">
      <c r="A56" s="154"/>
      <c r="B56" s="155"/>
      <c r="C56" s="666" t="s">
        <v>125</v>
      </c>
      <c r="D56" s="667"/>
      <c r="E56" s="156">
        <v>6.524</v>
      </c>
      <c r="F56" s="157"/>
      <c r="G56" s="158"/>
      <c r="H56" s="159"/>
      <c r="I56" s="159"/>
      <c r="J56" s="159"/>
      <c r="K56" s="159"/>
      <c r="M56" s="122" t="s">
        <v>125</v>
      </c>
      <c r="O56" s="160"/>
      <c r="Q56" s="146"/>
    </row>
    <row r="57" spans="1:59" ht="38.25" x14ac:dyDescent="0.2">
      <c r="A57" s="147">
        <v>21</v>
      </c>
      <c r="B57" s="148" t="s">
        <v>126</v>
      </c>
      <c r="C57" s="149" t="s">
        <v>1473</v>
      </c>
      <c r="D57" s="150" t="s">
        <v>78</v>
      </c>
      <c r="E57" s="151">
        <v>14.3248</v>
      </c>
      <c r="F57" s="151"/>
      <c r="G57" s="152">
        <f>E57*F57</f>
        <v>0</v>
      </c>
      <c r="H57" s="153">
        <v>0.03</v>
      </c>
      <c r="I57" s="153">
        <f>E57*H57</f>
        <v>0.42974399999999996</v>
      </c>
      <c r="J57" s="153">
        <v>0</v>
      </c>
      <c r="K57" s="153">
        <f>E57*J57</f>
        <v>0</v>
      </c>
      <c r="Q57" s="146">
        <v>2</v>
      </c>
      <c r="AA57" s="122">
        <v>12</v>
      </c>
      <c r="AB57" s="122">
        <v>1</v>
      </c>
      <c r="AC57" s="122">
        <v>21</v>
      </c>
      <c r="BB57" s="122">
        <v>1</v>
      </c>
      <c r="BC57" s="122">
        <f>IF(BB57=1,G57,0)</f>
        <v>0</v>
      </c>
      <c r="BD57" s="122">
        <f>IF(BB57=2,G57,0)</f>
        <v>0</v>
      </c>
      <c r="BE57" s="122">
        <f>IF(BB57=3,G57,0)</f>
        <v>0</v>
      </c>
      <c r="BF57" s="122">
        <f>IF(BB57=4,G57,0)</f>
        <v>0</v>
      </c>
      <c r="BG57" s="122">
        <f>IF(BB57=5,G57,0)</f>
        <v>0</v>
      </c>
    </row>
    <row r="58" spans="1:59" x14ac:dyDescent="0.2">
      <c r="A58" s="154"/>
      <c r="B58" s="155"/>
      <c r="C58" s="666" t="s">
        <v>127</v>
      </c>
      <c r="D58" s="667"/>
      <c r="E58" s="156">
        <v>14.3248</v>
      </c>
      <c r="F58" s="157"/>
      <c r="G58" s="158"/>
      <c r="H58" s="159"/>
      <c r="I58" s="159"/>
      <c r="J58" s="159"/>
      <c r="K58" s="159"/>
      <c r="M58" s="122" t="s">
        <v>127</v>
      </c>
      <c r="O58" s="160"/>
      <c r="Q58" s="146"/>
    </row>
    <row r="59" spans="1:59" x14ac:dyDescent="0.2">
      <c r="A59" s="161"/>
      <c r="B59" s="162" t="s">
        <v>71</v>
      </c>
      <c r="C59" s="163" t="str">
        <f>CONCATENATE(B38," ",C38)</f>
        <v>2 Základy,zvláštní zakládání</v>
      </c>
      <c r="D59" s="161"/>
      <c r="E59" s="164"/>
      <c r="F59" s="164"/>
      <c r="G59" s="165">
        <f>SUM(G38:G58)</f>
        <v>0</v>
      </c>
      <c r="H59" s="166"/>
      <c r="I59" s="167">
        <f>SUM(I38:I58)</f>
        <v>853.84914129200001</v>
      </c>
      <c r="J59" s="166"/>
      <c r="K59" s="167">
        <f>SUM(K38:K58)</f>
        <v>0</v>
      </c>
      <c r="Q59" s="146">
        <v>4</v>
      </c>
      <c r="BC59" s="168">
        <f>SUM(BC38:BC58)</f>
        <v>0</v>
      </c>
      <c r="BD59" s="168">
        <f>SUM(BD38:BD58)</f>
        <v>0</v>
      </c>
      <c r="BE59" s="168">
        <f>SUM(BE38:BE58)</f>
        <v>0</v>
      </c>
      <c r="BF59" s="168">
        <f>SUM(BF38:BF58)</f>
        <v>0</v>
      </c>
      <c r="BG59" s="168">
        <f>SUM(BG38:BG58)</f>
        <v>0</v>
      </c>
    </row>
    <row r="60" spans="1:59" x14ac:dyDescent="0.2">
      <c r="A60" s="139" t="s">
        <v>67</v>
      </c>
      <c r="B60" s="140" t="s">
        <v>128</v>
      </c>
      <c r="C60" s="141" t="s">
        <v>129</v>
      </c>
      <c r="D60" s="142"/>
      <c r="E60" s="143"/>
      <c r="F60" s="143"/>
      <c r="G60" s="144"/>
      <c r="H60" s="145"/>
      <c r="I60" s="145"/>
      <c r="J60" s="145"/>
      <c r="K60" s="145"/>
      <c r="Q60" s="146">
        <v>1</v>
      </c>
    </row>
    <row r="61" spans="1:59" ht="51" x14ac:dyDescent="0.2">
      <c r="A61" s="147">
        <v>22</v>
      </c>
      <c r="B61" s="148" t="s">
        <v>130</v>
      </c>
      <c r="C61" s="149" t="s">
        <v>1743</v>
      </c>
      <c r="D61" s="150" t="s">
        <v>78</v>
      </c>
      <c r="E61" s="151">
        <v>126.1473</v>
      </c>
      <c r="F61" s="151"/>
      <c r="G61" s="152">
        <f>E61*F61</f>
        <v>0</v>
      </c>
      <c r="H61" s="153">
        <v>0.68525000000000003</v>
      </c>
      <c r="I61" s="153">
        <f>E61*H61</f>
        <v>86.442437325</v>
      </c>
      <c r="J61" s="153">
        <v>0</v>
      </c>
      <c r="K61" s="153">
        <f>E61*J61</f>
        <v>0</v>
      </c>
      <c r="Q61" s="146">
        <v>2</v>
      </c>
      <c r="AA61" s="122">
        <v>12</v>
      </c>
      <c r="AB61" s="122">
        <v>0</v>
      </c>
      <c r="AC61" s="122">
        <v>22</v>
      </c>
      <c r="BB61" s="122">
        <v>1</v>
      </c>
      <c r="BC61" s="122">
        <f>IF(BB61=1,G61,0)</f>
        <v>0</v>
      </c>
      <c r="BD61" s="122">
        <f>IF(BB61=2,G61,0)</f>
        <v>0</v>
      </c>
      <c r="BE61" s="122">
        <f>IF(BB61=3,G61,0)</f>
        <v>0</v>
      </c>
      <c r="BF61" s="122">
        <f>IF(BB61=4,G61,0)</f>
        <v>0</v>
      </c>
      <c r="BG61" s="122">
        <f>IF(BB61=5,G61,0)</f>
        <v>0</v>
      </c>
    </row>
    <row r="62" spans="1:59" ht="30.75" customHeight="1" x14ac:dyDescent="0.2">
      <c r="A62" s="154"/>
      <c r="B62" s="155"/>
      <c r="C62" s="666" t="s">
        <v>131</v>
      </c>
      <c r="D62" s="667"/>
      <c r="E62" s="156">
        <v>114.2988</v>
      </c>
      <c r="F62" s="157"/>
      <c r="G62" s="158"/>
      <c r="H62" s="159"/>
      <c r="I62" s="159"/>
      <c r="J62" s="159"/>
      <c r="K62" s="159"/>
      <c r="M62" s="122" t="s">
        <v>131</v>
      </c>
      <c r="O62" s="160"/>
      <c r="Q62" s="146"/>
    </row>
    <row r="63" spans="1:59" ht="19.5" customHeight="1" x14ac:dyDescent="0.2">
      <c r="A63" s="154"/>
      <c r="B63" s="155"/>
      <c r="C63" s="666" t="s">
        <v>132</v>
      </c>
      <c r="D63" s="667"/>
      <c r="E63" s="156">
        <v>11.8485</v>
      </c>
      <c r="F63" s="157"/>
      <c r="G63" s="158"/>
      <c r="H63" s="159"/>
      <c r="I63" s="159"/>
      <c r="J63" s="159"/>
      <c r="K63" s="159"/>
      <c r="M63" s="122" t="s">
        <v>132</v>
      </c>
      <c r="O63" s="160"/>
      <c r="Q63" s="146"/>
    </row>
    <row r="64" spans="1:59" ht="25.5" x14ac:dyDescent="0.2">
      <c r="A64" s="147">
        <v>23</v>
      </c>
      <c r="B64" s="148" t="s">
        <v>133</v>
      </c>
      <c r="C64" s="149" t="s">
        <v>134</v>
      </c>
      <c r="D64" s="150" t="s">
        <v>75</v>
      </c>
      <c r="E64" s="151">
        <v>11.7</v>
      </c>
      <c r="F64" s="151"/>
      <c r="G64" s="152">
        <f>E64*F64</f>
        <v>0</v>
      </c>
      <c r="H64" s="153">
        <v>0.70433999999999997</v>
      </c>
      <c r="I64" s="153">
        <f>E64*H64</f>
        <v>8.2407779999999988</v>
      </c>
      <c r="J64" s="153">
        <v>0</v>
      </c>
      <c r="K64" s="153">
        <f>E64*J64</f>
        <v>0</v>
      </c>
      <c r="Q64" s="146">
        <v>2</v>
      </c>
      <c r="AA64" s="122">
        <v>12</v>
      </c>
      <c r="AB64" s="122">
        <v>0</v>
      </c>
      <c r="AC64" s="122">
        <v>23</v>
      </c>
      <c r="BB64" s="122">
        <v>1</v>
      </c>
      <c r="BC64" s="122">
        <f>IF(BB64=1,G64,0)</f>
        <v>0</v>
      </c>
      <c r="BD64" s="122">
        <f>IF(BB64=2,G64,0)</f>
        <v>0</v>
      </c>
      <c r="BE64" s="122">
        <f>IF(BB64=3,G64,0)</f>
        <v>0</v>
      </c>
      <c r="BF64" s="122">
        <f>IF(BB64=4,G64,0)</f>
        <v>0</v>
      </c>
      <c r="BG64" s="122">
        <f>IF(BB64=5,G64,0)</f>
        <v>0</v>
      </c>
    </row>
    <row r="65" spans="1:59" ht="38.25" x14ac:dyDescent="0.2">
      <c r="A65" s="147">
        <v>24</v>
      </c>
      <c r="B65" s="148" t="s">
        <v>135</v>
      </c>
      <c r="C65" s="149" t="s">
        <v>1474</v>
      </c>
      <c r="D65" s="150" t="s">
        <v>136</v>
      </c>
      <c r="E65" s="151">
        <v>4</v>
      </c>
      <c r="F65" s="151"/>
      <c r="G65" s="152">
        <f>E65*F65</f>
        <v>0</v>
      </c>
      <c r="H65" s="153">
        <v>8.3229999999999998E-2</v>
      </c>
      <c r="I65" s="153">
        <f>E65*H65</f>
        <v>0.33291999999999999</v>
      </c>
      <c r="J65" s="153">
        <v>0</v>
      </c>
      <c r="K65" s="153">
        <f>E65*J65</f>
        <v>0</v>
      </c>
      <c r="Q65" s="146">
        <v>2</v>
      </c>
      <c r="AA65" s="122">
        <v>12</v>
      </c>
      <c r="AB65" s="122">
        <v>0</v>
      </c>
      <c r="AC65" s="122">
        <v>24</v>
      </c>
      <c r="BB65" s="122">
        <v>1</v>
      </c>
      <c r="BC65" s="122">
        <f>IF(BB65=1,G65,0)</f>
        <v>0</v>
      </c>
      <c r="BD65" s="122">
        <f>IF(BB65=2,G65,0)</f>
        <v>0</v>
      </c>
      <c r="BE65" s="122">
        <f>IF(BB65=3,G65,0)</f>
        <v>0</v>
      </c>
      <c r="BF65" s="122">
        <f>IF(BB65=4,G65,0)</f>
        <v>0</v>
      </c>
      <c r="BG65" s="122">
        <f>IF(BB65=5,G65,0)</f>
        <v>0</v>
      </c>
    </row>
    <row r="66" spans="1:59" ht="38.25" x14ac:dyDescent="0.2">
      <c r="A66" s="147">
        <v>25</v>
      </c>
      <c r="B66" s="148" t="s">
        <v>137</v>
      </c>
      <c r="C66" s="149" t="s">
        <v>1475</v>
      </c>
      <c r="D66" s="150" t="s">
        <v>136</v>
      </c>
      <c r="E66" s="151">
        <v>22</v>
      </c>
      <c r="F66" s="151"/>
      <c r="G66" s="152">
        <f>E66*F66</f>
        <v>0</v>
      </c>
      <c r="H66" s="153">
        <v>6.5710000000000005E-2</v>
      </c>
      <c r="I66" s="153">
        <f>E66*H66</f>
        <v>1.4456200000000001</v>
      </c>
      <c r="J66" s="153">
        <v>0</v>
      </c>
      <c r="K66" s="153">
        <f>E66*J66</f>
        <v>0</v>
      </c>
      <c r="Q66" s="146">
        <v>2</v>
      </c>
      <c r="AA66" s="122">
        <v>12</v>
      </c>
      <c r="AB66" s="122">
        <v>0</v>
      </c>
      <c r="AC66" s="122">
        <v>25</v>
      </c>
      <c r="BB66" s="122">
        <v>1</v>
      </c>
      <c r="BC66" s="122">
        <f>IF(BB66=1,G66,0)</f>
        <v>0</v>
      </c>
      <c r="BD66" s="122">
        <f>IF(BB66=2,G66,0)</f>
        <v>0</v>
      </c>
      <c r="BE66" s="122">
        <f>IF(BB66=3,G66,0)</f>
        <v>0</v>
      </c>
      <c r="BF66" s="122">
        <f>IF(BB66=4,G66,0)</f>
        <v>0</v>
      </c>
      <c r="BG66" s="122">
        <f>IF(BB66=5,G66,0)</f>
        <v>0</v>
      </c>
    </row>
    <row r="67" spans="1:59" ht="38.25" x14ac:dyDescent="0.2">
      <c r="A67" s="147">
        <v>26</v>
      </c>
      <c r="B67" s="148" t="s">
        <v>138</v>
      </c>
      <c r="C67" s="149" t="s">
        <v>1476</v>
      </c>
      <c r="D67" s="150" t="s">
        <v>136</v>
      </c>
      <c r="E67" s="151">
        <v>16</v>
      </c>
      <c r="F67" s="151"/>
      <c r="G67" s="152">
        <f>E67*F67</f>
        <v>0</v>
      </c>
      <c r="H67" s="153">
        <v>2.0199999999999999E-2</v>
      </c>
      <c r="I67" s="153">
        <f>E67*H67</f>
        <v>0.32319999999999999</v>
      </c>
      <c r="J67" s="153">
        <v>0</v>
      </c>
      <c r="K67" s="153">
        <f>E67*J67</f>
        <v>0</v>
      </c>
      <c r="Q67" s="146">
        <v>2</v>
      </c>
      <c r="AA67" s="122">
        <v>12</v>
      </c>
      <c r="AB67" s="122">
        <v>0</v>
      </c>
      <c r="AC67" s="122">
        <v>26</v>
      </c>
      <c r="BB67" s="122">
        <v>1</v>
      </c>
      <c r="BC67" s="122">
        <f>IF(BB67=1,G67,0)</f>
        <v>0</v>
      </c>
      <c r="BD67" s="122">
        <f>IF(BB67=2,G67,0)</f>
        <v>0</v>
      </c>
      <c r="BE67" s="122">
        <f>IF(BB67=3,G67,0)</f>
        <v>0</v>
      </c>
      <c r="BF67" s="122">
        <f>IF(BB67=4,G67,0)</f>
        <v>0</v>
      </c>
      <c r="BG67" s="122">
        <f>IF(BB67=5,G67,0)</f>
        <v>0</v>
      </c>
    </row>
    <row r="68" spans="1:59" ht="38.25" x14ac:dyDescent="0.2">
      <c r="A68" s="147">
        <v>27</v>
      </c>
      <c r="B68" s="148" t="s">
        <v>139</v>
      </c>
      <c r="C68" s="149" t="s">
        <v>1477</v>
      </c>
      <c r="D68" s="150" t="s">
        <v>99</v>
      </c>
      <c r="E68" s="151">
        <v>393.38350000000003</v>
      </c>
      <c r="F68" s="151"/>
      <c r="G68" s="152">
        <f>E68*F68</f>
        <v>0</v>
      </c>
      <c r="H68" s="153">
        <v>0.15234</v>
      </c>
      <c r="I68" s="153">
        <f>E68*H68</f>
        <v>59.928042390000009</v>
      </c>
      <c r="J68" s="153">
        <v>0</v>
      </c>
      <c r="K68" s="153">
        <f>E68*J68</f>
        <v>0</v>
      </c>
      <c r="Q68" s="146">
        <v>2</v>
      </c>
      <c r="AA68" s="122">
        <v>12</v>
      </c>
      <c r="AB68" s="122">
        <v>0</v>
      </c>
      <c r="AC68" s="122">
        <v>27</v>
      </c>
      <c r="BB68" s="122">
        <v>1</v>
      </c>
      <c r="BC68" s="122">
        <f>IF(BB68=1,G68,0)</f>
        <v>0</v>
      </c>
      <c r="BD68" s="122">
        <f>IF(BB68=2,G68,0)</f>
        <v>0</v>
      </c>
      <c r="BE68" s="122">
        <f>IF(BB68=3,G68,0)</f>
        <v>0</v>
      </c>
      <c r="BF68" s="122">
        <f>IF(BB68=4,G68,0)</f>
        <v>0</v>
      </c>
      <c r="BG68" s="122">
        <f>IF(BB68=5,G68,0)</f>
        <v>0</v>
      </c>
    </row>
    <row r="69" spans="1:59" ht="15" customHeight="1" x14ac:dyDescent="0.2">
      <c r="A69" s="154"/>
      <c r="B69" s="155"/>
      <c r="C69" s="666" t="s">
        <v>140</v>
      </c>
      <c r="D69" s="667"/>
      <c r="E69" s="156">
        <v>184.7475</v>
      </c>
      <c r="F69" s="157"/>
      <c r="G69" s="158"/>
      <c r="H69" s="159"/>
      <c r="I69" s="159"/>
      <c r="J69" s="159"/>
      <c r="K69" s="159"/>
      <c r="M69" s="122" t="s">
        <v>140</v>
      </c>
      <c r="O69" s="160"/>
      <c r="Q69" s="146"/>
    </row>
    <row r="70" spans="1:59" ht="24.75" customHeight="1" x14ac:dyDescent="0.2">
      <c r="A70" s="154"/>
      <c r="B70" s="155"/>
      <c r="C70" s="666" t="s">
        <v>141</v>
      </c>
      <c r="D70" s="667"/>
      <c r="E70" s="156">
        <v>241.23599999999999</v>
      </c>
      <c r="F70" s="157"/>
      <c r="G70" s="158"/>
      <c r="H70" s="159"/>
      <c r="I70" s="159"/>
      <c r="J70" s="159"/>
      <c r="K70" s="159"/>
      <c r="M70" s="122" t="s">
        <v>141</v>
      </c>
      <c r="O70" s="160"/>
      <c r="Q70" s="146"/>
    </row>
    <row r="71" spans="1:59" ht="16.5" customHeight="1" x14ac:dyDescent="0.2">
      <c r="A71" s="154"/>
      <c r="B71" s="155"/>
      <c r="C71" s="666" t="s">
        <v>142</v>
      </c>
      <c r="D71" s="667"/>
      <c r="E71" s="156">
        <v>-32.6</v>
      </c>
      <c r="F71" s="157"/>
      <c r="G71" s="158"/>
      <c r="H71" s="159"/>
      <c r="I71" s="159"/>
      <c r="J71" s="159"/>
      <c r="K71" s="159"/>
      <c r="M71" s="122" t="s">
        <v>142</v>
      </c>
      <c r="O71" s="160"/>
      <c r="Q71" s="146"/>
    </row>
    <row r="72" spans="1:59" ht="25.5" x14ac:dyDescent="0.2">
      <c r="A72" s="147">
        <v>28</v>
      </c>
      <c r="B72" s="148" t="s">
        <v>143</v>
      </c>
      <c r="C72" s="149" t="s">
        <v>144</v>
      </c>
      <c r="D72" s="150" t="s">
        <v>99</v>
      </c>
      <c r="E72" s="151">
        <v>83.28</v>
      </c>
      <c r="F72" s="151"/>
      <c r="G72" s="152">
        <f>E72*F72</f>
        <v>0</v>
      </c>
      <c r="H72" s="153">
        <v>0.10144</v>
      </c>
      <c r="I72" s="153">
        <f>E72*H72</f>
        <v>8.4479232</v>
      </c>
      <c r="J72" s="153">
        <v>0</v>
      </c>
      <c r="K72" s="153">
        <f>E72*J72</f>
        <v>0</v>
      </c>
      <c r="Q72" s="146">
        <v>2</v>
      </c>
      <c r="AA72" s="122">
        <v>12</v>
      </c>
      <c r="AB72" s="122">
        <v>0</v>
      </c>
      <c r="AC72" s="122">
        <v>28</v>
      </c>
      <c r="BB72" s="122">
        <v>1</v>
      </c>
      <c r="BC72" s="122">
        <f>IF(BB72=1,G72,0)</f>
        <v>0</v>
      </c>
      <c r="BD72" s="122">
        <f>IF(BB72=2,G72,0)</f>
        <v>0</v>
      </c>
      <c r="BE72" s="122">
        <f>IF(BB72=3,G72,0)</f>
        <v>0</v>
      </c>
      <c r="BF72" s="122">
        <f>IF(BB72=4,G72,0)</f>
        <v>0</v>
      </c>
      <c r="BG72" s="122">
        <f>IF(BB72=5,G72,0)</f>
        <v>0</v>
      </c>
    </row>
    <row r="73" spans="1:59" x14ac:dyDescent="0.2">
      <c r="A73" s="154"/>
      <c r="B73" s="155"/>
      <c r="C73" s="666" t="s">
        <v>145</v>
      </c>
      <c r="D73" s="667"/>
      <c r="E73" s="156">
        <v>50.5</v>
      </c>
      <c r="F73" s="157"/>
      <c r="G73" s="158"/>
      <c r="H73" s="159"/>
      <c r="I73" s="159"/>
      <c r="J73" s="159"/>
      <c r="K73" s="159"/>
      <c r="M73" s="122" t="s">
        <v>145</v>
      </c>
      <c r="O73" s="160"/>
      <c r="Q73" s="146"/>
    </row>
    <row r="74" spans="1:59" x14ac:dyDescent="0.2">
      <c r="A74" s="154"/>
      <c r="B74" s="155"/>
      <c r="C74" s="666" t="s">
        <v>146</v>
      </c>
      <c r="D74" s="667"/>
      <c r="E74" s="156">
        <v>32.78</v>
      </c>
      <c r="F74" s="157"/>
      <c r="G74" s="158"/>
      <c r="H74" s="159"/>
      <c r="I74" s="159"/>
      <c r="J74" s="159"/>
      <c r="K74" s="159"/>
      <c r="M74" s="122" t="s">
        <v>146</v>
      </c>
      <c r="O74" s="160"/>
      <c r="Q74" s="146"/>
    </row>
    <row r="75" spans="1:59" ht="51" x14ac:dyDescent="0.2">
      <c r="A75" s="147">
        <v>29</v>
      </c>
      <c r="B75" s="148" t="s">
        <v>147</v>
      </c>
      <c r="C75" s="149" t="s">
        <v>1478</v>
      </c>
      <c r="D75" s="150" t="s">
        <v>99</v>
      </c>
      <c r="E75" s="151">
        <v>51.968000000000004</v>
      </c>
      <c r="F75" s="151"/>
      <c r="G75" s="152">
        <f>E75*F75</f>
        <v>0</v>
      </c>
      <c r="H75" s="153">
        <v>1.8870000000000001E-2</v>
      </c>
      <c r="I75" s="153">
        <f>E75*H75</f>
        <v>0.98063616000000009</v>
      </c>
      <c r="J75" s="153">
        <v>0</v>
      </c>
      <c r="K75" s="153">
        <f>E75*J75</f>
        <v>0</v>
      </c>
      <c r="Q75" s="146">
        <v>2</v>
      </c>
      <c r="AA75" s="122">
        <v>12</v>
      </c>
      <c r="AB75" s="122">
        <v>0</v>
      </c>
      <c r="AC75" s="122">
        <v>29</v>
      </c>
      <c r="BB75" s="122">
        <v>1</v>
      </c>
      <c r="BC75" s="122">
        <f>IF(BB75=1,G75,0)</f>
        <v>0</v>
      </c>
      <c r="BD75" s="122">
        <f>IF(BB75=2,G75,0)</f>
        <v>0</v>
      </c>
      <c r="BE75" s="122">
        <f>IF(BB75=3,G75,0)</f>
        <v>0</v>
      </c>
      <c r="BF75" s="122">
        <f>IF(BB75=4,G75,0)</f>
        <v>0</v>
      </c>
      <c r="BG75" s="122">
        <f>IF(BB75=5,G75,0)</f>
        <v>0</v>
      </c>
    </row>
    <row r="76" spans="1:59" ht="18.75" customHeight="1" x14ac:dyDescent="0.2">
      <c r="A76" s="154"/>
      <c r="B76" s="155"/>
      <c r="C76" s="666" t="s">
        <v>148</v>
      </c>
      <c r="D76" s="667"/>
      <c r="E76" s="156">
        <v>51.968000000000004</v>
      </c>
      <c r="F76" s="157"/>
      <c r="G76" s="158"/>
      <c r="H76" s="159"/>
      <c r="I76" s="159"/>
      <c r="J76" s="159"/>
      <c r="K76" s="159"/>
      <c r="M76" s="122" t="s">
        <v>148</v>
      </c>
      <c r="O76" s="160"/>
      <c r="Q76" s="146"/>
    </row>
    <row r="77" spans="1:59" ht="63.75" x14ac:dyDescent="0.2">
      <c r="A77" s="147">
        <v>30</v>
      </c>
      <c r="B77" s="148" t="s">
        <v>149</v>
      </c>
      <c r="C77" s="149" t="s">
        <v>1479</v>
      </c>
      <c r="D77" s="150" t="s">
        <v>99</v>
      </c>
      <c r="E77" s="151">
        <v>230.36</v>
      </c>
      <c r="F77" s="151"/>
      <c r="G77" s="152">
        <f>E77*F77</f>
        <v>0</v>
      </c>
      <c r="H77" s="153">
        <v>4.3049999999999998E-2</v>
      </c>
      <c r="I77" s="153">
        <f>E77*H77</f>
        <v>9.9169979999999995</v>
      </c>
      <c r="J77" s="153">
        <v>0</v>
      </c>
      <c r="K77" s="153">
        <f>E77*J77</f>
        <v>0</v>
      </c>
      <c r="Q77" s="146">
        <v>2</v>
      </c>
      <c r="AA77" s="122">
        <v>12</v>
      </c>
      <c r="AB77" s="122">
        <v>0</v>
      </c>
      <c r="AC77" s="122">
        <v>30</v>
      </c>
      <c r="BB77" s="122">
        <v>1</v>
      </c>
      <c r="BC77" s="122">
        <f>IF(BB77=1,G77,0)</f>
        <v>0</v>
      </c>
      <c r="BD77" s="122">
        <f>IF(BB77=2,G77,0)</f>
        <v>0</v>
      </c>
      <c r="BE77" s="122">
        <f>IF(BB77=3,G77,0)</f>
        <v>0</v>
      </c>
      <c r="BF77" s="122">
        <f>IF(BB77=4,G77,0)</f>
        <v>0</v>
      </c>
      <c r="BG77" s="122">
        <f>IF(BB77=5,G77,0)</f>
        <v>0</v>
      </c>
    </row>
    <row r="78" spans="1:59" x14ac:dyDescent="0.2">
      <c r="A78" s="154"/>
      <c r="B78" s="155"/>
      <c r="C78" s="666" t="s">
        <v>150</v>
      </c>
      <c r="D78" s="667"/>
      <c r="E78" s="156">
        <v>230.36</v>
      </c>
      <c r="F78" s="157"/>
      <c r="G78" s="158"/>
      <c r="H78" s="159"/>
      <c r="I78" s="159"/>
      <c r="J78" s="159"/>
      <c r="K78" s="159"/>
      <c r="M78" s="122" t="s">
        <v>150</v>
      </c>
      <c r="O78" s="160"/>
      <c r="Q78" s="146"/>
    </row>
    <row r="79" spans="1:59" ht="63.75" x14ac:dyDescent="0.2">
      <c r="A79" s="147">
        <v>31</v>
      </c>
      <c r="B79" s="148" t="s">
        <v>151</v>
      </c>
      <c r="C79" s="149" t="s">
        <v>1480</v>
      </c>
      <c r="D79" s="150" t="s">
        <v>99</v>
      </c>
      <c r="E79" s="151">
        <v>298.3</v>
      </c>
      <c r="F79" s="151"/>
      <c r="G79" s="152">
        <f>E79*F79</f>
        <v>0</v>
      </c>
      <c r="H79" s="153">
        <v>2.7220000000000001E-2</v>
      </c>
      <c r="I79" s="153">
        <f>E79*H79</f>
        <v>8.119726</v>
      </c>
      <c r="J79" s="153">
        <v>0</v>
      </c>
      <c r="K79" s="153">
        <f>E79*J79</f>
        <v>0</v>
      </c>
      <c r="Q79" s="146">
        <v>2</v>
      </c>
      <c r="AA79" s="122">
        <v>12</v>
      </c>
      <c r="AB79" s="122">
        <v>0</v>
      </c>
      <c r="AC79" s="122">
        <v>31</v>
      </c>
      <c r="BB79" s="122">
        <v>1</v>
      </c>
      <c r="BC79" s="122">
        <f>IF(BB79=1,G79,0)</f>
        <v>0</v>
      </c>
      <c r="BD79" s="122">
        <f>IF(BB79=2,G79,0)</f>
        <v>0</v>
      </c>
      <c r="BE79" s="122">
        <f>IF(BB79=3,G79,0)</f>
        <v>0</v>
      </c>
      <c r="BF79" s="122">
        <f>IF(BB79=4,G79,0)</f>
        <v>0</v>
      </c>
      <c r="BG79" s="122">
        <f>IF(BB79=5,G79,0)</f>
        <v>0</v>
      </c>
    </row>
    <row r="80" spans="1:59" x14ac:dyDescent="0.2">
      <c r="A80" s="154"/>
      <c r="B80" s="155"/>
      <c r="C80" s="666" t="s">
        <v>152</v>
      </c>
      <c r="D80" s="667"/>
      <c r="E80" s="156">
        <v>298.3</v>
      </c>
      <c r="F80" s="157"/>
      <c r="G80" s="158"/>
      <c r="H80" s="159"/>
      <c r="I80" s="159"/>
      <c r="J80" s="159"/>
      <c r="K80" s="159"/>
      <c r="M80" s="122" t="s">
        <v>152</v>
      </c>
      <c r="O80" s="160"/>
      <c r="Q80" s="146"/>
    </row>
    <row r="81" spans="1:59" ht="63.75" x14ac:dyDescent="0.2">
      <c r="A81" s="147">
        <v>32</v>
      </c>
      <c r="B81" s="148" t="s">
        <v>153</v>
      </c>
      <c r="C81" s="149" t="s">
        <v>1481</v>
      </c>
      <c r="D81" s="150" t="s">
        <v>99</v>
      </c>
      <c r="E81" s="151">
        <v>108.4</v>
      </c>
      <c r="F81" s="151"/>
      <c r="G81" s="152">
        <f>E81*F81</f>
        <v>0</v>
      </c>
      <c r="H81" s="153">
        <v>2.051E-2</v>
      </c>
      <c r="I81" s="153">
        <f>E81*H81</f>
        <v>2.223284</v>
      </c>
      <c r="J81" s="153">
        <v>0</v>
      </c>
      <c r="K81" s="153">
        <f>E81*J81</f>
        <v>0</v>
      </c>
      <c r="Q81" s="146">
        <v>2</v>
      </c>
      <c r="AA81" s="122">
        <v>12</v>
      </c>
      <c r="AB81" s="122">
        <v>0</v>
      </c>
      <c r="AC81" s="122">
        <v>32</v>
      </c>
      <c r="BB81" s="122">
        <v>1</v>
      </c>
      <c r="BC81" s="122">
        <f>IF(BB81=1,G81,0)</f>
        <v>0</v>
      </c>
      <c r="BD81" s="122">
        <f>IF(BB81=2,G81,0)</f>
        <v>0</v>
      </c>
      <c r="BE81" s="122">
        <f>IF(BB81=3,G81,0)</f>
        <v>0</v>
      </c>
      <c r="BF81" s="122">
        <f>IF(BB81=4,G81,0)</f>
        <v>0</v>
      </c>
      <c r="BG81" s="122">
        <f>IF(BB81=5,G81,0)</f>
        <v>0</v>
      </c>
    </row>
    <row r="82" spans="1:59" x14ac:dyDescent="0.2">
      <c r="A82" s="154"/>
      <c r="B82" s="155"/>
      <c r="C82" s="666" t="s">
        <v>154</v>
      </c>
      <c r="D82" s="667"/>
      <c r="E82" s="156">
        <v>108.4</v>
      </c>
      <c r="F82" s="157"/>
      <c r="G82" s="158"/>
      <c r="H82" s="159"/>
      <c r="I82" s="159"/>
      <c r="J82" s="159"/>
      <c r="K82" s="159"/>
      <c r="M82" s="122" t="s">
        <v>154</v>
      </c>
      <c r="O82" s="160"/>
      <c r="Q82" s="146"/>
    </row>
    <row r="83" spans="1:59" ht="51" x14ac:dyDescent="0.2">
      <c r="A83" s="147">
        <v>33</v>
      </c>
      <c r="B83" s="148" t="s">
        <v>155</v>
      </c>
      <c r="C83" s="149" t="s">
        <v>1482</v>
      </c>
      <c r="D83" s="150" t="s">
        <v>99</v>
      </c>
      <c r="E83" s="151">
        <v>213.85599999999999</v>
      </c>
      <c r="F83" s="151"/>
      <c r="G83" s="152">
        <f>E83*F83</f>
        <v>0</v>
      </c>
      <c r="H83" s="153">
        <v>1.976E-2</v>
      </c>
      <c r="I83" s="153">
        <f>E83*H83</f>
        <v>4.2257945599999998</v>
      </c>
      <c r="J83" s="153">
        <v>0</v>
      </c>
      <c r="K83" s="153">
        <f>E83*J83</f>
        <v>0</v>
      </c>
      <c r="Q83" s="146">
        <v>2</v>
      </c>
      <c r="AA83" s="122">
        <v>12</v>
      </c>
      <c r="AB83" s="122">
        <v>0</v>
      </c>
      <c r="AC83" s="122">
        <v>33</v>
      </c>
      <c r="BB83" s="122">
        <v>1</v>
      </c>
      <c r="BC83" s="122">
        <f>IF(BB83=1,G83,0)</f>
        <v>0</v>
      </c>
      <c r="BD83" s="122">
        <f>IF(BB83=2,G83,0)</f>
        <v>0</v>
      </c>
      <c r="BE83" s="122">
        <f>IF(BB83=3,G83,0)</f>
        <v>0</v>
      </c>
      <c r="BF83" s="122">
        <f>IF(BB83=4,G83,0)</f>
        <v>0</v>
      </c>
      <c r="BG83" s="122">
        <f>IF(BB83=5,G83,0)</f>
        <v>0</v>
      </c>
    </row>
    <row r="84" spans="1:59" x14ac:dyDescent="0.2">
      <c r="A84" s="154"/>
      <c r="B84" s="155"/>
      <c r="C84" s="666" t="s">
        <v>156</v>
      </c>
      <c r="D84" s="667"/>
      <c r="E84" s="156">
        <v>213.85599999999999</v>
      </c>
      <c r="F84" s="157"/>
      <c r="G84" s="158"/>
      <c r="H84" s="159"/>
      <c r="I84" s="159"/>
      <c r="J84" s="159"/>
      <c r="K84" s="159"/>
      <c r="M84" s="122" t="s">
        <v>156</v>
      </c>
      <c r="O84" s="160"/>
      <c r="Q84" s="146"/>
    </row>
    <row r="85" spans="1:59" x14ac:dyDescent="0.2">
      <c r="A85" s="161"/>
      <c r="B85" s="162" t="s">
        <v>71</v>
      </c>
      <c r="C85" s="163" t="str">
        <f>CONCATENATE(B60," ",C60)</f>
        <v>3 Svislé a kompletní konstrukce</v>
      </c>
      <c r="D85" s="161"/>
      <c r="E85" s="164"/>
      <c r="F85" s="164"/>
      <c r="G85" s="165">
        <f>SUM(G60:G84)</f>
        <v>0</v>
      </c>
      <c r="H85" s="166"/>
      <c r="I85" s="167">
        <f>SUM(I60:I84)</f>
        <v>190.62735963499998</v>
      </c>
      <c r="J85" s="166"/>
      <c r="K85" s="167">
        <f>SUM(K60:K84)</f>
        <v>0</v>
      </c>
      <c r="Q85" s="146">
        <v>4</v>
      </c>
      <c r="BC85" s="168">
        <f>SUM(BC60:BC84)</f>
        <v>0</v>
      </c>
      <c r="BD85" s="168">
        <f>SUM(BD60:BD84)</f>
        <v>0</v>
      </c>
      <c r="BE85" s="168">
        <f>SUM(BE60:BE84)</f>
        <v>0</v>
      </c>
      <c r="BF85" s="168">
        <f>SUM(BF60:BF84)</f>
        <v>0</v>
      </c>
      <c r="BG85" s="168">
        <f>SUM(BG60:BG84)</f>
        <v>0</v>
      </c>
    </row>
    <row r="86" spans="1:59" x14ac:dyDescent="0.2">
      <c r="A86" s="139" t="s">
        <v>67</v>
      </c>
      <c r="B86" s="140" t="s">
        <v>157</v>
      </c>
      <c r="C86" s="141" t="s">
        <v>158</v>
      </c>
      <c r="D86" s="142"/>
      <c r="E86" s="143"/>
      <c r="F86" s="143"/>
      <c r="G86" s="144"/>
      <c r="H86" s="145"/>
      <c r="I86" s="145"/>
      <c r="J86" s="145"/>
      <c r="K86" s="145"/>
      <c r="Q86" s="146">
        <v>1</v>
      </c>
    </row>
    <row r="87" spans="1:59" ht="38.25" x14ac:dyDescent="0.2">
      <c r="A87" s="147">
        <v>34</v>
      </c>
      <c r="B87" s="148" t="s">
        <v>159</v>
      </c>
      <c r="C87" s="149" t="s">
        <v>1483</v>
      </c>
      <c r="D87" s="150" t="s">
        <v>75</v>
      </c>
      <c r="E87" s="151">
        <v>128.80000000000001</v>
      </c>
      <c r="F87" s="151"/>
      <c r="G87" s="152">
        <f>E87*F87</f>
        <v>0</v>
      </c>
      <c r="H87" s="153">
        <v>0.15432000000000001</v>
      </c>
      <c r="I87" s="153">
        <f>E87*H87</f>
        <v>19.876416000000003</v>
      </c>
      <c r="J87" s="153">
        <v>0</v>
      </c>
      <c r="K87" s="153">
        <f>E87*J87</f>
        <v>0</v>
      </c>
      <c r="Q87" s="146">
        <v>2</v>
      </c>
      <c r="AA87" s="122">
        <v>12</v>
      </c>
      <c r="AB87" s="122">
        <v>0</v>
      </c>
      <c r="AC87" s="122">
        <v>34</v>
      </c>
      <c r="BB87" s="122">
        <v>1</v>
      </c>
      <c r="BC87" s="122">
        <f>IF(BB87=1,G87,0)</f>
        <v>0</v>
      </c>
      <c r="BD87" s="122">
        <f>IF(BB87=2,G87,0)</f>
        <v>0</v>
      </c>
      <c r="BE87" s="122">
        <f>IF(BB87=3,G87,0)</f>
        <v>0</v>
      </c>
      <c r="BF87" s="122">
        <f>IF(BB87=4,G87,0)</f>
        <v>0</v>
      </c>
      <c r="BG87" s="122">
        <f>IF(BB87=5,G87,0)</f>
        <v>0</v>
      </c>
    </row>
    <row r="88" spans="1:59" ht="20.25" customHeight="1" x14ac:dyDescent="0.2">
      <c r="A88" s="154"/>
      <c r="B88" s="155"/>
      <c r="C88" s="666" t="s">
        <v>160</v>
      </c>
      <c r="D88" s="667"/>
      <c r="E88" s="156">
        <v>128.80000000000001</v>
      </c>
      <c r="F88" s="151"/>
      <c r="G88" s="152"/>
      <c r="H88" s="159"/>
      <c r="I88" s="159"/>
      <c r="J88" s="159"/>
      <c r="K88" s="159"/>
      <c r="M88" s="122" t="s">
        <v>160</v>
      </c>
      <c r="O88" s="160"/>
      <c r="Q88" s="146"/>
    </row>
    <row r="89" spans="1:59" ht="140.25" x14ac:dyDescent="0.2">
      <c r="A89" s="154">
        <v>35</v>
      </c>
      <c r="B89" s="148" t="s">
        <v>101</v>
      </c>
      <c r="C89" s="149" t="s">
        <v>1761</v>
      </c>
      <c r="D89" s="150" t="s">
        <v>75</v>
      </c>
      <c r="E89" s="151">
        <v>1450</v>
      </c>
      <c r="F89" s="151"/>
      <c r="G89" s="152">
        <f t="shared" ref="G89" si="0">E89*F89</f>
        <v>0</v>
      </c>
      <c r="H89" s="159">
        <v>5.7999999999999996E-3</v>
      </c>
      <c r="I89" s="153">
        <f t="shared" ref="I89" si="1">E89*H89</f>
        <v>8.41</v>
      </c>
      <c r="J89" s="159"/>
      <c r="K89" s="159"/>
      <c r="O89" s="160"/>
      <c r="Q89" s="146"/>
    </row>
    <row r="90" spans="1:59" x14ac:dyDescent="0.2">
      <c r="A90" s="161"/>
      <c r="B90" s="162" t="s">
        <v>71</v>
      </c>
      <c r="C90" s="163" t="str">
        <f>CONCATENATE(B86," ",C86)</f>
        <v>4 Vodorovné konstrukce</v>
      </c>
      <c r="D90" s="161"/>
      <c r="E90" s="164"/>
      <c r="F90" s="164"/>
      <c r="G90" s="165">
        <f>SUM(G86:G89)</f>
        <v>0</v>
      </c>
      <c r="H90" s="166"/>
      <c r="I90" s="167">
        <f>SUM(I86:I89)</f>
        <v>28.286416000000003</v>
      </c>
      <c r="J90" s="166"/>
      <c r="K90" s="167">
        <f>SUM(K86:K88)</f>
        <v>0</v>
      </c>
      <c r="Q90" s="146">
        <v>4</v>
      </c>
      <c r="BC90" s="168">
        <f>SUM(BC86:BC88)</f>
        <v>0</v>
      </c>
      <c r="BD90" s="168">
        <f>SUM(BD86:BD88)</f>
        <v>0</v>
      </c>
      <c r="BE90" s="168">
        <f>SUM(BE86:BE88)</f>
        <v>0</v>
      </c>
      <c r="BF90" s="168">
        <f>SUM(BF86:BF88)</f>
        <v>0</v>
      </c>
      <c r="BG90" s="168">
        <f>SUM(BG86:BG88)</f>
        <v>0</v>
      </c>
    </row>
    <row r="91" spans="1:59" x14ac:dyDescent="0.2">
      <c r="A91" s="139" t="s">
        <v>67</v>
      </c>
      <c r="B91" s="140" t="s">
        <v>161</v>
      </c>
      <c r="C91" s="141" t="s">
        <v>162</v>
      </c>
      <c r="D91" s="142"/>
      <c r="E91" s="143"/>
      <c r="F91" s="143"/>
      <c r="G91" s="144"/>
      <c r="H91" s="145"/>
      <c r="I91" s="145"/>
      <c r="J91" s="145"/>
      <c r="K91" s="145"/>
      <c r="Q91" s="146">
        <v>1</v>
      </c>
    </row>
    <row r="92" spans="1:59" ht="38.25" x14ac:dyDescent="0.2">
      <c r="A92" s="147">
        <v>35</v>
      </c>
      <c r="B92" s="148" t="s">
        <v>163</v>
      </c>
      <c r="C92" s="149" t="s">
        <v>1484</v>
      </c>
      <c r="D92" s="150" t="s">
        <v>99</v>
      </c>
      <c r="E92" s="151">
        <v>206.23</v>
      </c>
      <c r="F92" s="151"/>
      <c r="G92" s="152">
        <f>E92*F92</f>
        <v>0</v>
      </c>
      <c r="H92" s="153">
        <v>0.49658000000000002</v>
      </c>
      <c r="I92" s="153">
        <f>E92*H92</f>
        <v>102.40969339999999</v>
      </c>
      <c r="J92" s="153">
        <v>0</v>
      </c>
      <c r="K92" s="153">
        <f>E92*J92</f>
        <v>0</v>
      </c>
      <c r="Q92" s="146">
        <v>2</v>
      </c>
      <c r="AA92" s="122">
        <v>12</v>
      </c>
      <c r="AB92" s="122">
        <v>0</v>
      </c>
      <c r="AC92" s="122">
        <v>35</v>
      </c>
      <c r="BB92" s="122">
        <v>1</v>
      </c>
      <c r="BC92" s="122">
        <f>IF(BB92=1,G92,0)</f>
        <v>0</v>
      </c>
      <c r="BD92" s="122">
        <f>IF(BB92=2,G92,0)</f>
        <v>0</v>
      </c>
      <c r="BE92" s="122">
        <f>IF(BB92=3,G92,0)</f>
        <v>0</v>
      </c>
      <c r="BF92" s="122">
        <f>IF(BB92=4,G92,0)</f>
        <v>0</v>
      </c>
      <c r="BG92" s="122">
        <f>IF(BB92=5,G92,0)</f>
        <v>0</v>
      </c>
    </row>
    <row r="93" spans="1:59" ht="23.25" customHeight="1" x14ac:dyDescent="0.2">
      <c r="A93" s="154"/>
      <c r="B93" s="155"/>
      <c r="C93" s="666" t="s">
        <v>164</v>
      </c>
      <c r="D93" s="667"/>
      <c r="E93" s="156">
        <v>206.23</v>
      </c>
      <c r="F93" s="157"/>
      <c r="G93" s="158"/>
      <c r="H93" s="159"/>
      <c r="I93" s="159"/>
      <c r="J93" s="159"/>
      <c r="K93" s="159"/>
      <c r="M93" s="122" t="s">
        <v>164</v>
      </c>
      <c r="O93" s="160"/>
      <c r="Q93" s="146"/>
    </row>
    <row r="94" spans="1:59" ht="38.25" x14ac:dyDescent="0.2">
      <c r="A94" s="147">
        <v>36</v>
      </c>
      <c r="B94" s="148" t="s">
        <v>165</v>
      </c>
      <c r="C94" s="149" t="s">
        <v>1485</v>
      </c>
      <c r="D94" s="150" t="s">
        <v>136</v>
      </c>
      <c r="E94" s="151">
        <v>1</v>
      </c>
      <c r="F94" s="151"/>
      <c r="G94" s="152">
        <f>E94*F94</f>
        <v>0</v>
      </c>
      <c r="H94" s="153">
        <v>0.16184999999999999</v>
      </c>
      <c r="I94" s="153">
        <f>E94*H94</f>
        <v>0.16184999999999999</v>
      </c>
      <c r="J94" s="153">
        <v>0</v>
      </c>
      <c r="K94" s="153">
        <f>E94*J94</f>
        <v>0</v>
      </c>
      <c r="Q94" s="146">
        <v>2</v>
      </c>
      <c r="AA94" s="122">
        <v>12</v>
      </c>
      <c r="AB94" s="122">
        <v>0</v>
      </c>
      <c r="AC94" s="122">
        <v>36</v>
      </c>
      <c r="BB94" s="122">
        <v>1</v>
      </c>
      <c r="BC94" s="122">
        <f>IF(BB94=1,G94,0)</f>
        <v>0</v>
      </c>
      <c r="BD94" s="122">
        <f>IF(BB94=2,G94,0)</f>
        <v>0</v>
      </c>
      <c r="BE94" s="122">
        <f>IF(BB94=3,G94,0)</f>
        <v>0</v>
      </c>
      <c r="BF94" s="122">
        <f>IF(BB94=4,G94,0)</f>
        <v>0</v>
      </c>
      <c r="BG94" s="122">
        <f>IF(BB94=5,G94,0)</f>
        <v>0</v>
      </c>
    </row>
    <row r="95" spans="1:59" x14ac:dyDescent="0.2">
      <c r="A95" s="161"/>
      <c r="B95" s="162" t="s">
        <v>71</v>
      </c>
      <c r="C95" s="163" t="str">
        <f>CONCATENATE(B91," ",C91)</f>
        <v>5 Komunikace</v>
      </c>
      <c r="D95" s="161"/>
      <c r="E95" s="164"/>
      <c r="F95" s="164"/>
      <c r="G95" s="165">
        <f>SUM(G91:G94)</f>
        <v>0</v>
      </c>
      <c r="H95" s="166"/>
      <c r="I95" s="167">
        <f>SUM(I91:I94)</f>
        <v>102.5715434</v>
      </c>
      <c r="J95" s="166"/>
      <c r="K95" s="167">
        <f>SUM(K91:K94)</f>
        <v>0</v>
      </c>
      <c r="Q95" s="146">
        <v>4</v>
      </c>
      <c r="BC95" s="168">
        <f>SUM(BC91:BC94)</f>
        <v>0</v>
      </c>
      <c r="BD95" s="168">
        <f>SUM(BD91:BD94)</f>
        <v>0</v>
      </c>
      <c r="BE95" s="168">
        <f>SUM(BE91:BE94)</f>
        <v>0</v>
      </c>
      <c r="BF95" s="168">
        <f>SUM(BF91:BF94)</f>
        <v>0</v>
      </c>
      <c r="BG95" s="168">
        <f>SUM(BG91:BG94)</f>
        <v>0</v>
      </c>
    </row>
    <row r="96" spans="1:59" x14ac:dyDescent="0.2">
      <c r="A96" s="139" t="s">
        <v>67</v>
      </c>
      <c r="B96" s="140" t="s">
        <v>166</v>
      </c>
      <c r="C96" s="141" t="s">
        <v>167</v>
      </c>
      <c r="D96" s="142"/>
      <c r="E96" s="143"/>
      <c r="F96" s="143"/>
      <c r="G96" s="144"/>
      <c r="H96" s="145"/>
      <c r="I96" s="145"/>
      <c r="J96" s="145"/>
      <c r="K96" s="145"/>
      <c r="Q96" s="146">
        <v>1</v>
      </c>
    </row>
    <row r="97" spans="1:59" ht="51" x14ac:dyDescent="0.2">
      <c r="A97" s="147">
        <v>37</v>
      </c>
      <c r="B97" s="148" t="s">
        <v>168</v>
      </c>
      <c r="C97" s="149" t="s">
        <v>1486</v>
      </c>
      <c r="D97" s="150" t="s">
        <v>99</v>
      </c>
      <c r="E97" s="151">
        <v>747.74</v>
      </c>
      <c r="F97" s="151"/>
      <c r="G97" s="152">
        <f>E97*F97</f>
        <v>0</v>
      </c>
      <c r="H97" s="153">
        <v>4.8059999999999999E-2</v>
      </c>
      <c r="I97" s="153">
        <f>E97*H97</f>
        <v>35.936384400000001</v>
      </c>
      <c r="J97" s="153">
        <v>0</v>
      </c>
      <c r="K97" s="153">
        <f>E97*J97</f>
        <v>0</v>
      </c>
      <c r="Q97" s="146">
        <v>2</v>
      </c>
      <c r="AA97" s="122">
        <v>12</v>
      </c>
      <c r="AB97" s="122">
        <v>0</v>
      </c>
      <c r="AC97" s="122">
        <v>37</v>
      </c>
      <c r="BB97" s="122">
        <v>1</v>
      </c>
      <c r="BC97" s="122">
        <f>IF(BB97=1,G97,0)</f>
        <v>0</v>
      </c>
      <c r="BD97" s="122">
        <f>IF(BB97=2,G97,0)</f>
        <v>0</v>
      </c>
      <c r="BE97" s="122">
        <f>IF(BB97=3,G97,0)</f>
        <v>0</v>
      </c>
      <c r="BF97" s="122">
        <f>IF(BB97=4,G97,0)</f>
        <v>0</v>
      </c>
      <c r="BG97" s="122">
        <f>IF(BB97=5,G97,0)</f>
        <v>0</v>
      </c>
    </row>
    <row r="98" spans="1:59" ht="24" customHeight="1" x14ac:dyDescent="0.2">
      <c r="A98" s="154"/>
      <c r="B98" s="155"/>
      <c r="C98" s="666" t="s">
        <v>169</v>
      </c>
      <c r="D98" s="667"/>
      <c r="E98" s="156">
        <v>96.75</v>
      </c>
      <c r="F98" s="157"/>
      <c r="G98" s="158"/>
      <c r="H98" s="159"/>
      <c r="I98" s="159"/>
      <c r="J98" s="159"/>
      <c r="K98" s="159"/>
      <c r="M98" s="122" t="s">
        <v>169</v>
      </c>
      <c r="O98" s="160"/>
      <c r="Q98" s="146"/>
    </row>
    <row r="99" spans="1:59" ht="24.75" customHeight="1" x14ac:dyDescent="0.2">
      <c r="A99" s="154"/>
      <c r="B99" s="155"/>
      <c r="C99" s="666" t="s">
        <v>170</v>
      </c>
      <c r="D99" s="667"/>
      <c r="E99" s="156">
        <v>32.61</v>
      </c>
      <c r="F99" s="157"/>
      <c r="G99" s="158"/>
      <c r="H99" s="159"/>
      <c r="I99" s="159"/>
      <c r="J99" s="159"/>
      <c r="K99" s="159"/>
      <c r="M99" s="122" t="s">
        <v>170</v>
      </c>
      <c r="O99" s="160"/>
      <c r="Q99" s="146"/>
    </row>
    <row r="100" spans="1:59" ht="23.25" customHeight="1" x14ac:dyDescent="0.2">
      <c r="A100" s="154"/>
      <c r="B100" s="155"/>
      <c r="C100" s="666" t="s">
        <v>171</v>
      </c>
      <c r="D100" s="667"/>
      <c r="E100" s="156">
        <v>36.378</v>
      </c>
      <c r="F100" s="157"/>
      <c r="G100" s="158"/>
      <c r="H100" s="159"/>
      <c r="I100" s="159"/>
      <c r="J100" s="159"/>
      <c r="K100" s="159"/>
      <c r="M100" s="122" t="s">
        <v>171</v>
      </c>
      <c r="O100" s="160"/>
      <c r="Q100" s="146"/>
    </row>
    <row r="101" spans="1:59" ht="22.5" customHeight="1" x14ac:dyDescent="0.2">
      <c r="A101" s="154"/>
      <c r="B101" s="155"/>
      <c r="C101" s="666" t="s">
        <v>172</v>
      </c>
      <c r="D101" s="667"/>
      <c r="E101" s="156">
        <v>10.26</v>
      </c>
      <c r="F101" s="157"/>
      <c r="G101" s="158"/>
      <c r="H101" s="159"/>
      <c r="I101" s="159"/>
      <c r="J101" s="159"/>
      <c r="K101" s="159"/>
      <c r="M101" s="122" t="s">
        <v>172</v>
      </c>
      <c r="O101" s="160"/>
      <c r="Q101" s="146"/>
    </row>
    <row r="102" spans="1:59" ht="23.25" customHeight="1" x14ac:dyDescent="0.2">
      <c r="A102" s="154"/>
      <c r="B102" s="155"/>
      <c r="C102" s="666" t="s">
        <v>173</v>
      </c>
      <c r="D102" s="667"/>
      <c r="E102" s="156">
        <v>92.3</v>
      </c>
      <c r="F102" s="157"/>
      <c r="G102" s="158"/>
      <c r="H102" s="159"/>
      <c r="I102" s="159"/>
      <c r="J102" s="159"/>
      <c r="K102" s="159"/>
      <c r="M102" s="122" t="s">
        <v>173</v>
      </c>
      <c r="O102" s="160"/>
      <c r="Q102" s="146"/>
    </row>
    <row r="103" spans="1:59" ht="23.25" customHeight="1" x14ac:dyDescent="0.2">
      <c r="A103" s="154"/>
      <c r="B103" s="155"/>
      <c r="C103" s="666" t="s">
        <v>174</v>
      </c>
      <c r="D103" s="667"/>
      <c r="E103" s="156">
        <v>6.03</v>
      </c>
      <c r="F103" s="157"/>
      <c r="G103" s="158"/>
      <c r="H103" s="159"/>
      <c r="I103" s="159"/>
      <c r="J103" s="159"/>
      <c r="K103" s="159"/>
      <c r="M103" s="122" t="s">
        <v>174</v>
      </c>
      <c r="O103" s="160"/>
      <c r="Q103" s="146"/>
    </row>
    <row r="104" spans="1:59" ht="23.25" customHeight="1" x14ac:dyDescent="0.2">
      <c r="A104" s="154"/>
      <c r="B104" s="155"/>
      <c r="C104" s="666" t="s">
        <v>175</v>
      </c>
      <c r="D104" s="667"/>
      <c r="E104" s="156">
        <v>8.01</v>
      </c>
      <c r="F104" s="157"/>
      <c r="G104" s="158"/>
      <c r="H104" s="159"/>
      <c r="I104" s="159"/>
      <c r="J104" s="159"/>
      <c r="K104" s="159"/>
      <c r="M104" s="122" t="s">
        <v>175</v>
      </c>
      <c r="O104" s="160"/>
      <c r="Q104" s="146"/>
    </row>
    <row r="105" spans="1:59" ht="23.25" customHeight="1" x14ac:dyDescent="0.2">
      <c r="A105" s="154"/>
      <c r="B105" s="155"/>
      <c r="C105" s="666" t="s">
        <v>176</v>
      </c>
      <c r="D105" s="667"/>
      <c r="E105" s="156">
        <v>25.83</v>
      </c>
      <c r="F105" s="157"/>
      <c r="G105" s="158"/>
      <c r="H105" s="159"/>
      <c r="I105" s="159"/>
      <c r="J105" s="159"/>
      <c r="K105" s="159"/>
      <c r="M105" s="122" t="s">
        <v>176</v>
      </c>
      <c r="O105" s="160"/>
      <c r="Q105" s="146"/>
    </row>
    <row r="106" spans="1:59" ht="21" customHeight="1" x14ac:dyDescent="0.2">
      <c r="A106" s="154"/>
      <c r="B106" s="155"/>
      <c r="C106" s="666" t="s">
        <v>1451</v>
      </c>
      <c r="D106" s="667"/>
      <c r="E106" s="156">
        <v>160.13999999999999</v>
      </c>
      <c r="F106" s="157"/>
      <c r="G106" s="158"/>
      <c r="H106" s="159"/>
      <c r="I106" s="159"/>
      <c r="J106" s="159"/>
      <c r="K106" s="159"/>
      <c r="M106" s="122" t="s">
        <v>1452</v>
      </c>
      <c r="O106" s="160"/>
      <c r="Q106" s="146"/>
    </row>
    <row r="107" spans="1:59" ht="22.5" customHeight="1" x14ac:dyDescent="0.2">
      <c r="A107" s="154"/>
      <c r="B107" s="155"/>
      <c r="C107" s="666" t="s">
        <v>177</v>
      </c>
      <c r="D107" s="667"/>
      <c r="E107" s="156">
        <v>190.52</v>
      </c>
      <c r="F107" s="157"/>
      <c r="G107" s="158"/>
      <c r="H107" s="159"/>
      <c r="I107" s="159"/>
      <c r="J107" s="159"/>
      <c r="K107" s="159"/>
      <c r="M107" s="122" t="s">
        <v>177</v>
      </c>
      <c r="O107" s="160"/>
      <c r="Q107" s="146"/>
    </row>
    <row r="108" spans="1:59" ht="17.25" customHeight="1" x14ac:dyDescent="0.2">
      <c r="A108" s="154"/>
      <c r="B108" s="155"/>
      <c r="C108" s="666" t="s">
        <v>178</v>
      </c>
      <c r="D108" s="667"/>
      <c r="E108" s="156">
        <v>88.92</v>
      </c>
      <c r="F108" s="157"/>
      <c r="G108" s="158"/>
      <c r="H108" s="159"/>
      <c r="I108" s="159"/>
      <c r="J108" s="159"/>
      <c r="K108" s="159"/>
      <c r="M108" s="122" t="s">
        <v>178</v>
      </c>
      <c r="O108" s="160"/>
      <c r="Q108" s="146"/>
    </row>
    <row r="109" spans="1:59" ht="38.25" x14ac:dyDescent="0.2">
      <c r="A109" s="147">
        <v>38</v>
      </c>
      <c r="B109" s="148" t="s">
        <v>179</v>
      </c>
      <c r="C109" s="149" t="s">
        <v>1488</v>
      </c>
      <c r="D109" s="150" t="s">
        <v>99</v>
      </c>
      <c r="E109" s="151">
        <v>747.74</v>
      </c>
      <c r="F109" s="151"/>
      <c r="G109" s="152">
        <f>E109*F109</f>
        <v>0</v>
      </c>
      <c r="H109" s="153">
        <v>1.6000000000000001E-4</v>
      </c>
      <c r="I109" s="153">
        <f>E109*H109</f>
        <v>0.11963840000000001</v>
      </c>
      <c r="J109" s="153">
        <v>0</v>
      </c>
      <c r="K109" s="153">
        <f>E109*J109</f>
        <v>0</v>
      </c>
      <c r="Q109" s="146">
        <v>2</v>
      </c>
      <c r="AA109" s="122">
        <v>12</v>
      </c>
      <c r="AB109" s="122">
        <v>0</v>
      </c>
      <c r="AC109" s="122">
        <v>38</v>
      </c>
      <c r="BB109" s="122">
        <v>1</v>
      </c>
      <c r="BC109" s="122">
        <f>IF(BB109=1,G109,0)</f>
        <v>0</v>
      </c>
      <c r="BD109" s="122">
        <f>IF(BB109=2,G109,0)</f>
        <v>0</v>
      </c>
      <c r="BE109" s="122">
        <f>IF(BB109=3,G109,0)</f>
        <v>0</v>
      </c>
      <c r="BF109" s="122">
        <f>IF(BB109=4,G109,0)</f>
        <v>0</v>
      </c>
      <c r="BG109" s="122">
        <f>IF(BB109=5,G109,0)</f>
        <v>0</v>
      </c>
    </row>
    <row r="110" spans="1:59" ht="38.25" x14ac:dyDescent="0.2">
      <c r="A110" s="147">
        <v>39</v>
      </c>
      <c r="B110" s="148" t="s">
        <v>180</v>
      </c>
      <c r="C110" s="149" t="s">
        <v>1487</v>
      </c>
      <c r="D110" s="150" t="s">
        <v>99</v>
      </c>
      <c r="E110" s="151">
        <v>747.74</v>
      </c>
      <c r="F110" s="151"/>
      <c r="G110" s="152">
        <f>E110*F110</f>
        <v>0</v>
      </c>
      <c r="H110" s="153">
        <v>2.0000000000000001E-4</v>
      </c>
      <c r="I110" s="153">
        <f>E110*H110</f>
        <v>0.14954800000000001</v>
      </c>
      <c r="J110" s="153">
        <v>0</v>
      </c>
      <c r="K110" s="153">
        <f>E110*J110</f>
        <v>0</v>
      </c>
      <c r="Q110" s="146">
        <v>2</v>
      </c>
      <c r="AA110" s="122">
        <v>12</v>
      </c>
      <c r="AB110" s="122">
        <v>0</v>
      </c>
      <c r="AC110" s="122">
        <v>39</v>
      </c>
      <c r="BB110" s="122">
        <v>1</v>
      </c>
      <c r="BC110" s="122">
        <f>IF(BB110=1,G110,0)</f>
        <v>0</v>
      </c>
      <c r="BD110" s="122">
        <f>IF(BB110=2,G110,0)</f>
        <v>0</v>
      </c>
      <c r="BE110" s="122">
        <f>IF(BB110=3,G110,0)</f>
        <v>0</v>
      </c>
      <c r="BF110" s="122">
        <f>IF(BB110=4,G110,0)</f>
        <v>0</v>
      </c>
      <c r="BG110" s="122">
        <f>IF(BB110=5,G110,0)</f>
        <v>0</v>
      </c>
    </row>
    <row r="111" spans="1:59" ht="16.5" customHeight="1" x14ac:dyDescent="0.2">
      <c r="A111" s="154"/>
      <c r="B111" s="155"/>
      <c r="C111" s="668">
        <v>747.74</v>
      </c>
      <c r="D111" s="667"/>
      <c r="E111" s="156">
        <v>747.74</v>
      </c>
      <c r="F111" s="157"/>
      <c r="G111" s="158"/>
      <c r="H111" s="159"/>
      <c r="I111" s="159"/>
      <c r="J111" s="159"/>
      <c r="K111" s="159"/>
      <c r="M111" s="168">
        <v>11859830</v>
      </c>
      <c r="O111" s="160"/>
      <c r="Q111" s="146"/>
    </row>
    <row r="112" spans="1:59" x14ac:dyDescent="0.2">
      <c r="A112" s="161"/>
      <c r="B112" s="162" t="s">
        <v>71</v>
      </c>
      <c r="C112" s="163" t="str">
        <f>CONCATENATE(B96," ",C96)</f>
        <v>61 Upravy povrchů vnitřní</v>
      </c>
      <c r="D112" s="161"/>
      <c r="E112" s="164"/>
      <c r="F112" s="164"/>
      <c r="G112" s="165">
        <f>SUM(G96:G111)</f>
        <v>0</v>
      </c>
      <c r="H112" s="166"/>
      <c r="I112" s="167">
        <f>SUM(I96:I111)</f>
        <v>36.205570800000004</v>
      </c>
      <c r="J112" s="166"/>
      <c r="K112" s="167">
        <f>SUM(K96:K111)</f>
        <v>0</v>
      </c>
      <c r="Q112" s="146">
        <v>4</v>
      </c>
      <c r="BC112" s="168">
        <f>SUM(BC96:BC111)</f>
        <v>0</v>
      </c>
      <c r="BD112" s="168">
        <f>SUM(BD96:BD111)</f>
        <v>0</v>
      </c>
      <c r="BE112" s="168">
        <f>SUM(BE96:BE111)</f>
        <v>0</v>
      </c>
      <c r="BF112" s="168">
        <f>SUM(BF96:BF111)</f>
        <v>0</v>
      </c>
      <c r="BG112" s="168">
        <f>SUM(BG96:BG111)</f>
        <v>0</v>
      </c>
    </row>
    <row r="113" spans="1:59" x14ac:dyDescent="0.2">
      <c r="A113" s="139" t="s">
        <v>67</v>
      </c>
      <c r="B113" s="140" t="s">
        <v>181</v>
      </c>
      <c r="C113" s="141" t="s">
        <v>182</v>
      </c>
      <c r="D113" s="142"/>
      <c r="E113" s="143"/>
      <c r="F113" s="143"/>
      <c r="G113" s="144"/>
      <c r="H113" s="145"/>
      <c r="I113" s="145"/>
      <c r="J113" s="145"/>
      <c r="K113" s="145"/>
      <c r="Q113" s="146">
        <v>1</v>
      </c>
    </row>
    <row r="114" spans="1:59" ht="51" x14ac:dyDescent="0.2">
      <c r="A114" s="147">
        <v>40</v>
      </c>
      <c r="B114" s="148" t="s">
        <v>183</v>
      </c>
      <c r="C114" s="149" t="s">
        <v>1489</v>
      </c>
      <c r="D114" s="150" t="s">
        <v>99</v>
      </c>
      <c r="E114" s="151">
        <v>641.53279999999995</v>
      </c>
      <c r="F114" s="151"/>
      <c r="G114" s="152">
        <f>E114*F114</f>
        <v>0</v>
      </c>
      <c r="H114" s="153">
        <v>3.0020000000000002E-2</v>
      </c>
      <c r="I114" s="153">
        <f>E114*H114</f>
        <v>19.258814655999998</v>
      </c>
      <c r="J114" s="153">
        <v>0</v>
      </c>
      <c r="K114" s="153">
        <f>E114*J114</f>
        <v>0</v>
      </c>
      <c r="Q114" s="146">
        <v>2</v>
      </c>
      <c r="AA114" s="122">
        <v>12</v>
      </c>
      <c r="AB114" s="122">
        <v>0</v>
      </c>
      <c r="AC114" s="122">
        <v>40</v>
      </c>
      <c r="BB114" s="122">
        <v>1</v>
      </c>
      <c r="BC114" s="122">
        <f>IF(BB114=1,G114,0)</f>
        <v>0</v>
      </c>
      <c r="BD114" s="122">
        <f>IF(BB114=2,G114,0)</f>
        <v>0</v>
      </c>
      <c r="BE114" s="122">
        <f>IF(BB114=3,G114,0)</f>
        <v>0</v>
      </c>
      <c r="BF114" s="122">
        <f>IF(BB114=4,G114,0)</f>
        <v>0</v>
      </c>
      <c r="BG114" s="122">
        <f>IF(BB114=5,G114,0)</f>
        <v>0</v>
      </c>
    </row>
    <row r="115" spans="1:59" ht="18.75" customHeight="1" x14ac:dyDescent="0.2">
      <c r="A115" s="154"/>
      <c r="B115" s="155"/>
      <c r="C115" s="666" t="s">
        <v>184</v>
      </c>
      <c r="D115" s="667"/>
      <c r="E115" s="156">
        <v>871.99279999999999</v>
      </c>
      <c r="F115" s="157"/>
      <c r="G115" s="158"/>
      <c r="H115" s="159"/>
      <c r="I115" s="159"/>
      <c r="J115" s="159"/>
      <c r="K115" s="159"/>
      <c r="M115" s="122" t="s">
        <v>184</v>
      </c>
      <c r="O115" s="160"/>
      <c r="Q115" s="146"/>
    </row>
    <row r="116" spans="1:59" ht="21" customHeight="1" x14ac:dyDescent="0.2">
      <c r="A116" s="154"/>
      <c r="B116" s="155"/>
      <c r="C116" s="666" t="s">
        <v>185</v>
      </c>
      <c r="D116" s="667"/>
      <c r="E116" s="156">
        <v>-88.68</v>
      </c>
      <c r="F116" s="157"/>
      <c r="G116" s="158"/>
      <c r="H116" s="159"/>
      <c r="I116" s="159"/>
      <c r="J116" s="159"/>
      <c r="K116" s="159"/>
      <c r="M116" s="122" t="s">
        <v>185</v>
      </c>
      <c r="O116" s="160"/>
      <c r="Q116" s="146"/>
    </row>
    <row r="117" spans="1:59" ht="17.25" customHeight="1" x14ac:dyDescent="0.2">
      <c r="A117" s="154"/>
      <c r="B117" s="155"/>
      <c r="C117" s="666" t="s">
        <v>186</v>
      </c>
      <c r="D117" s="667"/>
      <c r="E117" s="156">
        <v>-141.78</v>
      </c>
      <c r="F117" s="157"/>
      <c r="G117" s="158"/>
      <c r="H117" s="159"/>
      <c r="I117" s="159"/>
      <c r="J117" s="159"/>
      <c r="K117" s="159"/>
      <c r="M117" s="122" t="s">
        <v>186</v>
      </c>
      <c r="O117" s="160"/>
      <c r="Q117" s="146"/>
    </row>
    <row r="118" spans="1:59" x14ac:dyDescent="0.2">
      <c r="A118" s="161"/>
      <c r="B118" s="162" t="s">
        <v>71</v>
      </c>
      <c r="C118" s="163" t="str">
        <f>CONCATENATE(B113," ",C113)</f>
        <v>62 Upravy povrchů vnější</v>
      </c>
      <c r="D118" s="161"/>
      <c r="E118" s="164"/>
      <c r="F118" s="164"/>
      <c r="G118" s="165">
        <f>SUM(G113:G117)</f>
        <v>0</v>
      </c>
      <c r="H118" s="166"/>
      <c r="I118" s="167">
        <f>SUM(I113:I117)</f>
        <v>19.258814655999998</v>
      </c>
      <c r="J118" s="166"/>
      <c r="K118" s="167">
        <f>SUM(K113:K117)</f>
        <v>0</v>
      </c>
      <c r="Q118" s="146">
        <v>4</v>
      </c>
      <c r="BC118" s="168">
        <f>SUM(BC113:BC117)</f>
        <v>0</v>
      </c>
      <c r="BD118" s="168">
        <f>SUM(BD113:BD117)</f>
        <v>0</v>
      </c>
      <c r="BE118" s="168">
        <f>SUM(BE113:BE117)</f>
        <v>0</v>
      </c>
      <c r="BF118" s="168">
        <f>SUM(BF113:BF117)</f>
        <v>0</v>
      </c>
      <c r="BG118" s="168">
        <f>SUM(BG113:BG117)</f>
        <v>0</v>
      </c>
    </row>
    <row r="119" spans="1:59" x14ac:dyDescent="0.2">
      <c r="A119" s="139" t="s">
        <v>67</v>
      </c>
      <c r="B119" s="140" t="s">
        <v>187</v>
      </c>
      <c r="C119" s="141" t="s">
        <v>188</v>
      </c>
      <c r="D119" s="142"/>
      <c r="E119" s="143"/>
      <c r="F119" s="143"/>
      <c r="G119" s="144"/>
      <c r="H119" s="145"/>
      <c r="I119" s="145"/>
      <c r="J119" s="145"/>
      <c r="K119" s="145"/>
      <c r="Q119" s="146">
        <v>1</v>
      </c>
    </row>
    <row r="120" spans="1:59" ht="51" x14ac:dyDescent="0.2">
      <c r="A120" s="147">
        <v>41</v>
      </c>
      <c r="B120" s="148" t="s">
        <v>189</v>
      </c>
      <c r="C120" s="149" t="s">
        <v>1778</v>
      </c>
      <c r="D120" s="150" t="s">
        <v>99</v>
      </c>
      <c r="E120" s="151">
        <v>165.72</v>
      </c>
      <c r="F120" s="151"/>
      <c r="G120" s="152">
        <f>E120*F120</f>
        <v>0</v>
      </c>
      <c r="H120" s="153">
        <v>7.7770000000000006E-2</v>
      </c>
      <c r="I120" s="153">
        <f>E120*H120</f>
        <v>12.8880444</v>
      </c>
      <c r="J120" s="153">
        <v>0</v>
      </c>
      <c r="K120" s="153">
        <f>E120*J120</f>
        <v>0</v>
      </c>
      <c r="Q120" s="146">
        <v>2</v>
      </c>
      <c r="AA120" s="122">
        <v>12</v>
      </c>
      <c r="AB120" s="122">
        <v>0</v>
      </c>
      <c r="AC120" s="122">
        <v>41</v>
      </c>
      <c r="BB120" s="122">
        <v>1</v>
      </c>
      <c r="BC120" s="122">
        <f>IF(BB120=1,G120,0)</f>
        <v>0</v>
      </c>
      <c r="BD120" s="122">
        <f>IF(BB120=2,G120,0)</f>
        <v>0</v>
      </c>
      <c r="BE120" s="122">
        <f>IF(BB120=3,G120,0)</f>
        <v>0</v>
      </c>
      <c r="BF120" s="122">
        <f>IF(BB120=4,G120,0)</f>
        <v>0</v>
      </c>
      <c r="BG120" s="122">
        <f>IF(BB120=5,G120,0)</f>
        <v>0</v>
      </c>
    </row>
    <row r="121" spans="1:59" x14ac:dyDescent="0.2">
      <c r="A121" s="154"/>
      <c r="B121" s="155"/>
      <c r="C121" s="666" t="s">
        <v>190</v>
      </c>
      <c r="D121" s="667"/>
      <c r="E121" s="156">
        <v>165.72</v>
      </c>
      <c r="F121" s="157"/>
      <c r="G121" s="158"/>
      <c r="H121" s="159"/>
      <c r="I121" s="159"/>
      <c r="J121" s="159"/>
      <c r="K121" s="159"/>
      <c r="M121" s="122" t="s">
        <v>190</v>
      </c>
      <c r="O121" s="160"/>
      <c r="Q121" s="146"/>
    </row>
    <row r="122" spans="1:59" ht="25.5" x14ac:dyDescent="0.2">
      <c r="A122" s="147">
        <v>42</v>
      </c>
      <c r="B122" s="148" t="s">
        <v>191</v>
      </c>
      <c r="C122" s="149" t="s">
        <v>1490</v>
      </c>
      <c r="D122" s="150" t="s">
        <v>99</v>
      </c>
      <c r="E122" s="151">
        <v>165.72</v>
      </c>
      <c r="F122" s="151"/>
      <c r="G122" s="152">
        <f>E122*F122</f>
        <v>0</v>
      </c>
      <c r="H122" s="153">
        <v>0</v>
      </c>
      <c r="I122" s="153">
        <f>E122*H122</f>
        <v>0</v>
      </c>
      <c r="J122" s="153">
        <v>0</v>
      </c>
      <c r="K122" s="153">
        <f>E122*J122</f>
        <v>0</v>
      </c>
      <c r="Q122" s="146">
        <v>2</v>
      </c>
      <c r="AA122" s="122">
        <v>12</v>
      </c>
      <c r="AB122" s="122">
        <v>0</v>
      </c>
      <c r="AC122" s="122">
        <v>42</v>
      </c>
      <c r="BB122" s="122">
        <v>1</v>
      </c>
      <c r="BC122" s="122">
        <f>IF(BB122=1,G122,0)</f>
        <v>0</v>
      </c>
      <c r="BD122" s="122">
        <f>IF(BB122=2,G122,0)</f>
        <v>0</v>
      </c>
      <c r="BE122" s="122">
        <f>IF(BB122=3,G122,0)</f>
        <v>0</v>
      </c>
      <c r="BF122" s="122">
        <f>IF(BB122=4,G122,0)</f>
        <v>0</v>
      </c>
      <c r="BG122" s="122">
        <f>IF(BB122=5,G122,0)</f>
        <v>0</v>
      </c>
    </row>
    <row r="123" spans="1:59" x14ac:dyDescent="0.2">
      <c r="A123" s="154"/>
      <c r="B123" s="155"/>
      <c r="C123" s="666" t="s">
        <v>190</v>
      </c>
      <c r="D123" s="667"/>
      <c r="E123" s="156">
        <v>165.72</v>
      </c>
      <c r="F123" s="157"/>
      <c r="G123" s="158"/>
      <c r="H123" s="159"/>
      <c r="I123" s="159"/>
      <c r="J123" s="159"/>
      <c r="K123" s="159"/>
      <c r="M123" s="122" t="s">
        <v>190</v>
      </c>
      <c r="O123" s="160"/>
      <c r="Q123" s="146"/>
    </row>
    <row r="124" spans="1:59" ht="38.25" x14ac:dyDescent="0.2">
      <c r="A124" s="147">
        <v>43</v>
      </c>
      <c r="B124" s="148" t="s">
        <v>192</v>
      </c>
      <c r="C124" s="149" t="s">
        <v>1491</v>
      </c>
      <c r="D124" s="150" t="s">
        <v>78</v>
      </c>
      <c r="E124" s="151">
        <v>6.2618999999999998</v>
      </c>
      <c r="F124" s="151"/>
      <c r="G124" s="152">
        <f>E124*F124</f>
        <v>0</v>
      </c>
      <c r="H124" s="153">
        <v>2.45329</v>
      </c>
      <c r="I124" s="153">
        <f>E124*H124</f>
        <v>15.362256650999999</v>
      </c>
      <c r="J124" s="153">
        <v>0</v>
      </c>
      <c r="K124" s="153">
        <f>E124*J124</f>
        <v>0</v>
      </c>
      <c r="Q124" s="146">
        <v>2</v>
      </c>
      <c r="AA124" s="122">
        <v>12</v>
      </c>
      <c r="AB124" s="122">
        <v>0</v>
      </c>
      <c r="AC124" s="122">
        <v>43</v>
      </c>
      <c r="BB124" s="122">
        <v>1</v>
      </c>
      <c r="BC124" s="122">
        <f>IF(BB124=1,G124,0)</f>
        <v>0</v>
      </c>
      <c r="BD124" s="122">
        <f>IF(BB124=2,G124,0)</f>
        <v>0</v>
      </c>
      <c r="BE124" s="122">
        <f>IF(BB124=3,G124,0)</f>
        <v>0</v>
      </c>
      <c r="BF124" s="122">
        <f>IF(BB124=4,G124,0)</f>
        <v>0</v>
      </c>
      <c r="BG124" s="122">
        <f>IF(BB124=5,G124,0)</f>
        <v>0</v>
      </c>
    </row>
    <row r="125" spans="1:59" ht="25.5" customHeight="1" x14ac:dyDescent="0.2">
      <c r="A125" s="154"/>
      <c r="B125" s="155"/>
      <c r="C125" s="666" t="s">
        <v>193</v>
      </c>
      <c r="D125" s="667"/>
      <c r="E125" s="156">
        <v>1.1688000000000001</v>
      </c>
      <c r="F125" s="157"/>
      <c r="G125" s="158"/>
      <c r="H125" s="159"/>
      <c r="I125" s="159"/>
      <c r="J125" s="159"/>
      <c r="K125" s="159"/>
      <c r="M125" s="122" t="s">
        <v>193</v>
      </c>
      <c r="O125" s="160"/>
      <c r="Q125" s="146"/>
    </row>
    <row r="126" spans="1:59" ht="29.25" customHeight="1" x14ac:dyDescent="0.2">
      <c r="A126" s="154"/>
      <c r="B126" s="155"/>
      <c r="C126" s="666" t="s">
        <v>194</v>
      </c>
      <c r="D126" s="667"/>
      <c r="E126" s="156">
        <v>3.1574</v>
      </c>
      <c r="F126" s="157"/>
      <c r="G126" s="158"/>
      <c r="H126" s="159"/>
      <c r="I126" s="159"/>
      <c r="J126" s="159"/>
      <c r="K126" s="159"/>
      <c r="M126" s="122" t="s">
        <v>194</v>
      </c>
      <c r="O126" s="160"/>
      <c r="Q126" s="146"/>
    </row>
    <row r="127" spans="1:59" ht="30.75" customHeight="1" x14ac:dyDescent="0.2">
      <c r="A127" s="154"/>
      <c r="B127" s="155"/>
      <c r="C127" s="666" t="s">
        <v>195</v>
      </c>
      <c r="D127" s="667"/>
      <c r="E127" s="156">
        <v>1.9357</v>
      </c>
      <c r="F127" s="157"/>
      <c r="G127" s="158"/>
      <c r="H127" s="159"/>
      <c r="I127" s="159"/>
      <c r="J127" s="159"/>
      <c r="K127" s="159"/>
      <c r="M127" s="122" t="s">
        <v>195</v>
      </c>
      <c r="O127" s="160"/>
      <c r="Q127" s="146"/>
    </row>
    <row r="128" spans="1:59" ht="51" x14ac:dyDescent="0.2">
      <c r="A128" s="147">
        <v>44</v>
      </c>
      <c r="B128" s="148" t="s">
        <v>196</v>
      </c>
      <c r="C128" s="149" t="s">
        <v>1492</v>
      </c>
      <c r="D128" s="150" t="s">
        <v>104</v>
      </c>
      <c r="E128" s="151">
        <v>0.26950000000000002</v>
      </c>
      <c r="F128" s="151"/>
      <c r="G128" s="152">
        <f>E128*F128</f>
        <v>0</v>
      </c>
      <c r="H128" s="153">
        <v>1.0662499999999999</v>
      </c>
      <c r="I128" s="153">
        <f>E128*H128</f>
        <v>0.287354375</v>
      </c>
      <c r="J128" s="153">
        <v>0</v>
      </c>
      <c r="K128" s="153">
        <f>E128*J128</f>
        <v>0</v>
      </c>
      <c r="Q128" s="146">
        <v>2</v>
      </c>
      <c r="AA128" s="122">
        <v>12</v>
      </c>
      <c r="AB128" s="122">
        <v>0</v>
      </c>
      <c r="AC128" s="122">
        <v>44</v>
      </c>
      <c r="BB128" s="122">
        <v>1</v>
      </c>
      <c r="BC128" s="122">
        <f>IF(BB128=1,G128,0)</f>
        <v>0</v>
      </c>
      <c r="BD128" s="122">
        <f>IF(BB128=2,G128,0)</f>
        <v>0</v>
      </c>
      <c r="BE128" s="122">
        <f>IF(BB128=3,G128,0)</f>
        <v>0</v>
      </c>
      <c r="BF128" s="122">
        <f>IF(BB128=4,G128,0)</f>
        <v>0</v>
      </c>
      <c r="BG128" s="122">
        <f>IF(BB128=5,G128,0)</f>
        <v>0</v>
      </c>
    </row>
    <row r="129" spans="1:59" ht="27.75" customHeight="1" x14ac:dyDescent="0.2">
      <c r="A129" s="154"/>
      <c r="B129" s="155"/>
      <c r="C129" s="666" t="s">
        <v>197</v>
      </c>
      <c r="D129" s="667"/>
      <c r="E129" s="156">
        <v>5.1900000000000002E-2</v>
      </c>
      <c r="F129" s="157"/>
      <c r="G129" s="158"/>
      <c r="H129" s="159"/>
      <c r="I129" s="159"/>
      <c r="J129" s="159"/>
      <c r="K129" s="159"/>
      <c r="M129" s="122" t="s">
        <v>197</v>
      </c>
      <c r="O129" s="160"/>
      <c r="Q129" s="146"/>
    </row>
    <row r="130" spans="1:59" ht="27" customHeight="1" x14ac:dyDescent="0.2">
      <c r="A130" s="154"/>
      <c r="B130" s="155"/>
      <c r="C130" s="666" t="s">
        <v>198</v>
      </c>
      <c r="D130" s="667"/>
      <c r="E130" s="156">
        <v>0.14019999999999999</v>
      </c>
      <c r="F130" s="157"/>
      <c r="G130" s="158"/>
      <c r="H130" s="159"/>
      <c r="I130" s="159"/>
      <c r="J130" s="159"/>
      <c r="K130" s="159"/>
      <c r="M130" s="122" t="s">
        <v>198</v>
      </c>
      <c r="O130" s="160"/>
      <c r="Q130" s="146"/>
    </row>
    <row r="131" spans="1:59" ht="24.75" customHeight="1" x14ac:dyDescent="0.2">
      <c r="A131" s="154"/>
      <c r="B131" s="155"/>
      <c r="C131" s="666" t="s">
        <v>199</v>
      </c>
      <c r="D131" s="667"/>
      <c r="E131" s="156">
        <v>7.7399999999999997E-2</v>
      </c>
      <c r="F131" s="157"/>
      <c r="G131" s="158"/>
      <c r="H131" s="159"/>
      <c r="I131" s="159"/>
      <c r="J131" s="159"/>
      <c r="K131" s="159"/>
      <c r="M131" s="122" t="s">
        <v>199</v>
      </c>
      <c r="O131" s="160"/>
      <c r="Q131" s="146"/>
    </row>
    <row r="132" spans="1:59" ht="38.25" x14ac:dyDescent="0.2">
      <c r="A132" s="147">
        <v>45</v>
      </c>
      <c r="B132" s="148" t="s">
        <v>200</v>
      </c>
      <c r="C132" s="149" t="s">
        <v>1493</v>
      </c>
      <c r="D132" s="150" t="s">
        <v>99</v>
      </c>
      <c r="E132" s="151">
        <v>18.658000000000001</v>
      </c>
      <c r="F132" s="151"/>
      <c r="G132" s="152">
        <f>E132*F132</f>
        <v>0</v>
      </c>
      <c r="H132" s="153">
        <v>8.6099999999999996E-3</v>
      </c>
      <c r="I132" s="153">
        <f>E132*H132</f>
        <v>0.16064538</v>
      </c>
      <c r="J132" s="153">
        <v>0</v>
      </c>
      <c r="K132" s="153">
        <f>E132*J132</f>
        <v>0</v>
      </c>
      <c r="Q132" s="146">
        <v>2</v>
      </c>
      <c r="AA132" s="122">
        <v>12</v>
      </c>
      <c r="AB132" s="122">
        <v>0</v>
      </c>
      <c r="AC132" s="122">
        <v>45</v>
      </c>
      <c r="BB132" s="122">
        <v>1</v>
      </c>
      <c r="BC132" s="122">
        <f>IF(BB132=1,G132,0)</f>
        <v>0</v>
      </c>
      <c r="BD132" s="122">
        <f>IF(BB132=2,G132,0)</f>
        <v>0</v>
      </c>
      <c r="BE132" s="122">
        <f>IF(BB132=3,G132,0)</f>
        <v>0</v>
      </c>
      <c r="BF132" s="122">
        <f>IF(BB132=4,G132,0)</f>
        <v>0</v>
      </c>
      <c r="BG132" s="122">
        <f>IF(BB132=5,G132,0)</f>
        <v>0</v>
      </c>
    </row>
    <row r="133" spans="1:59" ht="38.25" x14ac:dyDescent="0.2">
      <c r="A133" s="147">
        <v>46</v>
      </c>
      <c r="B133" s="148" t="s">
        <v>201</v>
      </c>
      <c r="C133" s="149" t="s">
        <v>1494</v>
      </c>
      <c r="D133" s="150" t="s">
        <v>99</v>
      </c>
      <c r="E133" s="151">
        <v>18.658000000000001</v>
      </c>
      <c r="F133" s="151"/>
      <c r="G133" s="152">
        <f>E133*F133</f>
        <v>0</v>
      </c>
      <c r="H133" s="153">
        <v>0</v>
      </c>
      <c r="I133" s="153">
        <f>E133*H133</f>
        <v>0</v>
      </c>
      <c r="J133" s="153">
        <v>0</v>
      </c>
      <c r="K133" s="153">
        <f>E133*J133</f>
        <v>0</v>
      </c>
      <c r="Q133" s="146">
        <v>2</v>
      </c>
      <c r="AA133" s="122">
        <v>12</v>
      </c>
      <c r="AB133" s="122">
        <v>0</v>
      </c>
      <c r="AC133" s="122">
        <v>46</v>
      </c>
      <c r="BB133" s="122">
        <v>1</v>
      </c>
      <c r="BC133" s="122">
        <f>IF(BB133=1,G133,0)</f>
        <v>0</v>
      </c>
      <c r="BD133" s="122">
        <f>IF(BB133=2,G133,0)</f>
        <v>0</v>
      </c>
      <c r="BE133" s="122">
        <f>IF(BB133=3,G133,0)</f>
        <v>0</v>
      </c>
      <c r="BF133" s="122">
        <f>IF(BB133=4,G133,0)</f>
        <v>0</v>
      </c>
      <c r="BG133" s="122">
        <f>IF(BB133=5,G133,0)</f>
        <v>0</v>
      </c>
    </row>
    <row r="134" spans="1:59" ht="38.25" x14ac:dyDescent="0.2">
      <c r="A134" s="147">
        <v>47</v>
      </c>
      <c r="B134" s="148" t="s">
        <v>202</v>
      </c>
      <c r="C134" s="149" t="s">
        <v>1495</v>
      </c>
      <c r="D134" s="150" t="s">
        <v>75</v>
      </c>
      <c r="E134" s="151">
        <v>64</v>
      </c>
      <c r="F134" s="151"/>
      <c r="G134" s="152">
        <f>E134*F134</f>
        <v>0</v>
      </c>
      <c r="H134" s="153">
        <v>2.3000000000000001E-4</v>
      </c>
      <c r="I134" s="153">
        <f>E134*H134</f>
        <v>1.472E-2</v>
      </c>
      <c r="J134" s="153">
        <v>0</v>
      </c>
      <c r="K134" s="153">
        <f>E134*J134</f>
        <v>0</v>
      </c>
      <c r="Q134" s="146">
        <v>2</v>
      </c>
      <c r="AA134" s="122">
        <v>12</v>
      </c>
      <c r="AB134" s="122">
        <v>0</v>
      </c>
      <c r="AC134" s="122">
        <v>47</v>
      </c>
      <c r="BB134" s="122">
        <v>1</v>
      </c>
      <c r="BC134" s="122">
        <f>IF(BB134=1,G134,0)</f>
        <v>0</v>
      </c>
      <c r="BD134" s="122">
        <f>IF(BB134=2,G134,0)</f>
        <v>0</v>
      </c>
      <c r="BE134" s="122">
        <f>IF(BB134=3,G134,0)</f>
        <v>0</v>
      </c>
      <c r="BF134" s="122">
        <f>IF(BB134=4,G134,0)</f>
        <v>0</v>
      </c>
      <c r="BG134" s="122">
        <f>IF(BB134=5,G134,0)</f>
        <v>0</v>
      </c>
    </row>
    <row r="135" spans="1:59" x14ac:dyDescent="0.2">
      <c r="A135" s="154"/>
      <c r="B135" s="155"/>
      <c r="C135" s="666" t="s">
        <v>203</v>
      </c>
      <c r="D135" s="667"/>
      <c r="E135" s="156">
        <v>64</v>
      </c>
      <c r="F135" s="157"/>
      <c r="G135" s="158"/>
      <c r="H135" s="159"/>
      <c r="I135" s="159"/>
      <c r="J135" s="159"/>
      <c r="K135" s="159"/>
      <c r="M135" s="122" t="s">
        <v>203</v>
      </c>
      <c r="O135" s="160"/>
      <c r="Q135" s="146"/>
    </row>
    <row r="136" spans="1:59" ht="38.25" x14ac:dyDescent="0.2">
      <c r="A136" s="147">
        <v>48</v>
      </c>
      <c r="B136" s="148" t="s">
        <v>204</v>
      </c>
      <c r="C136" s="149" t="s">
        <v>1496</v>
      </c>
      <c r="D136" s="150" t="s">
        <v>99</v>
      </c>
      <c r="E136" s="151">
        <v>83.492000000000004</v>
      </c>
      <c r="F136" s="151"/>
      <c r="G136" s="152">
        <f>E136*F136</f>
        <v>0</v>
      </c>
      <c r="H136" s="153">
        <v>3.5500000000000002E-3</v>
      </c>
      <c r="I136" s="153">
        <f>E136*H136</f>
        <v>0.29639660000000001</v>
      </c>
      <c r="J136" s="153">
        <v>0</v>
      </c>
      <c r="K136" s="153">
        <f>E136*J136</f>
        <v>0</v>
      </c>
      <c r="Q136" s="146">
        <v>2</v>
      </c>
      <c r="AA136" s="122">
        <v>12</v>
      </c>
      <c r="AB136" s="122">
        <v>0</v>
      </c>
      <c r="AC136" s="122">
        <v>48</v>
      </c>
      <c r="BB136" s="122">
        <v>1</v>
      </c>
      <c r="BC136" s="122">
        <f>IF(BB136=1,G136,0)</f>
        <v>0</v>
      </c>
      <c r="BD136" s="122">
        <f>IF(BB136=2,G136,0)</f>
        <v>0</v>
      </c>
      <c r="BE136" s="122">
        <f>IF(BB136=3,G136,0)</f>
        <v>0</v>
      </c>
      <c r="BF136" s="122">
        <f>IF(BB136=4,G136,0)</f>
        <v>0</v>
      </c>
      <c r="BG136" s="122">
        <f>IF(BB136=5,G136,0)</f>
        <v>0</v>
      </c>
    </row>
    <row r="137" spans="1:59" ht="21" customHeight="1" x14ac:dyDescent="0.2">
      <c r="A137" s="154"/>
      <c r="B137" s="155"/>
      <c r="C137" s="666" t="s">
        <v>205</v>
      </c>
      <c r="D137" s="667"/>
      <c r="E137" s="156">
        <v>15.5845</v>
      </c>
      <c r="F137" s="157"/>
      <c r="G137" s="158"/>
      <c r="H137" s="159"/>
      <c r="I137" s="159"/>
      <c r="J137" s="159"/>
      <c r="K137" s="159"/>
      <c r="M137" s="122" t="s">
        <v>205</v>
      </c>
      <c r="O137" s="160"/>
      <c r="Q137" s="146"/>
    </row>
    <row r="138" spans="1:59" ht="20.25" customHeight="1" x14ac:dyDescent="0.2">
      <c r="A138" s="154"/>
      <c r="B138" s="155"/>
      <c r="C138" s="666" t="s">
        <v>206</v>
      </c>
      <c r="D138" s="667"/>
      <c r="E138" s="156">
        <v>42.098500000000001</v>
      </c>
      <c r="F138" s="157"/>
      <c r="G138" s="158"/>
      <c r="H138" s="159"/>
      <c r="I138" s="159"/>
      <c r="J138" s="159"/>
      <c r="K138" s="159"/>
      <c r="M138" s="122" t="s">
        <v>206</v>
      </c>
      <c r="O138" s="160"/>
      <c r="Q138" s="146"/>
    </row>
    <row r="139" spans="1:59" ht="27.75" customHeight="1" x14ac:dyDescent="0.2">
      <c r="A139" s="154"/>
      <c r="B139" s="155"/>
      <c r="C139" s="666" t="s">
        <v>207</v>
      </c>
      <c r="D139" s="667"/>
      <c r="E139" s="156">
        <v>25.809000000000001</v>
      </c>
      <c r="F139" s="157"/>
      <c r="G139" s="158"/>
      <c r="H139" s="159"/>
      <c r="I139" s="159"/>
      <c r="J139" s="159"/>
      <c r="K139" s="159"/>
      <c r="M139" s="122" t="s">
        <v>207</v>
      </c>
      <c r="O139" s="160"/>
      <c r="Q139" s="146"/>
    </row>
    <row r="140" spans="1:59" ht="38.25" x14ac:dyDescent="0.2">
      <c r="A140" s="147">
        <v>49</v>
      </c>
      <c r="B140" s="148" t="s">
        <v>208</v>
      </c>
      <c r="C140" s="149" t="s">
        <v>1497</v>
      </c>
      <c r="D140" s="150" t="s">
        <v>99</v>
      </c>
      <c r="E140" s="151">
        <v>102.47</v>
      </c>
      <c r="F140" s="151"/>
      <c r="G140" s="152">
        <f>E140*F140</f>
        <v>0</v>
      </c>
      <c r="H140" s="153">
        <v>3.5500000000000002E-3</v>
      </c>
      <c r="I140" s="153">
        <f>E140*H140</f>
        <v>0.36376849999999999</v>
      </c>
      <c r="J140" s="153">
        <v>0</v>
      </c>
      <c r="K140" s="153">
        <f>E140*J140</f>
        <v>0</v>
      </c>
      <c r="Q140" s="146">
        <v>2</v>
      </c>
      <c r="AA140" s="122">
        <v>12</v>
      </c>
      <c r="AB140" s="122">
        <v>0</v>
      </c>
      <c r="AC140" s="122">
        <v>49</v>
      </c>
      <c r="BB140" s="122">
        <v>1</v>
      </c>
      <c r="BC140" s="122">
        <f>IF(BB140=1,G140,0)</f>
        <v>0</v>
      </c>
      <c r="BD140" s="122">
        <f>IF(BB140=2,G140,0)</f>
        <v>0</v>
      </c>
      <c r="BE140" s="122">
        <f>IF(BB140=3,G140,0)</f>
        <v>0</v>
      </c>
      <c r="BF140" s="122">
        <f>IF(BB140=4,G140,0)</f>
        <v>0</v>
      </c>
      <c r="BG140" s="122">
        <f>IF(BB140=5,G140,0)</f>
        <v>0</v>
      </c>
    </row>
    <row r="141" spans="1:59" ht="23.25" customHeight="1" x14ac:dyDescent="0.2">
      <c r="A141" s="154"/>
      <c r="B141" s="155"/>
      <c r="C141" s="666" t="s">
        <v>209</v>
      </c>
      <c r="D141" s="667"/>
      <c r="E141" s="156">
        <v>102.47</v>
      </c>
      <c r="F141" s="157"/>
      <c r="G141" s="158"/>
      <c r="H141" s="159"/>
      <c r="I141" s="159"/>
      <c r="J141" s="159"/>
      <c r="K141" s="159"/>
      <c r="M141" s="122" t="s">
        <v>209</v>
      </c>
      <c r="O141" s="160"/>
      <c r="Q141" s="146"/>
    </row>
    <row r="142" spans="1:59" ht="63.75" x14ac:dyDescent="0.2">
      <c r="A142" s="147">
        <v>50</v>
      </c>
      <c r="B142" s="148" t="s">
        <v>210</v>
      </c>
      <c r="C142" s="149" t="s">
        <v>1498</v>
      </c>
      <c r="D142" s="150" t="s">
        <v>99</v>
      </c>
      <c r="E142" s="151">
        <v>292.39999999999998</v>
      </c>
      <c r="F142" s="151"/>
      <c r="G142" s="152">
        <f>E142*F142</f>
        <v>0</v>
      </c>
      <c r="H142" s="153">
        <v>0.36852000000000001</v>
      </c>
      <c r="I142" s="153">
        <f>E142*H142</f>
        <v>107.75524799999999</v>
      </c>
      <c r="J142" s="153">
        <v>0</v>
      </c>
      <c r="K142" s="153">
        <f>E142*J142</f>
        <v>0</v>
      </c>
      <c r="Q142" s="146">
        <v>2</v>
      </c>
      <c r="AA142" s="122">
        <v>12</v>
      </c>
      <c r="AB142" s="122">
        <v>0</v>
      </c>
      <c r="AC142" s="122">
        <v>50</v>
      </c>
      <c r="BB142" s="122">
        <v>1</v>
      </c>
      <c r="BC142" s="122">
        <f>IF(BB142=1,G142,0)</f>
        <v>0</v>
      </c>
      <c r="BD142" s="122">
        <f>IF(BB142=2,G142,0)</f>
        <v>0</v>
      </c>
      <c r="BE142" s="122">
        <f>IF(BB142=3,G142,0)</f>
        <v>0</v>
      </c>
      <c r="BF142" s="122">
        <f>IF(BB142=4,G142,0)</f>
        <v>0</v>
      </c>
      <c r="BG142" s="122">
        <f>IF(BB142=5,G142,0)</f>
        <v>0</v>
      </c>
    </row>
    <row r="143" spans="1:59" x14ac:dyDescent="0.2">
      <c r="A143" s="154"/>
      <c r="B143" s="155"/>
      <c r="C143" s="666" t="s">
        <v>211</v>
      </c>
      <c r="D143" s="667"/>
      <c r="E143" s="156">
        <v>292.39999999999998</v>
      </c>
      <c r="F143" s="157"/>
      <c r="G143" s="158"/>
      <c r="H143" s="159"/>
      <c r="I143" s="159"/>
      <c r="J143" s="159"/>
      <c r="K143" s="159"/>
      <c r="M143" s="122" t="s">
        <v>211</v>
      </c>
      <c r="O143" s="160"/>
      <c r="Q143" s="146"/>
    </row>
    <row r="144" spans="1:59" ht="38.25" x14ac:dyDescent="0.2">
      <c r="A144" s="147">
        <v>51</v>
      </c>
      <c r="B144" s="148" t="s">
        <v>212</v>
      </c>
      <c r="C144" s="149" t="s">
        <v>1499</v>
      </c>
      <c r="D144" s="150" t="s">
        <v>99</v>
      </c>
      <c r="E144" s="151">
        <v>104.386</v>
      </c>
      <c r="F144" s="151"/>
      <c r="G144" s="152">
        <f>E144*F144</f>
        <v>0</v>
      </c>
      <c r="H144" s="153">
        <v>2.427E-2</v>
      </c>
      <c r="I144" s="153">
        <f>E144*H144</f>
        <v>2.5334482199999999</v>
      </c>
      <c r="J144" s="153">
        <v>0</v>
      </c>
      <c r="K144" s="153">
        <f>E144*J144</f>
        <v>0</v>
      </c>
      <c r="Q144" s="146">
        <v>2</v>
      </c>
      <c r="AA144" s="122">
        <v>12</v>
      </c>
      <c r="AB144" s="122">
        <v>0</v>
      </c>
      <c r="AC144" s="122">
        <v>51</v>
      </c>
      <c r="BB144" s="122">
        <v>1</v>
      </c>
      <c r="BC144" s="122">
        <f>IF(BB144=1,G144,0)</f>
        <v>0</v>
      </c>
      <c r="BD144" s="122">
        <f>IF(BB144=2,G144,0)</f>
        <v>0</v>
      </c>
      <c r="BE144" s="122">
        <f>IF(BB144=3,G144,0)</f>
        <v>0</v>
      </c>
      <c r="BF144" s="122">
        <f>IF(BB144=4,G144,0)</f>
        <v>0</v>
      </c>
      <c r="BG144" s="122">
        <f>IF(BB144=5,G144,0)</f>
        <v>0</v>
      </c>
    </row>
    <row r="145" spans="1:59" x14ac:dyDescent="0.2">
      <c r="A145" s="154"/>
      <c r="B145" s="155"/>
      <c r="C145" s="666" t="s">
        <v>213</v>
      </c>
      <c r="D145" s="667"/>
      <c r="E145" s="156">
        <v>104.386</v>
      </c>
      <c r="F145" s="157"/>
      <c r="G145" s="158"/>
      <c r="H145" s="159"/>
      <c r="I145" s="159"/>
      <c r="J145" s="159"/>
      <c r="K145" s="159"/>
      <c r="M145" s="122" t="s">
        <v>213</v>
      </c>
      <c r="O145" s="160"/>
      <c r="Q145" s="146"/>
    </row>
    <row r="146" spans="1:59" ht="38.25" x14ac:dyDescent="0.2">
      <c r="A146" s="147">
        <v>52</v>
      </c>
      <c r="B146" s="148" t="s">
        <v>212</v>
      </c>
      <c r="C146" s="149" t="s">
        <v>1500</v>
      </c>
      <c r="D146" s="150" t="s">
        <v>99</v>
      </c>
      <c r="E146" s="151">
        <v>337.18299999999999</v>
      </c>
      <c r="F146" s="151"/>
      <c r="G146" s="152">
        <f>E146*F146</f>
        <v>0</v>
      </c>
      <c r="H146" s="153">
        <v>2.427E-2</v>
      </c>
      <c r="I146" s="153">
        <f>E146*H146</f>
        <v>8.183431409999999</v>
      </c>
      <c r="J146" s="153">
        <v>0</v>
      </c>
      <c r="K146" s="153">
        <f>E146*J146</f>
        <v>0</v>
      </c>
      <c r="Q146" s="146">
        <v>2</v>
      </c>
      <c r="AA146" s="122">
        <v>12</v>
      </c>
      <c r="AB146" s="122">
        <v>0</v>
      </c>
      <c r="AC146" s="122">
        <v>52</v>
      </c>
      <c r="BB146" s="122">
        <v>1</v>
      </c>
      <c r="BC146" s="122">
        <f>IF(BB146=1,G146,0)</f>
        <v>0</v>
      </c>
      <c r="BD146" s="122">
        <f>IF(BB146=2,G146,0)</f>
        <v>0</v>
      </c>
      <c r="BE146" s="122">
        <f>IF(BB146=3,G146,0)</f>
        <v>0</v>
      </c>
      <c r="BF146" s="122">
        <f>IF(BB146=4,G146,0)</f>
        <v>0</v>
      </c>
      <c r="BG146" s="122">
        <f>IF(BB146=5,G146,0)</f>
        <v>0</v>
      </c>
    </row>
    <row r="147" spans="1:59" x14ac:dyDescent="0.2">
      <c r="A147" s="154"/>
      <c r="B147" s="155"/>
      <c r="C147" s="666" t="s">
        <v>214</v>
      </c>
      <c r="D147" s="667"/>
      <c r="E147" s="156">
        <v>63.343000000000004</v>
      </c>
      <c r="F147" s="157"/>
      <c r="G147" s="158"/>
      <c r="H147" s="159"/>
      <c r="I147" s="159"/>
      <c r="J147" s="159"/>
      <c r="K147" s="159"/>
      <c r="M147" s="122" t="s">
        <v>214</v>
      </c>
      <c r="O147" s="160"/>
      <c r="Q147" s="146"/>
    </row>
    <row r="148" spans="1:59" x14ac:dyDescent="0.2">
      <c r="A148" s="154"/>
      <c r="B148" s="155"/>
      <c r="C148" s="666" t="s">
        <v>215</v>
      </c>
      <c r="D148" s="667"/>
      <c r="E148" s="156">
        <v>273.83999999999997</v>
      </c>
      <c r="F148" s="157"/>
      <c r="G148" s="158"/>
      <c r="H148" s="159"/>
      <c r="I148" s="159"/>
      <c r="J148" s="159"/>
      <c r="K148" s="159"/>
      <c r="M148" s="122" t="s">
        <v>215</v>
      </c>
      <c r="O148" s="160"/>
      <c r="Q148" s="146"/>
    </row>
    <row r="149" spans="1:59" x14ac:dyDescent="0.2">
      <c r="A149" s="161"/>
      <c r="B149" s="162" t="s">
        <v>71</v>
      </c>
      <c r="C149" s="163" t="str">
        <f>CONCATENATE(B119," ",C119)</f>
        <v>63 Podlahy a podlahové konstrukce</v>
      </c>
      <c r="D149" s="161"/>
      <c r="E149" s="164"/>
      <c r="F149" s="164"/>
      <c r="G149" s="165">
        <f>SUM(G119:G148)</f>
        <v>0</v>
      </c>
      <c r="H149" s="166"/>
      <c r="I149" s="167">
        <f>SUM(I119:I148)</f>
        <v>147.84531353599999</v>
      </c>
      <c r="J149" s="166"/>
      <c r="K149" s="167">
        <f>SUM(K119:K148)</f>
        <v>0</v>
      </c>
      <c r="Q149" s="146">
        <v>4</v>
      </c>
      <c r="BC149" s="168">
        <f>SUM(BC119:BC148)</f>
        <v>0</v>
      </c>
      <c r="BD149" s="168">
        <f>SUM(BD119:BD148)</f>
        <v>0</v>
      </c>
      <c r="BE149" s="168">
        <f>SUM(BE119:BE148)</f>
        <v>0</v>
      </c>
      <c r="BF149" s="168">
        <f>SUM(BF119:BF148)</f>
        <v>0</v>
      </c>
      <c r="BG149" s="168">
        <f>SUM(BG119:BG148)</f>
        <v>0</v>
      </c>
    </row>
    <row r="150" spans="1:59" x14ac:dyDescent="0.2">
      <c r="A150" s="139" t="s">
        <v>67</v>
      </c>
      <c r="B150" s="140" t="s">
        <v>216</v>
      </c>
      <c r="C150" s="141" t="s">
        <v>217</v>
      </c>
      <c r="D150" s="142"/>
      <c r="E150" s="143"/>
      <c r="F150" s="143"/>
      <c r="G150" s="144"/>
      <c r="H150" s="145"/>
      <c r="I150" s="145"/>
      <c r="J150" s="145"/>
      <c r="K150" s="145"/>
      <c r="Q150" s="146">
        <v>1</v>
      </c>
    </row>
    <row r="151" spans="1:59" ht="38.25" x14ac:dyDescent="0.2">
      <c r="A151" s="147">
        <v>53</v>
      </c>
      <c r="B151" s="148" t="s">
        <v>218</v>
      </c>
      <c r="C151" s="149" t="s">
        <v>1501</v>
      </c>
      <c r="D151" s="150" t="s">
        <v>136</v>
      </c>
      <c r="E151" s="151">
        <v>18</v>
      </c>
      <c r="F151" s="151"/>
      <c r="G151" s="152">
        <f t="shared" ref="G151:G156" si="2">E151*F151</f>
        <v>0</v>
      </c>
      <c r="H151" s="153">
        <v>1.891E-2</v>
      </c>
      <c r="I151" s="153">
        <f t="shared" ref="I151:I156" si="3">E151*H151</f>
        <v>0.34038000000000002</v>
      </c>
      <c r="J151" s="153">
        <v>0</v>
      </c>
      <c r="K151" s="153">
        <f t="shared" ref="K151:K156" si="4">E151*J151</f>
        <v>0</v>
      </c>
      <c r="Q151" s="146">
        <v>2</v>
      </c>
      <c r="AA151" s="122">
        <v>12</v>
      </c>
      <c r="AB151" s="122">
        <v>0</v>
      </c>
      <c r="AC151" s="122">
        <v>53</v>
      </c>
      <c r="BB151" s="122">
        <v>1</v>
      </c>
      <c r="BC151" s="122">
        <f t="shared" ref="BC151:BC156" si="5">IF(BB151=1,G151,0)</f>
        <v>0</v>
      </c>
      <c r="BD151" s="122">
        <f t="shared" ref="BD151:BD156" si="6">IF(BB151=2,G151,0)</f>
        <v>0</v>
      </c>
      <c r="BE151" s="122">
        <f t="shared" ref="BE151:BE156" si="7">IF(BB151=3,G151,0)</f>
        <v>0</v>
      </c>
      <c r="BF151" s="122">
        <f t="shared" ref="BF151:BF156" si="8">IF(BB151=4,G151,0)</f>
        <v>0</v>
      </c>
      <c r="BG151" s="122">
        <f t="shared" ref="BG151:BG156" si="9">IF(BB151=5,G151,0)</f>
        <v>0</v>
      </c>
    </row>
    <row r="152" spans="1:59" ht="38.25" x14ac:dyDescent="0.2">
      <c r="A152" s="147">
        <v>54</v>
      </c>
      <c r="B152" s="148" t="s">
        <v>219</v>
      </c>
      <c r="C152" s="149" t="s">
        <v>1502</v>
      </c>
      <c r="D152" s="150" t="s">
        <v>136</v>
      </c>
      <c r="E152" s="151">
        <v>16</v>
      </c>
      <c r="F152" s="151"/>
      <c r="G152" s="152">
        <f t="shared" si="2"/>
        <v>0</v>
      </c>
      <c r="H152" s="153">
        <v>9.9399999999999992E-3</v>
      </c>
      <c r="I152" s="153">
        <f t="shared" si="3"/>
        <v>0.15903999999999999</v>
      </c>
      <c r="J152" s="153">
        <v>0</v>
      </c>
      <c r="K152" s="153">
        <f t="shared" si="4"/>
        <v>0</v>
      </c>
      <c r="Q152" s="146">
        <v>2</v>
      </c>
      <c r="AA152" s="122">
        <v>12</v>
      </c>
      <c r="AB152" s="122">
        <v>1</v>
      </c>
      <c r="AC152" s="122">
        <v>54</v>
      </c>
      <c r="BB152" s="122">
        <v>1</v>
      </c>
      <c r="BC152" s="122">
        <f t="shared" si="5"/>
        <v>0</v>
      </c>
      <c r="BD152" s="122">
        <f t="shared" si="6"/>
        <v>0</v>
      </c>
      <c r="BE152" s="122">
        <f t="shared" si="7"/>
        <v>0</v>
      </c>
      <c r="BF152" s="122">
        <f t="shared" si="8"/>
        <v>0</v>
      </c>
      <c r="BG152" s="122">
        <f t="shared" si="9"/>
        <v>0</v>
      </c>
    </row>
    <row r="153" spans="1:59" ht="38.25" x14ac:dyDescent="0.2">
      <c r="A153" s="147">
        <v>55</v>
      </c>
      <c r="B153" s="148" t="s">
        <v>220</v>
      </c>
      <c r="C153" s="149" t="s">
        <v>1503</v>
      </c>
      <c r="D153" s="150" t="s">
        <v>136</v>
      </c>
      <c r="E153" s="151">
        <v>2</v>
      </c>
      <c r="F153" s="151"/>
      <c r="G153" s="152">
        <f t="shared" si="2"/>
        <v>0</v>
      </c>
      <c r="H153" s="153">
        <v>1.406E-2</v>
      </c>
      <c r="I153" s="153">
        <f t="shared" si="3"/>
        <v>2.8119999999999999E-2</v>
      </c>
      <c r="J153" s="153">
        <v>0</v>
      </c>
      <c r="K153" s="153">
        <f t="shared" si="4"/>
        <v>0</v>
      </c>
      <c r="Q153" s="146">
        <v>2</v>
      </c>
      <c r="AA153" s="122">
        <v>12</v>
      </c>
      <c r="AB153" s="122">
        <v>1</v>
      </c>
      <c r="AC153" s="122">
        <v>55</v>
      </c>
      <c r="BB153" s="122">
        <v>1</v>
      </c>
      <c r="BC153" s="122">
        <f t="shared" si="5"/>
        <v>0</v>
      </c>
      <c r="BD153" s="122">
        <f t="shared" si="6"/>
        <v>0</v>
      </c>
      <c r="BE153" s="122">
        <f t="shared" si="7"/>
        <v>0</v>
      </c>
      <c r="BF153" s="122">
        <f t="shared" si="8"/>
        <v>0</v>
      </c>
      <c r="BG153" s="122">
        <f t="shared" si="9"/>
        <v>0</v>
      </c>
    </row>
    <row r="154" spans="1:59" ht="38.25" x14ac:dyDescent="0.2">
      <c r="A154" s="147">
        <v>56</v>
      </c>
      <c r="B154" s="148" t="s">
        <v>218</v>
      </c>
      <c r="C154" s="149" t="s">
        <v>1504</v>
      </c>
      <c r="D154" s="150" t="s">
        <v>136</v>
      </c>
      <c r="E154" s="151">
        <v>18</v>
      </c>
      <c r="F154" s="151"/>
      <c r="G154" s="152">
        <f t="shared" si="2"/>
        <v>0</v>
      </c>
      <c r="H154" s="153">
        <v>1.891E-2</v>
      </c>
      <c r="I154" s="153">
        <f t="shared" si="3"/>
        <v>0.34038000000000002</v>
      </c>
      <c r="J154" s="153">
        <v>0</v>
      </c>
      <c r="K154" s="153">
        <f t="shared" si="4"/>
        <v>0</v>
      </c>
      <c r="Q154" s="146">
        <v>2</v>
      </c>
      <c r="AA154" s="122">
        <v>12</v>
      </c>
      <c r="AB154" s="122">
        <v>0</v>
      </c>
      <c r="AC154" s="122">
        <v>56</v>
      </c>
      <c r="BB154" s="122">
        <v>1</v>
      </c>
      <c r="BC154" s="122">
        <f t="shared" si="5"/>
        <v>0</v>
      </c>
      <c r="BD154" s="122">
        <f t="shared" si="6"/>
        <v>0</v>
      </c>
      <c r="BE154" s="122">
        <f t="shared" si="7"/>
        <v>0</v>
      </c>
      <c r="BF154" s="122">
        <f t="shared" si="8"/>
        <v>0</v>
      </c>
      <c r="BG154" s="122">
        <f t="shared" si="9"/>
        <v>0</v>
      </c>
    </row>
    <row r="155" spans="1:59" ht="38.25" x14ac:dyDescent="0.2">
      <c r="A155" s="147">
        <v>57</v>
      </c>
      <c r="B155" s="148" t="s">
        <v>221</v>
      </c>
      <c r="C155" s="149" t="s">
        <v>1505</v>
      </c>
      <c r="D155" s="150" t="s">
        <v>136</v>
      </c>
      <c r="E155" s="151">
        <v>10</v>
      </c>
      <c r="F155" s="151"/>
      <c r="G155" s="152">
        <f t="shared" si="2"/>
        <v>0</v>
      </c>
      <c r="H155" s="153">
        <v>0.01</v>
      </c>
      <c r="I155" s="153">
        <f t="shared" si="3"/>
        <v>0.1</v>
      </c>
      <c r="J155" s="153">
        <v>0</v>
      </c>
      <c r="K155" s="153">
        <f t="shared" si="4"/>
        <v>0</v>
      </c>
      <c r="Q155" s="146">
        <v>2</v>
      </c>
      <c r="AA155" s="122">
        <v>12</v>
      </c>
      <c r="AB155" s="122">
        <v>1</v>
      </c>
      <c r="AC155" s="122">
        <v>57</v>
      </c>
      <c r="BB155" s="122">
        <v>1</v>
      </c>
      <c r="BC155" s="122">
        <f t="shared" si="5"/>
        <v>0</v>
      </c>
      <c r="BD155" s="122">
        <f t="shared" si="6"/>
        <v>0</v>
      </c>
      <c r="BE155" s="122">
        <f t="shared" si="7"/>
        <v>0</v>
      </c>
      <c r="BF155" s="122">
        <f t="shared" si="8"/>
        <v>0</v>
      </c>
      <c r="BG155" s="122">
        <f t="shared" si="9"/>
        <v>0</v>
      </c>
    </row>
    <row r="156" spans="1:59" ht="38.25" x14ac:dyDescent="0.2">
      <c r="A156" s="147">
        <v>58</v>
      </c>
      <c r="B156" s="148" t="s">
        <v>222</v>
      </c>
      <c r="C156" s="149" t="s">
        <v>1506</v>
      </c>
      <c r="D156" s="150" t="s">
        <v>136</v>
      </c>
      <c r="E156" s="151">
        <v>8</v>
      </c>
      <c r="F156" s="151"/>
      <c r="G156" s="152">
        <f t="shared" si="2"/>
        <v>0</v>
      </c>
      <c r="H156" s="153">
        <v>1.508E-2</v>
      </c>
      <c r="I156" s="153">
        <f t="shared" si="3"/>
        <v>0.12064</v>
      </c>
      <c r="J156" s="153">
        <v>0</v>
      </c>
      <c r="K156" s="153">
        <f t="shared" si="4"/>
        <v>0</v>
      </c>
      <c r="Q156" s="146">
        <v>2</v>
      </c>
      <c r="AA156" s="122">
        <v>12</v>
      </c>
      <c r="AB156" s="122">
        <v>1</v>
      </c>
      <c r="AC156" s="122">
        <v>58</v>
      </c>
      <c r="BB156" s="122">
        <v>1</v>
      </c>
      <c r="BC156" s="122">
        <f t="shared" si="5"/>
        <v>0</v>
      </c>
      <c r="BD156" s="122">
        <f t="shared" si="6"/>
        <v>0</v>
      </c>
      <c r="BE156" s="122">
        <f t="shared" si="7"/>
        <v>0</v>
      </c>
      <c r="BF156" s="122">
        <f t="shared" si="8"/>
        <v>0</v>
      </c>
      <c r="BG156" s="122">
        <f t="shared" si="9"/>
        <v>0</v>
      </c>
    </row>
    <row r="157" spans="1:59" x14ac:dyDescent="0.2">
      <c r="A157" s="161"/>
      <c r="B157" s="162" t="s">
        <v>71</v>
      </c>
      <c r="C157" s="163" t="str">
        <f>CONCATENATE(B150," ",C150)</f>
        <v>64 Výplně otvorů</v>
      </c>
      <c r="D157" s="161"/>
      <c r="E157" s="164"/>
      <c r="F157" s="164"/>
      <c r="G157" s="165">
        <f>SUM(G150:G156)</f>
        <v>0</v>
      </c>
      <c r="H157" s="166"/>
      <c r="I157" s="167">
        <f>SUM(I150:I156)</f>
        <v>1.08856</v>
      </c>
      <c r="J157" s="166"/>
      <c r="K157" s="167">
        <f>SUM(K150:K156)</f>
        <v>0</v>
      </c>
      <c r="Q157" s="146">
        <v>4</v>
      </c>
      <c r="BC157" s="168">
        <f>SUM(BC150:BC156)</f>
        <v>0</v>
      </c>
      <c r="BD157" s="168">
        <f>SUM(BD150:BD156)</f>
        <v>0</v>
      </c>
      <c r="BE157" s="168">
        <f>SUM(BE150:BE156)</f>
        <v>0</v>
      </c>
      <c r="BF157" s="168">
        <f>SUM(BF150:BF156)</f>
        <v>0</v>
      </c>
      <c r="BG157" s="168">
        <f>SUM(BG150:BG156)</f>
        <v>0</v>
      </c>
    </row>
    <row r="158" spans="1:59" x14ac:dyDescent="0.2">
      <c r="A158" s="139" t="s">
        <v>67</v>
      </c>
      <c r="B158" s="140" t="s">
        <v>223</v>
      </c>
      <c r="C158" s="141" t="s">
        <v>224</v>
      </c>
      <c r="D158" s="142"/>
      <c r="E158" s="143"/>
      <c r="F158" s="143"/>
      <c r="G158" s="144"/>
      <c r="H158" s="145"/>
      <c r="I158" s="145"/>
      <c r="J158" s="145"/>
      <c r="K158" s="145"/>
      <c r="Q158" s="146">
        <v>1</v>
      </c>
    </row>
    <row r="159" spans="1:59" ht="38.25" x14ac:dyDescent="0.2">
      <c r="A159" s="147">
        <v>59</v>
      </c>
      <c r="B159" s="148" t="s">
        <v>225</v>
      </c>
      <c r="C159" s="149" t="s">
        <v>1749</v>
      </c>
      <c r="D159" s="150" t="s">
        <v>75</v>
      </c>
      <c r="E159" s="151">
        <v>57.5</v>
      </c>
      <c r="F159" s="151"/>
      <c r="G159" s="152">
        <f>E159*F159</f>
        <v>0</v>
      </c>
      <c r="H159" s="153">
        <v>0.82994000000000001</v>
      </c>
      <c r="I159" s="153">
        <f>E159*H159</f>
        <v>47.721550000000001</v>
      </c>
      <c r="J159" s="153">
        <v>0</v>
      </c>
      <c r="K159" s="153">
        <f>E159*J159</f>
        <v>0</v>
      </c>
      <c r="Q159" s="146">
        <v>2</v>
      </c>
      <c r="AA159" s="122">
        <v>12</v>
      </c>
      <c r="AB159" s="122">
        <v>0</v>
      </c>
      <c r="AC159" s="122">
        <v>59</v>
      </c>
      <c r="BB159" s="122">
        <v>1</v>
      </c>
      <c r="BC159" s="122">
        <f>IF(BB159=1,G159,0)</f>
        <v>0</v>
      </c>
      <c r="BD159" s="122">
        <f>IF(BB159=2,G159,0)</f>
        <v>0</v>
      </c>
      <c r="BE159" s="122">
        <f>IF(BB159=3,G159,0)</f>
        <v>0</v>
      </c>
      <c r="BF159" s="122">
        <f>IF(BB159=4,G159,0)</f>
        <v>0</v>
      </c>
      <c r="BG159" s="122">
        <f>IF(BB159=5,G159,0)</f>
        <v>0</v>
      </c>
    </row>
    <row r="160" spans="1:59" x14ac:dyDescent="0.2">
      <c r="A160" s="154"/>
      <c r="B160" s="155"/>
      <c r="C160" s="666" t="s">
        <v>226</v>
      </c>
      <c r="D160" s="667"/>
      <c r="E160" s="156">
        <v>57.5</v>
      </c>
      <c r="F160" s="157"/>
      <c r="G160" s="158"/>
      <c r="H160" s="159"/>
      <c r="I160" s="159"/>
      <c r="J160" s="159"/>
      <c r="K160" s="159"/>
      <c r="M160" s="122" t="s">
        <v>226</v>
      </c>
      <c r="O160" s="160"/>
      <c r="Q160" s="146"/>
    </row>
    <row r="161" spans="1:59" ht="51" x14ac:dyDescent="0.2">
      <c r="A161" s="147">
        <v>60</v>
      </c>
      <c r="B161" s="148" t="s">
        <v>227</v>
      </c>
      <c r="C161" s="149" t="s">
        <v>1507</v>
      </c>
      <c r="D161" s="150" t="s">
        <v>136</v>
      </c>
      <c r="E161" s="151">
        <v>5</v>
      </c>
      <c r="F161" s="151"/>
      <c r="G161" s="152">
        <f t="shared" ref="G161:G175" si="10">E161*F161</f>
        <v>0</v>
      </c>
      <c r="H161" s="153">
        <v>3.7479999999999999E-2</v>
      </c>
      <c r="I161" s="153">
        <f t="shared" ref="I161:I175" si="11">E161*H161</f>
        <v>0.18740000000000001</v>
      </c>
      <c r="J161" s="153">
        <v>0</v>
      </c>
      <c r="K161" s="153">
        <f t="shared" ref="K161:K175" si="12">E161*J161</f>
        <v>0</v>
      </c>
      <c r="Q161" s="146">
        <v>2</v>
      </c>
      <c r="AA161" s="122">
        <v>12</v>
      </c>
      <c r="AB161" s="122">
        <v>0</v>
      </c>
      <c r="AC161" s="122">
        <v>60</v>
      </c>
      <c r="BB161" s="122">
        <v>1</v>
      </c>
      <c r="BC161" s="122">
        <f t="shared" ref="BC161:BC175" si="13">IF(BB161=1,G161,0)</f>
        <v>0</v>
      </c>
      <c r="BD161" s="122">
        <f t="shared" ref="BD161:BD175" si="14">IF(BB161=2,G161,0)</f>
        <v>0</v>
      </c>
      <c r="BE161" s="122">
        <f t="shared" ref="BE161:BE175" si="15">IF(BB161=3,G161,0)</f>
        <v>0</v>
      </c>
      <c r="BF161" s="122">
        <f t="shared" ref="BF161:BF175" si="16">IF(BB161=4,G161,0)</f>
        <v>0</v>
      </c>
      <c r="BG161" s="122">
        <f t="shared" ref="BG161:BG175" si="17">IF(BB161=5,G161,0)</f>
        <v>0</v>
      </c>
    </row>
    <row r="162" spans="1:59" ht="51" x14ac:dyDescent="0.2">
      <c r="A162" s="147">
        <v>61</v>
      </c>
      <c r="B162" s="148" t="s">
        <v>228</v>
      </c>
      <c r="C162" s="149" t="s">
        <v>1750</v>
      </c>
      <c r="D162" s="150" t="s">
        <v>229</v>
      </c>
      <c r="E162" s="151">
        <v>3</v>
      </c>
      <c r="F162" s="151"/>
      <c r="G162" s="152">
        <f t="shared" si="10"/>
        <v>0</v>
      </c>
      <c r="H162" s="153">
        <v>0.14011999999999999</v>
      </c>
      <c r="I162" s="153">
        <f t="shared" si="11"/>
        <v>0.42035999999999996</v>
      </c>
      <c r="J162" s="153">
        <v>0</v>
      </c>
      <c r="K162" s="153">
        <f t="shared" si="12"/>
        <v>0</v>
      </c>
      <c r="Q162" s="146">
        <v>2</v>
      </c>
      <c r="AA162" s="122">
        <v>12</v>
      </c>
      <c r="AB162" s="122">
        <v>0</v>
      </c>
      <c r="AC162" s="122">
        <v>61</v>
      </c>
      <c r="BB162" s="122">
        <v>1</v>
      </c>
      <c r="BC162" s="122">
        <f t="shared" si="13"/>
        <v>0</v>
      </c>
      <c r="BD162" s="122">
        <f t="shared" si="14"/>
        <v>0</v>
      </c>
      <c r="BE162" s="122">
        <f t="shared" si="15"/>
        <v>0</v>
      </c>
      <c r="BF162" s="122">
        <f t="shared" si="16"/>
        <v>0</v>
      </c>
      <c r="BG162" s="122">
        <f t="shared" si="17"/>
        <v>0</v>
      </c>
    </row>
    <row r="163" spans="1:59" ht="38.25" x14ac:dyDescent="0.2">
      <c r="A163" s="147">
        <v>62</v>
      </c>
      <c r="B163" s="148" t="s">
        <v>230</v>
      </c>
      <c r="C163" s="149" t="s">
        <v>1508</v>
      </c>
      <c r="D163" s="150" t="s">
        <v>136</v>
      </c>
      <c r="E163" s="151">
        <v>1</v>
      </c>
      <c r="F163" s="151"/>
      <c r="G163" s="152">
        <f t="shared" si="10"/>
        <v>0</v>
      </c>
      <c r="H163" s="153">
        <v>0.14494000000000001</v>
      </c>
      <c r="I163" s="153">
        <f t="shared" si="11"/>
        <v>0.14494000000000001</v>
      </c>
      <c r="J163" s="153">
        <v>0</v>
      </c>
      <c r="K163" s="153">
        <f t="shared" si="12"/>
        <v>0</v>
      </c>
      <c r="Q163" s="146">
        <v>2</v>
      </c>
      <c r="AA163" s="122">
        <v>12</v>
      </c>
      <c r="AB163" s="122">
        <v>0</v>
      </c>
      <c r="AC163" s="122">
        <v>62</v>
      </c>
      <c r="BB163" s="122">
        <v>1</v>
      </c>
      <c r="BC163" s="122">
        <f t="shared" si="13"/>
        <v>0</v>
      </c>
      <c r="BD163" s="122">
        <f t="shared" si="14"/>
        <v>0</v>
      </c>
      <c r="BE163" s="122">
        <f t="shared" si="15"/>
        <v>0</v>
      </c>
      <c r="BF163" s="122">
        <f t="shared" si="16"/>
        <v>0</v>
      </c>
      <c r="BG163" s="122">
        <f t="shared" si="17"/>
        <v>0</v>
      </c>
    </row>
    <row r="164" spans="1:59" ht="38.25" x14ac:dyDescent="0.2">
      <c r="A164" s="147">
        <v>63</v>
      </c>
      <c r="B164" s="148" t="s">
        <v>231</v>
      </c>
      <c r="C164" s="149" t="s">
        <v>1509</v>
      </c>
      <c r="D164" s="150" t="s">
        <v>75</v>
      </c>
      <c r="E164" s="151">
        <v>13</v>
      </c>
      <c r="F164" s="151"/>
      <c r="G164" s="152">
        <f t="shared" si="10"/>
        <v>0</v>
      </c>
      <c r="H164" s="153">
        <v>0.55262</v>
      </c>
      <c r="I164" s="153">
        <f t="shared" si="11"/>
        <v>7.1840599999999997</v>
      </c>
      <c r="J164" s="153">
        <v>0</v>
      </c>
      <c r="K164" s="153">
        <f t="shared" si="12"/>
        <v>0</v>
      </c>
      <c r="Q164" s="146">
        <v>2</v>
      </c>
      <c r="AA164" s="122">
        <v>12</v>
      </c>
      <c r="AB164" s="122">
        <v>0</v>
      </c>
      <c r="AC164" s="122">
        <v>63</v>
      </c>
      <c r="BB164" s="122">
        <v>1</v>
      </c>
      <c r="BC164" s="122">
        <f t="shared" si="13"/>
        <v>0</v>
      </c>
      <c r="BD164" s="122">
        <f t="shared" si="14"/>
        <v>0</v>
      </c>
      <c r="BE164" s="122">
        <f t="shared" si="15"/>
        <v>0</v>
      </c>
      <c r="BF164" s="122">
        <f t="shared" si="16"/>
        <v>0</v>
      </c>
      <c r="BG164" s="122">
        <f t="shared" si="17"/>
        <v>0</v>
      </c>
    </row>
    <row r="165" spans="1:59" ht="127.5" x14ac:dyDescent="0.2">
      <c r="A165" s="147">
        <v>64</v>
      </c>
      <c r="B165" s="148" t="s">
        <v>232</v>
      </c>
      <c r="C165" s="149" t="s">
        <v>1751</v>
      </c>
      <c r="D165" s="150" t="s">
        <v>75</v>
      </c>
      <c r="E165" s="151">
        <v>7</v>
      </c>
      <c r="F165" s="151"/>
      <c r="G165" s="152">
        <f t="shared" si="10"/>
        <v>0</v>
      </c>
      <c r="H165" s="153">
        <v>0.70109999999999995</v>
      </c>
      <c r="I165" s="153">
        <f t="shared" si="11"/>
        <v>4.9076999999999993</v>
      </c>
      <c r="J165" s="153">
        <v>-0.63280000000000003</v>
      </c>
      <c r="K165" s="153">
        <f t="shared" si="12"/>
        <v>-4.4296000000000006</v>
      </c>
      <c r="Q165" s="146">
        <v>2</v>
      </c>
      <c r="AA165" s="122">
        <v>12</v>
      </c>
      <c r="AB165" s="122">
        <v>0</v>
      </c>
      <c r="AC165" s="122">
        <v>64</v>
      </c>
      <c r="BB165" s="122">
        <v>1</v>
      </c>
      <c r="BC165" s="122">
        <f t="shared" si="13"/>
        <v>0</v>
      </c>
      <c r="BD165" s="122">
        <f t="shared" si="14"/>
        <v>0</v>
      </c>
      <c r="BE165" s="122">
        <f t="shared" si="15"/>
        <v>0</v>
      </c>
      <c r="BF165" s="122">
        <f t="shared" si="16"/>
        <v>0</v>
      </c>
      <c r="BG165" s="122">
        <f t="shared" si="17"/>
        <v>0</v>
      </c>
    </row>
    <row r="166" spans="1:59" ht="25.5" x14ac:dyDescent="0.2">
      <c r="A166" s="147">
        <v>65</v>
      </c>
      <c r="B166" s="148" t="s">
        <v>233</v>
      </c>
      <c r="C166" s="149" t="s">
        <v>234</v>
      </c>
      <c r="D166" s="150" t="s">
        <v>136</v>
      </c>
      <c r="E166" s="151">
        <v>1</v>
      </c>
      <c r="F166" s="151"/>
      <c r="G166" s="152">
        <f t="shared" si="10"/>
        <v>0</v>
      </c>
      <c r="H166" s="153">
        <v>0.39437</v>
      </c>
      <c r="I166" s="153">
        <f t="shared" si="11"/>
        <v>0.39437</v>
      </c>
      <c r="J166" s="153">
        <v>0</v>
      </c>
      <c r="K166" s="153">
        <f t="shared" si="12"/>
        <v>0</v>
      </c>
      <c r="Q166" s="146">
        <v>2</v>
      </c>
      <c r="AA166" s="122">
        <v>12</v>
      </c>
      <c r="AB166" s="122">
        <v>0</v>
      </c>
      <c r="AC166" s="122">
        <v>65</v>
      </c>
      <c r="BB166" s="122">
        <v>1</v>
      </c>
      <c r="BC166" s="122">
        <f t="shared" si="13"/>
        <v>0</v>
      </c>
      <c r="BD166" s="122">
        <f t="shared" si="14"/>
        <v>0</v>
      </c>
      <c r="BE166" s="122">
        <f t="shared" si="15"/>
        <v>0</v>
      </c>
      <c r="BF166" s="122">
        <f t="shared" si="16"/>
        <v>0</v>
      </c>
      <c r="BG166" s="122">
        <f t="shared" si="17"/>
        <v>0</v>
      </c>
    </row>
    <row r="167" spans="1:59" ht="51" x14ac:dyDescent="0.2">
      <c r="A167" s="147">
        <v>66</v>
      </c>
      <c r="B167" s="148" t="s">
        <v>235</v>
      </c>
      <c r="C167" s="149" t="s">
        <v>1510</v>
      </c>
      <c r="D167" s="150" t="s">
        <v>136</v>
      </c>
      <c r="E167" s="151">
        <v>1</v>
      </c>
      <c r="F167" s="151"/>
      <c r="G167" s="152">
        <f t="shared" si="10"/>
        <v>0</v>
      </c>
      <c r="H167" s="153">
        <v>0.107</v>
      </c>
      <c r="I167" s="153">
        <f t="shared" si="11"/>
        <v>0.107</v>
      </c>
      <c r="J167" s="153">
        <v>0</v>
      </c>
      <c r="K167" s="153">
        <f t="shared" si="12"/>
        <v>0</v>
      </c>
      <c r="Q167" s="146">
        <v>2</v>
      </c>
      <c r="AA167" s="122">
        <v>12</v>
      </c>
      <c r="AB167" s="122">
        <v>1</v>
      </c>
      <c r="AC167" s="122">
        <v>66</v>
      </c>
      <c r="BB167" s="122">
        <v>1</v>
      </c>
      <c r="BC167" s="122">
        <f t="shared" si="13"/>
        <v>0</v>
      </c>
      <c r="BD167" s="122">
        <f t="shared" si="14"/>
        <v>0</v>
      </c>
      <c r="BE167" s="122">
        <f t="shared" si="15"/>
        <v>0</v>
      </c>
      <c r="BF167" s="122">
        <f t="shared" si="16"/>
        <v>0</v>
      </c>
      <c r="BG167" s="122">
        <f t="shared" si="17"/>
        <v>0</v>
      </c>
    </row>
    <row r="168" spans="1:59" ht="38.25" x14ac:dyDescent="0.2">
      <c r="A168" s="147">
        <v>67</v>
      </c>
      <c r="B168" s="148" t="s">
        <v>236</v>
      </c>
      <c r="C168" s="149" t="s">
        <v>1511</v>
      </c>
      <c r="D168" s="150" t="s">
        <v>102</v>
      </c>
      <c r="E168" s="151">
        <v>1</v>
      </c>
      <c r="F168" s="151"/>
      <c r="G168" s="152">
        <f t="shared" si="10"/>
        <v>0</v>
      </c>
      <c r="H168" s="153">
        <v>0</v>
      </c>
      <c r="I168" s="153">
        <f t="shared" si="11"/>
        <v>0</v>
      </c>
      <c r="J168" s="153">
        <v>0</v>
      </c>
      <c r="K168" s="153">
        <f t="shared" si="12"/>
        <v>0</v>
      </c>
      <c r="Q168" s="146">
        <v>2</v>
      </c>
      <c r="AA168" s="122">
        <v>12</v>
      </c>
      <c r="AB168" s="122">
        <v>0</v>
      </c>
      <c r="AC168" s="122">
        <v>67</v>
      </c>
      <c r="BB168" s="122">
        <v>1</v>
      </c>
      <c r="BC168" s="122">
        <f t="shared" si="13"/>
        <v>0</v>
      </c>
      <c r="BD168" s="122">
        <f t="shared" si="14"/>
        <v>0</v>
      </c>
      <c r="BE168" s="122">
        <f t="shared" si="15"/>
        <v>0</v>
      </c>
      <c r="BF168" s="122">
        <f t="shared" si="16"/>
        <v>0</v>
      </c>
      <c r="BG168" s="122">
        <f t="shared" si="17"/>
        <v>0</v>
      </c>
    </row>
    <row r="169" spans="1:59" ht="51" x14ac:dyDescent="0.2">
      <c r="A169" s="147">
        <v>68</v>
      </c>
      <c r="B169" s="148" t="s">
        <v>237</v>
      </c>
      <c r="C169" s="149" t="s">
        <v>1512</v>
      </c>
      <c r="D169" s="150" t="s">
        <v>102</v>
      </c>
      <c r="E169" s="151">
        <v>1</v>
      </c>
      <c r="F169" s="151"/>
      <c r="G169" s="152">
        <f t="shared" si="10"/>
        <v>0</v>
      </c>
      <c r="H169" s="153">
        <v>0</v>
      </c>
      <c r="I169" s="153">
        <f t="shared" si="11"/>
        <v>0</v>
      </c>
      <c r="J169" s="153">
        <v>0</v>
      </c>
      <c r="K169" s="153">
        <f t="shared" si="12"/>
        <v>0</v>
      </c>
      <c r="Q169" s="146">
        <v>2</v>
      </c>
      <c r="AA169" s="122">
        <v>12</v>
      </c>
      <c r="AB169" s="122">
        <v>0</v>
      </c>
      <c r="AC169" s="122">
        <v>68</v>
      </c>
      <c r="BB169" s="122">
        <v>1</v>
      </c>
      <c r="BC169" s="122">
        <f t="shared" si="13"/>
        <v>0</v>
      </c>
      <c r="BD169" s="122">
        <f t="shared" si="14"/>
        <v>0</v>
      </c>
      <c r="BE169" s="122">
        <f t="shared" si="15"/>
        <v>0</v>
      </c>
      <c r="BF169" s="122">
        <f t="shared" si="16"/>
        <v>0</v>
      </c>
      <c r="BG169" s="122">
        <f t="shared" si="17"/>
        <v>0</v>
      </c>
    </row>
    <row r="170" spans="1:59" ht="25.5" x14ac:dyDescent="0.2">
      <c r="A170" s="147">
        <v>69</v>
      </c>
      <c r="B170" s="148" t="s">
        <v>230</v>
      </c>
      <c r="C170" s="149" t="s">
        <v>1513</v>
      </c>
      <c r="D170" s="150" t="s">
        <v>136</v>
      </c>
      <c r="E170" s="151">
        <v>1</v>
      </c>
      <c r="F170" s="151"/>
      <c r="G170" s="152">
        <f t="shared" si="10"/>
        <v>0</v>
      </c>
      <c r="H170" s="153">
        <v>0.14494000000000001</v>
      </c>
      <c r="I170" s="153">
        <f t="shared" si="11"/>
        <v>0.14494000000000001</v>
      </c>
      <c r="J170" s="153">
        <v>0</v>
      </c>
      <c r="K170" s="153">
        <f t="shared" si="12"/>
        <v>0</v>
      </c>
      <c r="Q170" s="146">
        <v>2</v>
      </c>
      <c r="AA170" s="122">
        <v>12</v>
      </c>
      <c r="AB170" s="122">
        <v>0</v>
      </c>
      <c r="AC170" s="122">
        <v>69</v>
      </c>
      <c r="BB170" s="122">
        <v>1</v>
      </c>
      <c r="BC170" s="122">
        <f t="shared" si="13"/>
        <v>0</v>
      </c>
      <c r="BD170" s="122">
        <f t="shared" si="14"/>
        <v>0</v>
      </c>
      <c r="BE170" s="122">
        <f t="shared" si="15"/>
        <v>0</v>
      </c>
      <c r="BF170" s="122">
        <f t="shared" si="16"/>
        <v>0</v>
      </c>
      <c r="BG170" s="122">
        <f t="shared" si="17"/>
        <v>0</v>
      </c>
    </row>
    <row r="171" spans="1:59" ht="38.25" x14ac:dyDescent="0.2">
      <c r="A171" s="147">
        <v>70</v>
      </c>
      <c r="B171" s="148" t="s">
        <v>238</v>
      </c>
      <c r="C171" s="149" t="s">
        <v>1514</v>
      </c>
      <c r="D171" s="150" t="s">
        <v>136</v>
      </c>
      <c r="E171" s="151">
        <v>1</v>
      </c>
      <c r="F171" s="151"/>
      <c r="G171" s="152">
        <f t="shared" si="10"/>
        <v>0</v>
      </c>
      <c r="H171" s="153">
        <v>8.6999999999999994E-2</v>
      </c>
      <c r="I171" s="153">
        <f t="shared" si="11"/>
        <v>8.6999999999999994E-2</v>
      </c>
      <c r="J171" s="153">
        <v>0</v>
      </c>
      <c r="K171" s="153">
        <f t="shared" si="12"/>
        <v>0</v>
      </c>
      <c r="Q171" s="146">
        <v>2</v>
      </c>
      <c r="AA171" s="122">
        <v>12</v>
      </c>
      <c r="AB171" s="122">
        <v>1</v>
      </c>
      <c r="AC171" s="122">
        <v>70</v>
      </c>
      <c r="BB171" s="122">
        <v>1</v>
      </c>
      <c r="BC171" s="122">
        <f t="shared" si="13"/>
        <v>0</v>
      </c>
      <c r="BD171" s="122">
        <f t="shared" si="14"/>
        <v>0</v>
      </c>
      <c r="BE171" s="122">
        <f t="shared" si="15"/>
        <v>0</v>
      </c>
      <c r="BF171" s="122">
        <f t="shared" si="16"/>
        <v>0</v>
      </c>
      <c r="BG171" s="122">
        <f t="shared" si="17"/>
        <v>0</v>
      </c>
    </row>
    <row r="172" spans="1:59" ht="25.5" x14ac:dyDescent="0.2">
      <c r="A172" s="147">
        <v>71</v>
      </c>
      <c r="B172" s="148" t="s">
        <v>239</v>
      </c>
      <c r="C172" s="149" t="s">
        <v>240</v>
      </c>
      <c r="D172" s="150" t="s">
        <v>136</v>
      </c>
      <c r="E172" s="151">
        <v>1</v>
      </c>
      <c r="F172" s="151"/>
      <c r="G172" s="152">
        <f t="shared" si="10"/>
        <v>0</v>
      </c>
      <c r="H172" s="153">
        <v>0.17</v>
      </c>
      <c r="I172" s="153">
        <f t="shared" si="11"/>
        <v>0.17</v>
      </c>
      <c r="J172" s="153">
        <v>0</v>
      </c>
      <c r="K172" s="153">
        <f t="shared" si="12"/>
        <v>0</v>
      </c>
      <c r="Q172" s="146">
        <v>2</v>
      </c>
      <c r="AA172" s="122">
        <v>12</v>
      </c>
      <c r="AB172" s="122">
        <v>1</v>
      </c>
      <c r="AC172" s="122">
        <v>71</v>
      </c>
      <c r="BB172" s="122">
        <v>1</v>
      </c>
      <c r="BC172" s="122">
        <f t="shared" si="13"/>
        <v>0</v>
      </c>
      <c r="BD172" s="122">
        <f t="shared" si="14"/>
        <v>0</v>
      </c>
      <c r="BE172" s="122">
        <f t="shared" si="15"/>
        <v>0</v>
      </c>
      <c r="BF172" s="122">
        <f t="shared" si="16"/>
        <v>0</v>
      </c>
      <c r="BG172" s="122">
        <f t="shared" si="17"/>
        <v>0</v>
      </c>
    </row>
    <row r="173" spans="1:59" ht="25.5" x14ac:dyDescent="0.2">
      <c r="A173" s="147">
        <v>72</v>
      </c>
      <c r="B173" s="148" t="s">
        <v>241</v>
      </c>
      <c r="C173" s="149" t="s">
        <v>1515</v>
      </c>
      <c r="D173" s="150" t="s">
        <v>136</v>
      </c>
      <c r="E173" s="151">
        <v>1</v>
      </c>
      <c r="F173" s="151"/>
      <c r="G173" s="152">
        <f t="shared" si="10"/>
        <v>0</v>
      </c>
      <c r="H173" s="153">
        <v>5.5E-2</v>
      </c>
      <c r="I173" s="153">
        <f t="shared" si="11"/>
        <v>5.5E-2</v>
      </c>
      <c r="J173" s="153">
        <v>0</v>
      </c>
      <c r="K173" s="153">
        <f t="shared" si="12"/>
        <v>0</v>
      </c>
      <c r="Q173" s="146">
        <v>2</v>
      </c>
      <c r="AA173" s="122">
        <v>12</v>
      </c>
      <c r="AB173" s="122">
        <v>1</v>
      </c>
      <c r="AC173" s="122">
        <v>72</v>
      </c>
      <c r="BB173" s="122">
        <v>1</v>
      </c>
      <c r="BC173" s="122">
        <f t="shared" si="13"/>
        <v>0</v>
      </c>
      <c r="BD173" s="122">
        <f t="shared" si="14"/>
        <v>0</v>
      </c>
      <c r="BE173" s="122">
        <f t="shared" si="15"/>
        <v>0</v>
      </c>
      <c r="BF173" s="122">
        <f t="shared" si="16"/>
        <v>0</v>
      </c>
      <c r="BG173" s="122">
        <f t="shared" si="17"/>
        <v>0</v>
      </c>
    </row>
    <row r="174" spans="1:59" ht="25.5" x14ac:dyDescent="0.2">
      <c r="A174" s="147">
        <v>73</v>
      </c>
      <c r="B174" s="148" t="s">
        <v>242</v>
      </c>
      <c r="C174" s="149" t="s">
        <v>1516</v>
      </c>
      <c r="D174" s="150" t="s">
        <v>136</v>
      </c>
      <c r="E174" s="151">
        <v>1</v>
      </c>
      <c r="F174" s="151"/>
      <c r="G174" s="152">
        <f t="shared" si="10"/>
        <v>0</v>
      </c>
      <c r="H174" s="153">
        <v>0.105</v>
      </c>
      <c r="I174" s="153">
        <f t="shared" si="11"/>
        <v>0.105</v>
      </c>
      <c r="J174" s="153">
        <v>0</v>
      </c>
      <c r="K174" s="153">
        <f t="shared" si="12"/>
        <v>0</v>
      </c>
      <c r="Q174" s="146">
        <v>2</v>
      </c>
      <c r="AA174" s="122">
        <v>12</v>
      </c>
      <c r="AB174" s="122">
        <v>1</v>
      </c>
      <c r="AC174" s="122">
        <v>73</v>
      </c>
      <c r="BB174" s="122">
        <v>1</v>
      </c>
      <c r="BC174" s="122">
        <f t="shared" si="13"/>
        <v>0</v>
      </c>
      <c r="BD174" s="122">
        <f t="shared" si="14"/>
        <v>0</v>
      </c>
      <c r="BE174" s="122">
        <f t="shared" si="15"/>
        <v>0</v>
      </c>
      <c r="BF174" s="122">
        <f t="shared" si="16"/>
        <v>0</v>
      </c>
      <c r="BG174" s="122">
        <f t="shared" si="17"/>
        <v>0</v>
      </c>
    </row>
    <row r="175" spans="1:59" ht="38.25" x14ac:dyDescent="0.2">
      <c r="A175" s="147">
        <v>74</v>
      </c>
      <c r="B175" s="148" t="s">
        <v>243</v>
      </c>
      <c r="C175" s="149" t="s">
        <v>1517</v>
      </c>
      <c r="D175" s="150" t="s">
        <v>136</v>
      </c>
      <c r="E175" s="151">
        <v>1</v>
      </c>
      <c r="F175" s="151"/>
      <c r="G175" s="152">
        <f t="shared" si="10"/>
        <v>0</v>
      </c>
      <c r="H175" s="153">
        <v>0.23200000000000001</v>
      </c>
      <c r="I175" s="153">
        <f t="shared" si="11"/>
        <v>0.23200000000000001</v>
      </c>
      <c r="J175" s="153">
        <v>0</v>
      </c>
      <c r="K175" s="153">
        <f t="shared" si="12"/>
        <v>0</v>
      </c>
      <c r="Q175" s="146">
        <v>2</v>
      </c>
      <c r="AA175" s="122">
        <v>12</v>
      </c>
      <c r="AB175" s="122">
        <v>1</v>
      </c>
      <c r="AC175" s="122">
        <v>74</v>
      </c>
      <c r="BB175" s="122">
        <v>1</v>
      </c>
      <c r="BC175" s="122">
        <f t="shared" si="13"/>
        <v>0</v>
      </c>
      <c r="BD175" s="122">
        <f t="shared" si="14"/>
        <v>0</v>
      </c>
      <c r="BE175" s="122">
        <f t="shared" si="15"/>
        <v>0</v>
      </c>
      <c r="BF175" s="122">
        <f t="shared" si="16"/>
        <v>0</v>
      </c>
      <c r="BG175" s="122">
        <f t="shared" si="17"/>
        <v>0</v>
      </c>
    </row>
    <row r="176" spans="1:59" x14ac:dyDescent="0.2">
      <c r="A176" s="161"/>
      <c r="B176" s="162" t="s">
        <v>71</v>
      </c>
      <c r="C176" s="163" t="str">
        <f>CONCATENATE(B158," ",C158)</f>
        <v>8 Trubní vedení</v>
      </c>
      <c r="D176" s="161"/>
      <c r="E176" s="164"/>
      <c r="F176" s="164"/>
      <c r="G176" s="165">
        <f>SUM(G158:G175)</f>
        <v>0</v>
      </c>
      <c r="H176" s="166"/>
      <c r="I176" s="167">
        <f>SUM(I158:I175)</f>
        <v>61.861319999999999</v>
      </c>
      <c r="J176" s="166"/>
      <c r="K176" s="167">
        <f>SUM(K158:K175)</f>
        <v>-4.4296000000000006</v>
      </c>
      <c r="Q176" s="146">
        <v>4</v>
      </c>
      <c r="BC176" s="168">
        <f>SUM(BC158:BC175)</f>
        <v>0</v>
      </c>
      <c r="BD176" s="168">
        <f>SUM(BD158:BD175)</f>
        <v>0</v>
      </c>
      <c r="BE176" s="168">
        <f>SUM(BE158:BE175)</f>
        <v>0</v>
      </c>
      <c r="BF176" s="168">
        <f>SUM(BF158:BF175)</f>
        <v>0</v>
      </c>
      <c r="BG176" s="168">
        <f>SUM(BG158:BG175)</f>
        <v>0</v>
      </c>
    </row>
    <row r="177" spans="1:59" x14ac:dyDescent="0.2">
      <c r="A177" s="139" t="s">
        <v>67</v>
      </c>
      <c r="B177" s="140" t="s">
        <v>244</v>
      </c>
      <c r="C177" s="141" t="s">
        <v>245</v>
      </c>
      <c r="D177" s="142"/>
      <c r="E177" s="143"/>
      <c r="F177" s="143"/>
      <c r="G177" s="144"/>
      <c r="H177" s="145"/>
      <c r="I177" s="145"/>
      <c r="J177" s="145"/>
      <c r="K177" s="145"/>
      <c r="Q177" s="146">
        <v>1</v>
      </c>
    </row>
    <row r="178" spans="1:59" ht="38.25" x14ac:dyDescent="0.2">
      <c r="A178" s="147">
        <v>75</v>
      </c>
      <c r="B178" s="148" t="s">
        <v>246</v>
      </c>
      <c r="C178" s="149" t="s">
        <v>1518</v>
      </c>
      <c r="D178" s="150" t="s">
        <v>75</v>
      </c>
      <c r="E178" s="151">
        <v>120.65</v>
      </c>
      <c r="F178" s="151"/>
      <c r="G178" s="152">
        <f>E178*F178</f>
        <v>0</v>
      </c>
      <c r="H178" s="153">
        <v>0.10598</v>
      </c>
      <c r="I178" s="153">
        <f>E178*H178</f>
        <v>12.786487000000001</v>
      </c>
      <c r="J178" s="153">
        <v>0</v>
      </c>
      <c r="K178" s="153">
        <f>E178*J178</f>
        <v>0</v>
      </c>
      <c r="Q178" s="146">
        <v>2</v>
      </c>
      <c r="AA178" s="122">
        <v>12</v>
      </c>
      <c r="AB178" s="122">
        <v>0</v>
      </c>
      <c r="AC178" s="122">
        <v>75</v>
      </c>
      <c r="BB178" s="122">
        <v>1</v>
      </c>
      <c r="BC178" s="122">
        <f>IF(BB178=1,G178,0)</f>
        <v>0</v>
      </c>
      <c r="BD178" s="122">
        <f>IF(BB178=2,G178,0)</f>
        <v>0</v>
      </c>
      <c r="BE178" s="122">
        <f>IF(BB178=3,G178,0)</f>
        <v>0</v>
      </c>
      <c r="BF178" s="122">
        <f>IF(BB178=4,G178,0)</f>
        <v>0</v>
      </c>
      <c r="BG178" s="122">
        <f>IF(BB178=5,G178,0)</f>
        <v>0</v>
      </c>
    </row>
    <row r="179" spans="1:59" ht="19.5" customHeight="1" x14ac:dyDescent="0.2">
      <c r="A179" s="154"/>
      <c r="B179" s="155"/>
      <c r="C179" s="666" t="s">
        <v>247</v>
      </c>
      <c r="D179" s="667"/>
      <c r="E179" s="156">
        <v>120.65</v>
      </c>
      <c r="F179" s="157"/>
      <c r="G179" s="158"/>
      <c r="H179" s="159"/>
      <c r="I179" s="159"/>
      <c r="J179" s="159"/>
      <c r="K179" s="159"/>
      <c r="M179" s="122" t="s">
        <v>247</v>
      </c>
      <c r="O179" s="160"/>
      <c r="Q179" s="146"/>
    </row>
    <row r="180" spans="1:59" ht="38.25" x14ac:dyDescent="0.2">
      <c r="A180" s="147">
        <v>76</v>
      </c>
      <c r="B180" s="148" t="s">
        <v>248</v>
      </c>
      <c r="C180" s="149" t="s">
        <v>1519</v>
      </c>
      <c r="D180" s="150" t="s">
        <v>136</v>
      </c>
      <c r="E180" s="151">
        <v>125</v>
      </c>
      <c r="F180" s="151"/>
      <c r="G180" s="152">
        <f>E180*F180</f>
        <v>0</v>
      </c>
      <c r="H180" s="153">
        <v>2.7E-2</v>
      </c>
      <c r="I180" s="153">
        <f>E180*H180</f>
        <v>3.375</v>
      </c>
      <c r="J180" s="153">
        <v>0</v>
      </c>
      <c r="K180" s="153">
        <f>E180*J180</f>
        <v>0</v>
      </c>
      <c r="Q180" s="146">
        <v>2</v>
      </c>
      <c r="AA180" s="122">
        <v>12</v>
      </c>
      <c r="AB180" s="122">
        <v>1</v>
      </c>
      <c r="AC180" s="122">
        <v>76</v>
      </c>
      <c r="BB180" s="122">
        <v>1</v>
      </c>
      <c r="BC180" s="122">
        <f>IF(BB180=1,G180,0)</f>
        <v>0</v>
      </c>
      <c r="BD180" s="122">
        <f>IF(BB180=2,G180,0)</f>
        <v>0</v>
      </c>
      <c r="BE180" s="122">
        <f>IF(BB180=3,G180,0)</f>
        <v>0</v>
      </c>
      <c r="BF180" s="122">
        <f>IF(BB180=4,G180,0)</f>
        <v>0</v>
      </c>
      <c r="BG180" s="122">
        <f>IF(BB180=5,G180,0)</f>
        <v>0</v>
      </c>
    </row>
    <row r="181" spans="1:59" x14ac:dyDescent="0.2">
      <c r="A181" s="161"/>
      <c r="B181" s="162" t="s">
        <v>71</v>
      </c>
      <c r="C181" s="163" t="str">
        <f>CONCATENATE(B177," ",C177)</f>
        <v>91 Doplňující práce na komunikaci</v>
      </c>
      <c r="D181" s="161"/>
      <c r="E181" s="164"/>
      <c r="F181" s="164"/>
      <c r="G181" s="165">
        <f>SUM(G177:G180)</f>
        <v>0</v>
      </c>
      <c r="H181" s="166"/>
      <c r="I181" s="167">
        <f>SUM(I177:I180)</f>
        <v>16.161487000000001</v>
      </c>
      <c r="J181" s="166"/>
      <c r="K181" s="167">
        <f>SUM(K177:K180)</f>
        <v>0</v>
      </c>
      <c r="Q181" s="146">
        <v>4</v>
      </c>
      <c r="BC181" s="168">
        <f>SUM(BC177:BC180)</f>
        <v>0</v>
      </c>
      <c r="BD181" s="168">
        <f>SUM(BD177:BD180)</f>
        <v>0</v>
      </c>
      <c r="BE181" s="168">
        <f>SUM(BE177:BE180)</f>
        <v>0</v>
      </c>
      <c r="BF181" s="168">
        <f>SUM(BF177:BF180)</f>
        <v>0</v>
      </c>
      <c r="BG181" s="168">
        <f>SUM(BG177:BG180)</f>
        <v>0</v>
      </c>
    </row>
    <row r="182" spans="1:59" x14ac:dyDescent="0.2">
      <c r="A182" s="139" t="s">
        <v>67</v>
      </c>
      <c r="B182" s="140" t="s">
        <v>249</v>
      </c>
      <c r="C182" s="141" t="s">
        <v>250</v>
      </c>
      <c r="D182" s="142"/>
      <c r="E182" s="143"/>
      <c r="F182" s="143"/>
      <c r="G182" s="144"/>
      <c r="H182" s="145"/>
      <c r="I182" s="145"/>
      <c r="J182" s="145"/>
      <c r="K182" s="145"/>
      <c r="Q182" s="146">
        <v>1</v>
      </c>
    </row>
    <row r="183" spans="1:59" ht="38.25" x14ac:dyDescent="0.2">
      <c r="A183" s="147">
        <v>77</v>
      </c>
      <c r="B183" s="148" t="s">
        <v>251</v>
      </c>
      <c r="C183" s="149" t="s">
        <v>1520</v>
      </c>
      <c r="D183" s="150" t="s">
        <v>99</v>
      </c>
      <c r="E183" s="151">
        <v>600</v>
      </c>
      <c r="F183" s="151"/>
      <c r="G183" s="152">
        <f>E183*F183</f>
        <v>0</v>
      </c>
      <c r="H183" s="153">
        <v>1.8380000000000001E-2</v>
      </c>
      <c r="I183" s="153">
        <f>E183*H183</f>
        <v>11.028</v>
      </c>
      <c r="J183" s="153">
        <v>0</v>
      </c>
      <c r="K183" s="153">
        <f>E183*J183</f>
        <v>0</v>
      </c>
      <c r="Q183" s="146">
        <v>2</v>
      </c>
      <c r="AA183" s="122">
        <v>12</v>
      </c>
      <c r="AB183" s="122">
        <v>0</v>
      </c>
      <c r="AC183" s="122">
        <v>77</v>
      </c>
      <c r="BB183" s="122">
        <v>1</v>
      </c>
      <c r="BC183" s="122">
        <f>IF(BB183=1,G183,0)</f>
        <v>0</v>
      </c>
      <c r="BD183" s="122">
        <f>IF(BB183=2,G183,0)</f>
        <v>0</v>
      </c>
      <c r="BE183" s="122">
        <f>IF(BB183=3,G183,0)</f>
        <v>0</v>
      </c>
      <c r="BF183" s="122">
        <f>IF(BB183=4,G183,0)</f>
        <v>0</v>
      </c>
      <c r="BG183" s="122">
        <f>IF(BB183=5,G183,0)</f>
        <v>0</v>
      </c>
    </row>
    <row r="184" spans="1:59" x14ac:dyDescent="0.2">
      <c r="A184" s="154"/>
      <c r="B184" s="155"/>
      <c r="C184" s="666" t="s">
        <v>252</v>
      </c>
      <c r="D184" s="667"/>
      <c r="E184" s="156">
        <v>600</v>
      </c>
      <c r="F184" s="157"/>
      <c r="G184" s="158"/>
      <c r="H184" s="159"/>
      <c r="I184" s="159"/>
      <c r="J184" s="159"/>
      <c r="K184" s="159"/>
      <c r="M184" s="122" t="s">
        <v>252</v>
      </c>
      <c r="O184" s="160"/>
      <c r="Q184" s="146"/>
    </row>
    <row r="185" spans="1:59" ht="38.25" x14ac:dyDescent="0.2">
      <c r="A185" s="147">
        <v>78</v>
      </c>
      <c r="B185" s="148" t="s">
        <v>253</v>
      </c>
      <c r="C185" s="149" t="s">
        <v>1521</v>
      </c>
      <c r="D185" s="150" t="s">
        <v>99</v>
      </c>
      <c r="E185" s="151">
        <v>600</v>
      </c>
      <c r="F185" s="151"/>
      <c r="G185" s="152">
        <f>E185*F185</f>
        <v>0</v>
      </c>
      <c r="H185" s="153">
        <v>0</v>
      </c>
      <c r="I185" s="153">
        <f>E185*H185</f>
        <v>0</v>
      </c>
      <c r="J185" s="153">
        <v>0</v>
      </c>
      <c r="K185" s="153">
        <f>E185*J185</f>
        <v>0</v>
      </c>
      <c r="Q185" s="146">
        <v>2</v>
      </c>
      <c r="AA185" s="122">
        <v>12</v>
      </c>
      <c r="AB185" s="122">
        <v>0</v>
      </c>
      <c r="AC185" s="122">
        <v>78</v>
      </c>
      <c r="BB185" s="122">
        <v>1</v>
      </c>
      <c r="BC185" s="122">
        <f>IF(BB185=1,G185,0)</f>
        <v>0</v>
      </c>
      <c r="BD185" s="122">
        <f>IF(BB185=2,G185,0)</f>
        <v>0</v>
      </c>
      <c r="BE185" s="122">
        <f>IF(BB185=3,G185,0)</f>
        <v>0</v>
      </c>
      <c r="BF185" s="122">
        <f>IF(BB185=4,G185,0)</f>
        <v>0</v>
      </c>
      <c r="BG185" s="122">
        <f>IF(BB185=5,G185,0)</f>
        <v>0</v>
      </c>
    </row>
    <row r="186" spans="1:59" x14ac:dyDescent="0.2">
      <c r="A186" s="154"/>
      <c r="B186" s="155"/>
      <c r="C186" s="666" t="s">
        <v>252</v>
      </c>
      <c r="D186" s="667"/>
      <c r="E186" s="156">
        <v>600</v>
      </c>
      <c r="F186" s="157"/>
      <c r="G186" s="158"/>
      <c r="H186" s="159"/>
      <c r="I186" s="159"/>
      <c r="J186" s="159"/>
      <c r="K186" s="159"/>
      <c r="M186" s="122" t="s">
        <v>252</v>
      </c>
      <c r="O186" s="160"/>
      <c r="Q186" s="146"/>
    </row>
    <row r="187" spans="1:59" ht="25.5" x14ac:dyDescent="0.2">
      <c r="A187" s="147">
        <v>79</v>
      </c>
      <c r="B187" s="148" t="s">
        <v>254</v>
      </c>
      <c r="C187" s="149" t="s">
        <v>1522</v>
      </c>
      <c r="D187" s="150" t="s">
        <v>99</v>
      </c>
      <c r="E187" s="151">
        <v>36000</v>
      </c>
      <c r="F187" s="151"/>
      <c r="G187" s="152">
        <f>E187*F187</f>
        <v>0</v>
      </c>
      <c r="H187" s="153">
        <v>0</v>
      </c>
      <c r="I187" s="153">
        <f>E187*H187</f>
        <v>0</v>
      </c>
      <c r="J187" s="153">
        <v>0</v>
      </c>
      <c r="K187" s="153">
        <f>E187*J187</f>
        <v>0</v>
      </c>
      <c r="Q187" s="146">
        <v>2</v>
      </c>
      <c r="AA187" s="122">
        <v>12</v>
      </c>
      <c r="AB187" s="122">
        <v>0</v>
      </c>
      <c r="AC187" s="122">
        <v>79</v>
      </c>
      <c r="BB187" s="122">
        <v>1</v>
      </c>
      <c r="BC187" s="122">
        <f>IF(BB187=1,G187,0)</f>
        <v>0</v>
      </c>
      <c r="BD187" s="122">
        <f>IF(BB187=2,G187,0)</f>
        <v>0</v>
      </c>
      <c r="BE187" s="122">
        <f>IF(BB187=3,G187,0)</f>
        <v>0</v>
      </c>
      <c r="BF187" s="122">
        <f>IF(BB187=4,G187,0)</f>
        <v>0</v>
      </c>
      <c r="BG187" s="122">
        <f>IF(BB187=5,G187,0)</f>
        <v>0</v>
      </c>
    </row>
    <row r="188" spans="1:59" x14ac:dyDescent="0.2">
      <c r="A188" s="154"/>
      <c r="B188" s="155"/>
      <c r="C188" s="666" t="s">
        <v>255</v>
      </c>
      <c r="D188" s="667"/>
      <c r="E188" s="156">
        <v>36000</v>
      </c>
      <c r="F188" s="157"/>
      <c r="G188" s="158"/>
      <c r="H188" s="159"/>
      <c r="I188" s="159"/>
      <c r="J188" s="159"/>
      <c r="K188" s="159"/>
      <c r="M188" s="122" t="s">
        <v>255</v>
      </c>
      <c r="O188" s="160"/>
      <c r="Q188" s="146"/>
    </row>
    <row r="189" spans="1:59" ht="38.25" x14ac:dyDescent="0.2">
      <c r="A189" s="147">
        <v>80</v>
      </c>
      <c r="B189" s="148" t="s">
        <v>256</v>
      </c>
      <c r="C189" s="149" t="s">
        <v>1523</v>
      </c>
      <c r="D189" s="150" t="s">
        <v>99</v>
      </c>
      <c r="E189" s="151">
        <v>600</v>
      </c>
      <c r="F189" s="151"/>
      <c r="G189" s="152">
        <f>E189*F189</f>
        <v>0</v>
      </c>
      <c r="H189" s="153">
        <v>0</v>
      </c>
      <c r="I189" s="153">
        <f>E189*H189</f>
        <v>0</v>
      </c>
      <c r="J189" s="153">
        <v>0</v>
      </c>
      <c r="K189" s="153">
        <f>E189*J189</f>
        <v>0</v>
      </c>
      <c r="Q189" s="146">
        <v>2</v>
      </c>
      <c r="AA189" s="122">
        <v>12</v>
      </c>
      <c r="AB189" s="122">
        <v>0</v>
      </c>
      <c r="AC189" s="122">
        <v>80</v>
      </c>
      <c r="BB189" s="122">
        <v>1</v>
      </c>
      <c r="BC189" s="122">
        <f>IF(BB189=1,G189,0)</f>
        <v>0</v>
      </c>
      <c r="BD189" s="122">
        <f>IF(BB189=2,G189,0)</f>
        <v>0</v>
      </c>
      <c r="BE189" s="122">
        <f>IF(BB189=3,G189,0)</f>
        <v>0</v>
      </c>
      <c r="BF189" s="122">
        <f>IF(BB189=4,G189,0)</f>
        <v>0</v>
      </c>
      <c r="BG189" s="122">
        <f>IF(BB189=5,G189,0)</f>
        <v>0</v>
      </c>
    </row>
    <row r="190" spans="1:59" x14ac:dyDescent="0.2">
      <c r="A190" s="154"/>
      <c r="B190" s="155"/>
      <c r="C190" s="666" t="s">
        <v>252</v>
      </c>
      <c r="D190" s="667"/>
      <c r="E190" s="156">
        <v>600</v>
      </c>
      <c r="F190" s="157"/>
      <c r="G190" s="158"/>
      <c r="H190" s="159"/>
      <c r="I190" s="159"/>
      <c r="J190" s="159"/>
      <c r="K190" s="159"/>
      <c r="M190" s="122" t="s">
        <v>252</v>
      </c>
      <c r="O190" s="160"/>
      <c r="Q190" s="146"/>
    </row>
    <row r="191" spans="1:59" ht="38.25" x14ac:dyDescent="0.2">
      <c r="A191" s="147">
        <v>81</v>
      </c>
      <c r="B191" s="148" t="s">
        <v>257</v>
      </c>
      <c r="C191" s="149" t="s">
        <v>1524</v>
      </c>
      <c r="D191" s="150" t="s">
        <v>258</v>
      </c>
      <c r="E191" s="151">
        <v>2</v>
      </c>
      <c r="F191" s="151"/>
      <c r="G191" s="152">
        <f>E191*F191</f>
        <v>0</v>
      </c>
      <c r="H191" s="153">
        <v>0</v>
      </c>
      <c r="I191" s="153">
        <f>E191*H191</f>
        <v>0</v>
      </c>
      <c r="J191" s="153">
        <v>0</v>
      </c>
      <c r="K191" s="153">
        <f>E191*J191</f>
        <v>0</v>
      </c>
      <c r="Q191" s="146">
        <v>2</v>
      </c>
      <c r="AA191" s="122">
        <v>12</v>
      </c>
      <c r="AB191" s="122">
        <v>0</v>
      </c>
      <c r="AC191" s="122">
        <v>81</v>
      </c>
      <c r="BB191" s="122">
        <v>1</v>
      </c>
      <c r="BC191" s="122">
        <f>IF(BB191=1,G191,0)</f>
        <v>0</v>
      </c>
      <c r="BD191" s="122">
        <f>IF(BB191=2,G191,0)</f>
        <v>0</v>
      </c>
      <c r="BE191" s="122">
        <f>IF(BB191=3,G191,0)</f>
        <v>0</v>
      </c>
      <c r="BF191" s="122">
        <f>IF(BB191=4,G191,0)</f>
        <v>0</v>
      </c>
      <c r="BG191" s="122">
        <f>IF(BB191=5,G191,0)</f>
        <v>0</v>
      </c>
    </row>
    <row r="192" spans="1:59" ht="38.25" x14ac:dyDescent="0.2">
      <c r="A192" s="147">
        <v>82</v>
      </c>
      <c r="B192" s="148" t="s">
        <v>259</v>
      </c>
      <c r="C192" s="149" t="s">
        <v>1525</v>
      </c>
      <c r="D192" s="150" t="s">
        <v>260</v>
      </c>
      <c r="E192" s="151">
        <v>180</v>
      </c>
      <c r="F192" s="151"/>
      <c r="G192" s="152">
        <f>E192*F192</f>
        <v>0</v>
      </c>
      <c r="H192" s="153">
        <v>0</v>
      </c>
      <c r="I192" s="153">
        <f>E192*H192</f>
        <v>0</v>
      </c>
      <c r="J192" s="153">
        <v>0</v>
      </c>
      <c r="K192" s="153">
        <f>E192*J192</f>
        <v>0</v>
      </c>
      <c r="Q192" s="146">
        <v>2</v>
      </c>
      <c r="AA192" s="122">
        <v>12</v>
      </c>
      <c r="AB192" s="122">
        <v>0</v>
      </c>
      <c r="AC192" s="122">
        <v>82</v>
      </c>
      <c r="BB192" s="122">
        <v>1</v>
      </c>
      <c r="BC192" s="122">
        <f>IF(BB192=1,G192,0)</f>
        <v>0</v>
      </c>
      <c r="BD192" s="122">
        <f>IF(BB192=2,G192,0)</f>
        <v>0</v>
      </c>
      <c r="BE192" s="122">
        <f>IF(BB192=3,G192,0)</f>
        <v>0</v>
      </c>
      <c r="BF192" s="122">
        <f>IF(BB192=4,G192,0)</f>
        <v>0</v>
      </c>
      <c r="BG192" s="122">
        <f>IF(BB192=5,G192,0)</f>
        <v>0</v>
      </c>
    </row>
    <row r="193" spans="1:59" x14ac:dyDescent="0.2">
      <c r="A193" s="161"/>
      <c r="B193" s="162" t="s">
        <v>71</v>
      </c>
      <c r="C193" s="163" t="str">
        <f>CONCATENATE(B182," ",C182)</f>
        <v>94 Lešení a stavební výtahy</v>
      </c>
      <c r="D193" s="161"/>
      <c r="E193" s="164"/>
      <c r="F193" s="164"/>
      <c r="G193" s="165">
        <f>SUM(G182:G192)</f>
        <v>0</v>
      </c>
      <c r="H193" s="166"/>
      <c r="I193" s="167">
        <f>SUM(I182:I192)</f>
        <v>11.028</v>
      </c>
      <c r="J193" s="166"/>
      <c r="K193" s="167">
        <f>SUM(K182:K192)</f>
        <v>0</v>
      </c>
      <c r="Q193" s="146">
        <v>4</v>
      </c>
      <c r="BC193" s="168">
        <f>SUM(BC182:BC192)</f>
        <v>0</v>
      </c>
      <c r="BD193" s="168">
        <f>SUM(BD182:BD192)</f>
        <v>0</v>
      </c>
      <c r="BE193" s="168">
        <f>SUM(BE182:BE192)</f>
        <v>0</v>
      </c>
      <c r="BF193" s="168">
        <f>SUM(BF182:BF192)</f>
        <v>0</v>
      </c>
      <c r="BG193" s="168">
        <f>SUM(BG182:BG192)</f>
        <v>0</v>
      </c>
    </row>
    <row r="194" spans="1:59" x14ac:dyDescent="0.2">
      <c r="A194" s="139" t="s">
        <v>67</v>
      </c>
      <c r="B194" s="140" t="s">
        <v>261</v>
      </c>
      <c r="C194" s="141" t="s">
        <v>262</v>
      </c>
      <c r="D194" s="142"/>
      <c r="E194" s="143"/>
      <c r="F194" s="143"/>
      <c r="G194" s="144"/>
      <c r="H194" s="145"/>
      <c r="I194" s="145"/>
      <c r="J194" s="145"/>
      <c r="K194" s="145"/>
      <c r="Q194" s="146">
        <v>1</v>
      </c>
    </row>
    <row r="195" spans="1:59" ht="51" x14ac:dyDescent="0.2">
      <c r="A195" s="147">
        <v>83</v>
      </c>
      <c r="B195" s="148" t="s">
        <v>263</v>
      </c>
      <c r="C195" s="149" t="s">
        <v>1526</v>
      </c>
      <c r="D195" s="150" t="s">
        <v>99</v>
      </c>
      <c r="E195" s="151">
        <v>375.84</v>
      </c>
      <c r="F195" s="151"/>
      <c r="G195" s="152">
        <f>E195*F195</f>
        <v>0</v>
      </c>
      <c r="H195" s="153">
        <v>8.7749999999999995E-2</v>
      </c>
      <c r="I195" s="153">
        <f>E195*H195</f>
        <v>32.979959999999998</v>
      </c>
      <c r="J195" s="153">
        <v>0</v>
      </c>
      <c r="K195" s="153">
        <f>E195*J195</f>
        <v>0</v>
      </c>
      <c r="Q195" s="146">
        <v>2</v>
      </c>
      <c r="AA195" s="122">
        <v>12</v>
      </c>
      <c r="AB195" s="122">
        <v>0</v>
      </c>
      <c r="AC195" s="122">
        <v>83</v>
      </c>
      <c r="BB195" s="122">
        <v>1</v>
      </c>
      <c r="BC195" s="122">
        <f>IF(BB195=1,G195,0)</f>
        <v>0</v>
      </c>
      <c r="BD195" s="122">
        <f>IF(BB195=2,G195,0)</f>
        <v>0</v>
      </c>
      <c r="BE195" s="122">
        <f>IF(BB195=3,G195,0)</f>
        <v>0</v>
      </c>
      <c r="BF195" s="122">
        <f>IF(BB195=4,G195,0)</f>
        <v>0</v>
      </c>
      <c r="BG195" s="122">
        <f>IF(BB195=5,G195,0)</f>
        <v>0</v>
      </c>
    </row>
    <row r="196" spans="1:59" x14ac:dyDescent="0.2">
      <c r="A196" s="154"/>
      <c r="B196" s="155"/>
      <c r="C196" s="666" t="s">
        <v>264</v>
      </c>
      <c r="D196" s="667"/>
      <c r="E196" s="156">
        <v>375.84</v>
      </c>
      <c r="F196" s="157"/>
      <c r="G196" s="158"/>
      <c r="H196" s="159"/>
      <c r="I196" s="159"/>
      <c r="J196" s="159"/>
      <c r="K196" s="159"/>
      <c r="M196" s="122" t="s">
        <v>264</v>
      </c>
      <c r="O196" s="160"/>
      <c r="Q196" s="146"/>
    </row>
    <row r="197" spans="1:59" ht="51" x14ac:dyDescent="0.2">
      <c r="A197" s="147">
        <v>84</v>
      </c>
      <c r="B197" s="148" t="s">
        <v>265</v>
      </c>
      <c r="C197" s="149" t="s">
        <v>1527</v>
      </c>
      <c r="D197" s="150" t="s">
        <v>99</v>
      </c>
      <c r="E197" s="151">
        <v>200.52</v>
      </c>
      <c r="F197" s="151"/>
      <c r="G197" s="152">
        <f>E197*F197</f>
        <v>0</v>
      </c>
      <c r="H197" s="153">
        <v>6.6470000000000001E-2</v>
      </c>
      <c r="I197" s="153">
        <f>E197*H197</f>
        <v>13.328564400000001</v>
      </c>
      <c r="J197" s="153">
        <v>0</v>
      </c>
      <c r="K197" s="153">
        <f>E197*J197</f>
        <v>0</v>
      </c>
      <c r="Q197" s="146">
        <v>2</v>
      </c>
      <c r="AA197" s="122">
        <v>12</v>
      </c>
      <c r="AB197" s="122">
        <v>0</v>
      </c>
      <c r="AC197" s="122">
        <v>84</v>
      </c>
      <c r="BB197" s="122">
        <v>1</v>
      </c>
      <c r="BC197" s="122">
        <f>IF(BB197=1,G197,0)</f>
        <v>0</v>
      </c>
      <c r="BD197" s="122">
        <f>IF(BB197=2,G197,0)</f>
        <v>0</v>
      </c>
      <c r="BE197" s="122">
        <f>IF(BB197=3,G197,0)</f>
        <v>0</v>
      </c>
      <c r="BF197" s="122">
        <f>IF(BB197=4,G197,0)</f>
        <v>0</v>
      </c>
      <c r="BG197" s="122">
        <f>IF(BB197=5,G197,0)</f>
        <v>0</v>
      </c>
    </row>
    <row r="198" spans="1:59" x14ac:dyDescent="0.2">
      <c r="A198" s="154"/>
      <c r="B198" s="155"/>
      <c r="C198" s="666" t="s">
        <v>266</v>
      </c>
      <c r="D198" s="667"/>
      <c r="E198" s="156">
        <v>200.52</v>
      </c>
      <c r="F198" s="157"/>
      <c r="G198" s="158"/>
      <c r="H198" s="159"/>
      <c r="I198" s="159"/>
      <c r="J198" s="159"/>
      <c r="K198" s="159"/>
      <c r="M198" s="122" t="s">
        <v>266</v>
      </c>
      <c r="O198" s="160"/>
      <c r="Q198" s="146"/>
    </row>
    <row r="199" spans="1:59" ht="38.25" x14ac:dyDescent="0.2">
      <c r="A199" s="147">
        <v>85</v>
      </c>
      <c r="B199" s="148" t="s">
        <v>265</v>
      </c>
      <c r="C199" s="149" t="s">
        <v>1528</v>
      </c>
      <c r="D199" s="150" t="s">
        <v>99</v>
      </c>
      <c r="E199" s="151">
        <v>80.73</v>
      </c>
      <c r="F199" s="151"/>
      <c r="G199" s="152">
        <f>E199*F199</f>
        <v>0</v>
      </c>
      <c r="H199" s="153">
        <v>6.6470000000000001E-2</v>
      </c>
      <c r="I199" s="153">
        <f>E199*H199</f>
        <v>5.3661231000000003</v>
      </c>
      <c r="J199" s="153">
        <v>0</v>
      </c>
      <c r="K199" s="153">
        <f>E199*J199</f>
        <v>0</v>
      </c>
      <c r="Q199" s="146">
        <v>2</v>
      </c>
      <c r="AA199" s="122">
        <v>12</v>
      </c>
      <c r="AB199" s="122">
        <v>0</v>
      </c>
      <c r="AC199" s="122">
        <v>85</v>
      </c>
      <c r="BB199" s="122">
        <v>1</v>
      </c>
      <c r="BC199" s="122">
        <f>IF(BB199=1,G199,0)</f>
        <v>0</v>
      </c>
      <c r="BD199" s="122">
        <f>IF(BB199=2,G199,0)</f>
        <v>0</v>
      </c>
      <c r="BE199" s="122">
        <f>IF(BB199=3,G199,0)</f>
        <v>0</v>
      </c>
      <c r="BF199" s="122">
        <f>IF(BB199=4,G199,0)</f>
        <v>0</v>
      </c>
      <c r="BG199" s="122">
        <f>IF(BB199=5,G199,0)</f>
        <v>0</v>
      </c>
    </row>
    <row r="200" spans="1:59" x14ac:dyDescent="0.2">
      <c r="A200" s="154"/>
      <c r="B200" s="155"/>
      <c r="C200" s="666" t="s">
        <v>267</v>
      </c>
      <c r="D200" s="667"/>
      <c r="E200" s="156">
        <v>80.73</v>
      </c>
      <c r="F200" s="157"/>
      <c r="G200" s="158"/>
      <c r="H200" s="159"/>
      <c r="I200" s="159"/>
      <c r="J200" s="159"/>
      <c r="K200" s="159"/>
      <c r="M200" s="122" t="s">
        <v>267</v>
      </c>
      <c r="O200" s="160"/>
      <c r="Q200" s="146"/>
    </row>
    <row r="201" spans="1:59" x14ac:dyDescent="0.2">
      <c r="A201" s="161"/>
      <c r="B201" s="162" t="s">
        <v>71</v>
      </c>
      <c r="C201" s="163" t="str">
        <f>CONCATENATE(B194," ",C194)</f>
        <v>95 Dokončovací kce na pozem.stav.</v>
      </c>
      <c r="D201" s="161"/>
      <c r="E201" s="164"/>
      <c r="F201" s="164"/>
      <c r="G201" s="165">
        <f>SUM(G194:G200)</f>
        <v>0</v>
      </c>
      <c r="H201" s="166"/>
      <c r="I201" s="167">
        <f>SUM(I194:I200)</f>
        <v>51.674647499999999</v>
      </c>
      <c r="J201" s="166"/>
      <c r="K201" s="167">
        <f>SUM(K194:K200)</f>
        <v>0</v>
      </c>
      <c r="Q201" s="146">
        <v>4</v>
      </c>
      <c r="BC201" s="168">
        <f>SUM(BC194:BC200)</f>
        <v>0</v>
      </c>
      <c r="BD201" s="168">
        <f>SUM(BD194:BD200)</f>
        <v>0</v>
      </c>
      <c r="BE201" s="168">
        <f>SUM(BE194:BE200)</f>
        <v>0</v>
      </c>
      <c r="BF201" s="168">
        <f>SUM(BF194:BF200)</f>
        <v>0</v>
      </c>
      <c r="BG201" s="168">
        <f>SUM(BG194:BG200)</f>
        <v>0</v>
      </c>
    </row>
    <row r="202" spans="1:59" x14ac:dyDescent="0.2">
      <c r="A202" s="139" t="s">
        <v>67</v>
      </c>
      <c r="B202" s="140" t="s">
        <v>268</v>
      </c>
      <c r="C202" s="141" t="s">
        <v>269</v>
      </c>
      <c r="D202" s="142"/>
      <c r="E202" s="143"/>
      <c r="F202" s="143"/>
      <c r="G202" s="144"/>
      <c r="H202" s="145"/>
      <c r="I202" s="145"/>
      <c r="J202" s="145"/>
      <c r="K202" s="145"/>
      <c r="Q202" s="146">
        <v>1</v>
      </c>
    </row>
    <row r="203" spans="1:59" ht="38.25" x14ac:dyDescent="0.2">
      <c r="A203" s="147">
        <v>86</v>
      </c>
      <c r="B203" s="148" t="s">
        <v>270</v>
      </c>
      <c r="C203" s="149" t="s">
        <v>1529</v>
      </c>
      <c r="D203" s="150" t="s">
        <v>75</v>
      </c>
      <c r="E203" s="151">
        <v>104</v>
      </c>
      <c r="F203" s="151"/>
      <c r="G203" s="152">
        <f>E203*F203</f>
        <v>0</v>
      </c>
      <c r="H203" s="153">
        <v>0</v>
      </c>
      <c r="I203" s="153">
        <f>E203*H203</f>
        <v>0</v>
      </c>
      <c r="J203" s="153">
        <v>-0.01</v>
      </c>
      <c r="K203" s="153">
        <f>E203*J203</f>
        <v>-1.04</v>
      </c>
      <c r="Q203" s="146">
        <v>2</v>
      </c>
      <c r="AA203" s="122">
        <v>12</v>
      </c>
      <c r="AB203" s="122">
        <v>0</v>
      </c>
      <c r="AC203" s="122">
        <v>86</v>
      </c>
      <c r="BB203" s="122">
        <v>1</v>
      </c>
      <c r="BC203" s="122">
        <f>IF(BB203=1,G203,0)</f>
        <v>0</v>
      </c>
      <c r="BD203" s="122">
        <f>IF(BB203=2,G203,0)</f>
        <v>0</v>
      </c>
      <c r="BE203" s="122">
        <f>IF(BB203=3,G203,0)</f>
        <v>0</v>
      </c>
      <c r="BF203" s="122">
        <f>IF(BB203=4,G203,0)</f>
        <v>0</v>
      </c>
      <c r="BG203" s="122">
        <f>IF(BB203=5,G203,0)</f>
        <v>0</v>
      </c>
    </row>
    <row r="204" spans="1:59" x14ac:dyDescent="0.2">
      <c r="A204" s="154"/>
      <c r="B204" s="155"/>
      <c r="C204" s="666" t="s">
        <v>271</v>
      </c>
      <c r="D204" s="667"/>
      <c r="E204" s="156">
        <v>104</v>
      </c>
      <c r="F204" s="157"/>
      <c r="G204" s="158"/>
      <c r="H204" s="159"/>
      <c r="I204" s="159"/>
      <c r="J204" s="159"/>
      <c r="K204" s="159"/>
      <c r="M204" s="122" t="s">
        <v>271</v>
      </c>
      <c r="O204" s="160"/>
      <c r="Q204" s="146"/>
    </row>
    <row r="205" spans="1:59" ht="38.25" x14ac:dyDescent="0.2">
      <c r="A205" s="147">
        <v>87</v>
      </c>
      <c r="B205" s="148" t="s">
        <v>272</v>
      </c>
      <c r="C205" s="149" t="s">
        <v>1530</v>
      </c>
      <c r="D205" s="150" t="s">
        <v>78</v>
      </c>
      <c r="E205" s="151">
        <v>9.36</v>
      </c>
      <c r="F205" s="151"/>
      <c r="G205" s="152">
        <f>E205*F205</f>
        <v>0</v>
      </c>
      <c r="H205" s="153">
        <v>1.2800000000000001E-3</v>
      </c>
      <c r="I205" s="153">
        <f>E205*H205</f>
        <v>1.19808E-2</v>
      </c>
      <c r="J205" s="153">
        <v>-1.95</v>
      </c>
      <c r="K205" s="153">
        <f>E205*J205</f>
        <v>-18.251999999999999</v>
      </c>
      <c r="Q205" s="146">
        <v>2</v>
      </c>
      <c r="AA205" s="122">
        <v>12</v>
      </c>
      <c r="AB205" s="122">
        <v>0</v>
      </c>
      <c r="AC205" s="122">
        <v>87</v>
      </c>
      <c r="BB205" s="122">
        <v>1</v>
      </c>
      <c r="BC205" s="122">
        <f>IF(BB205=1,G205,0)</f>
        <v>0</v>
      </c>
      <c r="BD205" s="122">
        <f>IF(BB205=2,G205,0)</f>
        <v>0</v>
      </c>
      <c r="BE205" s="122">
        <f>IF(BB205=3,G205,0)</f>
        <v>0</v>
      </c>
      <c r="BF205" s="122">
        <f>IF(BB205=4,G205,0)</f>
        <v>0</v>
      </c>
      <c r="BG205" s="122">
        <f>IF(BB205=5,G205,0)</f>
        <v>0</v>
      </c>
    </row>
    <row r="206" spans="1:59" x14ac:dyDescent="0.2">
      <c r="A206" s="154"/>
      <c r="B206" s="155"/>
      <c r="C206" s="666" t="s">
        <v>273</v>
      </c>
      <c r="D206" s="667"/>
      <c r="E206" s="156">
        <v>9.36</v>
      </c>
      <c r="F206" s="157"/>
      <c r="G206" s="158"/>
      <c r="H206" s="159"/>
      <c r="I206" s="159"/>
      <c r="J206" s="159"/>
      <c r="K206" s="159"/>
      <c r="M206" s="122" t="s">
        <v>273</v>
      </c>
      <c r="O206" s="160"/>
      <c r="Q206" s="146"/>
    </row>
    <row r="207" spans="1:59" x14ac:dyDescent="0.2">
      <c r="A207" s="161"/>
      <c r="B207" s="162" t="s">
        <v>71</v>
      </c>
      <c r="C207" s="163" t="str">
        <f>CONCATENATE(B202," ",C202)</f>
        <v>96 Bourání konstrukcí</v>
      </c>
      <c r="D207" s="161"/>
      <c r="E207" s="164"/>
      <c r="F207" s="164"/>
      <c r="G207" s="165">
        <f>SUM(G202:G206)</f>
        <v>0</v>
      </c>
      <c r="H207" s="166"/>
      <c r="I207" s="167">
        <f>SUM(I202:I206)</f>
        <v>1.19808E-2</v>
      </c>
      <c r="J207" s="166"/>
      <c r="K207" s="167">
        <f>SUM(K202:K206)</f>
        <v>-19.291999999999998</v>
      </c>
      <c r="Q207" s="146">
        <v>4</v>
      </c>
      <c r="BC207" s="168">
        <f>SUM(BC202:BC206)</f>
        <v>0</v>
      </c>
      <c r="BD207" s="168">
        <f>SUM(BD202:BD206)</f>
        <v>0</v>
      </c>
      <c r="BE207" s="168">
        <f>SUM(BE202:BE206)</f>
        <v>0</v>
      </c>
      <c r="BF207" s="168">
        <f>SUM(BF202:BF206)</f>
        <v>0</v>
      </c>
      <c r="BG207" s="168">
        <f>SUM(BG202:BG206)</f>
        <v>0</v>
      </c>
    </row>
    <row r="208" spans="1:59" x14ac:dyDescent="0.2">
      <c r="A208" s="139" t="s">
        <v>67</v>
      </c>
      <c r="B208" s="140" t="s">
        <v>274</v>
      </c>
      <c r="C208" s="141" t="s">
        <v>275</v>
      </c>
      <c r="D208" s="142"/>
      <c r="E208" s="143"/>
      <c r="F208" s="143"/>
      <c r="G208" s="144"/>
      <c r="H208" s="145"/>
      <c r="I208" s="145"/>
      <c r="J208" s="145"/>
      <c r="K208" s="145"/>
      <c r="Q208" s="146">
        <v>1</v>
      </c>
    </row>
    <row r="209" spans="1:59" ht="38.25" x14ac:dyDescent="0.2">
      <c r="A209" s="147">
        <v>88</v>
      </c>
      <c r="B209" s="148" t="s">
        <v>276</v>
      </c>
      <c r="C209" s="149" t="s">
        <v>1531</v>
      </c>
      <c r="D209" s="150" t="s">
        <v>75</v>
      </c>
      <c r="E209" s="151">
        <v>136</v>
      </c>
      <c r="F209" s="151"/>
      <c r="G209" s="152">
        <f>E209*F209</f>
        <v>0</v>
      </c>
      <c r="H209" s="153">
        <v>2.366E-2</v>
      </c>
      <c r="I209" s="153">
        <f>E209*H209</f>
        <v>3.2177600000000002</v>
      </c>
      <c r="J209" s="153">
        <v>0</v>
      </c>
      <c r="K209" s="153">
        <f>E209*J209</f>
        <v>0</v>
      </c>
      <c r="Q209" s="146">
        <v>2</v>
      </c>
      <c r="AA209" s="122">
        <v>12</v>
      </c>
      <c r="AB209" s="122">
        <v>0</v>
      </c>
      <c r="AC209" s="122">
        <v>88</v>
      </c>
      <c r="BB209" s="122">
        <v>1</v>
      </c>
      <c r="BC209" s="122">
        <f>IF(BB209=1,G209,0)</f>
        <v>0</v>
      </c>
      <c r="BD209" s="122">
        <f>IF(BB209=2,G209,0)</f>
        <v>0</v>
      </c>
      <c r="BE209" s="122">
        <f>IF(BB209=3,G209,0)</f>
        <v>0</v>
      </c>
      <c r="BF209" s="122">
        <f>IF(BB209=4,G209,0)</f>
        <v>0</v>
      </c>
      <c r="BG209" s="122">
        <f>IF(BB209=5,G209,0)</f>
        <v>0</v>
      </c>
    </row>
    <row r="210" spans="1:59" x14ac:dyDescent="0.2">
      <c r="A210" s="154"/>
      <c r="B210" s="155"/>
      <c r="C210" s="666" t="s">
        <v>277</v>
      </c>
      <c r="D210" s="667"/>
      <c r="E210" s="156">
        <v>136</v>
      </c>
      <c r="F210" s="157"/>
      <c r="G210" s="158"/>
      <c r="H210" s="159"/>
      <c r="I210" s="159"/>
      <c r="J210" s="159"/>
      <c r="K210" s="159"/>
      <c r="M210" s="122" t="s">
        <v>277</v>
      </c>
      <c r="O210" s="160"/>
      <c r="Q210" s="146"/>
    </row>
    <row r="211" spans="1:59" x14ac:dyDescent="0.2">
      <c r="A211" s="161"/>
      <c r="B211" s="162" t="s">
        <v>71</v>
      </c>
      <c r="C211" s="163" t="str">
        <f>CONCATENATE(B208," ",C208)</f>
        <v>97 Prorážení otvorů</v>
      </c>
      <c r="D211" s="161"/>
      <c r="E211" s="164"/>
      <c r="F211" s="164"/>
      <c r="G211" s="165">
        <f>SUM(G208:G210)</f>
        <v>0</v>
      </c>
      <c r="H211" s="166"/>
      <c r="I211" s="167">
        <f>SUM(I208:I210)</f>
        <v>3.2177600000000002</v>
      </c>
      <c r="J211" s="166"/>
      <c r="K211" s="167">
        <f>SUM(K208:K210)</f>
        <v>0</v>
      </c>
      <c r="Q211" s="146">
        <v>4</v>
      </c>
      <c r="BC211" s="168">
        <f>SUM(BC208:BC210)</f>
        <v>0</v>
      </c>
      <c r="BD211" s="168">
        <f>SUM(BD208:BD210)</f>
        <v>0</v>
      </c>
      <c r="BE211" s="168">
        <f>SUM(BE208:BE210)</f>
        <v>0</v>
      </c>
      <c r="BF211" s="168">
        <f>SUM(BF208:BF210)</f>
        <v>0</v>
      </c>
      <c r="BG211" s="168">
        <f>SUM(BG208:BG210)</f>
        <v>0</v>
      </c>
    </row>
    <row r="212" spans="1:59" x14ac:dyDescent="0.2">
      <c r="A212" s="139" t="s">
        <v>67</v>
      </c>
      <c r="B212" s="140" t="s">
        <v>278</v>
      </c>
      <c r="C212" s="141" t="s">
        <v>279</v>
      </c>
      <c r="D212" s="142"/>
      <c r="E212" s="143"/>
      <c r="F212" s="143"/>
      <c r="G212" s="144"/>
      <c r="H212" s="145"/>
      <c r="I212" s="145"/>
      <c r="J212" s="145"/>
      <c r="K212" s="145"/>
      <c r="Q212" s="146">
        <v>1</v>
      </c>
    </row>
    <row r="213" spans="1:59" ht="38.25" x14ac:dyDescent="0.2">
      <c r="A213" s="147">
        <v>89</v>
      </c>
      <c r="B213" s="148" t="s">
        <v>280</v>
      </c>
      <c r="C213" s="149" t="s">
        <v>1532</v>
      </c>
      <c r="D213" s="150" t="s">
        <v>104</v>
      </c>
      <c r="E213" s="151">
        <v>14.704000000000001</v>
      </c>
      <c r="F213" s="151"/>
      <c r="G213" s="152">
        <f>E213*F213</f>
        <v>0</v>
      </c>
      <c r="H213" s="153">
        <v>0</v>
      </c>
      <c r="I213" s="153">
        <f>E213*H213</f>
        <v>0</v>
      </c>
      <c r="J213" s="153">
        <v>0</v>
      </c>
      <c r="K213" s="153">
        <f>E213*J213</f>
        <v>0</v>
      </c>
      <c r="Q213" s="146">
        <v>2</v>
      </c>
      <c r="AA213" s="122">
        <v>12</v>
      </c>
      <c r="AB213" s="122">
        <v>0</v>
      </c>
      <c r="AC213" s="122">
        <v>89</v>
      </c>
      <c r="BB213" s="122">
        <v>1</v>
      </c>
      <c r="BC213" s="122">
        <f>IF(BB213=1,G213,0)</f>
        <v>0</v>
      </c>
      <c r="BD213" s="122">
        <f>IF(BB213=2,G213,0)</f>
        <v>0</v>
      </c>
      <c r="BE213" s="122">
        <f>IF(BB213=3,G213,0)</f>
        <v>0</v>
      </c>
      <c r="BF213" s="122">
        <f>IF(BB213=4,G213,0)</f>
        <v>0</v>
      </c>
      <c r="BG213" s="122">
        <f>IF(BB213=5,G213,0)</f>
        <v>0</v>
      </c>
    </row>
    <row r="214" spans="1:59" ht="38.25" x14ac:dyDescent="0.2">
      <c r="A214" s="147">
        <v>90</v>
      </c>
      <c r="B214" s="148" t="s">
        <v>281</v>
      </c>
      <c r="C214" s="149" t="s">
        <v>1533</v>
      </c>
      <c r="D214" s="150" t="s">
        <v>104</v>
      </c>
      <c r="E214" s="151">
        <v>1721.57</v>
      </c>
      <c r="F214" s="151"/>
      <c r="G214" s="152">
        <f>E214*F214</f>
        <v>0</v>
      </c>
      <c r="H214" s="153">
        <v>0</v>
      </c>
      <c r="I214" s="153">
        <f>E214*H214</f>
        <v>0</v>
      </c>
      <c r="J214" s="153">
        <v>0</v>
      </c>
      <c r="K214" s="153">
        <f>E214*J214</f>
        <v>0</v>
      </c>
      <c r="Q214" s="146">
        <v>2</v>
      </c>
      <c r="AA214" s="122">
        <v>12</v>
      </c>
      <c r="AB214" s="122">
        <v>0</v>
      </c>
      <c r="AC214" s="122">
        <v>90</v>
      </c>
      <c r="BB214" s="122">
        <v>1</v>
      </c>
      <c r="BC214" s="122">
        <f>IF(BB214=1,G214,0)</f>
        <v>0</v>
      </c>
      <c r="BD214" s="122">
        <f>IF(BB214=2,G214,0)</f>
        <v>0</v>
      </c>
      <c r="BE214" s="122">
        <f>IF(BB214=3,G214,0)</f>
        <v>0</v>
      </c>
      <c r="BF214" s="122">
        <f>IF(BB214=4,G214,0)</f>
        <v>0</v>
      </c>
      <c r="BG214" s="122">
        <f>IF(BB214=5,G214,0)</f>
        <v>0</v>
      </c>
    </row>
    <row r="215" spans="1:59" x14ac:dyDescent="0.2">
      <c r="A215" s="154"/>
      <c r="B215" s="155"/>
      <c r="C215" s="666" t="s">
        <v>282</v>
      </c>
      <c r="D215" s="667"/>
      <c r="E215" s="156">
        <v>1721.57</v>
      </c>
      <c r="F215" s="157"/>
      <c r="G215" s="158"/>
      <c r="H215" s="159"/>
      <c r="I215" s="159"/>
      <c r="J215" s="159"/>
      <c r="K215" s="159"/>
      <c r="M215" s="122" t="s">
        <v>282</v>
      </c>
      <c r="O215" s="160"/>
      <c r="Q215" s="146"/>
    </row>
    <row r="216" spans="1:59" x14ac:dyDescent="0.2">
      <c r="A216" s="161"/>
      <c r="B216" s="162" t="s">
        <v>71</v>
      </c>
      <c r="C216" s="163" t="str">
        <f>CONCATENATE(B212," ",C212)</f>
        <v>99 Staveništní přesun hmot</v>
      </c>
      <c r="D216" s="161"/>
      <c r="E216" s="164"/>
      <c r="F216" s="164"/>
      <c r="G216" s="165">
        <f>SUM(G212:G215)</f>
        <v>0</v>
      </c>
      <c r="H216" s="166"/>
      <c r="I216" s="167">
        <f>SUM(I212:I215)</f>
        <v>0</v>
      </c>
      <c r="J216" s="166"/>
      <c r="K216" s="167">
        <f>SUM(K212:K215)</f>
        <v>0</v>
      </c>
      <c r="Q216" s="146">
        <v>4</v>
      </c>
      <c r="BC216" s="168">
        <f>SUM(BC212:BC215)</f>
        <v>0</v>
      </c>
      <c r="BD216" s="168">
        <f>SUM(BD212:BD215)</f>
        <v>0</v>
      </c>
      <c r="BE216" s="168">
        <f>SUM(BE212:BE215)</f>
        <v>0</v>
      </c>
      <c r="BF216" s="168">
        <f>SUM(BF212:BF215)</f>
        <v>0</v>
      </c>
      <c r="BG216" s="168">
        <f>SUM(BG212:BG215)</f>
        <v>0</v>
      </c>
    </row>
    <row r="217" spans="1:59" x14ac:dyDescent="0.2">
      <c r="A217" s="139" t="s">
        <v>67</v>
      </c>
      <c r="B217" s="140" t="s">
        <v>283</v>
      </c>
      <c r="C217" s="141" t="s">
        <v>284</v>
      </c>
      <c r="D217" s="142"/>
      <c r="E217" s="143"/>
      <c r="F217" s="143"/>
      <c r="G217" s="144"/>
      <c r="H217" s="145"/>
      <c r="I217" s="145"/>
      <c r="J217" s="145"/>
      <c r="K217" s="145"/>
      <c r="Q217" s="146">
        <v>1</v>
      </c>
    </row>
    <row r="218" spans="1:59" ht="38.25" x14ac:dyDescent="0.2">
      <c r="A218" s="147">
        <v>91</v>
      </c>
      <c r="B218" s="148" t="s">
        <v>285</v>
      </c>
      <c r="C218" s="149" t="s">
        <v>1767</v>
      </c>
      <c r="D218" s="150" t="s">
        <v>99</v>
      </c>
      <c r="E218" s="151">
        <v>321.26159999999999</v>
      </c>
      <c r="F218" s="151"/>
      <c r="G218" s="152">
        <f>E218*F218</f>
        <v>0</v>
      </c>
      <c r="H218" s="153">
        <v>1.1990000000000001E-2</v>
      </c>
      <c r="I218" s="153">
        <f>E218*H218</f>
        <v>3.8519265840000001</v>
      </c>
      <c r="J218" s="153">
        <v>0</v>
      </c>
      <c r="K218" s="153">
        <f>E218*J218</f>
        <v>0</v>
      </c>
      <c r="Q218" s="146">
        <v>2</v>
      </c>
      <c r="AA218" s="122">
        <v>12</v>
      </c>
      <c r="AB218" s="122">
        <v>0</v>
      </c>
      <c r="AC218" s="122">
        <v>91</v>
      </c>
      <c r="BB218" s="122">
        <v>2</v>
      </c>
      <c r="BC218" s="122">
        <f>IF(BB218=1,G218,0)</f>
        <v>0</v>
      </c>
      <c r="BD218" s="122">
        <f>IF(BB218=2,G218,0)</f>
        <v>0</v>
      </c>
      <c r="BE218" s="122">
        <f>IF(BB218=3,G218,0)</f>
        <v>0</v>
      </c>
      <c r="BF218" s="122">
        <f>IF(BB218=4,G218,0)</f>
        <v>0</v>
      </c>
      <c r="BG218" s="122">
        <f>IF(BB218=5,G218,0)</f>
        <v>0</v>
      </c>
    </row>
    <row r="219" spans="1:59" x14ac:dyDescent="0.2">
      <c r="A219" s="154"/>
      <c r="B219" s="155"/>
      <c r="C219" s="666" t="s">
        <v>286</v>
      </c>
      <c r="D219" s="667"/>
      <c r="E219" s="156">
        <v>321.26159999999999</v>
      </c>
      <c r="F219" s="157"/>
      <c r="G219" s="158"/>
      <c r="H219" s="159"/>
      <c r="I219" s="159"/>
      <c r="J219" s="159"/>
      <c r="K219" s="159"/>
      <c r="M219" s="122" t="s">
        <v>286</v>
      </c>
      <c r="O219" s="160"/>
      <c r="Q219" s="146"/>
    </row>
    <row r="220" spans="1:59" ht="38.25" x14ac:dyDescent="0.2">
      <c r="A220" s="147">
        <v>92</v>
      </c>
      <c r="B220" s="148" t="s">
        <v>287</v>
      </c>
      <c r="C220" s="149" t="s">
        <v>1768</v>
      </c>
      <c r="D220" s="150" t="s">
        <v>99</v>
      </c>
      <c r="E220" s="151">
        <v>40.927999999999997</v>
      </c>
      <c r="F220" s="151"/>
      <c r="G220" s="152">
        <f>E220*F220</f>
        <v>0</v>
      </c>
      <c r="H220" s="153">
        <v>1.2840000000000001E-2</v>
      </c>
      <c r="I220" s="153">
        <f>E220*H220</f>
        <v>0.52551552000000001</v>
      </c>
      <c r="J220" s="153">
        <v>0</v>
      </c>
      <c r="K220" s="153">
        <f>E220*J220</f>
        <v>0</v>
      </c>
      <c r="Q220" s="146">
        <v>2</v>
      </c>
      <c r="AA220" s="122">
        <v>12</v>
      </c>
      <c r="AB220" s="122">
        <v>0</v>
      </c>
      <c r="AC220" s="122">
        <v>92</v>
      </c>
      <c r="BB220" s="122">
        <v>2</v>
      </c>
      <c r="BC220" s="122">
        <f>IF(BB220=1,G220,0)</f>
        <v>0</v>
      </c>
      <c r="BD220" s="122">
        <f>IF(BB220=2,G220,0)</f>
        <v>0</v>
      </c>
      <c r="BE220" s="122">
        <f>IF(BB220=3,G220,0)</f>
        <v>0</v>
      </c>
      <c r="BF220" s="122">
        <f>IF(BB220=4,G220,0)</f>
        <v>0</v>
      </c>
      <c r="BG220" s="122">
        <f>IF(BB220=5,G220,0)</f>
        <v>0</v>
      </c>
    </row>
    <row r="221" spans="1:59" x14ac:dyDescent="0.2">
      <c r="A221" s="154"/>
      <c r="B221" s="155"/>
      <c r="C221" s="666" t="s">
        <v>288</v>
      </c>
      <c r="D221" s="667"/>
      <c r="E221" s="156">
        <v>40.927999999999997</v>
      </c>
      <c r="F221" s="157"/>
      <c r="G221" s="158"/>
      <c r="H221" s="159"/>
      <c r="I221" s="159"/>
      <c r="J221" s="159"/>
      <c r="K221" s="159"/>
      <c r="M221" s="122" t="s">
        <v>288</v>
      </c>
      <c r="O221" s="160"/>
      <c r="Q221" s="146"/>
    </row>
    <row r="222" spans="1:59" ht="51" x14ac:dyDescent="0.2">
      <c r="A222" s="147">
        <v>93</v>
      </c>
      <c r="B222" s="148" t="s">
        <v>289</v>
      </c>
      <c r="C222" s="149" t="s">
        <v>1534</v>
      </c>
      <c r="D222" s="150" t="s">
        <v>99</v>
      </c>
      <c r="E222" s="151">
        <v>141.69999999999999</v>
      </c>
      <c r="F222" s="151"/>
      <c r="G222" s="152">
        <f>E222*F222</f>
        <v>0</v>
      </c>
      <c r="H222" s="153">
        <v>4.0000000000000001E-3</v>
      </c>
      <c r="I222" s="153">
        <f>E222*H222</f>
        <v>0.56679999999999997</v>
      </c>
      <c r="J222" s="153">
        <v>0</v>
      </c>
      <c r="K222" s="153">
        <f>E222*J222</f>
        <v>0</v>
      </c>
      <c r="Q222" s="146">
        <v>2</v>
      </c>
      <c r="AA222" s="122">
        <v>12</v>
      </c>
      <c r="AB222" s="122">
        <v>0</v>
      </c>
      <c r="AC222" s="122">
        <v>93</v>
      </c>
      <c r="BB222" s="122">
        <v>2</v>
      </c>
      <c r="BC222" s="122">
        <f>IF(BB222=1,G222,0)</f>
        <v>0</v>
      </c>
      <c r="BD222" s="122">
        <f>IF(BB222=2,G222,0)</f>
        <v>0</v>
      </c>
      <c r="BE222" s="122">
        <f>IF(BB222=3,G222,0)</f>
        <v>0</v>
      </c>
      <c r="BF222" s="122">
        <f>IF(BB222=4,G222,0)</f>
        <v>0</v>
      </c>
      <c r="BG222" s="122">
        <f>IF(BB222=5,G222,0)</f>
        <v>0</v>
      </c>
    </row>
    <row r="223" spans="1:59" ht="19.5" customHeight="1" x14ac:dyDescent="0.2">
      <c r="A223" s="154"/>
      <c r="B223" s="155"/>
      <c r="C223" s="666" t="s">
        <v>290</v>
      </c>
      <c r="D223" s="667"/>
      <c r="E223" s="156">
        <v>141.69999999999999</v>
      </c>
      <c r="F223" s="157"/>
      <c r="G223" s="158"/>
      <c r="H223" s="159"/>
      <c r="I223" s="159"/>
      <c r="J223" s="159"/>
      <c r="K223" s="159"/>
      <c r="M223" s="122" t="s">
        <v>290</v>
      </c>
      <c r="O223" s="160"/>
      <c r="Q223" s="146"/>
    </row>
    <row r="224" spans="1:59" ht="38.25" x14ac:dyDescent="0.2">
      <c r="A224" s="147">
        <v>94</v>
      </c>
      <c r="B224" s="148" t="s">
        <v>291</v>
      </c>
      <c r="C224" s="149" t="s">
        <v>1769</v>
      </c>
      <c r="D224" s="150" t="s">
        <v>99</v>
      </c>
      <c r="E224" s="151">
        <v>63.343000000000004</v>
      </c>
      <c r="F224" s="151"/>
      <c r="G224" s="152">
        <f>E224*F224</f>
        <v>0</v>
      </c>
      <c r="H224" s="153">
        <v>2.7499999999999998E-3</v>
      </c>
      <c r="I224" s="153">
        <f>E224*H224</f>
        <v>0.17419324999999999</v>
      </c>
      <c r="J224" s="153">
        <v>0</v>
      </c>
      <c r="K224" s="153">
        <f>E224*J224</f>
        <v>0</v>
      </c>
      <c r="Q224" s="146">
        <v>2</v>
      </c>
      <c r="AA224" s="122">
        <v>12</v>
      </c>
      <c r="AB224" s="122">
        <v>0</v>
      </c>
      <c r="AC224" s="122">
        <v>94</v>
      </c>
      <c r="BB224" s="122">
        <v>2</v>
      </c>
      <c r="BC224" s="122">
        <f>IF(BB224=1,G224,0)</f>
        <v>0</v>
      </c>
      <c r="BD224" s="122">
        <f>IF(BB224=2,G224,0)</f>
        <v>0</v>
      </c>
      <c r="BE224" s="122">
        <f>IF(BB224=3,G224,0)</f>
        <v>0</v>
      </c>
      <c r="BF224" s="122">
        <f>IF(BB224=4,G224,0)</f>
        <v>0</v>
      </c>
      <c r="BG224" s="122">
        <f>IF(BB224=5,G224,0)</f>
        <v>0</v>
      </c>
    </row>
    <row r="225" spans="1:59" x14ac:dyDescent="0.2">
      <c r="A225" s="154"/>
      <c r="B225" s="155"/>
      <c r="C225" s="666" t="s">
        <v>214</v>
      </c>
      <c r="D225" s="667"/>
      <c r="E225" s="156">
        <v>63.343000000000004</v>
      </c>
      <c r="F225" s="157"/>
      <c r="G225" s="158"/>
      <c r="H225" s="159"/>
      <c r="I225" s="159"/>
      <c r="J225" s="159"/>
      <c r="K225" s="159"/>
      <c r="M225" s="122" t="s">
        <v>214</v>
      </c>
      <c r="O225" s="160"/>
      <c r="Q225" s="146"/>
    </row>
    <row r="226" spans="1:59" ht="38.25" x14ac:dyDescent="0.2">
      <c r="A226" s="147">
        <v>95</v>
      </c>
      <c r="B226" s="148" t="s">
        <v>292</v>
      </c>
      <c r="C226" s="149" t="s">
        <v>1535</v>
      </c>
      <c r="D226" s="150" t="s">
        <v>104</v>
      </c>
      <c r="E226" s="151">
        <v>5.1180000000000003</v>
      </c>
      <c r="F226" s="151"/>
      <c r="G226" s="152">
        <f>E226*F226</f>
        <v>0</v>
      </c>
      <c r="H226" s="153">
        <v>0</v>
      </c>
      <c r="I226" s="153">
        <f>E226*H226</f>
        <v>0</v>
      </c>
      <c r="J226" s="153">
        <v>0</v>
      </c>
      <c r="K226" s="153">
        <f>E226*J226</f>
        <v>0</v>
      </c>
      <c r="Q226" s="146">
        <v>2</v>
      </c>
      <c r="AA226" s="122">
        <v>12</v>
      </c>
      <c r="AB226" s="122">
        <v>0</v>
      </c>
      <c r="AC226" s="122">
        <v>95</v>
      </c>
      <c r="BB226" s="122">
        <v>2</v>
      </c>
      <c r="BC226" s="122">
        <f>IF(BB226=1,G226,0)</f>
        <v>0</v>
      </c>
      <c r="BD226" s="122">
        <f>IF(BB226=2,G226,0)</f>
        <v>0</v>
      </c>
      <c r="BE226" s="122">
        <f>IF(BB226=3,G226,0)</f>
        <v>0</v>
      </c>
      <c r="BF226" s="122">
        <f>IF(BB226=4,G226,0)</f>
        <v>0</v>
      </c>
      <c r="BG226" s="122">
        <f>IF(BB226=5,G226,0)</f>
        <v>0</v>
      </c>
    </row>
    <row r="227" spans="1:59" x14ac:dyDescent="0.2">
      <c r="A227" s="161"/>
      <c r="B227" s="162" t="s">
        <v>71</v>
      </c>
      <c r="C227" s="163" t="str">
        <f>CONCATENATE(B217," ",C217)</f>
        <v>711 Izolace proti vodě</v>
      </c>
      <c r="D227" s="161"/>
      <c r="E227" s="164"/>
      <c r="F227" s="164"/>
      <c r="G227" s="165">
        <f>SUM(G217:G226)</f>
        <v>0</v>
      </c>
      <c r="H227" s="166"/>
      <c r="I227" s="167">
        <f>SUM(I217:I226)</f>
        <v>5.1184353539999998</v>
      </c>
      <c r="J227" s="166"/>
      <c r="K227" s="167">
        <f>SUM(K217:K226)</f>
        <v>0</v>
      </c>
      <c r="Q227" s="146">
        <v>4</v>
      </c>
      <c r="BC227" s="168">
        <f>SUM(BC217:BC226)</f>
        <v>0</v>
      </c>
      <c r="BD227" s="168">
        <f>SUM(BD217:BD226)</f>
        <v>0</v>
      </c>
      <c r="BE227" s="168">
        <f>SUM(BE217:BE226)</f>
        <v>0</v>
      </c>
      <c r="BF227" s="168">
        <f>SUM(BF217:BF226)</f>
        <v>0</v>
      </c>
      <c r="BG227" s="168">
        <f>SUM(BG217:BG226)</f>
        <v>0</v>
      </c>
    </row>
    <row r="228" spans="1:59" x14ac:dyDescent="0.2">
      <c r="A228" s="139" t="s">
        <v>67</v>
      </c>
      <c r="B228" s="140" t="s">
        <v>293</v>
      </c>
      <c r="C228" s="141" t="s">
        <v>294</v>
      </c>
      <c r="D228" s="142"/>
      <c r="E228" s="143"/>
      <c r="F228" s="143"/>
      <c r="G228" s="144"/>
      <c r="H228" s="145"/>
      <c r="I228" s="145"/>
      <c r="J228" s="145"/>
      <c r="K228" s="145"/>
      <c r="Q228" s="146">
        <v>1</v>
      </c>
    </row>
    <row r="229" spans="1:59" ht="38.25" x14ac:dyDescent="0.2">
      <c r="A229" s="147">
        <v>96</v>
      </c>
      <c r="B229" s="148" t="s">
        <v>295</v>
      </c>
      <c r="C229" s="149" t="s">
        <v>1536</v>
      </c>
      <c r="D229" s="150" t="s">
        <v>99</v>
      </c>
      <c r="E229" s="151">
        <v>350.86099999999999</v>
      </c>
      <c r="F229" s="151"/>
      <c r="G229" s="152">
        <f>E229*F229</f>
        <v>0</v>
      </c>
      <c r="H229" s="153">
        <v>5.5799999999999999E-3</v>
      </c>
      <c r="I229" s="153">
        <f>E229*H229</f>
        <v>1.95780438</v>
      </c>
      <c r="J229" s="153">
        <v>0</v>
      </c>
      <c r="K229" s="153">
        <f>E229*J229</f>
        <v>0</v>
      </c>
      <c r="Q229" s="146">
        <v>2</v>
      </c>
      <c r="AA229" s="122">
        <v>12</v>
      </c>
      <c r="AB229" s="122">
        <v>0</v>
      </c>
      <c r="AC229" s="122">
        <v>96</v>
      </c>
      <c r="BB229" s="122">
        <v>2</v>
      </c>
      <c r="BC229" s="122">
        <f>IF(BB229=1,G229,0)</f>
        <v>0</v>
      </c>
      <c r="BD229" s="122">
        <f>IF(BB229=2,G229,0)</f>
        <v>0</v>
      </c>
      <c r="BE229" s="122">
        <f>IF(BB229=3,G229,0)</f>
        <v>0</v>
      </c>
      <c r="BF229" s="122">
        <f>IF(BB229=4,G229,0)</f>
        <v>0</v>
      </c>
      <c r="BG229" s="122">
        <f>IF(BB229=5,G229,0)</f>
        <v>0</v>
      </c>
    </row>
    <row r="230" spans="1:59" x14ac:dyDescent="0.2">
      <c r="A230" s="154"/>
      <c r="B230" s="155"/>
      <c r="C230" s="666" t="s">
        <v>296</v>
      </c>
      <c r="D230" s="667"/>
      <c r="E230" s="156">
        <v>100.59399999999999</v>
      </c>
      <c r="F230" s="157"/>
      <c r="G230" s="158"/>
      <c r="H230" s="159"/>
      <c r="I230" s="159"/>
      <c r="J230" s="159"/>
      <c r="K230" s="159"/>
      <c r="M230" s="122" t="s">
        <v>296</v>
      </c>
      <c r="O230" s="160"/>
      <c r="Q230" s="146"/>
    </row>
    <row r="231" spans="1:59" x14ac:dyDescent="0.2">
      <c r="A231" s="154"/>
      <c r="B231" s="155"/>
      <c r="C231" s="666" t="s">
        <v>297</v>
      </c>
      <c r="D231" s="667"/>
      <c r="E231" s="156">
        <v>98.766999999999996</v>
      </c>
      <c r="F231" s="157"/>
      <c r="G231" s="158"/>
      <c r="H231" s="159"/>
      <c r="I231" s="159"/>
      <c r="J231" s="159"/>
      <c r="K231" s="159"/>
      <c r="M231" s="122" t="s">
        <v>297</v>
      </c>
      <c r="O231" s="160"/>
      <c r="Q231" s="146"/>
    </row>
    <row r="232" spans="1:59" x14ac:dyDescent="0.2">
      <c r="A232" s="154"/>
      <c r="B232" s="155"/>
      <c r="C232" s="666" t="s">
        <v>298</v>
      </c>
      <c r="D232" s="667"/>
      <c r="E232" s="156">
        <v>38.1</v>
      </c>
      <c r="F232" s="157"/>
      <c r="G232" s="158"/>
      <c r="H232" s="159"/>
      <c r="I232" s="159"/>
      <c r="J232" s="159"/>
      <c r="K232" s="159"/>
      <c r="M232" s="122" t="s">
        <v>298</v>
      </c>
      <c r="O232" s="160"/>
      <c r="Q232" s="146"/>
    </row>
    <row r="233" spans="1:59" x14ac:dyDescent="0.2">
      <c r="A233" s="154"/>
      <c r="B233" s="155"/>
      <c r="C233" s="666" t="s">
        <v>299</v>
      </c>
      <c r="D233" s="667"/>
      <c r="E233" s="156">
        <v>113.4</v>
      </c>
      <c r="F233" s="157"/>
      <c r="G233" s="158"/>
      <c r="H233" s="159"/>
      <c r="I233" s="159"/>
      <c r="J233" s="159"/>
      <c r="K233" s="159"/>
      <c r="M233" s="122" t="s">
        <v>299</v>
      </c>
      <c r="O233" s="160"/>
      <c r="Q233" s="146"/>
    </row>
    <row r="234" spans="1:59" ht="38.25" x14ac:dyDescent="0.2">
      <c r="A234" s="147">
        <v>97</v>
      </c>
      <c r="B234" s="148" t="s">
        <v>300</v>
      </c>
      <c r="C234" s="149" t="s">
        <v>1537</v>
      </c>
      <c r="D234" s="150" t="s">
        <v>99</v>
      </c>
      <c r="E234" s="151">
        <v>261.60000000000002</v>
      </c>
      <c r="F234" s="151"/>
      <c r="G234" s="152">
        <f>E234*F234</f>
        <v>0</v>
      </c>
      <c r="H234" s="153">
        <v>9.0000000000000006E-5</v>
      </c>
      <c r="I234" s="153">
        <f>E234*H234</f>
        <v>2.3544000000000002E-2</v>
      </c>
      <c r="J234" s="153">
        <v>0</v>
      </c>
      <c r="K234" s="153">
        <f>E234*J234</f>
        <v>0</v>
      </c>
      <c r="Q234" s="146">
        <v>2</v>
      </c>
      <c r="AA234" s="122">
        <v>12</v>
      </c>
      <c r="AB234" s="122">
        <v>0</v>
      </c>
      <c r="AC234" s="122">
        <v>97</v>
      </c>
      <c r="BB234" s="122">
        <v>2</v>
      </c>
      <c r="BC234" s="122">
        <f>IF(BB234=1,G234,0)</f>
        <v>0</v>
      </c>
      <c r="BD234" s="122">
        <f>IF(BB234=2,G234,0)</f>
        <v>0</v>
      </c>
      <c r="BE234" s="122">
        <f>IF(BB234=3,G234,0)</f>
        <v>0</v>
      </c>
      <c r="BF234" s="122">
        <f>IF(BB234=4,G234,0)</f>
        <v>0</v>
      </c>
      <c r="BG234" s="122">
        <f>IF(BB234=5,G234,0)</f>
        <v>0</v>
      </c>
    </row>
    <row r="235" spans="1:59" x14ac:dyDescent="0.2">
      <c r="A235" s="154"/>
      <c r="B235" s="155"/>
      <c r="C235" s="666" t="s">
        <v>301</v>
      </c>
      <c r="D235" s="667"/>
      <c r="E235" s="156">
        <v>261.60000000000002</v>
      </c>
      <c r="F235" s="157"/>
      <c r="G235" s="158"/>
      <c r="H235" s="159"/>
      <c r="I235" s="159"/>
      <c r="J235" s="159"/>
      <c r="K235" s="159"/>
      <c r="M235" s="122" t="s">
        <v>301</v>
      </c>
      <c r="O235" s="160"/>
      <c r="Q235" s="146"/>
    </row>
    <row r="236" spans="1:59" ht="38.25" x14ac:dyDescent="0.2">
      <c r="A236" s="147">
        <v>98</v>
      </c>
      <c r="B236" s="148" t="s">
        <v>302</v>
      </c>
      <c r="C236" s="149" t="s">
        <v>1538</v>
      </c>
      <c r="D236" s="150" t="s">
        <v>136</v>
      </c>
      <c r="E236" s="151">
        <v>549.36</v>
      </c>
      <c r="F236" s="151"/>
      <c r="G236" s="152">
        <f>E236*F236</f>
        <v>0</v>
      </c>
      <c r="H236" s="153">
        <v>4.2999999999999999E-4</v>
      </c>
      <c r="I236" s="153">
        <f>E236*H236</f>
        <v>0.23622480000000001</v>
      </c>
      <c r="J236" s="153">
        <v>0</v>
      </c>
      <c r="K236" s="153">
        <f>E236*J236</f>
        <v>0</v>
      </c>
      <c r="Q236" s="146">
        <v>2</v>
      </c>
      <c r="AA236" s="122">
        <v>12</v>
      </c>
      <c r="AB236" s="122">
        <v>1</v>
      </c>
      <c r="AC236" s="122">
        <v>98</v>
      </c>
      <c r="BB236" s="122">
        <v>2</v>
      </c>
      <c r="BC236" s="122">
        <f>IF(BB236=1,G236,0)</f>
        <v>0</v>
      </c>
      <c r="BD236" s="122">
        <f>IF(BB236=2,G236,0)</f>
        <v>0</v>
      </c>
      <c r="BE236" s="122">
        <f>IF(BB236=3,G236,0)</f>
        <v>0</v>
      </c>
      <c r="BF236" s="122">
        <f>IF(BB236=4,G236,0)</f>
        <v>0</v>
      </c>
      <c r="BG236" s="122">
        <f>IF(BB236=5,G236,0)</f>
        <v>0</v>
      </c>
    </row>
    <row r="237" spans="1:59" x14ac:dyDescent="0.2">
      <c r="A237" s="154"/>
      <c r="B237" s="155"/>
      <c r="C237" s="666" t="s">
        <v>303</v>
      </c>
      <c r="D237" s="667"/>
      <c r="E237" s="156">
        <v>549.36</v>
      </c>
      <c r="F237" s="157"/>
      <c r="G237" s="158"/>
      <c r="H237" s="159"/>
      <c r="I237" s="159"/>
      <c r="J237" s="159"/>
      <c r="K237" s="159"/>
      <c r="M237" s="122" t="s">
        <v>303</v>
      </c>
      <c r="O237" s="160"/>
      <c r="Q237" s="146"/>
    </row>
    <row r="238" spans="1:59" ht="38.25" x14ac:dyDescent="0.2">
      <c r="A238" s="147">
        <v>99</v>
      </c>
      <c r="B238" s="148" t="s">
        <v>304</v>
      </c>
      <c r="C238" s="149" t="s">
        <v>1539</v>
      </c>
      <c r="D238" s="150" t="s">
        <v>99</v>
      </c>
      <c r="E238" s="151">
        <v>385.86</v>
      </c>
      <c r="F238" s="151"/>
      <c r="G238" s="152">
        <f>E238*F238</f>
        <v>0</v>
      </c>
      <c r="H238" s="153">
        <v>5.3400000000000001E-3</v>
      </c>
      <c r="I238" s="153">
        <f>E238*H238</f>
        <v>2.0604924000000002</v>
      </c>
      <c r="J238" s="153">
        <v>0</v>
      </c>
      <c r="K238" s="153">
        <f>E238*J238</f>
        <v>0</v>
      </c>
      <c r="Q238" s="146">
        <v>2</v>
      </c>
      <c r="AA238" s="122">
        <v>12</v>
      </c>
      <c r="AB238" s="122">
        <v>0</v>
      </c>
      <c r="AC238" s="122">
        <v>99</v>
      </c>
      <c r="BB238" s="122">
        <v>2</v>
      </c>
      <c r="BC238" s="122">
        <f>IF(BB238=1,G238,0)</f>
        <v>0</v>
      </c>
      <c r="BD238" s="122">
        <f>IF(BB238=2,G238,0)</f>
        <v>0</v>
      </c>
      <c r="BE238" s="122">
        <f>IF(BB238=3,G238,0)</f>
        <v>0</v>
      </c>
      <c r="BF238" s="122">
        <f>IF(BB238=4,G238,0)</f>
        <v>0</v>
      </c>
      <c r="BG238" s="122">
        <f>IF(BB238=5,G238,0)</f>
        <v>0</v>
      </c>
    </row>
    <row r="239" spans="1:59" x14ac:dyDescent="0.2">
      <c r="A239" s="154"/>
      <c r="B239" s="155"/>
      <c r="C239" s="666" t="s">
        <v>305</v>
      </c>
      <c r="D239" s="667"/>
      <c r="E239" s="156">
        <v>385.86</v>
      </c>
      <c r="F239" s="157"/>
      <c r="G239" s="158"/>
      <c r="H239" s="159"/>
      <c r="I239" s="159"/>
      <c r="J239" s="159"/>
      <c r="K239" s="159"/>
      <c r="M239" s="122" t="s">
        <v>305</v>
      </c>
      <c r="O239" s="160"/>
      <c r="Q239" s="146"/>
    </row>
    <row r="240" spans="1:59" ht="51" x14ac:dyDescent="0.2">
      <c r="A240" s="147">
        <v>100</v>
      </c>
      <c r="B240" s="148" t="s">
        <v>306</v>
      </c>
      <c r="C240" s="149" t="s">
        <v>1540</v>
      </c>
      <c r="D240" s="150" t="s">
        <v>99</v>
      </c>
      <c r="E240" s="151">
        <v>664.42280000000005</v>
      </c>
      <c r="F240" s="151"/>
      <c r="G240" s="152">
        <f>E240*F240</f>
        <v>0</v>
      </c>
      <c r="H240" s="153">
        <v>8.9700000000000005E-3</v>
      </c>
      <c r="I240" s="153">
        <f>E240*H240</f>
        <v>5.9598725160000008</v>
      </c>
      <c r="J240" s="153">
        <v>0</v>
      </c>
      <c r="K240" s="153">
        <f>E240*J240</f>
        <v>0</v>
      </c>
      <c r="Q240" s="146">
        <v>2</v>
      </c>
      <c r="AA240" s="122">
        <v>12</v>
      </c>
      <c r="AB240" s="122">
        <v>0</v>
      </c>
      <c r="AC240" s="122">
        <v>100</v>
      </c>
      <c r="BB240" s="122">
        <v>2</v>
      </c>
      <c r="BC240" s="122">
        <f>IF(BB240=1,G240,0)</f>
        <v>0</v>
      </c>
      <c r="BD240" s="122">
        <f>IF(BB240=2,G240,0)</f>
        <v>0</v>
      </c>
      <c r="BE240" s="122">
        <f>IF(BB240=3,G240,0)</f>
        <v>0</v>
      </c>
      <c r="BF240" s="122">
        <f>IF(BB240=4,G240,0)</f>
        <v>0</v>
      </c>
      <c r="BG240" s="122">
        <f>IF(BB240=5,G240,0)</f>
        <v>0</v>
      </c>
    </row>
    <row r="241" spans="1:59" ht="20.25" customHeight="1" x14ac:dyDescent="0.2">
      <c r="A241" s="154"/>
      <c r="B241" s="155"/>
      <c r="C241" s="666" t="s">
        <v>307</v>
      </c>
      <c r="D241" s="667"/>
      <c r="E241" s="156">
        <v>871.99279999999999</v>
      </c>
      <c r="F241" s="157"/>
      <c r="G241" s="158"/>
      <c r="H241" s="159"/>
      <c r="I241" s="159"/>
      <c r="J241" s="159"/>
      <c r="K241" s="159"/>
      <c r="M241" s="122" t="s">
        <v>307</v>
      </c>
      <c r="O241" s="160"/>
      <c r="Q241" s="146"/>
    </row>
    <row r="242" spans="1:59" ht="27" customHeight="1" x14ac:dyDescent="0.2">
      <c r="A242" s="154"/>
      <c r="B242" s="155"/>
      <c r="C242" s="666" t="s">
        <v>185</v>
      </c>
      <c r="D242" s="667"/>
      <c r="E242" s="156">
        <v>-88.68</v>
      </c>
      <c r="F242" s="157"/>
      <c r="G242" s="158"/>
      <c r="H242" s="159"/>
      <c r="I242" s="159"/>
      <c r="J242" s="159"/>
      <c r="K242" s="159"/>
      <c r="M242" s="122" t="s">
        <v>185</v>
      </c>
      <c r="O242" s="160"/>
      <c r="Q242" s="146"/>
    </row>
    <row r="243" spans="1:59" ht="16.5" customHeight="1" x14ac:dyDescent="0.2">
      <c r="A243" s="154"/>
      <c r="B243" s="155"/>
      <c r="C243" s="666" t="s">
        <v>308</v>
      </c>
      <c r="D243" s="667"/>
      <c r="E243" s="156">
        <v>-118.89</v>
      </c>
      <c r="F243" s="157"/>
      <c r="G243" s="158"/>
      <c r="H243" s="159"/>
      <c r="I243" s="159"/>
      <c r="J243" s="159"/>
      <c r="K243" s="159"/>
      <c r="M243" s="122" t="s">
        <v>308</v>
      </c>
      <c r="O243" s="160"/>
      <c r="Q243" s="146"/>
    </row>
    <row r="244" spans="1:59" ht="25.5" x14ac:dyDescent="0.2">
      <c r="A244" s="147">
        <v>101</v>
      </c>
      <c r="B244" s="148" t="s">
        <v>309</v>
      </c>
      <c r="C244" s="149" t="s">
        <v>1541</v>
      </c>
      <c r="D244" s="150" t="s">
        <v>99</v>
      </c>
      <c r="E244" s="151">
        <v>524.79999999999995</v>
      </c>
      <c r="F244" s="151"/>
      <c r="G244" s="152">
        <f>E244*F244</f>
        <v>0</v>
      </c>
      <c r="H244" s="153">
        <v>0</v>
      </c>
      <c r="I244" s="153">
        <f>E244*H244</f>
        <v>0</v>
      </c>
      <c r="J244" s="153">
        <v>0</v>
      </c>
      <c r="K244" s="153">
        <f>E244*J244</f>
        <v>0</v>
      </c>
      <c r="Q244" s="146">
        <v>2</v>
      </c>
      <c r="AA244" s="122">
        <v>12</v>
      </c>
      <c r="AB244" s="122">
        <v>0</v>
      </c>
      <c r="AC244" s="122">
        <v>101</v>
      </c>
      <c r="BB244" s="122">
        <v>2</v>
      </c>
      <c r="BC244" s="122">
        <f>IF(BB244=1,G244,0)</f>
        <v>0</v>
      </c>
      <c r="BD244" s="122">
        <f>IF(BB244=2,G244,0)</f>
        <v>0</v>
      </c>
      <c r="BE244" s="122">
        <f>IF(BB244=3,G244,0)</f>
        <v>0</v>
      </c>
      <c r="BF244" s="122">
        <f>IF(BB244=4,G244,0)</f>
        <v>0</v>
      </c>
      <c r="BG244" s="122">
        <f>IF(BB244=5,G244,0)</f>
        <v>0</v>
      </c>
    </row>
    <row r="245" spans="1:59" x14ac:dyDescent="0.2">
      <c r="A245" s="154"/>
      <c r="B245" s="155"/>
      <c r="C245" s="666" t="s">
        <v>310</v>
      </c>
      <c r="D245" s="667"/>
      <c r="E245" s="156">
        <v>524.79999999999995</v>
      </c>
      <c r="F245" s="157"/>
      <c r="G245" s="158"/>
      <c r="H245" s="159"/>
      <c r="I245" s="159"/>
      <c r="J245" s="159"/>
      <c r="K245" s="159"/>
      <c r="M245" s="122" t="s">
        <v>310</v>
      </c>
      <c r="O245" s="160"/>
      <c r="Q245" s="146"/>
    </row>
    <row r="246" spans="1:59" ht="51" x14ac:dyDescent="0.2">
      <c r="A246" s="147">
        <v>102</v>
      </c>
      <c r="B246" s="148" t="s">
        <v>311</v>
      </c>
      <c r="C246" s="149" t="s">
        <v>1542</v>
      </c>
      <c r="D246" s="150" t="s">
        <v>75</v>
      </c>
      <c r="E246" s="151">
        <v>577.28</v>
      </c>
      <c r="F246" s="151"/>
      <c r="G246" s="152">
        <f>E246*F246</f>
        <v>0</v>
      </c>
      <c r="H246" s="153">
        <v>1.8000000000000001E-4</v>
      </c>
      <c r="I246" s="153">
        <f>E246*H246</f>
        <v>0.1039104</v>
      </c>
      <c r="J246" s="153">
        <v>0</v>
      </c>
      <c r="K246" s="153">
        <f>E246*J246</f>
        <v>0</v>
      </c>
      <c r="Q246" s="146">
        <v>2</v>
      </c>
      <c r="AA246" s="122">
        <v>12</v>
      </c>
      <c r="AB246" s="122">
        <v>1</v>
      </c>
      <c r="AC246" s="122">
        <v>102</v>
      </c>
      <c r="BB246" s="122">
        <v>2</v>
      </c>
      <c r="BC246" s="122">
        <f>IF(BB246=1,G246,0)</f>
        <v>0</v>
      </c>
      <c r="BD246" s="122">
        <f>IF(BB246=2,G246,0)</f>
        <v>0</v>
      </c>
      <c r="BE246" s="122">
        <f>IF(BB246=3,G246,0)</f>
        <v>0</v>
      </c>
      <c r="BF246" s="122">
        <f>IF(BB246=4,G246,0)</f>
        <v>0</v>
      </c>
      <c r="BG246" s="122">
        <f>IF(BB246=5,G246,0)</f>
        <v>0</v>
      </c>
    </row>
    <row r="247" spans="1:59" x14ac:dyDescent="0.2">
      <c r="A247" s="154"/>
      <c r="B247" s="155"/>
      <c r="C247" s="666" t="s">
        <v>312</v>
      </c>
      <c r="D247" s="667"/>
      <c r="E247" s="156">
        <v>577.28</v>
      </c>
      <c r="F247" s="157"/>
      <c r="G247" s="158"/>
      <c r="H247" s="159"/>
      <c r="I247" s="159"/>
      <c r="J247" s="159"/>
      <c r="K247" s="159"/>
      <c r="M247" s="122" t="s">
        <v>312</v>
      </c>
      <c r="O247" s="160"/>
      <c r="Q247" s="146"/>
    </row>
    <row r="248" spans="1:59" ht="38.25" x14ac:dyDescent="0.2">
      <c r="A248" s="147">
        <v>103</v>
      </c>
      <c r="B248" s="148" t="s">
        <v>313</v>
      </c>
      <c r="C248" s="149" t="s">
        <v>1543</v>
      </c>
      <c r="D248" s="150" t="s">
        <v>99</v>
      </c>
      <c r="E248" s="151">
        <v>985.346</v>
      </c>
      <c r="F248" s="151"/>
      <c r="G248" s="152">
        <f>E248*F248</f>
        <v>0</v>
      </c>
      <c r="H248" s="153">
        <v>2.0000000000000002E-5</v>
      </c>
      <c r="I248" s="153">
        <f>E248*H248</f>
        <v>1.9706920000000003E-2</v>
      </c>
      <c r="J248" s="153">
        <v>0</v>
      </c>
      <c r="K248" s="153">
        <f>E248*J248</f>
        <v>0</v>
      </c>
      <c r="Q248" s="146">
        <v>2</v>
      </c>
      <c r="AA248" s="122">
        <v>12</v>
      </c>
      <c r="AB248" s="122">
        <v>0</v>
      </c>
      <c r="AC248" s="122">
        <v>103</v>
      </c>
      <c r="BB248" s="122">
        <v>2</v>
      </c>
      <c r="BC248" s="122">
        <f>IF(BB248=1,G248,0)</f>
        <v>0</v>
      </c>
      <c r="BD248" s="122">
        <f>IF(BB248=2,G248,0)</f>
        <v>0</v>
      </c>
      <c r="BE248" s="122">
        <f>IF(BB248=3,G248,0)</f>
        <v>0</v>
      </c>
      <c r="BF248" s="122">
        <f>IF(BB248=4,G248,0)</f>
        <v>0</v>
      </c>
      <c r="BG248" s="122">
        <f>IF(BB248=5,G248,0)</f>
        <v>0</v>
      </c>
    </row>
    <row r="249" spans="1:59" x14ac:dyDescent="0.2">
      <c r="A249" s="154"/>
      <c r="B249" s="155"/>
      <c r="C249" s="666" t="s">
        <v>314</v>
      </c>
      <c r="D249" s="667"/>
      <c r="E249" s="156">
        <v>762.30600000000004</v>
      </c>
      <c r="F249" s="157"/>
      <c r="G249" s="158"/>
      <c r="H249" s="159"/>
      <c r="I249" s="159"/>
      <c r="J249" s="159"/>
      <c r="K249" s="159"/>
      <c r="M249" s="122" t="s">
        <v>314</v>
      </c>
      <c r="O249" s="160"/>
      <c r="Q249" s="146"/>
    </row>
    <row r="250" spans="1:59" x14ac:dyDescent="0.2">
      <c r="A250" s="154"/>
      <c r="B250" s="155"/>
      <c r="C250" s="666" t="s">
        <v>315</v>
      </c>
      <c r="D250" s="667"/>
      <c r="E250" s="156">
        <v>223.04</v>
      </c>
      <c r="F250" s="157"/>
      <c r="G250" s="158"/>
      <c r="H250" s="159"/>
      <c r="I250" s="159"/>
      <c r="J250" s="159"/>
      <c r="K250" s="159"/>
      <c r="M250" s="122" t="s">
        <v>315</v>
      </c>
      <c r="O250" s="160"/>
      <c r="Q250" s="146"/>
    </row>
    <row r="251" spans="1:59" ht="51" x14ac:dyDescent="0.2">
      <c r="A251" s="147">
        <v>104</v>
      </c>
      <c r="B251" s="148" t="s">
        <v>316</v>
      </c>
      <c r="C251" s="149" t="s">
        <v>1544</v>
      </c>
      <c r="D251" s="150" t="s">
        <v>75</v>
      </c>
      <c r="E251" s="151">
        <v>1083.8806</v>
      </c>
      <c r="F251" s="151"/>
      <c r="G251" s="152">
        <f>E251*F251</f>
        <v>0</v>
      </c>
      <c r="H251" s="153">
        <v>1.8000000000000001E-4</v>
      </c>
      <c r="I251" s="153">
        <f>E251*H251</f>
        <v>0.195098508</v>
      </c>
      <c r="J251" s="153">
        <v>0</v>
      </c>
      <c r="K251" s="153">
        <f>E251*J251</f>
        <v>0</v>
      </c>
      <c r="Q251" s="146">
        <v>2</v>
      </c>
      <c r="AA251" s="122">
        <v>12</v>
      </c>
      <c r="AB251" s="122">
        <v>1</v>
      </c>
      <c r="AC251" s="122">
        <v>104</v>
      </c>
      <c r="BB251" s="122">
        <v>2</v>
      </c>
      <c r="BC251" s="122">
        <f>IF(BB251=1,G251,0)</f>
        <v>0</v>
      </c>
      <c r="BD251" s="122">
        <f>IF(BB251=2,G251,0)</f>
        <v>0</v>
      </c>
      <c r="BE251" s="122">
        <f>IF(BB251=3,G251,0)</f>
        <v>0</v>
      </c>
      <c r="BF251" s="122">
        <f>IF(BB251=4,G251,0)</f>
        <v>0</v>
      </c>
      <c r="BG251" s="122">
        <f>IF(BB251=5,G251,0)</f>
        <v>0</v>
      </c>
    </row>
    <row r="252" spans="1:59" ht="20.25" customHeight="1" x14ac:dyDescent="0.2">
      <c r="A252" s="154"/>
      <c r="B252" s="155"/>
      <c r="C252" s="666" t="s">
        <v>317</v>
      </c>
      <c r="D252" s="667"/>
      <c r="E252" s="156">
        <v>838.53660000000002</v>
      </c>
      <c r="F252" s="157"/>
      <c r="G252" s="158"/>
      <c r="H252" s="159"/>
      <c r="I252" s="159"/>
      <c r="J252" s="159"/>
      <c r="K252" s="159"/>
      <c r="M252" s="122" t="s">
        <v>317</v>
      </c>
      <c r="O252" s="160"/>
      <c r="Q252" s="146"/>
    </row>
    <row r="253" spans="1:59" ht="15.75" customHeight="1" x14ac:dyDescent="0.2">
      <c r="A253" s="154"/>
      <c r="B253" s="155"/>
      <c r="C253" s="666" t="s">
        <v>318</v>
      </c>
      <c r="D253" s="667"/>
      <c r="E253" s="156">
        <v>245.34399999999999</v>
      </c>
      <c r="F253" s="157"/>
      <c r="G253" s="158"/>
      <c r="H253" s="159"/>
      <c r="I253" s="159"/>
      <c r="J253" s="159"/>
      <c r="K253" s="159"/>
      <c r="M253" s="122" t="s">
        <v>318</v>
      </c>
      <c r="O253" s="160"/>
      <c r="Q253" s="146"/>
    </row>
    <row r="254" spans="1:59" ht="25.5" x14ac:dyDescent="0.2">
      <c r="A254" s="147">
        <v>105</v>
      </c>
      <c r="B254" s="148" t="s">
        <v>319</v>
      </c>
      <c r="C254" s="149" t="s">
        <v>320</v>
      </c>
      <c r="D254" s="150" t="s">
        <v>104</v>
      </c>
      <c r="E254" s="151">
        <v>10.555999999999999</v>
      </c>
      <c r="F254" s="151"/>
      <c r="G254" s="152">
        <f>E254*F254</f>
        <v>0</v>
      </c>
      <c r="H254" s="153">
        <v>0</v>
      </c>
      <c r="I254" s="153">
        <f>E254*H254</f>
        <v>0</v>
      </c>
      <c r="J254" s="153">
        <v>0</v>
      </c>
      <c r="K254" s="153">
        <f>E254*J254</f>
        <v>0</v>
      </c>
      <c r="Q254" s="146">
        <v>2</v>
      </c>
      <c r="AA254" s="122">
        <v>12</v>
      </c>
      <c r="AB254" s="122">
        <v>0</v>
      </c>
      <c r="AC254" s="122">
        <v>105</v>
      </c>
      <c r="BB254" s="122">
        <v>2</v>
      </c>
      <c r="BC254" s="122">
        <f>IF(BB254=1,G254,0)</f>
        <v>0</v>
      </c>
      <c r="BD254" s="122">
        <f>IF(BB254=2,G254,0)</f>
        <v>0</v>
      </c>
      <c r="BE254" s="122">
        <f>IF(BB254=3,G254,0)</f>
        <v>0</v>
      </c>
      <c r="BF254" s="122">
        <f>IF(BB254=4,G254,0)</f>
        <v>0</v>
      </c>
      <c r="BG254" s="122">
        <f>IF(BB254=5,G254,0)</f>
        <v>0</v>
      </c>
    </row>
    <row r="255" spans="1:59" x14ac:dyDescent="0.2">
      <c r="A255" s="161"/>
      <c r="B255" s="162" t="s">
        <v>71</v>
      </c>
      <c r="C255" s="163" t="str">
        <f>CONCATENATE(B228," ",C228)</f>
        <v>713 Izolace tepelné</v>
      </c>
      <c r="D255" s="161"/>
      <c r="E255" s="164"/>
      <c r="F255" s="164"/>
      <c r="G255" s="165">
        <f>SUM(G228:G254)</f>
        <v>0</v>
      </c>
      <c r="H255" s="166"/>
      <c r="I255" s="167">
        <f>SUM(I228:I254)</f>
        <v>10.556653924000001</v>
      </c>
      <c r="J255" s="166"/>
      <c r="K255" s="167">
        <f>SUM(K228:K254)</f>
        <v>0</v>
      </c>
      <c r="Q255" s="146">
        <v>4</v>
      </c>
      <c r="BC255" s="168">
        <f>SUM(BC228:BC254)</f>
        <v>0</v>
      </c>
      <c r="BD255" s="168">
        <f>SUM(BD228:BD254)</f>
        <v>0</v>
      </c>
      <c r="BE255" s="168">
        <f>SUM(BE228:BE254)</f>
        <v>0</v>
      </c>
      <c r="BF255" s="168">
        <f>SUM(BF228:BF254)</f>
        <v>0</v>
      </c>
      <c r="BG255" s="168">
        <f>SUM(BG228:BG254)</f>
        <v>0</v>
      </c>
    </row>
    <row r="256" spans="1:59" x14ac:dyDescent="0.2">
      <c r="A256" s="139" t="s">
        <v>67</v>
      </c>
      <c r="B256" s="140" t="s">
        <v>321</v>
      </c>
      <c r="C256" s="141" t="s">
        <v>322</v>
      </c>
      <c r="D256" s="142"/>
      <c r="E256" s="143"/>
      <c r="F256" s="143"/>
      <c r="G256" s="144"/>
      <c r="H256" s="145"/>
      <c r="I256" s="145"/>
      <c r="J256" s="145"/>
      <c r="K256" s="145"/>
      <c r="Q256" s="146">
        <v>1</v>
      </c>
    </row>
    <row r="257" spans="1:59" ht="38.25" x14ac:dyDescent="0.2">
      <c r="A257" s="147">
        <v>106</v>
      </c>
      <c r="B257" s="148" t="s">
        <v>323</v>
      </c>
      <c r="C257" s="149" t="s">
        <v>1545</v>
      </c>
      <c r="D257" s="150" t="s">
        <v>75</v>
      </c>
      <c r="E257" s="151">
        <v>87</v>
      </c>
      <c r="F257" s="151"/>
      <c r="G257" s="152">
        <f t="shared" ref="G257:G294" si="18">E257*F257</f>
        <v>0</v>
      </c>
      <c r="H257" s="153">
        <v>3.5500000000000002E-3</v>
      </c>
      <c r="I257" s="153">
        <f t="shared" ref="I257:I294" si="19">E257*H257</f>
        <v>0.30885000000000001</v>
      </c>
      <c r="J257" s="153">
        <v>0</v>
      </c>
      <c r="K257" s="153">
        <f t="shared" ref="K257:K294" si="20">E257*J257</f>
        <v>0</v>
      </c>
      <c r="Q257" s="146">
        <v>2</v>
      </c>
      <c r="AA257" s="122">
        <v>12</v>
      </c>
      <c r="AB257" s="122">
        <v>0</v>
      </c>
      <c r="AC257" s="122">
        <v>106</v>
      </c>
      <c r="BB257" s="122">
        <v>2</v>
      </c>
      <c r="BC257" s="122">
        <f t="shared" ref="BC257:BC294" si="21">IF(BB257=1,G257,0)</f>
        <v>0</v>
      </c>
      <c r="BD257" s="122">
        <f t="shared" ref="BD257:BD294" si="22">IF(BB257=2,G257,0)</f>
        <v>0</v>
      </c>
      <c r="BE257" s="122">
        <f t="shared" ref="BE257:BE294" si="23">IF(BB257=3,G257,0)</f>
        <v>0</v>
      </c>
      <c r="BF257" s="122">
        <f t="shared" ref="BF257:BF294" si="24">IF(BB257=4,G257,0)</f>
        <v>0</v>
      </c>
      <c r="BG257" s="122">
        <f t="shared" ref="BG257:BG294" si="25">IF(BB257=5,G257,0)</f>
        <v>0</v>
      </c>
    </row>
    <row r="258" spans="1:59" ht="38.25" x14ac:dyDescent="0.2">
      <c r="A258" s="147">
        <v>107</v>
      </c>
      <c r="B258" s="148" t="s">
        <v>324</v>
      </c>
      <c r="C258" s="149" t="s">
        <v>1546</v>
      </c>
      <c r="D258" s="150" t="s">
        <v>75</v>
      </c>
      <c r="E258" s="151">
        <v>27</v>
      </c>
      <c r="F258" s="151"/>
      <c r="G258" s="152">
        <f t="shared" si="18"/>
        <v>0</v>
      </c>
      <c r="H258" s="153">
        <v>2.0899999999999998E-3</v>
      </c>
      <c r="I258" s="153">
        <f t="shared" si="19"/>
        <v>5.6429999999999994E-2</v>
      </c>
      <c r="J258" s="153">
        <v>0</v>
      </c>
      <c r="K258" s="153">
        <f t="shared" si="20"/>
        <v>0</v>
      </c>
      <c r="Q258" s="146">
        <v>2</v>
      </c>
      <c r="AA258" s="122">
        <v>12</v>
      </c>
      <c r="AB258" s="122">
        <v>0</v>
      </c>
      <c r="AC258" s="122">
        <v>107</v>
      </c>
      <c r="BB258" s="122">
        <v>2</v>
      </c>
      <c r="BC258" s="122">
        <f t="shared" si="21"/>
        <v>0</v>
      </c>
      <c r="BD258" s="122">
        <f t="shared" si="22"/>
        <v>0</v>
      </c>
      <c r="BE258" s="122">
        <f t="shared" si="23"/>
        <v>0</v>
      </c>
      <c r="BF258" s="122">
        <f t="shared" si="24"/>
        <v>0</v>
      </c>
      <c r="BG258" s="122">
        <f t="shared" si="25"/>
        <v>0</v>
      </c>
    </row>
    <row r="259" spans="1:59" ht="38.25" x14ac:dyDescent="0.2">
      <c r="A259" s="147">
        <v>108</v>
      </c>
      <c r="B259" s="148" t="s">
        <v>325</v>
      </c>
      <c r="C259" s="149" t="s">
        <v>1547</v>
      </c>
      <c r="D259" s="150" t="s">
        <v>75</v>
      </c>
      <c r="E259" s="151">
        <v>36</v>
      </c>
      <c r="F259" s="151"/>
      <c r="G259" s="152">
        <f t="shared" si="18"/>
        <v>0</v>
      </c>
      <c r="H259" s="153">
        <v>1.31E-3</v>
      </c>
      <c r="I259" s="153">
        <f t="shared" si="19"/>
        <v>4.7160000000000001E-2</v>
      </c>
      <c r="J259" s="153">
        <v>0</v>
      </c>
      <c r="K259" s="153">
        <f t="shared" si="20"/>
        <v>0</v>
      </c>
      <c r="Q259" s="146">
        <v>2</v>
      </c>
      <c r="AA259" s="122">
        <v>12</v>
      </c>
      <c r="AB259" s="122">
        <v>0</v>
      </c>
      <c r="AC259" s="122">
        <v>108</v>
      </c>
      <c r="BB259" s="122">
        <v>2</v>
      </c>
      <c r="BC259" s="122">
        <f t="shared" si="21"/>
        <v>0</v>
      </c>
      <c r="BD259" s="122">
        <f t="shared" si="22"/>
        <v>0</v>
      </c>
      <c r="BE259" s="122">
        <f t="shared" si="23"/>
        <v>0</v>
      </c>
      <c r="BF259" s="122">
        <f t="shared" si="24"/>
        <v>0</v>
      </c>
      <c r="BG259" s="122">
        <f t="shared" si="25"/>
        <v>0</v>
      </c>
    </row>
    <row r="260" spans="1:59" ht="38.25" x14ac:dyDescent="0.2">
      <c r="A260" s="147">
        <v>109</v>
      </c>
      <c r="B260" s="148" t="s">
        <v>326</v>
      </c>
      <c r="C260" s="149" t="s">
        <v>1548</v>
      </c>
      <c r="D260" s="150" t="s">
        <v>75</v>
      </c>
      <c r="E260" s="151">
        <v>27.2</v>
      </c>
      <c r="F260" s="151"/>
      <c r="G260" s="152">
        <f t="shared" si="18"/>
        <v>0</v>
      </c>
      <c r="H260" s="153">
        <v>7.7999999999999999E-4</v>
      </c>
      <c r="I260" s="153">
        <f t="shared" si="19"/>
        <v>2.1215999999999999E-2</v>
      </c>
      <c r="J260" s="153">
        <v>0</v>
      </c>
      <c r="K260" s="153">
        <f t="shared" si="20"/>
        <v>0</v>
      </c>
      <c r="Q260" s="146">
        <v>2</v>
      </c>
      <c r="AA260" s="122">
        <v>12</v>
      </c>
      <c r="AB260" s="122">
        <v>0</v>
      </c>
      <c r="AC260" s="122">
        <v>109</v>
      </c>
      <c r="BB260" s="122">
        <v>2</v>
      </c>
      <c r="BC260" s="122">
        <f t="shared" si="21"/>
        <v>0</v>
      </c>
      <c r="BD260" s="122">
        <f t="shared" si="22"/>
        <v>0</v>
      </c>
      <c r="BE260" s="122">
        <f t="shared" si="23"/>
        <v>0</v>
      </c>
      <c r="BF260" s="122">
        <f t="shared" si="24"/>
        <v>0</v>
      </c>
      <c r="BG260" s="122">
        <f t="shared" si="25"/>
        <v>0</v>
      </c>
    </row>
    <row r="261" spans="1:59" ht="38.25" x14ac:dyDescent="0.2">
      <c r="A261" s="147">
        <v>110</v>
      </c>
      <c r="B261" s="148" t="s">
        <v>327</v>
      </c>
      <c r="C261" s="149" t="s">
        <v>1549</v>
      </c>
      <c r="D261" s="150" t="s">
        <v>75</v>
      </c>
      <c r="E261" s="151">
        <v>12</v>
      </c>
      <c r="F261" s="151"/>
      <c r="G261" s="152">
        <f t="shared" si="18"/>
        <v>0</v>
      </c>
      <c r="H261" s="153">
        <v>5.1999999999999995E-4</v>
      </c>
      <c r="I261" s="153">
        <f t="shared" si="19"/>
        <v>6.239999999999999E-3</v>
      </c>
      <c r="J261" s="153">
        <v>0</v>
      </c>
      <c r="K261" s="153">
        <f t="shared" si="20"/>
        <v>0</v>
      </c>
      <c r="Q261" s="146">
        <v>2</v>
      </c>
      <c r="AA261" s="122">
        <v>12</v>
      </c>
      <c r="AB261" s="122">
        <v>0</v>
      </c>
      <c r="AC261" s="122">
        <v>110</v>
      </c>
      <c r="BB261" s="122">
        <v>2</v>
      </c>
      <c r="BC261" s="122">
        <f t="shared" si="21"/>
        <v>0</v>
      </c>
      <c r="BD261" s="122">
        <f t="shared" si="22"/>
        <v>0</v>
      </c>
      <c r="BE261" s="122">
        <f t="shared" si="23"/>
        <v>0</v>
      </c>
      <c r="BF261" s="122">
        <f t="shared" si="24"/>
        <v>0</v>
      </c>
      <c r="BG261" s="122">
        <f t="shared" si="25"/>
        <v>0</v>
      </c>
    </row>
    <row r="262" spans="1:59" ht="38.25" x14ac:dyDescent="0.2">
      <c r="A262" s="147">
        <v>111</v>
      </c>
      <c r="B262" s="148" t="s">
        <v>328</v>
      </c>
      <c r="C262" s="149" t="s">
        <v>1550</v>
      </c>
      <c r="D262" s="150" t="s">
        <v>75</v>
      </c>
      <c r="E262" s="151">
        <v>42</v>
      </c>
      <c r="F262" s="151"/>
      <c r="G262" s="152">
        <f t="shared" si="18"/>
        <v>0</v>
      </c>
      <c r="H262" s="153">
        <v>4.6999999999999999E-4</v>
      </c>
      <c r="I262" s="153">
        <f t="shared" si="19"/>
        <v>1.9740000000000001E-2</v>
      </c>
      <c r="J262" s="153">
        <v>0</v>
      </c>
      <c r="K262" s="153">
        <f t="shared" si="20"/>
        <v>0</v>
      </c>
      <c r="Q262" s="146">
        <v>2</v>
      </c>
      <c r="AA262" s="122">
        <v>12</v>
      </c>
      <c r="AB262" s="122">
        <v>0</v>
      </c>
      <c r="AC262" s="122">
        <v>111</v>
      </c>
      <c r="BB262" s="122">
        <v>2</v>
      </c>
      <c r="BC262" s="122">
        <f t="shared" si="21"/>
        <v>0</v>
      </c>
      <c r="BD262" s="122">
        <f t="shared" si="22"/>
        <v>0</v>
      </c>
      <c r="BE262" s="122">
        <f t="shared" si="23"/>
        <v>0</v>
      </c>
      <c r="BF262" s="122">
        <f t="shared" si="24"/>
        <v>0</v>
      </c>
      <c r="BG262" s="122">
        <f t="shared" si="25"/>
        <v>0</v>
      </c>
    </row>
    <row r="263" spans="1:59" ht="38.25" x14ac:dyDescent="0.2">
      <c r="A263" s="147">
        <v>112</v>
      </c>
      <c r="B263" s="148" t="s">
        <v>329</v>
      </c>
      <c r="C263" s="149" t="s">
        <v>1551</v>
      </c>
      <c r="D263" s="150" t="s">
        <v>75</v>
      </c>
      <c r="E263" s="151">
        <v>20</v>
      </c>
      <c r="F263" s="151"/>
      <c r="G263" s="152">
        <f t="shared" si="18"/>
        <v>0</v>
      </c>
      <c r="H263" s="153">
        <v>3.8000000000000002E-4</v>
      </c>
      <c r="I263" s="153">
        <f t="shared" si="19"/>
        <v>7.6000000000000009E-3</v>
      </c>
      <c r="J263" s="153">
        <v>0</v>
      </c>
      <c r="K263" s="153">
        <f t="shared" si="20"/>
        <v>0</v>
      </c>
      <c r="Q263" s="146">
        <v>2</v>
      </c>
      <c r="AA263" s="122">
        <v>12</v>
      </c>
      <c r="AB263" s="122">
        <v>0</v>
      </c>
      <c r="AC263" s="122">
        <v>112</v>
      </c>
      <c r="BB263" s="122">
        <v>2</v>
      </c>
      <c r="BC263" s="122">
        <f t="shared" si="21"/>
        <v>0</v>
      </c>
      <c r="BD263" s="122">
        <f t="shared" si="22"/>
        <v>0</v>
      </c>
      <c r="BE263" s="122">
        <f t="shared" si="23"/>
        <v>0</v>
      </c>
      <c r="BF263" s="122">
        <f t="shared" si="24"/>
        <v>0</v>
      </c>
      <c r="BG263" s="122">
        <f t="shared" si="25"/>
        <v>0</v>
      </c>
    </row>
    <row r="264" spans="1:59" ht="25.5" x14ac:dyDescent="0.2">
      <c r="A264" s="147">
        <v>113</v>
      </c>
      <c r="B264" s="148" t="s">
        <v>330</v>
      </c>
      <c r="C264" s="149" t="s">
        <v>1552</v>
      </c>
      <c r="D264" s="150" t="s">
        <v>136</v>
      </c>
      <c r="E264" s="151">
        <v>6</v>
      </c>
      <c r="F264" s="151"/>
      <c r="G264" s="152">
        <f t="shared" si="18"/>
        <v>0</v>
      </c>
      <c r="H264" s="153">
        <v>1.5559999999999999E-2</v>
      </c>
      <c r="I264" s="153">
        <f t="shared" si="19"/>
        <v>9.3359999999999999E-2</v>
      </c>
      <c r="J264" s="153">
        <v>0</v>
      </c>
      <c r="K264" s="153">
        <f t="shared" si="20"/>
        <v>0</v>
      </c>
      <c r="Q264" s="146">
        <v>2</v>
      </c>
      <c r="AA264" s="122">
        <v>12</v>
      </c>
      <c r="AB264" s="122">
        <v>0</v>
      </c>
      <c r="AC264" s="122">
        <v>113</v>
      </c>
      <c r="BB264" s="122">
        <v>2</v>
      </c>
      <c r="BC264" s="122">
        <f t="shared" si="21"/>
        <v>0</v>
      </c>
      <c r="BD264" s="122">
        <f t="shared" si="22"/>
        <v>0</v>
      </c>
      <c r="BE264" s="122">
        <f t="shared" si="23"/>
        <v>0</v>
      </c>
      <c r="BF264" s="122">
        <f t="shared" si="24"/>
        <v>0</v>
      </c>
      <c r="BG264" s="122">
        <f t="shared" si="25"/>
        <v>0</v>
      </c>
    </row>
    <row r="265" spans="1:59" ht="38.25" x14ac:dyDescent="0.2">
      <c r="A265" s="147">
        <v>114</v>
      </c>
      <c r="B265" s="148" t="s">
        <v>331</v>
      </c>
      <c r="C265" s="149" t="s">
        <v>1553</v>
      </c>
      <c r="D265" s="150" t="s">
        <v>136</v>
      </c>
      <c r="E265" s="151">
        <v>10</v>
      </c>
      <c r="F265" s="151"/>
      <c r="G265" s="152">
        <f t="shared" si="18"/>
        <v>0</v>
      </c>
      <c r="H265" s="153">
        <v>9.4999999999999998E-3</v>
      </c>
      <c r="I265" s="153">
        <f t="shared" si="19"/>
        <v>9.5000000000000001E-2</v>
      </c>
      <c r="J265" s="153">
        <v>0</v>
      </c>
      <c r="K265" s="153">
        <f t="shared" si="20"/>
        <v>0</v>
      </c>
      <c r="Q265" s="146">
        <v>2</v>
      </c>
      <c r="AA265" s="122">
        <v>12</v>
      </c>
      <c r="AB265" s="122">
        <v>1</v>
      </c>
      <c r="AC265" s="122">
        <v>114</v>
      </c>
      <c r="BB265" s="122">
        <v>2</v>
      </c>
      <c r="BC265" s="122">
        <f t="shared" si="21"/>
        <v>0</v>
      </c>
      <c r="BD265" s="122">
        <f t="shared" si="22"/>
        <v>0</v>
      </c>
      <c r="BE265" s="122">
        <f t="shared" si="23"/>
        <v>0</v>
      </c>
      <c r="BF265" s="122">
        <f t="shared" si="24"/>
        <v>0</v>
      </c>
      <c r="BG265" s="122">
        <f t="shared" si="25"/>
        <v>0</v>
      </c>
    </row>
    <row r="266" spans="1:59" ht="38.25" x14ac:dyDescent="0.2">
      <c r="A266" s="147">
        <v>115</v>
      </c>
      <c r="B266" s="148" t="s">
        <v>332</v>
      </c>
      <c r="C266" s="149" t="s">
        <v>1554</v>
      </c>
      <c r="D266" s="150" t="s">
        <v>136</v>
      </c>
      <c r="E266" s="151">
        <v>4</v>
      </c>
      <c r="F266" s="151"/>
      <c r="G266" s="152">
        <f t="shared" si="18"/>
        <v>0</v>
      </c>
      <c r="H266" s="153">
        <v>3.3999999999999998E-3</v>
      </c>
      <c r="I266" s="153">
        <f t="shared" si="19"/>
        <v>1.3599999999999999E-2</v>
      </c>
      <c r="J266" s="153">
        <v>0</v>
      </c>
      <c r="K266" s="153">
        <f t="shared" si="20"/>
        <v>0</v>
      </c>
      <c r="Q266" s="146">
        <v>2</v>
      </c>
      <c r="AA266" s="122">
        <v>12</v>
      </c>
      <c r="AB266" s="122">
        <v>1</v>
      </c>
      <c r="AC266" s="122">
        <v>115</v>
      </c>
      <c r="BB266" s="122">
        <v>2</v>
      </c>
      <c r="BC266" s="122">
        <f t="shared" si="21"/>
        <v>0</v>
      </c>
      <c r="BD266" s="122">
        <f t="shared" si="22"/>
        <v>0</v>
      </c>
      <c r="BE266" s="122">
        <f t="shared" si="23"/>
        <v>0</v>
      </c>
      <c r="BF266" s="122">
        <f t="shared" si="24"/>
        <v>0</v>
      </c>
      <c r="BG266" s="122">
        <f t="shared" si="25"/>
        <v>0</v>
      </c>
    </row>
    <row r="267" spans="1:59" ht="38.25" x14ac:dyDescent="0.2">
      <c r="A267" s="147">
        <v>116</v>
      </c>
      <c r="B267" s="148" t="s">
        <v>333</v>
      </c>
      <c r="C267" s="149" t="s">
        <v>1555</v>
      </c>
      <c r="D267" s="150" t="s">
        <v>136</v>
      </c>
      <c r="E267" s="151">
        <v>8</v>
      </c>
      <c r="F267" s="151"/>
      <c r="G267" s="152">
        <f t="shared" si="18"/>
        <v>0</v>
      </c>
      <c r="H267" s="153">
        <v>2.2000000000000001E-3</v>
      </c>
      <c r="I267" s="153">
        <f t="shared" si="19"/>
        <v>1.7600000000000001E-2</v>
      </c>
      <c r="J267" s="153">
        <v>0</v>
      </c>
      <c r="K267" s="153">
        <f t="shared" si="20"/>
        <v>0</v>
      </c>
      <c r="Q267" s="146">
        <v>2</v>
      </c>
      <c r="AA267" s="122">
        <v>12</v>
      </c>
      <c r="AB267" s="122">
        <v>1</v>
      </c>
      <c r="AC267" s="122">
        <v>116</v>
      </c>
      <c r="BB267" s="122">
        <v>2</v>
      </c>
      <c r="BC267" s="122">
        <f t="shared" si="21"/>
        <v>0</v>
      </c>
      <c r="BD267" s="122">
        <f t="shared" si="22"/>
        <v>0</v>
      </c>
      <c r="BE267" s="122">
        <f t="shared" si="23"/>
        <v>0</v>
      </c>
      <c r="BF267" s="122">
        <f t="shared" si="24"/>
        <v>0</v>
      </c>
      <c r="BG267" s="122">
        <f t="shared" si="25"/>
        <v>0</v>
      </c>
    </row>
    <row r="268" spans="1:59" ht="38.25" x14ac:dyDescent="0.2">
      <c r="A268" s="147">
        <v>117</v>
      </c>
      <c r="B268" s="148" t="s">
        <v>334</v>
      </c>
      <c r="C268" s="149" t="s">
        <v>1556</v>
      </c>
      <c r="D268" s="150" t="s">
        <v>136</v>
      </c>
      <c r="E268" s="151">
        <v>9</v>
      </c>
      <c r="F268" s="151"/>
      <c r="G268" s="152">
        <f t="shared" si="18"/>
        <v>0</v>
      </c>
      <c r="H268" s="153">
        <v>1.5900000000000001E-3</v>
      </c>
      <c r="I268" s="153">
        <f t="shared" si="19"/>
        <v>1.431E-2</v>
      </c>
      <c r="J268" s="153">
        <v>0</v>
      </c>
      <c r="K268" s="153">
        <f t="shared" si="20"/>
        <v>0</v>
      </c>
      <c r="Q268" s="146">
        <v>2</v>
      </c>
      <c r="AA268" s="122">
        <v>12</v>
      </c>
      <c r="AB268" s="122">
        <v>1</v>
      </c>
      <c r="AC268" s="122">
        <v>117</v>
      </c>
      <c r="BB268" s="122">
        <v>2</v>
      </c>
      <c r="BC268" s="122">
        <f t="shared" si="21"/>
        <v>0</v>
      </c>
      <c r="BD268" s="122">
        <f t="shared" si="22"/>
        <v>0</v>
      </c>
      <c r="BE268" s="122">
        <f t="shared" si="23"/>
        <v>0</v>
      </c>
      <c r="BF268" s="122">
        <f t="shared" si="24"/>
        <v>0</v>
      </c>
      <c r="BG268" s="122">
        <f t="shared" si="25"/>
        <v>0</v>
      </c>
    </row>
    <row r="269" spans="1:59" ht="38.25" x14ac:dyDescent="0.2">
      <c r="A269" s="147">
        <v>118</v>
      </c>
      <c r="B269" s="148" t="s">
        <v>335</v>
      </c>
      <c r="C269" s="149" t="s">
        <v>1557</v>
      </c>
      <c r="D269" s="150" t="s">
        <v>136</v>
      </c>
      <c r="E269" s="151">
        <v>2</v>
      </c>
      <c r="F269" s="151"/>
      <c r="G269" s="152">
        <f t="shared" si="18"/>
        <v>0</v>
      </c>
      <c r="H269" s="153">
        <v>8.0000000000000004E-4</v>
      </c>
      <c r="I269" s="153">
        <f t="shared" si="19"/>
        <v>1.6000000000000001E-3</v>
      </c>
      <c r="J269" s="153">
        <v>0</v>
      </c>
      <c r="K269" s="153">
        <f t="shared" si="20"/>
        <v>0</v>
      </c>
      <c r="Q269" s="146">
        <v>2</v>
      </c>
      <c r="AA269" s="122">
        <v>12</v>
      </c>
      <c r="AB269" s="122">
        <v>1</v>
      </c>
      <c r="AC269" s="122">
        <v>118</v>
      </c>
      <c r="BB269" s="122">
        <v>2</v>
      </c>
      <c r="BC269" s="122">
        <f t="shared" si="21"/>
        <v>0</v>
      </c>
      <c r="BD269" s="122">
        <f t="shared" si="22"/>
        <v>0</v>
      </c>
      <c r="BE269" s="122">
        <f t="shared" si="23"/>
        <v>0</v>
      </c>
      <c r="BF269" s="122">
        <f t="shared" si="24"/>
        <v>0</v>
      </c>
      <c r="BG269" s="122">
        <f t="shared" si="25"/>
        <v>0</v>
      </c>
    </row>
    <row r="270" spans="1:59" ht="38.25" x14ac:dyDescent="0.2">
      <c r="A270" s="147">
        <v>119</v>
      </c>
      <c r="B270" s="148" t="s">
        <v>336</v>
      </c>
      <c r="C270" s="149" t="s">
        <v>1558</v>
      </c>
      <c r="D270" s="150" t="s">
        <v>136</v>
      </c>
      <c r="E270" s="151">
        <v>50</v>
      </c>
      <c r="F270" s="151"/>
      <c r="G270" s="152">
        <f t="shared" si="18"/>
        <v>0</v>
      </c>
      <c r="H270" s="153">
        <v>3.8999999999999999E-4</v>
      </c>
      <c r="I270" s="153">
        <f t="shared" si="19"/>
        <v>1.95E-2</v>
      </c>
      <c r="J270" s="153">
        <v>0</v>
      </c>
      <c r="K270" s="153">
        <f t="shared" si="20"/>
        <v>0</v>
      </c>
      <c r="Q270" s="146">
        <v>2</v>
      </c>
      <c r="AA270" s="122">
        <v>12</v>
      </c>
      <c r="AB270" s="122">
        <v>1</v>
      </c>
      <c r="AC270" s="122">
        <v>119</v>
      </c>
      <c r="BB270" s="122">
        <v>2</v>
      </c>
      <c r="BC270" s="122">
        <f t="shared" si="21"/>
        <v>0</v>
      </c>
      <c r="BD270" s="122">
        <f t="shared" si="22"/>
        <v>0</v>
      </c>
      <c r="BE270" s="122">
        <f t="shared" si="23"/>
        <v>0</v>
      </c>
      <c r="BF270" s="122">
        <f t="shared" si="24"/>
        <v>0</v>
      </c>
      <c r="BG270" s="122">
        <f t="shared" si="25"/>
        <v>0</v>
      </c>
    </row>
    <row r="271" spans="1:59" ht="38.25" x14ac:dyDescent="0.2">
      <c r="A271" s="147">
        <v>120</v>
      </c>
      <c r="B271" s="148" t="s">
        <v>337</v>
      </c>
      <c r="C271" s="149" t="s">
        <v>1559</v>
      </c>
      <c r="D271" s="150" t="s">
        <v>136</v>
      </c>
      <c r="E271" s="151">
        <v>40</v>
      </c>
      <c r="F271" s="151"/>
      <c r="G271" s="152">
        <f t="shared" si="18"/>
        <v>0</v>
      </c>
      <c r="H271" s="153">
        <v>1.2E-4</v>
      </c>
      <c r="I271" s="153">
        <f t="shared" si="19"/>
        <v>4.8000000000000004E-3</v>
      </c>
      <c r="J271" s="153">
        <v>0</v>
      </c>
      <c r="K271" s="153">
        <f t="shared" si="20"/>
        <v>0</v>
      </c>
      <c r="Q271" s="146">
        <v>2</v>
      </c>
      <c r="AA271" s="122">
        <v>12</v>
      </c>
      <c r="AB271" s="122">
        <v>1</v>
      </c>
      <c r="AC271" s="122">
        <v>120</v>
      </c>
      <c r="BB271" s="122">
        <v>2</v>
      </c>
      <c r="BC271" s="122">
        <f t="shared" si="21"/>
        <v>0</v>
      </c>
      <c r="BD271" s="122">
        <f t="shared" si="22"/>
        <v>0</v>
      </c>
      <c r="BE271" s="122">
        <f t="shared" si="23"/>
        <v>0</v>
      </c>
      <c r="BF271" s="122">
        <f t="shared" si="24"/>
        <v>0</v>
      </c>
      <c r="BG271" s="122">
        <f t="shared" si="25"/>
        <v>0</v>
      </c>
    </row>
    <row r="272" spans="1:59" ht="38.25" x14ac:dyDescent="0.2">
      <c r="A272" s="147">
        <v>121</v>
      </c>
      <c r="B272" s="148" t="s">
        <v>338</v>
      </c>
      <c r="C272" s="149" t="s">
        <v>1560</v>
      </c>
      <c r="D272" s="150" t="s">
        <v>136</v>
      </c>
      <c r="E272" s="151">
        <v>30</v>
      </c>
      <c r="F272" s="151"/>
      <c r="G272" s="152">
        <f t="shared" si="18"/>
        <v>0</v>
      </c>
      <c r="H272" s="153">
        <v>6.9999999999999994E-5</v>
      </c>
      <c r="I272" s="153">
        <f t="shared" si="19"/>
        <v>2.0999999999999999E-3</v>
      </c>
      <c r="J272" s="153">
        <v>0</v>
      </c>
      <c r="K272" s="153">
        <f t="shared" si="20"/>
        <v>0</v>
      </c>
      <c r="Q272" s="146">
        <v>2</v>
      </c>
      <c r="AA272" s="122">
        <v>12</v>
      </c>
      <c r="AB272" s="122">
        <v>1</v>
      </c>
      <c r="AC272" s="122">
        <v>121</v>
      </c>
      <c r="BB272" s="122">
        <v>2</v>
      </c>
      <c r="BC272" s="122">
        <f t="shared" si="21"/>
        <v>0</v>
      </c>
      <c r="BD272" s="122">
        <f t="shared" si="22"/>
        <v>0</v>
      </c>
      <c r="BE272" s="122">
        <f t="shared" si="23"/>
        <v>0</v>
      </c>
      <c r="BF272" s="122">
        <f t="shared" si="24"/>
        <v>0</v>
      </c>
      <c r="BG272" s="122">
        <f t="shared" si="25"/>
        <v>0</v>
      </c>
    </row>
    <row r="273" spans="1:59" ht="38.25" x14ac:dyDescent="0.2">
      <c r="A273" s="147">
        <v>122</v>
      </c>
      <c r="B273" s="148" t="s">
        <v>339</v>
      </c>
      <c r="C273" s="149" t="s">
        <v>1561</v>
      </c>
      <c r="D273" s="150" t="s">
        <v>136</v>
      </c>
      <c r="E273" s="151">
        <v>20</v>
      </c>
      <c r="F273" s="151"/>
      <c r="G273" s="152">
        <f t="shared" si="18"/>
        <v>0</v>
      </c>
      <c r="H273" s="153">
        <v>6.0000000000000002E-5</v>
      </c>
      <c r="I273" s="153">
        <f t="shared" si="19"/>
        <v>1.2000000000000001E-3</v>
      </c>
      <c r="J273" s="153">
        <v>0</v>
      </c>
      <c r="K273" s="153">
        <f t="shared" si="20"/>
        <v>0</v>
      </c>
      <c r="Q273" s="146">
        <v>2</v>
      </c>
      <c r="AA273" s="122">
        <v>12</v>
      </c>
      <c r="AB273" s="122">
        <v>1</v>
      </c>
      <c r="AC273" s="122">
        <v>122</v>
      </c>
      <c r="BB273" s="122">
        <v>2</v>
      </c>
      <c r="BC273" s="122">
        <f t="shared" si="21"/>
        <v>0</v>
      </c>
      <c r="BD273" s="122">
        <f t="shared" si="22"/>
        <v>0</v>
      </c>
      <c r="BE273" s="122">
        <f t="shared" si="23"/>
        <v>0</v>
      </c>
      <c r="BF273" s="122">
        <f t="shared" si="24"/>
        <v>0</v>
      </c>
      <c r="BG273" s="122">
        <f t="shared" si="25"/>
        <v>0</v>
      </c>
    </row>
    <row r="274" spans="1:59" ht="38.25" x14ac:dyDescent="0.2">
      <c r="A274" s="147">
        <v>123</v>
      </c>
      <c r="B274" s="148" t="s">
        <v>340</v>
      </c>
      <c r="C274" s="149" t="s">
        <v>1562</v>
      </c>
      <c r="D274" s="150" t="s">
        <v>136</v>
      </c>
      <c r="E274" s="151">
        <v>10</v>
      </c>
      <c r="F274" s="151"/>
      <c r="G274" s="152">
        <f t="shared" si="18"/>
        <v>0</v>
      </c>
      <c r="H274" s="153">
        <v>8.0000000000000007E-5</v>
      </c>
      <c r="I274" s="153">
        <f t="shared" si="19"/>
        <v>8.0000000000000004E-4</v>
      </c>
      <c r="J274" s="153">
        <v>0</v>
      </c>
      <c r="K274" s="153">
        <f t="shared" si="20"/>
        <v>0</v>
      </c>
      <c r="Q274" s="146">
        <v>2</v>
      </c>
      <c r="AA274" s="122">
        <v>12</v>
      </c>
      <c r="AB274" s="122">
        <v>1</v>
      </c>
      <c r="AC274" s="122">
        <v>123</v>
      </c>
      <c r="BB274" s="122">
        <v>2</v>
      </c>
      <c r="BC274" s="122">
        <f t="shared" si="21"/>
        <v>0</v>
      </c>
      <c r="BD274" s="122">
        <f t="shared" si="22"/>
        <v>0</v>
      </c>
      <c r="BE274" s="122">
        <f t="shared" si="23"/>
        <v>0</v>
      </c>
      <c r="BF274" s="122">
        <f t="shared" si="24"/>
        <v>0</v>
      </c>
      <c r="BG274" s="122">
        <f t="shared" si="25"/>
        <v>0</v>
      </c>
    </row>
    <row r="275" spans="1:59" ht="38.25" x14ac:dyDescent="0.2">
      <c r="A275" s="147">
        <v>124</v>
      </c>
      <c r="B275" s="148" t="s">
        <v>341</v>
      </c>
      <c r="C275" s="149" t="s">
        <v>1563</v>
      </c>
      <c r="D275" s="150" t="s">
        <v>136</v>
      </c>
      <c r="E275" s="151">
        <v>2</v>
      </c>
      <c r="F275" s="151"/>
      <c r="G275" s="152">
        <f t="shared" si="18"/>
        <v>0</v>
      </c>
      <c r="H275" s="153">
        <v>4.2000000000000002E-4</v>
      </c>
      <c r="I275" s="153">
        <f t="shared" si="19"/>
        <v>8.4000000000000003E-4</v>
      </c>
      <c r="J275" s="153">
        <v>0</v>
      </c>
      <c r="K275" s="153">
        <f t="shared" si="20"/>
        <v>0</v>
      </c>
      <c r="Q275" s="146">
        <v>2</v>
      </c>
      <c r="AA275" s="122">
        <v>12</v>
      </c>
      <c r="AB275" s="122">
        <v>1</v>
      </c>
      <c r="AC275" s="122">
        <v>124</v>
      </c>
      <c r="BB275" s="122">
        <v>2</v>
      </c>
      <c r="BC275" s="122">
        <f t="shared" si="21"/>
        <v>0</v>
      </c>
      <c r="BD275" s="122">
        <f t="shared" si="22"/>
        <v>0</v>
      </c>
      <c r="BE275" s="122">
        <f t="shared" si="23"/>
        <v>0</v>
      </c>
      <c r="BF275" s="122">
        <f t="shared" si="24"/>
        <v>0</v>
      </c>
      <c r="BG275" s="122">
        <f t="shared" si="25"/>
        <v>0</v>
      </c>
    </row>
    <row r="276" spans="1:59" ht="38.25" x14ac:dyDescent="0.2">
      <c r="A276" s="147">
        <v>125</v>
      </c>
      <c r="B276" s="148" t="s">
        <v>342</v>
      </c>
      <c r="C276" s="149" t="s">
        <v>1564</v>
      </c>
      <c r="D276" s="150" t="s">
        <v>136</v>
      </c>
      <c r="E276" s="151">
        <v>6</v>
      </c>
      <c r="F276" s="151"/>
      <c r="G276" s="152">
        <f t="shared" si="18"/>
        <v>0</v>
      </c>
      <c r="H276" s="153">
        <v>2.7999999999999998E-4</v>
      </c>
      <c r="I276" s="153">
        <f t="shared" si="19"/>
        <v>1.6799999999999999E-3</v>
      </c>
      <c r="J276" s="153">
        <v>0</v>
      </c>
      <c r="K276" s="153">
        <f t="shared" si="20"/>
        <v>0</v>
      </c>
      <c r="Q276" s="146">
        <v>2</v>
      </c>
      <c r="AA276" s="122">
        <v>12</v>
      </c>
      <c r="AB276" s="122">
        <v>1</v>
      </c>
      <c r="AC276" s="122">
        <v>125</v>
      </c>
      <c r="BB276" s="122">
        <v>2</v>
      </c>
      <c r="BC276" s="122">
        <f t="shared" si="21"/>
        <v>0</v>
      </c>
      <c r="BD276" s="122">
        <f t="shared" si="22"/>
        <v>0</v>
      </c>
      <c r="BE276" s="122">
        <f t="shared" si="23"/>
        <v>0</v>
      </c>
      <c r="BF276" s="122">
        <f t="shared" si="24"/>
        <v>0</v>
      </c>
      <c r="BG276" s="122">
        <f t="shared" si="25"/>
        <v>0</v>
      </c>
    </row>
    <row r="277" spans="1:59" ht="38.25" x14ac:dyDescent="0.2">
      <c r="A277" s="147">
        <v>126</v>
      </c>
      <c r="B277" s="148" t="s">
        <v>343</v>
      </c>
      <c r="C277" s="149" t="s">
        <v>1565</v>
      </c>
      <c r="D277" s="150" t="s">
        <v>136</v>
      </c>
      <c r="E277" s="151">
        <v>6</v>
      </c>
      <c r="F277" s="151"/>
      <c r="G277" s="152">
        <f t="shared" si="18"/>
        <v>0</v>
      </c>
      <c r="H277" s="153">
        <v>1E-4</v>
      </c>
      <c r="I277" s="153">
        <f t="shared" si="19"/>
        <v>6.0000000000000006E-4</v>
      </c>
      <c r="J277" s="153">
        <v>0</v>
      </c>
      <c r="K277" s="153">
        <f t="shared" si="20"/>
        <v>0</v>
      </c>
      <c r="Q277" s="146">
        <v>2</v>
      </c>
      <c r="AA277" s="122">
        <v>12</v>
      </c>
      <c r="AB277" s="122">
        <v>1</v>
      </c>
      <c r="AC277" s="122">
        <v>126</v>
      </c>
      <c r="BB277" s="122">
        <v>2</v>
      </c>
      <c r="BC277" s="122">
        <f t="shared" si="21"/>
        <v>0</v>
      </c>
      <c r="BD277" s="122">
        <f t="shared" si="22"/>
        <v>0</v>
      </c>
      <c r="BE277" s="122">
        <f t="shared" si="23"/>
        <v>0</v>
      </c>
      <c r="BF277" s="122">
        <f t="shared" si="24"/>
        <v>0</v>
      </c>
      <c r="BG277" s="122">
        <f t="shared" si="25"/>
        <v>0</v>
      </c>
    </row>
    <row r="278" spans="1:59" ht="38.25" x14ac:dyDescent="0.2">
      <c r="A278" s="147">
        <v>127</v>
      </c>
      <c r="B278" s="148" t="s">
        <v>344</v>
      </c>
      <c r="C278" s="149" t="s">
        <v>1566</v>
      </c>
      <c r="D278" s="150" t="s">
        <v>136</v>
      </c>
      <c r="E278" s="151">
        <v>6</v>
      </c>
      <c r="F278" s="151"/>
      <c r="G278" s="152">
        <f t="shared" si="18"/>
        <v>0</v>
      </c>
      <c r="H278" s="153">
        <v>5.0000000000000002E-5</v>
      </c>
      <c r="I278" s="153">
        <f t="shared" si="19"/>
        <v>3.0000000000000003E-4</v>
      </c>
      <c r="J278" s="153">
        <v>0</v>
      </c>
      <c r="K278" s="153">
        <f t="shared" si="20"/>
        <v>0</v>
      </c>
      <c r="Q278" s="146">
        <v>2</v>
      </c>
      <c r="AA278" s="122">
        <v>12</v>
      </c>
      <c r="AB278" s="122">
        <v>1</v>
      </c>
      <c r="AC278" s="122">
        <v>127</v>
      </c>
      <c r="BB278" s="122">
        <v>2</v>
      </c>
      <c r="BC278" s="122">
        <f t="shared" si="21"/>
        <v>0</v>
      </c>
      <c r="BD278" s="122">
        <f t="shared" si="22"/>
        <v>0</v>
      </c>
      <c r="BE278" s="122">
        <f t="shared" si="23"/>
        <v>0</v>
      </c>
      <c r="BF278" s="122">
        <f t="shared" si="24"/>
        <v>0</v>
      </c>
      <c r="BG278" s="122">
        <f t="shared" si="25"/>
        <v>0</v>
      </c>
    </row>
    <row r="279" spans="1:59" ht="38.25" x14ac:dyDescent="0.2">
      <c r="A279" s="147">
        <v>128</v>
      </c>
      <c r="B279" s="148" t="s">
        <v>345</v>
      </c>
      <c r="C279" s="149" t="s">
        <v>1567</v>
      </c>
      <c r="D279" s="150" t="s">
        <v>136</v>
      </c>
      <c r="E279" s="151">
        <v>6</v>
      </c>
      <c r="F279" s="151"/>
      <c r="G279" s="152">
        <f t="shared" si="18"/>
        <v>0</v>
      </c>
      <c r="H279" s="153">
        <v>5.0000000000000002E-5</v>
      </c>
      <c r="I279" s="153">
        <f t="shared" si="19"/>
        <v>3.0000000000000003E-4</v>
      </c>
      <c r="J279" s="153">
        <v>0</v>
      </c>
      <c r="K279" s="153">
        <f t="shared" si="20"/>
        <v>0</v>
      </c>
      <c r="Q279" s="146">
        <v>2</v>
      </c>
      <c r="AA279" s="122">
        <v>12</v>
      </c>
      <c r="AB279" s="122">
        <v>1</v>
      </c>
      <c r="AC279" s="122">
        <v>128</v>
      </c>
      <c r="BB279" s="122">
        <v>2</v>
      </c>
      <c r="BC279" s="122">
        <f t="shared" si="21"/>
        <v>0</v>
      </c>
      <c r="BD279" s="122">
        <f t="shared" si="22"/>
        <v>0</v>
      </c>
      <c r="BE279" s="122">
        <f t="shared" si="23"/>
        <v>0</v>
      </c>
      <c r="BF279" s="122">
        <f t="shared" si="24"/>
        <v>0</v>
      </c>
      <c r="BG279" s="122">
        <f t="shared" si="25"/>
        <v>0</v>
      </c>
    </row>
    <row r="280" spans="1:59" ht="38.25" x14ac:dyDescent="0.2">
      <c r="A280" s="147">
        <v>129</v>
      </c>
      <c r="B280" s="148" t="s">
        <v>343</v>
      </c>
      <c r="C280" s="149" t="s">
        <v>1568</v>
      </c>
      <c r="D280" s="150" t="s">
        <v>136</v>
      </c>
      <c r="E280" s="151">
        <v>20</v>
      </c>
      <c r="F280" s="151"/>
      <c r="G280" s="152">
        <f t="shared" si="18"/>
        <v>0</v>
      </c>
      <c r="H280" s="153">
        <v>5.0000000000000002E-5</v>
      </c>
      <c r="I280" s="153">
        <f t="shared" si="19"/>
        <v>1E-3</v>
      </c>
      <c r="J280" s="153">
        <v>0</v>
      </c>
      <c r="K280" s="153">
        <f t="shared" si="20"/>
        <v>0</v>
      </c>
      <c r="Q280" s="146">
        <v>2</v>
      </c>
      <c r="AA280" s="122">
        <v>12</v>
      </c>
      <c r="AB280" s="122">
        <v>1</v>
      </c>
      <c r="AC280" s="122">
        <v>129</v>
      </c>
      <c r="BB280" s="122">
        <v>2</v>
      </c>
      <c r="BC280" s="122">
        <f t="shared" si="21"/>
        <v>0</v>
      </c>
      <c r="BD280" s="122">
        <f t="shared" si="22"/>
        <v>0</v>
      </c>
      <c r="BE280" s="122">
        <f t="shared" si="23"/>
        <v>0</v>
      </c>
      <c r="BF280" s="122">
        <f t="shared" si="24"/>
        <v>0</v>
      </c>
      <c r="BG280" s="122">
        <f t="shared" si="25"/>
        <v>0</v>
      </c>
    </row>
    <row r="281" spans="1:59" ht="38.25" x14ac:dyDescent="0.2">
      <c r="A281" s="147">
        <v>130</v>
      </c>
      <c r="B281" s="148" t="s">
        <v>346</v>
      </c>
      <c r="C281" s="149" t="s">
        <v>1569</v>
      </c>
      <c r="D281" s="150" t="s">
        <v>136</v>
      </c>
      <c r="E281" s="151">
        <v>51</v>
      </c>
      <c r="F281" s="151"/>
      <c r="G281" s="152">
        <f t="shared" si="18"/>
        <v>0</v>
      </c>
      <c r="H281" s="153">
        <v>6.6E-4</v>
      </c>
      <c r="I281" s="153">
        <f t="shared" si="19"/>
        <v>3.3660000000000002E-2</v>
      </c>
      <c r="J281" s="153">
        <v>0</v>
      </c>
      <c r="K281" s="153">
        <f t="shared" si="20"/>
        <v>0</v>
      </c>
      <c r="Q281" s="146">
        <v>2</v>
      </c>
      <c r="AA281" s="122">
        <v>12</v>
      </c>
      <c r="AB281" s="122">
        <v>1</v>
      </c>
      <c r="AC281" s="122">
        <v>130</v>
      </c>
      <c r="BB281" s="122">
        <v>2</v>
      </c>
      <c r="BC281" s="122">
        <f t="shared" si="21"/>
        <v>0</v>
      </c>
      <c r="BD281" s="122">
        <f t="shared" si="22"/>
        <v>0</v>
      </c>
      <c r="BE281" s="122">
        <f t="shared" si="23"/>
        <v>0</v>
      </c>
      <c r="BF281" s="122">
        <f t="shared" si="24"/>
        <v>0</v>
      </c>
      <c r="BG281" s="122">
        <f t="shared" si="25"/>
        <v>0</v>
      </c>
    </row>
    <row r="282" spans="1:59" ht="38.25" x14ac:dyDescent="0.2">
      <c r="A282" s="147">
        <v>131</v>
      </c>
      <c r="B282" s="148" t="s">
        <v>347</v>
      </c>
      <c r="C282" s="149" t="s">
        <v>1570</v>
      </c>
      <c r="D282" s="150" t="s">
        <v>136</v>
      </c>
      <c r="E282" s="151">
        <v>17</v>
      </c>
      <c r="F282" s="151"/>
      <c r="G282" s="152">
        <f t="shared" si="18"/>
        <v>0</v>
      </c>
      <c r="H282" s="153">
        <v>2.9E-4</v>
      </c>
      <c r="I282" s="153">
        <f t="shared" si="19"/>
        <v>4.9300000000000004E-3</v>
      </c>
      <c r="J282" s="153">
        <v>0</v>
      </c>
      <c r="K282" s="153">
        <f t="shared" si="20"/>
        <v>0</v>
      </c>
      <c r="Q282" s="146">
        <v>2</v>
      </c>
      <c r="AA282" s="122">
        <v>12</v>
      </c>
      <c r="AB282" s="122">
        <v>1</v>
      </c>
      <c r="AC282" s="122">
        <v>131</v>
      </c>
      <c r="BB282" s="122">
        <v>2</v>
      </c>
      <c r="BC282" s="122">
        <f t="shared" si="21"/>
        <v>0</v>
      </c>
      <c r="BD282" s="122">
        <f t="shared" si="22"/>
        <v>0</v>
      </c>
      <c r="BE282" s="122">
        <f t="shared" si="23"/>
        <v>0</v>
      </c>
      <c r="BF282" s="122">
        <f t="shared" si="24"/>
        <v>0</v>
      </c>
      <c r="BG282" s="122">
        <f t="shared" si="25"/>
        <v>0</v>
      </c>
    </row>
    <row r="283" spans="1:59" ht="25.5" x14ac:dyDescent="0.2">
      <c r="A283" s="147">
        <v>132</v>
      </c>
      <c r="B283" s="148" t="s">
        <v>348</v>
      </c>
      <c r="C283" s="149" t="s">
        <v>1571</v>
      </c>
      <c r="D283" s="150" t="s">
        <v>136</v>
      </c>
      <c r="E283" s="151">
        <v>40</v>
      </c>
      <c r="F283" s="151"/>
      <c r="G283" s="152">
        <f t="shared" si="18"/>
        <v>0</v>
      </c>
      <c r="H283" s="153">
        <v>1.8000000000000001E-4</v>
      </c>
      <c r="I283" s="153">
        <f t="shared" si="19"/>
        <v>7.2000000000000007E-3</v>
      </c>
      <c r="J283" s="153">
        <v>0</v>
      </c>
      <c r="K283" s="153">
        <f t="shared" si="20"/>
        <v>0</v>
      </c>
      <c r="Q283" s="146">
        <v>2</v>
      </c>
      <c r="AA283" s="122">
        <v>12</v>
      </c>
      <c r="AB283" s="122">
        <v>1</v>
      </c>
      <c r="AC283" s="122">
        <v>132</v>
      </c>
      <c r="BB283" s="122">
        <v>2</v>
      </c>
      <c r="BC283" s="122">
        <f t="shared" si="21"/>
        <v>0</v>
      </c>
      <c r="BD283" s="122">
        <f t="shared" si="22"/>
        <v>0</v>
      </c>
      <c r="BE283" s="122">
        <f t="shared" si="23"/>
        <v>0</v>
      </c>
      <c r="BF283" s="122">
        <f t="shared" si="24"/>
        <v>0</v>
      </c>
      <c r="BG283" s="122">
        <f t="shared" si="25"/>
        <v>0</v>
      </c>
    </row>
    <row r="284" spans="1:59" ht="25.5" x14ac:dyDescent="0.2">
      <c r="A284" s="147">
        <v>133</v>
      </c>
      <c r="B284" s="148" t="s">
        <v>349</v>
      </c>
      <c r="C284" s="149" t="s">
        <v>1572</v>
      </c>
      <c r="D284" s="150" t="s">
        <v>136</v>
      </c>
      <c r="E284" s="151">
        <v>28</v>
      </c>
      <c r="F284" s="151"/>
      <c r="G284" s="152">
        <f t="shared" si="18"/>
        <v>0</v>
      </c>
      <c r="H284" s="153">
        <v>6.9999999999999994E-5</v>
      </c>
      <c r="I284" s="153">
        <f t="shared" si="19"/>
        <v>1.9599999999999999E-3</v>
      </c>
      <c r="J284" s="153">
        <v>0</v>
      </c>
      <c r="K284" s="153">
        <f t="shared" si="20"/>
        <v>0</v>
      </c>
      <c r="Q284" s="146">
        <v>2</v>
      </c>
      <c r="AA284" s="122">
        <v>12</v>
      </c>
      <c r="AB284" s="122">
        <v>1</v>
      </c>
      <c r="AC284" s="122">
        <v>133</v>
      </c>
      <c r="BB284" s="122">
        <v>2</v>
      </c>
      <c r="BC284" s="122">
        <f t="shared" si="21"/>
        <v>0</v>
      </c>
      <c r="BD284" s="122">
        <f t="shared" si="22"/>
        <v>0</v>
      </c>
      <c r="BE284" s="122">
        <f t="shared" si="23"/>
        <v>0</v>
      </c>
      <c r="BF284" s="122">
        <f t="shared" si="24"/>
        <v>0</v>
      </c>
      <c r="BG284" s="122">
        <f t="shared" si="25"/>
        <v>0</v>
      </c>
    </row>
    <row r="285" spans="1:59" ht="25.5" x14ac:dyDescent="0.2">
      <c r="A285" s="147">
        <v>134</v>
      </c>
      <c r="B285" s="148" t="s">
        <v>350</v>
      </c>
      <c r="C285" s="149" t="s">
        <v>1573</v>
      </c>
      <c r="D285" s="150" t="s">
        <v>136</v>
      </c>
      <c r="E285" s="151">
        <v>30</v>
      </c>
      <c r="F285" s="151"/>
      <c r="G285" s="152">
        <f t="shared" si="18"/>
        <v>0</v>
      </c>
      <c r="H285" s="153">
        <v>5.0000000000000002E-5</v>
      </c>
      <c r="I285" s="153">
        <f t="shared" si="19"/>
        <v>1.5E-3</v>
      </c>
      <c r="J285" s="153">
        <v>0</v>
      </c>
      <c r="K285" s="153">
        <f t="shared" si="20"/>
        <v>0</v>
      </c>
      <c r="Q285" s="146">
        <v>2</v>
      </c>
      <c r="AA285" s="122">
        <v>12</v>
      </c>
      <c r="AB285" s="122">
        <v>1</v>
      </c>
      <c r="AC285" s="122">
        <v>134</v>
      </c>
      <c r="BB285" s="122">
        <v>2</v>
      </c>
      <c r="BC285" s="122">
        <f t="shared" si="21"/>
        <v>0</v>
      </c>
      <c r="BD285" s="122">
        <f t="shared" si="22"/>
        <v>0</v>
      </c>
      <c r="BE285" s="122">
        <f t="shared" si="23"/>
        <v>0</v>
      </c>
      <c r="BF285" s="122">
        <f t="shared" si="24"/>
        <v>0</v>
      </c>
      <c r="BG285" s="122">
        <f t="shared" si="25"/>
        <v>0</v>
      </c>
    </row>
    <row r="286" spans="1:59" ht="25.5" x14ac:dyDescent="0.2">
      <c r="A286" s="147">
        <v>135</v>
      </c>
      <c r="B286" s="148" t="s">
        <v>351</v>
      </c>
      <c r="C286" s="149" t="s">
        <v>1574</v>
      </c>
      <c r="D286" s="150" t="s">
        <v>136</v>
      </c>
      <c r="E286" s="151">
        <v>90</v>
      </c>
      <c r="F286" s="151"/>
      <c r="G286" s="152">
        <f t="shared" si="18"/>
        <v>0</v>
      </c>
      <c r="H286" s="153">
        <v>3.0000000000000001E-5</v>
      </c>
      <c r="I286" s="153">
        <f t="shared" si="19"/>
        <v>2.7000000000000001E-3</v>
      </c>
      <c r="J286" s="153">
        <v>0</v>
      </c>
      <c r="K286" s="153">
        <f t="shared" si="20"/>
        <v>0</v>
      </c>
      <c r="Q286" s="146">
        <v>2</v>
      </c>
      <c r="AA286" s="122">
        <v>12</v>
      </c>
      <c r="AB286" s="122">
        <v>1</v>
      </c>
      <c r="AC286" s="122">
        <v>135</v>
      </c>
      <c r="BB286" s="122">
        <v>2</v>
      </c>
      <c r="BC286" s="122">
        <f t="shared" si="21"/>
        <v>0</v>
      </c>
      <c r="BD286" s="122">
        <f t="shared" si="22"/>
        <v>0</v>
      </c>
      <c r="BE286" s="122">
        <f t="shared" si="23"/>
        <v>0</v>
      </c>
      <c r="BF286" s="122">
        <f t="shared" si="24"/>
        <v>0</v>
      </c>
      <c r="BG286" s="122">
        <f t="shared" si="25"/>
        <v>0</v>
      </c>
    </row>
    <row r="287" spans="1:59" ht="38.25" x14ac:dyDescent="0.2">
      <c r="A287" s="147">
        <v>136</v>
      </c>
      <c r="B287" s="148" t="s">
        <v>352</v>
      </c>
      <c r="C287" s="149" t="s">
        <v>1575</v>
      </c>
      <c r="D287" s="150" t="s">
        <v>136</v>
      </c>
      <c r="E287" s="151">
        <v>35</v>
      </c>
      <c r="F287" s="151"/>
      <c r="G287" s="152">
        <f t="shared" si="18"/>
        <v>0</v>
      </c>
      <c r="H287" s="153">
        <v>6.0000000000000002E-5</v>
      </c>
      <c r="I287" s="153">
        <f t="shared" si="19"/>
        <v>2.0999999999999999E-3</v>
      </c>
      <c r="J287" s="153">
        <v>0</v>
      </c>
      <c r="K287" s="153">
        <f t="shared" si="20"/>
        <v>0</v>
      </c>
      <c r="Q287" s="146">
        <v>2</v>
      </c>
      <c r="AA287" s="122">
        <v>12</v>
      </c>
      <c r="AB287" s="122">
        <v>1</v>
      </c>
      <c r="AC287" s="122">
        <v>136</v>
      </c>
      <c r="BB287" s="122">
        <v>2</v>
      </c>
      <c r="BC287" s="122">
        <f t="shared" si="21"/>
        <v>0</v>
      </c>
      <c r="BD287" s="122">
        <f t="shared" si="22"/>
        <v>0</v>
      </c>
      <c r="BE287" s="122">
        <f t="shared" si="23"/>
        <v>0</v>
      </c>
      <c r="BF287" s="122">
        <f t="shared" si="24"/>
        <v>0</v>
      </c>
      <c r="BG287" s="122">
        <f t="shared" si="25"/>
        <v>0</v>
      </c>
    </row>
    <row r="288" spans="1:59" ht="51" x14ac:dyDescent="0.2">
      <c r="A288" s="147">
        <v>137</v>
      </c>
      <c r="B288" s="148" t="s">
        <v>353</v>
      </c>
      <c r="C288" s="149" t="s">
        <v>1576</v>
      </c>
      <c r="D288" s="150" t="s">
        <v>75</v>
      </c>
      <c r="E288" s="151">
        <v>5.5</v>
      </c>
      <c r="F288" s="151"/>
      <c r="G288" s="152">
        <f t="shared" si="18"/>
        <v>0</v>
      </c>
      <c r="H288" s="153">
        <v>1.9000000000000001E-4</v>
      </c>
      <c r="I288" s="153">
        <f t="shared" si="19"/>
        <v>1.0450000000000001E-3</v>
      </c>
      <c r="J288" s="153">
        <v>0</v>
      </c>
      <c r="K288" s="153">
        <f t="shared" si="20"/>
        <v>0</v>
      </c>
      <c r="Q288" s="146">
        <v>2</v>
      </c>
      <c r="AA288" s="122">
        <v>12</v>
      </c>
      <c r="AB288" s="122">
        <v>1</v>
      </c>
      <c r="AC288" s="122">
        <v>137</v>
      </c>
      <c r="BB288" s="122">
        <v>2</v>
      </c>
      <c r="BC288" s="122">
        <f t="shared" si="21"/>
        <v>0</v>
      </c>
      <c r="BD288" s="122">
        <f t="shared" si="22"/>
        <v>0</v>
      </c>
      <c r="BE288" s="122">
        <f t="shared" si="23"/>
        <v>0</v>
      </c>
      <c r="BF288" s="122">
        <f t="shared" si="24"/>
        <v>0</v>
      </c>
      <c r="BG288" s="122">
        <f t="shared" si="25"/>
        <v>0</v>
      </c>
    </row>
    <row r="289" spans="1:59" ht="38.25" x14ac:dyDescent="0.2">
      <c r="A289" s="147">
        <v>138</v>
      </c>
      <c r="B289" s="148" t="s">
        <v>354</v>
      </c>
      <c r="C289" s="149" t="s">
        <v>1577</v>
      </c>
      <c r="D289" s="150" t="s">
        <v>136</v>
      </c>
      <c r="E289" s="151">
        <v>40</v>
      </c>
      <c r="F289" s="151"/>
      <c r="G289" s="152">
        <f t="shared" si="18"/>
        <v>0</v>
      </c>
      <c r="H289" s="153">
        <v>6.0000000000000002E-5</v>
      </c>
      <c r="I289" s="153">
        <f t="shared" si="19"/>
        <v>2.4000000000000002E-3</v>
      </c>
      <c r="J289" s="153">
        <v>0</v>
      </c>
      <c r="K289" s="153">
        <f t="shared" si="20"/>
        <v>0</v>
      </c>
      <c r="Q289" s="146">
        <v>2</v>
      </c>
      <c r="AA289" s="122">
        <v>12</v>
      </c>
      <c r="AB289" s="122">
        <v>1</v>
      </c>
      <c r="AC289" s="122">
        <v>138</v>
      </c>
      <c r="BB289" s="122">
        <v>2</v>
      </c>
      <c r="BC289" s="122">
        <f t="shared" si="21"/>
        <v>0</v>
      </c>
      <c r="BD289" s="122">
        <f t="shared" si="22"/>
        <v>0</v>
      </c>
      <c r="BE289" s="122">
        <f t="shared" si="23"/>
        <v>0</v>
      </c>
      <c r="BF289" s="122">
        <f t="shared" si="24"/>
        <v>0</v>
      </c>
      <c r="BG289" s="122">
        <f t="shared" si="25"/>
        <v>0</v>
      </c>
    </row>
    <row r="290" spans="1:59" ht="25.5" x14ac:dyDescent="0.2">
      <c r="A290" s="147">
        <v>139</v>
      </c>
      <c r="B290" s="148" t="s">
        <v>355</v>
      </c>
      <c r="C290" s="149" t="s">
        <v>1578</v>
      </c>
      <c r="D290" s="150" t="s">
        <v>136</v>
      </c>
      <c r="E290" s="151">
        <v>12</v>
      </c>
      <c r="F290" s="151"/>
      <c r="G290" s="152">
        <f t="shared" si="18"/>
        <v>0</v>
      </c>
      <c r="H290" s="153">
        <v>3.8000000000000002E-4</v>
      </c>
      <c r="I290" s="153">
        <f t="shared" si="19"/>
        <v>4.5599999999999998E-3</v>
      </c>
      <c r="J290" s="153">
        <v>0</v>
      </c>
      <c r="K290" s="153">
        <f t="shared" si="20"/>
        <v>0</v>
      </c>
      <c r="Q290" s="146">
        <v>2</v>
      </c>
      <c r="AA290" s="122">
        <v>12</v>
      </c>
      <c r="AB290" s="122">
        <v>1</v>
      </c>
      <c r="AC290" s="122">
        <v>139</v>
      </c>
      <c r="BB290" s="122">
        <v>2</v>
      </c>
      <c r="BC290" s="122">
        <f t="shared" si="21"/>
        <v>0</v>
      </c>
      <c r="BD290" s="122">
        <f t="shared" si="22"/>
        <v>0</v>
      </c>
      <c r="BE290" s="122">
        <f t="shared" si="23"/>
        <v>0</v>
      </c>
      <c r="BF290" s="122">
        <f t="shared" si="24"/>
        <v>0</v>
      </c>
      <c r="BG290" s="122">
        <f t="shared" si="25"/>
        <v>0</v>
      </c>
    </row>
    <row r="291" spans="1:59" ht="38.25" x14ac:dyDescent="0.2">
      <c r="A291" s="147">
        <v>140</v>
      </c>
      <c r="B291" s="148" t="s">
        <v>356</v>
      </c>
      <c r="C291" s="149" t="s">
        <v>1579</v>
      </c>
      <c r="D291" s="150" t="s">
        <v>136</v>
      </c>
      <c r="E291" s="151">
        <v>14</v>
      </c>
      <c r="F291" s="151"/>
      <c r="G291" s="152">
        <f t="shared" si="18"/>
        <v>0</v>
      </c>
      <c r="H291" s="153">
        <v>3.5249999999999997E-2</v>
      </c>
      <c r="I291" s="153">
        <f t="shared" si="19"/>
        <v>0.49349999999999994</v>
      </c>
      <c r="J291" s="153">
        <v>0</v>
      </c>
      <c r="K291" s="153">
        <f t="shared" si="20"/>
        <v>0</v>
      </c>
      <c r="Q291" s="146">
        <v>2</v>
      </c>
      <c r="AA291" s="122">
        <v>12</v>
      </c>
      <c r="AB291" s="122">
        <v>0</v>
      </c>
      <c r="AC291" s="122">
        <v>140</v>
      </c>
      <c r="BB291" s="122">
        <v>2</v>
      </c>
      <c r="BC291" s="122">
        <f t="shared" si="21"/>
        <v>0</v>
      </c>
      <c r="BD291" s="122">
        <f t="shared" si="22"/>
        <v>0</v>
      </c>
      <c r="BE291" s="122">
        <f t="shared" si="23"/>
        <v>0</v>
      </c>
      <c r="BF291" s="122">
        <f t="shared" si="24"/>
        <v>0</v>
      </c>
      <c r="BG291" s="122">
        <f t="shared" si="25"/>
        <v>0</v>
      </c>
    </row>
    <row r="292" spans="1:59" ht="38.25" x14ac:dyDescent="0.2">
      <c r="A292" s="147">
        <v>141</v>
      </c>
      <c r="B292" s="148" t="s">
        <v>357</v>
      </c>
      <c r="C292" s="149" t="s">
        <v>1580</v>
      </c>
      <c r="D292" s="150" t="s">
        <v>136</v>
      </c>
      <c r="E292" s="151">
        <v>6</v>
      </c>
      <c r="F292" s="151"/>
      <c r="G292" s="152">
        <f t="shared" si="18"/>
        <v>0</v>
      </c>
      <c r="H292" s="153">
        <v>2.8E-3</v>
      </c>
      <c r="I292" s="153">
        <f t="shared" si="19"/>
        <v>1.6799999999999999E-2</v>
      </c>
      <c r="J292" s="153">
        <v>0</v>
      </c>
      <c r="K292" s="153">
        <f t="shared" si="20"/>
        <v>0</v>
      </c>
      <c r="Q292" s="146">
        <v>2</v>
      </c>
      <c r="AA292" s="122">
        <v>12</v>
      </c>
      <c r="AB292" s="122">
        <v>0</v>
      </c>
      <c r="AC292" s="122">
        <v>141</v>
      </c>
      <c r="BB292" s="122">
        <v>2</v>
      </c>
      <c r="BC292" s="122">
        <f t="shared" si="21"/>
        <v>0</v>
      </c>
      <c r="BD292" s="122">
        <f t="shared" si="22"/>
        <v>0</v>
      </c>
      <c r="BE292" s="122">
        <f t="shared" si="23"/>
        <v>0</v>
      </c>
      <c r="BF292" s="122">
        <f t="shared" si="24"/>
        <v>0</v>
      </c>
      <c r="BG292" s="122">
        <f t="shared" si="25"/>
        <v>0</v>
      </c>
    </row>
    <row r="293" spans="1:59" ht="38.25" x14ac:dyDescent="0.2">
      <c r="A293" s="147">
        <v>142</v>
      </c>
      <c r="B293" s="148" t="s">
        <v>358</v>
      </c>
      <c r="C293" s="149" t="s">
        <v>1581</v>
      </c>
      <c r="D293" s="150" t="s">
        <v>104</v>
      </c>
      <c r="E293" s="151">
        <v>1.3082</v>
      </c>
      <c r="F293" s="151"/>
      <c r="G293" s="152">
        <f t="shared" si="18"/>
        <v>0</v>
      </c>
      <c r="H293" s="153">
        <v>0</v>
      </c>
      <c r="I293" s="153">
        <f t="shared" si="19"/>
        <v>0</v>
      </c>
      <c r="J293" s="153">
        <v>0</v>
      </c>
      <c r="K293" s="153">
        <f t="shared" si="20"/>
        <v>0</v>
      </c>
      <c r="Q293" s="146">
        <v>2</v>
      </c>
      <c r="AA293" s="122">
        <v>12</v>
      </c>
      <c r="AB293" s="122">
        <v>0</v>
      </c>
      <c r="AC293" s="122">
        <v>142</v>
      </c>
      <c r="BB293" s="122">
        <v>2</v>
      </c>
      <c r="BC293" s="122">
        <f t="shared" si="21"/>
        <v>0</v>
      </c>
      <c r="BD293" s="122">
        <f t="shared" si="22"/>
        <v>0</v>
      </c>
      <c r="BE293" s="122">
        <f t="shared" si="23"/>
        <v>0</v>
      </c>
      <c r="BF293" s="122">
        <f t="shared" si="24"/>
        <v>0</v>
      </c>
      <c r="BG293" s="122">
        <f t="shared" si="25"/>
        <v>0</v>
      </c>
    </row>
    <row r="294" spans="1:59" ht="38.25" x14ac:dyDescent="0.2">
      <c r="A294" s="147">
        <v>143</v>
      </c>
      <c r="B294" s="148" t="s">
        <v>359</v>
      </c>
      <c r="C294" s="149" t="s">
        <v>1582</v>
      </c>
      <c r="D294" s="150" t="s">
        <v>75</v>
      </c>
      <c r="E294" s="151">
        <v>251</v>
      </c>
      <c r="F294" s="151"/>
      <c r="G294" s="152">
        <f t="shared" si="18"/>
        <v>0</v>
      </c>
      <c r="H294" s="153">
        <v>0</v>
      </c>
      <c r="I294" s="153">
        <f t="shared" si="19"/>
        <v>0</v>
      </c>
      <c r="J294" s="153">
        <v>0</v>
      </c>
      <c r="K294" s="153">
        <f t="shared" si="20"/>
        <v>0</v>
      </c>
      <c r="Q294" s="146">
        <v>2</v>
      </c>
      <c r="AA294" s="122">
        <v>12</v>
      </c>
      <c r="AB294" s="122">
        <v>0</v>
      </c>
      <c r="AC294" s="122">
        <v>143</v>
      </c>
      <c r="BB294" s="122">
        <v>2</v>
      </c>
      <c r="BC294" s="122">
        <f t="shared" si="21"/>
        <v>0</v>
      </c>
      <c r="BD294" s="122">
        <f t="shared" si="22"/>
        <v>0</v>
      </c>
      <c r="BE294" s="122">
        <f t="shared" si="23"/>
        <v>0</v>
      </c>
      <c r="BF294" s="122">
        <f t="shared" si="24"/>
        <v>0</v>
      </c>
      <c r="BG294" s="122">
        <f t="shared" si="25"/>
        <v>0</v>
      </c>
    </row>
    <row r="295" spans="1:59" x14ac:dyDescent="0.2">
      <c r="A295" s="161"/>
      <c r="B295" s="162" t="s">
        <v>71</v>
      </c>
      <c r="C295" s="163" t="str">
        <f>CONCATENATE(B256," ",C256)</f>
        <v>721 Vnitřní kanalizace</v>
      </c>
      <c r="D295" s="161"/>
      <c r="E295" s="164"/>
      <c r="F295" s="164"/>
      <c r="G295" s="165">
        <f>SUM(G256:G294)</f>
        <v>0</v>
      </c>
      <c r="H295" s="166"/>
      <c r="I295" s="167">
        <f>SUM(I256:I294)</f>
        <v>1.3081809999999996</v>
      </c>
      <c r="J295" s="166"/>
      <c r="K295" s="167">
        <f>SUM(K256:K294)</f>
        <v>0</v>
      </c>
      <c r="Q295" s="146">
        <v>4</v>
      </c>
      <c r="BC295" s="168">
        <f>SUM(BC256:BC294)</f>
        <v>0</v>
      </c>
      <c r="BD295" s="168">
        <f>SUM(BD256:BD294)</f>
        <v>0</v>
      </c>
      <c r="BE295" s="168">
        <f>SUM(BE256:BE294)</f>
        <v>0</v>
      </c>
      <c r="BF295" s="168">
        <f>SUM(BF256:BF294)</f>
        <v>0</v>
      </c>
      <c r="BG295" s="168">
        <f>SUM(BG256:BG294)</f>
        <v>0</v>
      </c>
    </row>
    <row r="296" spans="1:59" x14ac:dyDescent="0.2">
      <c r="A296" s="139" t="s">
        <v>67</v>
      </c>
      <c r="B296" s="140" t="s">
        <v>360</v>
      </c>
      <c r="C296" s="141" t="s">
        <v>361</v>
      </c>
      <c r="D296" s="142"/>
      <c r="E296" s="143"/>
      <c r="F296" s="143"/>
      <c r="G296" s="144"/>
      <c r="H296" s="145"/>
      <c r="I296" s="145"/>
      <c r="J296" s="145"/>
      <c r="K296" s="145"/>
      <c r="Q296" s="146">
        <v>1</v>
      </c>
    </row>
    <row r="297" spans="1:59" ht="38.25" x14ac:dyDescent="0.2">
      <c r="A297" s="147">
        <v>144</v>
      </c>
      <c r="B297" s="148" t="s">
        <v>362</v>
      </c>
      <c r="C297" s="149" t="s">
        <v>1583</v>
      </c>
      <c r="D297" s="150" t="s">
        <v>75</v>
      </c>
      <c r="E297" s="151">
        <v>47</v>
      </c>
      <c r="F297" s="151"/>
      <c r="G297" s="152">
        <f t="shared" ref="G297:G324" si="26">E297*F297</f>
        <v>0</v>
      </c>
      <c r="H297" s="153">
        <v>5.7299999999999999E-3</v>
      </c>
      <c r="I297" s="153">
        <f t="shared" ref="I297:I324" si="27">E297*H297</f>
        <v>0.26930999999999999</v>
      </c>
      <c r="J297" s="153">
        <v>0</v>
      </c>
      <c r="K297" s="153">
        <f t="shared" ref="K297:K324" si="28">E297*J297</f>
        <v>0</v>
      </c>
      <c r="Q297" s="146">
        <v>2</v>
      </c>
      <c r="AA297" s="122">
        <v>12</v>
      </c>
      <c r="AB297" s="122">
        <v>0</v>
      </c>
      <c r="AC297" s="122">
        <v>144</v>
      </c>
      <c r="BB297" s="122">
        <v>2</v>
      </c>
      <c r="BC297" s="122">
        <f t="shared" ref="BC297:BC324" si="29">IF(BB297=1,G297,0)</f>
        <v>0</v>
      </c>
      <c r="BD297" s="122">
        <f t="shared" ref="BD297:BD324" si="30">IF(BB297=2,G297,0)</f>
        <v>0</v>
      </c>
      <c r="BE297" s="122">
        <f t="shared" ref="BE297:BE324" si="31">IF(BB297=3,G297,0)</f>
        <v>0</v>
      </c>
      <c r="BF297" s="122">
        <f t="shared" ref="BF297:BF324" si="32">IF(BB297=4,G297,0)</f>
        <v>0</v>
      </c>
      <c r="BG297" s="122">
        <f t="shared" ref="BG297:BG324" si="33">IF(BB297=5,G297,0)</f>
        <v>0</v>
      </c>
    </row>
    <row r="298" spans="1:59" ht="38.25" x14ac:dyDescent="0.2">
      <c r="A298" s="147">
        <v>145</v>
      </c>
      <c r="B298" s="148" t="s">
        <v>363</v>
      </c>
      <c r="C298" s="149" t="s">
        <v>1584</v>
      </c>
      <c r="D298" s="150" t="s">
        <v>75</v>
      </c>
      <c r="E298" s="151">
        <v>24</v>
      </c>
      <c r="F298" s="151"/>
      <c r="G298" s="152">
        <f t="shared" si="26"/>
        <v>0</v>
      </c>
      <c r="H298" s="153">
        <v>5.4099999999999999E-3</v>
      </c>
      <c r="I298" s="153">
        <f t="shared" si="27"/>
        <v>0.12984000000000001</v>
      </c>
      <c r="J298" s="153">
        <v>0</v>
      </c>
      <c r="K298" s="153">
        <f t="shared" si="28"/>
        <v>0</v>
      </c>
      <c r="Q298" s="146">
        <v>2</v>
      </c>
      <c r="AA298" s="122">
        <v>12</v>
      </c>
      <c r="AB298" s="122">
        <v>0</v>
      </c>
      <c r="AC298" s="122">
        <v>145</v>
      </c>
      <c r="BB298" s="122">
        <v>2</v>
      </c>
      <c r="BC298" s="122">
        <f t="shared" si="29"/>
        <v>0</v>
      </c>
      <c r="BD298" s="122">
        <f t="shared" si="30"/>
        <v>0</v>
      </c>
      <c r="BE298" s="122">
        <f t="shared" si="31"/>
        <v>0</v>
      </c>
      <c r="BF298" s="122">
        <f t="shared" si="32"/>
        <v>0</v>
      </c>
      <c r="BG298" s="122">
        <f t="shared" si="33"/>
        <v>0</v>
      </c>
    </row>
    <row r="299" spans="1:59" ht="38.25" x14ac:dyDescent="0.2">
      <c r="A299" s="147">
        <v>146</v>
      </c>
      <c r="B299" s="148" t="s">
        <v>364</v>
      </c>
      <c r="C299" s="149" t="s">
        <v>1585</v>
      </c>
      <c r="D299" s="150" t="s">
        <v>75</v>
      </c>
      <c r="E299" s="151">
        <v>90</v>
      </c>
      <c r="F299" s="151"/>
      <c r="G299" s="152">
        <f t="shared" si="26"/>
        <v>0</v>
      </c>
      <c r="H299" s="153">
        <v>5.2199999999999998E-3</v>
      </c>
      <c r="I299" s="153">
        <f t="shared" si="27"/>
        <v>0.4698</v>
      </c>
      <c r="J299" s="153">
        <v>0</v>
      </c>
      <c r="K299" s="153">
        <f t="shared" si="28"/>
        <v>0</v>
      </c>
      <c r="Q299" s="146">
        <v>2</v>
      </c>
      <c r="AA299" s="122">
        <v>12</v>
      </c>
      <c r="AB299" s="122">
        <v>0</v>
      </c>
      <c r="AC299" s="122">
        <v>146</v>
      </c>
      <c r="BB299" s="122">
        <v>2</v>
      </c>
      <c r="BC299" s="122">
        <f t="shared" si="29"/>
        <v>0</v>
      </c>
      <c r="BD299" s="122">
        <f t="shared" si="30"/>
        <v>0</v>
      </c>
      <c r="BE299" s="122">
        <f t="shared" si="31"/>
        <v>0</v>
      </c>
      <c r="BF299" s="122">
        <f t="shared" si="32"/>
        <v>0</v>
      </c>
      <c r="BG299" s="122">
        <f t="shared" si="33"/>
        <v>0</v>
      </c>
    </row>
    <row r="300" spans="1:59" ht="38.25" x14ac:dyDescent="0.2">
      <c r="A300" s="147">
        <v>147</v>
      </c>
      <c r="B300" s="148" t="s">
        <v>365</v>
      </c>
      <c r="C300" s="149" t="s">
        <v>1748</v>
      </c>
      <c r="D300" s="150" t="s">
        <v>75</v>
      </c>
      <c r="E300" s="151">
        <v>132</v>
      </c>
      <c r="F300" s="151"/>
      <c r="G300" s="152">
        <f t="shared" si="26"/>
        <v>0</v>
      </c>
      <c r="H300" s="153">
        <v>4.0099999999999997E-3</v>
      </c>
      <c r="I300" s="153">
        <f t="shared" si="27"/>
        <v>0.52932000000000001</v>
      </c>
      <c r="J300" s="153">
        <v>0</v>
      </c>
      <c r="K300" s="153">
        <f t="shared" si="28"/>
        <v>0</v>
      </c>
      <c r="Q300" s="146">
        <v>2</v>
      </c>
      <c r="AA300" s="122">
        <v>12</v>
      </c>
      <c r="AB300" s="122">
        <v>0</v>
      </c>
      <c r="AC300" s="122">
        <v>147</v>
      </c>
      <c r="BB300" s="122">
        <v>2</v>
      </c>
      <c r="BC300" s="122">
        <f t="shared" si="29"/>
        <v>0</v>
      </c>
      <c r="BD300" s="122">
        <f t="shared" si="30"/>
        <v>0</v>
      </c>
      <c r="BE300" s="122">
        <f t="shared" si="31"/>
        <v>0</v>
      </c>
      <c r="BF300" s="122">
        <f t="shared" si="32"/>
        <v>0</v>
      </c>
      <c r="BG300" s="122">
        <f t="shared" si="33"/>
        <v>0</v>
      </c>
    </row>
    <row r="301" spans="1:59" ht="38.25" x14ac:dyDescent="0.2">
      <c r="A301" s="147">
        <v>148</v>
      </c>
      <c r="B301" s="148" t="s">
        <v>366</v>
      </c>
      <c r="C301" s="149" t="s">
        <v>1586</v>
      </c>
      <c r="D301" s="150" t="s">
        <v>136</v>
      </c>
      <c r="E301" s="151">
        <v>1</v>
      </c>
      <c r="F301" s="151"/>
      <c r="G301" s="152">
        <f t="shared" si="26"/>
        <v>0</v>
      </c>
      <c r="H301" s="153">
        <v>3.3E-3</v>
      </c>
      <c r="I301" s="153">
        <f t="shared" si="27"/>
        <v>3.3E-3</v>
      </c>
      <c r="J301" s="153">
        <v>0</v>
      </c>
      <c r="K301" s="153">
        <f t="shared" si="28"/>
        <v>0</v>
      </c>
      <c r="Q301" s="146">
        <v>2</v>
      </c>
      <c r="AA301" s="122">
        <v>12</v>
      </c>
      <c r="AB301" s="122">
        <v>1</v>
      </c>
      <c r="AC301" s="122">
        <v>148</v>
      </c>
      <c r="BB301" s="122">
        <v>2</v>
      </c>
      <c r="BC301" s="122">
        <f t="shared" si="29"/>
        <v>0</v>
      </c>
      <c r="BD301" s="122">
        <f t="shared" si="30"/>
        <v>0</v>
      </c>
      <c r="BE301" s="122">
        <f t="shared" si="31"/>
        <v>0</v>
      </c>
      <c r="BF301" s="122">
        <f t="shared" si="32"/>
        <v>0</v>
      </c>
      <c r="BG301" s="122">
        <f t="shared" si="33"/>
        <v>0</v>
      </c>
    </row>
    <row r="302" spans="1:59" ht="38.25" x14ac:dyDescent="0.2">
      <c r="A302" s="147">
        <v>149</v>
      </c>
      <c r="B302" s="148" t="s">
        <v>367</v>
      </c>
      <c r="C302" s="149" t="s">
        <v>1587</v>
      </c>
      <c r="D302" s="150" t="s">
        <v>136</v>
      </c>
      <c r="E302" s="151">
        <v>10</v>
      </c>
      <c r="F302" s="151"/>
      <c r="G302" s="152">
        <f t="shared" si="26"/>
        <v>0</v>
      </c>
      <c r="H302" s="153">
        <v>5.1000000000000004E-4</v>
      </c>
      <c r="I302" s="153">
        <f t="shared" si="27"/>
        <v>5.1000000000000004E-3</v>
      </c>
      <c r="J302" s="153">
        <v>0</v>
      </c>
      <c r="K302" s="153">
        <f t="shared" si="28"/>
        <v>0</v>
      </c>
      <c r="Q302" s="146">
        <v>2</v>
      </c>
      <c r="AA302" s="122">
        <v>12</v>
      </c>
      <c r="AB302" s="122">
        <v>1</v>
      </c>
      <c r="AC302" s="122">
        <v>149</v>
      </c>
      <c r="BB302" s="122">
        <v>2</v>
      </c>
      <c r="BC302" s="122">
        <f t="shared" si="29"/>
        <v>0</v>
      </c>
      <c r="BD302" s="122">
        <f t="shared" si="30"/>
        <v>0</v>
      </c>
      <c r="BE302" s="122">
        <f t="shared" si="31"/>
        <v>0</v>
      </c>
      <c r="BF302" s="122">
        <f t="shared" si="32"/>
        <v>0</v>
      </c>
      <c r="BG302" s="122">
        <f t="shared" si="33"/>
        <v>0</v>
      </c>
    </row>
    <row r="303" spans="1:59" ht="38.25" x14ac:dyDescent="0.2">
      <c r="A303" s="147">
        <v>150</v>
      </c>
      <c r="B303" s="148" t="s">
        <v>368</v>
      </c>
      <c r="C303" s="149" t="s">
        <v>1588</v>
      </c>
      <c r="D303" s="150" t="s">
        <v>136</v>
      </c>
      <c r="E303" s="151">
        <v>11</v>
      </c>
      <c r="F303" s="151"/>
      <c r="G303" s="152">
        <f t="shared" si="26"/>
        <v>0</v>
      </c>
      <c r="H303" s="153">
        <v>1.64E-3</v>
      </c>
      <c r="I303" s="153">
        <f t="shared" si="27"/>
        <v>1.804E-2</v>
      </c>
      <c r="J303" s="153">
        <v>0</v>
      </c>
      <c r="K303" s="153">
        <f t="shared" si="28"/>
        <v>0</v>
      </c>
      <c r="Q303" s="146">
        <v>2</v>
      </c>
      <c r="AA303" s="122">
        <v>12</v>
      </c>
      <c r="AB303" s="122">
        <v>0</v>
      </c>
      <c r="AC303" s="122">
        <v>150</v>
      </c>
      <c r="BB303" s="122">
        <v>2</v>
      </c>
      <c r="BC303" s="122">
        <f t="shared" si="29"/>
        <v>0</v>
      </c>
      <c r="BD303" s="122">
        <f t="shared" si="30"/>
        <v>0</v>
      </c>
      <c r="BE303" s="122">
        <f t="shared" si="31"/>
        <v>0</v>
      </c>
      <c r="BF303" s="122">
        <f t="shared" si="32"/>
        <v>0</v>
      </c>
      <c r="BG303" s="122">
        <f t="shared" si="33"/>
        <v>0</v>
      </c>
    </row>
    <row r="304" spans="1:59" ht="25.5" x14ac:dyDescent="0.2">
      <c r="A304" s="147">
        <v>151</v>
      </c>
      <c r="B304" s="148" t="s">
        <v>369</v>
      </c>
      <c r="C304" s="149" t="s">
        <v>1589</v>
      </c>
      <c r="D304" s="150" t="s">
        <v>136</v>
      </c>
      <c r="E304" s="151">
        <v>1</v>
      </c>
      <c r="F304" s="151"/>
      <c r="G304" s="152">
        <f t="shared" si="26"/>
        <v>0</v>
      </c>
      <c r="H304" s="153">
        <v>8.0000000000000004E-4</v>
      </c>
      <c r="I304" s="153">
        <f t="shared" si="27"/>
        <v>8.0000000000000004E-4</v>
      </c>
      <c r="J304" s="153">
        <v>0</v>
      </c>
      <c r="K304" s="153">
        <f t="shared" si="28"/>
        <v>0</v>
      </c>
      <c r="Q304" s="146">
        <v>2</v>
      </c>
      <c r="AA304" s="122">
        <v>12</v>
      </c>
      <c r="AB304" s="122">
        <v>0</v>
      </c>
      <c r="AC304" s="122">
        <v>151</v>
      </c>
      <c r="BB304" s="122">
        <v>2</v>
      </c>
      <c r="BC304" s="122">
        <f t="shared" si="29"/>
        <v>0</v>
      </c>
      <c r="BD304" s="122">
        <f t="shared" si="30"/>
        <v>0</v>
      </c>
      <c r="BE304" s="122">
        <f t="shared" si="31"/>
        <v>0</v>
      </c>
      <c r="BF304" s="122">
        <f t="shared" si="32"/>
        <v>0</v>
      </c>
      <c r="BG304" s="122">
        <f t="shared" si="33"/>
        <v>0</v>
      </c>
    </row>
    <row r="305" spans="1:59" ht="25.5" x14ac:dyDescent="0.2">
      <c r="A305" s="147">
        <v>152</v>
      </c>
      <c r="B305" s="148" t="s">
        <v>370</v>
      </c>
      <c r="C305" s="149" t="s">
        <v>1590</v>
      </c>
      <c r="D305" s="150" t="s">
        <v>136</v>
      </c>
      <c r="E305" s="151">
        <v>11</v>
      </c>
      <c r="F305" s="151"/>
      <c r="G305" s="152">
        <f t="shared" si="26"/>
        <v>0</v>
      </c>
      <c r="H305" s="153">
        <v>2.5000000000000001E-4</v>
      </c>
      <c r="I305" s="153">
        <f t="shared" si="27"/>
        <v>2.7499999999999998E-3</v>
      </c>
      <c r="J305" s="153">
        <v>0</v>
      </c>
      <c r="K305" s="153">
        <f t="shared" si="28"/>
        <v>0</v>
      </c>
      <c r="Q305" s="146">
        <v>2</v>
      </c>
      <c r="AA305" s="122">
        <v>12</v>
      </c>
      <c r="AB305" s="122">
        <v>0</v>
      </c>
      <c r="AC305" s="122">
        <v>152</v>
      </c>
      <c r="BB305" s="122">
        <v>2</v>
      </c>
      <c r="BC305" s="122">
        <f t="shared" si="29"/>
        <v>0</v>
      </c>
      <c r="BD305" s="122">
        <f t="shared" si="30"/>
        <v>0</v>
      </c>
      <c r="BE305" s="122">
        <f t="shared" si="31"/>
        <v>0</v>
      </c>
      <c r="BF305" s="122">
        <f t="shared" si="32"/>
        <v>0</v>
      </c>
      <c r="BG305" s="122">
        <f t="shared" si="33"/>
        <v>0</v>
      </c>
    </row>
    <row r="306" spans="1:59" ht="38.25" x14ac:dyDescent="0.2">
      <c r="A306" s="147">
        <v>153</v>
      </c>
      <c r="B306" s="148" t="s">
        <v>371</v>
      </c>
      <c r="C306" s="149" t="s">
        <v>1591</v>
      </c>
      <c r="D306" s="150" t="s">
        <v>136</v>
      </c>
      <c r="E306" s="151">
        <v>1</v>
      </c>
      <c r="F306" s="151"/>
      <c r="G306" s="152">
        <f t="shared" si="26"/>
        <v>0</v>
      </c>
      <c r="H306" s="153">
        <v>0</v>
      </c>
      <c r="I306" s="153">
        <f t="shared" si="27"/>
        <v>0</v>
      </c>
      <c r="J306" s="153">
        <v>0</v>
      </c>
      <c r="K306" s="153">
        <f t="shared" si="28"/>
        <v>0</v>
      </c>
      <c r="Q306" s="146">
        <v>2</v>
      </c>
      <c r="AA306" s="122">
        <v>12</v>
      </c>
      <c r="AB306" s="122">
        <v>0</v>
      </c>
      <c r="AC306" s="122">
        <v>153</v>
      </c>
      <c r="BB306" s="122">
        <v>2</v>
      </c>
      <c r="BC306" s="122">
        <f t="shared" si="29"/>
        <v>0</v>
      </c>
      <c r="BD306" s="122">
        <f t="shared" si="30"/>
        <v>0</v>
      </c>
      <c r="BE306" s="122">
        <f t="shared" si="31"/>
        <v>0</v>
      </c>
      <c r="BF306" s="122">
        <f t="shared" si="32"/>
        <v>0</v>
      </c>
      <c r="BG306" s="122">
        <f t="shared" si="33"/>
        <v>0</v>
      </c>
    </row>
    <row r="307" spans="1:59" ht="51" x14ac:dyDescent="0.2">
      <c r="A307" s="147">
        <v>154</v>
      </c>
      <c r="B307" s="148" t="s">
        <v>372</v>
      </c>
      <c r="C307" s="149" t="s">
        <v>1592</v>
      </c>
      <c r="D307" s="150" t="s">
        <v>99</v>
      </c>
      <c r="E307" s="151">
        <v>6.5</v>
      </c>
      <c r="F307" s="151"/>
      <c r="G307" s="152">
        <f t="shared" si="26"/>
        <v>0</v>
      </c>
      <c r="H307" s="153">
        <v>2.32E-3</v>
      </c>
      <c r="I307" s="153">
        <f t="shared" si="27"/>
        <v>1.508E-2</v>
      </c>
      <c r="J307" s="153">
        <v>0</v>
      </c>
      <c r="K307" s="153">
        <f t="shared" si="28"/>
        <v>0</v>
      </c>
      <c r="Q307" s="146">
        <v>2</v>
      </c>
      <c r="AA307" s="122">
        <v>12</v>
      </c>
      <c r="AB307" s="122">
        <v>0</v>
      </c>
      <c r="AC307" s="122">
        <v>154</v>
      </c>
      <c r="BB307" s="122">
        <v>2</v>
      </c>
      <c r="BC307" s="122">
        <f t="shared" si="29"/>
        <v>0</v>
      </c>
      <c r="BD307" s="122">
        <f t="shared" si="30"/>
        <v>0</v>
      </c>
      <c r="BE307" s="122">
        <f t="shared" si="31"/>
        <v>0</v>
      </c>
      <c r="BF307" s="122">
        <f t="shared" si="32"/>
        <v>0</v>
      </c>
      <c r="BG307" s="122">
        <f t="shared" si="33"/>
        <v>0</v>
      </c>
    </row>
    <row r="308" spans="1:59" ht="38.25" x14ac:dyDescent="0.2">
      <c r="A308" s="147">
        <v>155</v>
      </c>
      <c r="B308" s="148" t="s">
        <v>373</v>
      </c>
      <c r="C308" s="149" t="s">
        <v>1593</v>
      </c>
      <c r="D308" s="150" t="s">
        <v>104</v>
      </c>
      <c r="E308" s="151">
        <v>0.95950000000000002</v>
      </c>
      <c r="F308" s="151"/>
      <c r="G308" s="152">
        <f t="shared" si="26"/>
        <v>0</v>
      </c>
      <c r="H308" s="153">
        <v>0</v>
      </c>
      <c r="I308" s="153">
        <f t="shared" si="27"/>
        <v>0</v>
      </c>
      <c r="J308" s="153">
        <v>0</v>
      </c>
      <c r="K308" s="153">
        <f t="shared" si="28"/>
        <v>0</v>
      </c>
      <c r="Q308" s="146">
        <v>2</v>
      </c>
      <c r="AA308" s="122">
        <v>12</v>
      </c>
      <c r="AB308" s="122">
        <v>0</v>
      </c>
      <c r="AC308" s="122">
        <v>155</v>
      </c>
      <c r="BB308" s="122">
        <v>2</v>
      </c>
      <c r="BC308" s="122">
        <f t="shared" si="29"/>
        <v>0</v>
      </c>
      <c r="BD308" s="122">
        <f t="shared" si="30"/>
        <v>0</v>
      </c>
      <c r="BE308" s="122">
        <f t="shared" si="31"/>
        <v>0</v>
      </c>
      <c r="BF308" s="122">
        <f t="shared" si="32"/>
        <v>0</v>
      </c>
      <c r="BG308" s="122">
        <f t="shared" si="33"/>
        <v>0</v>
      </c>
    </row>
    <row r="309" spans="1:59" ht="25.5" x14ac:dyDescent="0.2">
      <c r="A309" s="147">
        <v>156</v>
      </c>
      <c r="B309" s="148" t="s">
        <v>374</v>
      </c>
      <c r="C309" s="149" t="s">
        <v>1594</v>
      </c>
      <c r="D309" s="150" t="s">
        <v>136</v>
      </c>
      <c r="E309" s="151">
        <v>11</v>
      </c>
      <c r="F309" s="151"/>
      <c r="G309" s="152">
        <f t="shared" si="26"/>
        <v>0</v>
      </c>
      <c r="H309" s="153">
        <v>1.5E-3</v>
      </c>
      <c r="I309" s="153">
        <f t="shared" si="27"/>
        <v>1.6500000000000001E-2</v>
      </c>
      <c r="J309" s="153">
        <v>0</v>
      </c>
      <c r="K309" s="153">
        <f t="shared" si="28"/>
        <v>0</v>
      </c>
      <c r="Q309" s="146">
        <v>2</v>
      </c>
      <c r="AA309" s="122">
        <v>12</v>
      </c>
      <c r="AB309" s="122">
        <v>0</v>
      </c>
      <c r="AC309" s="122">
        <v>156</v>
      </c>
      <c r="BB309" s="122">
        <v>2</v>
      </c>
      <c r="BC309" s="122">
        <f t="shared" si="29"/>
        <v>0</v>
      </c>
      <c r="BD309" s="122">
        <f t="shared" si="30"/>
        <v>0</v>
      </c>
      <c r="BE309" s="122">
        <f t="shared" si="31"/>
        <v>0</v>
      </c>
      <c r="BF309" s="122">
        <f t="shared" si="32"/>
        <v>0</v>
      </c>
      <c r="BG309" s="122">
        <f t="shared" si="33"/>
        <v>0</v>
      </c>
    </row>
    <row r="310" spans="1:59" ht="38.25" x14ac:dyDescent="0.2">
      <c r="A310" s="147">
        <v>157</v>
      </c>
      <c r="B310" s="148" t="s">
        <v>375</v>
      </c>
      <c r="C310" s="149" t="s">
        <v>1595</v>
      </c>
      <c r="D310" s="150" t="s">
        <v>136</v>
      </c>
      <c r="E310" s="151">
        <v>28</v>
      </c>
      <c r="F310" s="151"/>
      <c r="G310" s="152">
        <f t="shared" si="26"/>
        <v>0</v>
      </c>
      <c r="H310" s="153">
        <v>2.7E-4</v>
      </c>
      <c r="I310" s="153">
        <f t="shared" si="27"/>
        <v>7.5599999999999999E-3</v>
      </c>
      <c r="J310" s="153">
        <v>0</v>
      </c>
      <c r="K310" s="153">
        <f t="shared" si="28"/>
        <v>0</v>
      </c>
      <c r="Q310" s="146">
        <v>2</v>
      </c>
      <c r="AA310" s="122">
        <v>12</v>
      </c>
      <c r="AB310" s="122">
        <v>0</v>
      </c>
      <c r="AC310" s="122">
        <v>157</v>
      </c>
      <c r="BB310" s="122">
        <v>2</v>
      </c>
      <c r="BC310" s="122">
        <f t="shared" si="29"/>
        <v>0</v>
      </c>
      <c r="BD310" s="122">
        <f t="shared" si="30"/>
        <v>0</v>
      </c>
      <c r="BE310" s="122">
        <f t="shared" si="31"/>
        <v>0</v>
      </c>
      <c r="BF310" s="122">
        <f t="shared" si="32"/>
        <v>0</v>
      </c>
      <c r="BG310" s="122">
        <f t="shared" si="33"/>
        <v>0</v>
      </c>
    </row>
    <row r="311" spans="1:59" ht="38.25" x14ac:dyDescent="0.2">
      <c r="A311" s="147">
        <v>158</v>
      </c>
      <c r="B311" s="148" t="s">
        <v>376</v>
      </c>
      <c r="C311" s="149" t="s">
        <v>1596</v>
      </c>
      <c r="D311" s="150" t="s">
        <v>136</v>
      </c>
      <c r="E311" s="151">
        <v>16</v>
      </c>
      <c r="F311" s="151"/>
      <c r="G311" s="152">
        <f t="shared" si="26"/>
        <v>0</v>
      </c>
      <c r="H311" s="153">
        <v>4.2999999999999999E-4</v>
      </c>
      <c r="I311" s="153">
        <f t="shared" si="27"/>
        <v>6.8799999999999998E-3</v>
      </c>
      <c r="J311" s="153">
        <v>0</v>
      </c>
      <c r="K311" s="153">
        <f t="shared" si="28"/>
        <v>0</v>
      </c>
      <c r="Q311" s="146">
        <v>2</v>
      </c>
      <c r="AA311" s="122">
        <v>12</v>
      </c>
      <c r="AB311" s="122">
        <v>0</v>
      </c>
      <c r="AC311" s="122">
        <v>158</v>
      </c>
      <c r="BB311" s="122">
        <v>2</v>
      </c>
      <c r="BC311" s="122">
        <f t="shared" si="29"/>
        <v>0</v>
      </c>
      <c r="BD311" s="122">
        <f t="shared" si="30"/>
        <v>0</v>
      </c>
      <c r="BE311" s="122">
        <f t="shared" si="31"/>
        <v>0</v>
      </c>
      <c r="BF311" s="122">
        <f t="shared" si="32"/>
        <v>0</v>
      </c>
      <c r="BG311" s="122">
        <f t="shared" si="33"/>
        <v>0</v>
      </c>
    </row>
    <row r="312" spans="1:59" ht="38.25" x14ac:dyDescent="0.2">
      <c r="A312" s="147">
        <v>159</v>
      </c>
      <c r="B312" s="148" t="s">
        <v>377</v>
      </c>
      <c r="C312" s="149" t="s">
        <v>1597</v>
      </c>
      <c r="D312" s="150" t="s">
        <v>136</v>
      </c>
      <c r="E312" s="151">
        <v>4</v>
      </c>
      <c r="F312" s="151"/>
      <c r="G312" s="152">
        <f t="shared" si="26"/>
        <v>0</v>
      </c>
      <c r="H312" s="153">
        <v>6.6E-4</v>
      </c>
      <c r="I312" s="153">
        <f t="shared" si="27"/>
        <v>2.64E-3</v>
      </c>
      <c r="J312" s="153">
        <v>0</v>
      </c>
      <c r="K312" s="153">
        <f t="shared" si="28"/>
        <v>0</v>
      </c>
      <c r="Q312" s="146">
        <v>2</v>
      </c>
      <c r="AA312" s="122">
        <v>12</v>
      </c>
      <c r="AB312" s="122">
        <v>0</v>
      </c>
      <c r="AC312" s="122">
        <v>159</v>
      </c>
      <c r="BB312" s="122">
        <v>2</v>
      </c>
      <c r="BC312" s="122">
        <f t="shared" si="29"/>
        <v>0</v>
      </c>
      <c r="BD312" s="122">
        <f t="shared" si="30"/>
        <v>0</v>
      </c>
      <c r="BE312" s="122">
        <f t="shared" si="31"/>
        <v>0</v>
      </c>
      <c r="BF312" s="122">
        <f t="shared" si="32"/>
        <v>0</v>
      </c>
      <c r="BG312" s="122">
        <f t="shared" si="33"/>
        <v>0</v>
      </c>
    </row>
    <row r="313" spans="1:59" ht="38.25" x14ac:dyDescent="0.2">
      <c r="A313" s="147">
        <v>160</v>
      </c>
      <c r="B313" s="148" t="s">
        <v>378</v>
      </c>
      <c r="C313" s="149" t="s">
        <v>1598</v>
      </c>
      <c r="D313" s="150" t="s">
        <v>136</v>
      </c>
      <c r="E313" s="151">
        <v>4</v>
      </c>
      <c r="F313" s="151"/>
      <c r="G313" s="152">
        <f t="shared" si="26"/>
        <v>0</v>
      </c>
      <c r="H313" s="153">
        <v>8.1999999999999998E-4</v>
      </c>
      <c r="I313" s="153">
        <f t="shared" si="27"/>
        <v>3.2799999999999999E-3</v>
      </c>
      <c r="J313" s="153">
        <v>0</v>
      </c>
      <c r="K313" s="153">
        <f t="shared" si="28"/>
        <v>0</v>
      </c>
      <c r="Q313" s="146">
        <v>2</v>
      </c>
      <c r="AA313" s="122">
        <v>12</v>
      </c>
      <c r="AB313" s="122">
        <v>0</v>
      </c>
      <c r="AC313" s="122">
        <v>160</v>
      </c>
      <c r="BB313" s="122">
        <v>2</v>
      </c>
      <c r="BC313" s="122">
        <f t="shared" si="29"/>
        <v>0</v>
      </c>
      <c r="BD313" s="122">
        <f t="shared" si="30"/>
        <v>0</v>
      </c>
      <c r="BE313" s="122">
        <f t="shared" si="31"/>
        <v>0</v>
      </c>
      <c r="BF313" s="122">
        <f t="shared" si="32"/>
        <v>0</v>
      </c>
      <c r="BG313" s="122">
        <f t="shared" si="33"/>
        <v>0</v>
      </c>
    </row>
    <row r="314" spans="1:59" ht="38.25" x14ac:dyDescent="0.2">
      <c r="A314" s="147">
        <v>161</v>
      </c>
      <c r="B314" s="148" t="s">
        <v>379</v>
      </c>
      <c r="C314" s="149" t="s">
        <v>1599</v>
      </c>
      <c r="D314" s="150" t="s">
        <v>258</v>
      </c>
      <c r="E314" s="151">
        <v>10</v>
      </c>
      <c r="F314" s="151"/>
      <c r="G314" s="152">
        <f t="shared" si="26"/>
        <v>0</v>
      </c>
      <c r="H314" s="153">
        <v>2.5000000000000001E-4</v>
      </c>
      <c r="I314" s="153">
        <f t="shared" si="27"/>
        <v>2.5000000000000001E-3</v>
      </c>
      <c r="J314" s="153">
        <v>0</v>
      </c>
      <c r="K314" s="153">
        <f t="shared" si="28"/>
        <v>0</v>
      </c>
      <c r="Q314" s="146">
        <v>2</v>
      </c>
      <c r="AA314" s="122">
        <v>12</v>
      </c>
      <c r="AB314" s="122">
        <v>0</v>
      </c>
      <c r="AC314" s="122">
        <v>161</v>
      </c>
      <c r="BB314" s="122">
        <v>2</v>
      </c>
      <c r="BC314" s="122">
        <f t="shared" si="29"/>
        <v>0</v>
      </c>
      <c r="BD314" s="122">
        <f t="shared" si="30"/>
        <v>0</v>
      </c>
      <c r="BE314" s="122">
        <f t="shared" si="31"/>
        <v>0</v>
      </c>
      <c r="BF314" s="122">
        <f t="shared" si="32"/>
        <v>0</v>
      </c>
      <c r="BG314" s="122">
        <f t="shared" si="33"/>
        <v>0</v>
      </c>
    </row>
    <row r="315" spans="1:59" ht="38.25" x14ac:dyDescent="0.2">
      <c r="A315" s="147">
        <v>162</v>
      </c>
      <c r="B315" s="148" t="s">
        <v>380</v>
      </c>
      <c r="C315" s="149" t="s">
        <v>1600</v>
      </c>
      <c r="D315" s="150" t="s">
        <v>258</v>
      </c>
      <c r="E315" s="151">
        <v>1</v>
      </c>
      <c r="F315" s="151"/>
      <c r="G315" s="152">
        <f t="shared" si="26"/>
        <v>0</v>
      </c>
      <c r="H315" s="153">
        <v>3.1E-4</v>
      </c>
      <c r="I315" s="153">
        <f t="shared" si="27"/>
        <v>3.1E-4</v>
      </c>
      <c r="J315" s="153">
        <v>0</v>
      </c>
      <c r="K315" s="153">
        <f t="shared" si="28"/>
        <v>0</v>
      </c>
      <c r="Q315" s="146">
        <v>2</v>
      </c>
      <c r="AA315" s="122">
        <v>12</v>
      </c>
      <c r="AB315" s="122">
        <v>0</v>
      </c>
      <c r="AC315" s="122">
        <v>162</v>
      </c>
      <c r="BB315" s="122">
        <v>2</v>
      </c>
      <c r="BC315" s="122">
        <f t="shared" si="29"/>
        <v>0</v>
      </c>
      <c r="BD315" s="122">
        <f t="shared" si="30"/>
        <v>0</v>
      </c>
      <c r="BE315" s="122">
        <f t="shared" si="31"/>
        <v>0</v>
      </c>
      <c r="BF315" s="122">
        <f t="shared" si="32"/>
        <v>0</v>
      </c>
      <c r="BG315" s="122">
        <f t="shared" si="33"/>
        <v>0</v>
      </c>
    </row>
    <row r="316" spans="1:59" ht="38.25" x14ac:dyDescent="0.2">
      <c r="A316" s="147">
        <v>163</v>
      </c>
      <c r="B316" s="148" t="s">
        <v>381</v>
      </c>
      <c r="C316" s="149" t="s">
        <v>1601</v>
      </c>
      <c r="D316" s="150" t="s">
        <v>136</v>
      </c>
      <c r="E316" s="151">
        <v>2</v>
      </c>
      <c r="F316" s="151"/>
      <c r="G316" s="152">
        <f t="shared" si="26"/>
        <v>0</v>
      </c>
      <c r="H316" s="153">
        <v>2.0000000000000002E-5</v>
      </c>
      <c r="I316" s="153">
        <f t="shared" si="27"/>
        <v>4.0000000000000003E-5</v>
      </c>
      <c r="J316" s="153">
        <v>0</v>
      </c>
      <c r="K316" s="153">
        <f t="shared" si="28"/>
        <v>0</v>
      </c>
      <c r="Q316" s="146">
        <v>2</v>
      </c>
      <c r="AA316" s="122">
        <v>12</v>
      </c>
      <c r="AB316" s="122">
        <v>0</v>
      </c>
      <c r="AC316" s="122">
        <v>163</v>
      </c>
      <c r="BB316" s="122">
        <v>2</v>
      </c>
      <c r="BC316" s="122">
        <f t="shared" si="29"/>
        <v>0</v>
      </c>
      <c r="BD316" s="122">
        <f t="shared" si="30"/>
        <v>0</v>
      </c>
      <c r="BE316" s="122">
        <f t="shared" si="31"/>
        <v>0</v>
      </c>
      <c r="BF316" s="122">
        <f t="shared" si="32"/>
        <v>0</v>
      </c>
      <c r="BG316" s="122">
        <f t="shared" si="33"/>
        <v>0</v>
      </c>
    </row>
    <row r="317" spans="1:59" ht="38.25" x14ac:dyDescent="0.2">
      <c r="A317" s="147">
        <v>164</v>
      </c>
      <c r="B317" s="148" t="s">
        <v>382</v>
      </c>
      <c r="C317" s="149" t="s">
        <v>1602</v>
      </c>
      <c r="D317" s="150" t="s">
        <v>136</v>
      </c>
      <c r="E317" s="151">
        <v>2</v>
      </c>
      <c r="F317" s="151"/>
      <c r="G317" s="152">
        <f t="shared" si="26"/>
        <v>0</v>
      </c>
      <c r="H317" s="153">
        <v>6.4999999999999997E-3</v>
      </c>
      <c r="I317" s="153">
        <f t="shared" si="27"/>
        <v>1.2999999999999999E-2</v>
      </c>
      <c r="J317" s="153">
        <v>0</v>
      </c>
      <c r="K317" s="153">
        <f t="shared" si="28"/>
        <v>0</v>
      </c>
      <c r="Q317" s="146">
        <v>2</v>
      </c>
      <c r="AA317" s="122">
        <v>12</v>
      </c>
      <c r="AB317" s="122">
        <v>1</v>
      </c>
      <c r="AC317" s="122">
        <v>164</v>
      </c>
      <c r="BB317" s="122">
        <v>2</v>
      </c>
      <c r="BC317" s="122">
        <f t="shared" si="29"/>
        <v>0</v>
      </c>
      <c r="BD317" s="122">
        <f t="shared" si="30"/>
        <v>0</v>
      </c>
      <c r="BE317" s="122">
        <f t="shared" si="31"/>
        <v>0</v>
      </c>
      <c r="BF317" s="122">
        <f t="shared" si="32"/>
        <v>0</v>
      </c>
      <c r="BG317" s="122">
        <f t="shared" si="33"/>
        <v>0</v>
      </c>
    </row>
    <row r="318" spans="1:59" ht="51" x14ac:dyDescent="0.2">
      <c r="A318" s="147">
        <v>165</v>
      </c>
      <c r="B318" s="148" t="s">
        <v>383</v>
      </c>
      <c r="C318" s="149" t="s">
        <v>1603</v>
      </c>
      <c r="D318" s="150" t="s">
        <v>136</v>
      </c>
      <c r="E318" s="151">
        <v>2</v>
      </c>
      <c r="F318" s="151"/>
      <c r="G318" s="152">
        <f t="shared" si="26"/>
        <v>0</v>
      </c>
      <c r="H318" s="153">
        <v>0</v>
      </c>
      <c r="I318" s="153">
        <f t="shared" si="27"/>
        <v>0</v>
      </c>
      <c r="J318" s="153">
        <v>0</v>
      </c>
      <c r="K318" s="153">
        <f t="shared" si="28"/>
        <v>0</v>
      </c>
      <c r="Q318" s="146">
        <v>2</v>
      </c>
      <c r="AA318" s="122">
        <v>12</v>
      </c>
      <c r="AB318" s="122">
        <v>0</v>
      </c>
      <c r="AC318" s="122">
        <v>165</v>
      </c>
      <c r="BB318" s="122">
        <v>2</v>
      </c>
      <c r="BC318" s="122">
        <f t="shared" si="29"/>
        <v>0</v>
      </c>
      <c r="BD318" s="122">
        <f t="shared" si="30"/>
        <v>0</v>
      </c>
      <c r="BE318" s="122">
        <f t="shared" si="31"/>
        <v>0</v>
      </c>
      <c r="BF318" s="122">
        <f t="shared" si="32"/>
        <v>0</v>
      </c>
      <c r="BG318" s="122">
        <f t="shared" si="33"/>
        <v>0</v>
      </c>
    </row>
    <row r="319" spans="1:59" ht="25.5" x14ac:dyDescent="0.2">
      <c r="A319" s="147">
        <v>166</v>
      </c>
      <c r="B319" s="148" t="s">
        <v>384</v>
      </c>
      <c r="C319" s="149" t="s">
        <v>1604</v>
      </c>
      <c r="D319" s="150" t="s">
        <v>75</v>
      </c>
      <c r="E319" s="151">
        <v>293</v>
      </c>
      <c r="F319" s="151"/>
      <c r="G319" s="152">
        <f t="shared" si="26"/>
        <v>0</v>
      </c>
      <c r="H319" s="153">
        <v>1.8000000000000001E-4</v>
      </c>
      <c r="I319" s="153">
        <f t="shared" si="27"/>
        <v>5.2740000000000002E-2</v>
      </c>
      <c r="J319" s="153">
        <v>0</v>
      </c>
      <c r="K319" s="153">
        <f t="shared" si="28"/>
        <v>0</v>
      </c>
      <c r="Q319" s="146">
        <v>2</v>
      </c>
      <c r="AA319" s="122">
        <v>12</v>
      </c>
      <c r="AB319" s="122">
        <v>0</v>
      </c>
      <c r="AC319" s="122">
        <v>166</v>
      </c>
      <c r="BB319" s="122">
        <v>2</v>
      </c>
      <c r="BC319" s="122">
        <f t="shared" si="29"/>
        <v>0</v>
      </c>
      <c r="BD319" s="122">
        <f t="shared" si="30"/>
        <v>0</v>
      </c>
      <c r="BE319" s="122">
        <f t="shared" si="31"/>
        <v>0</v>
      </c>
      <c r="BF319" s="122">
        <f t="shared" si="32"/>
        <v>0</v>
      </c>
      <c r="BG319" s="122">
        <f t="shared" si="33"/>
        <v>0</v>
      </c>
    </row>
    <row r="320" spans="1:59" ht="25.5" x14ac:dyDescent="0.2">
      <c r="A320" s="147">
        <v>167</v>
      </c>
      <c r="B320" s="148" t="s">
        <v>385</v>
      </c>
      <c r="C320" s="149" t="s">
        <v>1606</v>
      </c>
      <c r="D320" s="150" t="s">
        <v>136</v>
      </c>
      <c r="E320" s="151">
        <v>1</v>
      </c>
      <c r="F320" s="151"/>
      <c r="G320" s="152">
        <f t="shared" si="26"/>
        <v>0</v>
      </c>
      <c r="H320" s="153">
        <v>5.9999999999999995E-4</v>
      </c>
      <c r="I320" s="153">
        <f t="shared" si="27"/>
        <v>5.9999999999999995E-4</v>
      </c>
      <c r="J320" s="153">
        <v>0</v>
      </c>
      <c r="K320" s="153">
        <f t="shared" si="28"/>
        <v>0</v>
      </c>
      <c r="Q320" s="146">
        <v>2</v>
      </c>
      <c r="AA320" s="122">
        <v>12</v>
      </c>
      <c r="AB320" s="122">
        <v>1</v>
      </c>
      <c r="AC320" s="122">
        <v>167</v>
      </c>
      <c r="BB320" s="122">
        <v>2</v>
      </c>
      <c r="BC320" s="122">
        <f t="shared" si="29"/>
        <v>0</v>
      </c>
      <c r="BD320" s="122">
        <f t="shared" si="30"/>
        <v>0</v>
      </c>
      <c r="BE320" s="122">
        <f t="shared" si="31"/>
        <v>0</v>
      </c>
      <c r="BF320" s="122">
        <f t="shared" si="32"/>
        <v>0</v>
      </c>
      <c r="BG320" s="122">
        <f t="shared" si="33"/>
        <v>0</v>
      </c>
    </row>
    <row r="321" spans="1:59" ht="38.25" x14ac:dyDescent="0.2">
      <c r="A321" s="147">
        <v>168</v>
      </c>
      <c r="B321" s="148" t="s">
        <v>386</v>
      </c>
      <c r="C321" s="149" t="s">
        <v>1605</v>
      </c>
      <c r="D321" s="150" t="s">
        <v>258</v>
      </c>
      <c r="E321" s="151">
        <v>99</v>
      </c>
      <c r="F321" s="151"/>
      <c r="G321" s="152">
        <f t="shared" si="26"/>
        <v>0</v>
      </c>
      <c r="H321" s="153">
        <v>8.0000000000000007E-5</v>
      </c>
      <c r="I321" s="153">
        <f t="shared" si="27"/>
        <v>7.92E-3</v>
      </c>
      <c r="J321" s="153">
        <v>0</v>
      </c>
      <c r="K321" s="153">
        <f t="shared" si="28"/>
        <v>0</v>
      </c>
      <c r="Q321" s="146">
        <v>2</v>
      </c>
      <c r="AA321" s="122">
        <v>12</v>
      </c>
      <c r="AB321" s="122">
        <v>0</v>
      </c>
      <c r="AC321" s="122">
        <v>168</v>
      </c>
      <c r="BB321" s="122">
        <v>2</v>
      </c>
      <c r="BC321" s="122">
        <f t="shared" si="29"/>
        <v>0</v>
      </c>
      <c r="BD321" s="122">
        <f t="shared" si="30"/>
        <v>0</v>
      </c>
      <c r="BE321" s="122">
        <f t="shared" si="31"/>
        <v>0</v>
      </c>
      <c r="BF321" s="122">
        <f t="shared" si="32"/>
        <v>0</v>
      </c>
      <c r="BG321" s="122">
        <f t="shared" si="33"/>
        <v>0</v>
      </c>
    </row>
    <row r="322" spans="1:59" ht="25.5" x14ac:dyDescent="0.2">
      <c r="A322" s="147">
        <v>169</v>
      </c>
      <c r="B322" s="148" t="s">
        <v>387</v>
      </c>
      <c r="C322" s="149" t="s">
        <v>1607</v>
      </c>
      <c r="D322" s="150" t="s">
        <v>136</v>
      </c>
      <c r="E322" s="151">
        <v>1</v>
      </c>
      <c r="F322" s="151"/>
      <c r="G322" s="152">
        <f t="shared" si="26"/>
        <v>0</v>
      </c>
      <c r="H322" s="153">
        <v>2.5500000000000002E-3</v>
      </c>
      <c r="I322" s="153">
        <f t="shared" si="27"/>
        <v>2.5500000000000002E-3</v>
      </c>
      <c r="J322" s="153">
        <v>0</v>
      </c>
      <c r="K322" s="153">
        <f t="shared" si="28"/>
        <v>0</v>
      </c>
      <c r="Q322" s="146">
        <v>2</v>
      </c>
      <c r="AA322" s="122">
        <v>12</v>
      </c>
      <c r="AB322" s="122">
        <v>0</v>
      </c>
      <c r="AC322" s="122">
        <v>169</v>
      </c>
      <c r="BB322" s="122">
        <v>2</v>
      </c>
      <c r="BC322" s="122">
        <f t="shared" si="29"/>
        <v>0</v>
      </c>
      <c r="BD322" s="122">
        <f t="shared" si="30"/>
        <v>0</v>
      </c>
      <c r="BE322" s="122">
        <f t="shared" si="31"/>
        <v>0</v>
      </c>
      <c r="BF322" s="122">
        <f t="shared" si="32"/>
        <v>0</v>
      </c>
      <c r="BG322" s="122">
        <f t="shared" si="33"/>
        <v>0</v>
      </c>
    </row>
    <row r="323" spans="1:59" ht="51" x14ac:dyDescent="0.2">
      <c r="A323" s="147">
        <v>170</v>
      </c>
      <c r="B323" s="148" t="s">
        <v>388</v>
      </c>
      <c r="C323" s="149" t="s">
        <v>1747</v>
      </c>
      <c r="D323" s="150" t="s">
        <v>136</v>
      </c>
      <c r="E323" s="151">
        <v>6</v>
      </c>
      <c r="F323" s="151"/>
      <c r="G323" s="152">
        <f t="shared" si="26"/>
        <v>0</v>
      </c>
      <c r="H323" s="153">
        <v>0</v>
      </c>
      <c r="I323" s="153">
        <f t="shared" si="27"/>
        <v>0</v>
      </c>
      <c r="J323" s="153">
        <v>0</v>
      </c>
      <c r="K323" s="153">
        <f t="shared" si="28"/>
        <v>0</v>
      </c>
      <c r="Q323" s="146">
        <v>2</v>
      </c>
      <c r="AA323" s="122">
        <v>12</v>
      </c>
      <c r="AB323" s="122">
        <v>0</v>
      </c>
      <c r="AC323" s="122">
        <v>170</v>
      </c>
      <c r="BB323" s="122">
        <v>2</v>
      </c>
      <c r="BC323" s="122">
        <f t="shared" si="29"/>
        <v>0</v>
      </c>
      <c r="BD323" s="122">
        <f t="shared" si="30"/>
        <v>0</v>
      </c>
      <c r="BE323" s="122">
        <f t="shared" si="31"/>
        <v>0</v>
      </c>
      <c r="BF323" s="122">
        <f t="shared" si="32"/>
        <v>0</v>
      </c>
      <c r="BG323" s="122">
        <f t="shared" si="33"/>
        <v>0</v>
      </c>
    </row>
    <row r="324" spans="1:59" ht="38.25" x14ac:dyDescent="0.2">
      <c r="A324" s="147">
        <v>171</v>
      </c>
      <c r="B324" s="148" t="s">
        <v>389</v>
      </c>
      <c r="C324" s="149" t="s">
        <v>1608</v>
      </c>
      <c r="D324" s="150" t="s">
        <v>136</v>
      </c>
      <c r="E324" s="151">
        <v>2</v>
      </c>
      <c r="F324" s="151"/>
      <c r="G324" s="152">
        <f t="shared" si="26"/>
        <v>0</v>
      </c>
      <c r="H324" s="153">
        <v>0</v>
      </c>
      <c r="I324" s="153">
        <f t="shared" si="27"/>
        <v>0</v>
      </c>
      <c r="J324" s="153">
        <v>0</v>
      </c>
      <c r="K324" s="153">
        <f t="shared" si="28"/>
        <v>0</v>
      </c>
      <c r="Q324" s="146">
        <v>2</v>
      </c>
      <c r="AA324" s="122">
        <v>12</v>
      </c>
      <c r="AB324" s="122">
        <v>0</v>
      </c>
      <c r="AC324" s="122">
        <v>171</v>
      </c>
      <c r="BB324" s="122">
        <v>2</v>
      </c>
      <c r="BC324" s="122">
        <f t="shared" si="29"/>
        <v>0</v>
      </c>
      <c r="BD324" s="122">
        <f t="shared" si="30"/>
        <v>0</v>
      </c>
      <c r="BE324" s="122">
        <f t="shared" si="31"/>
        <v>0</v>
      </c>
      <c r="BF324" s="122">
        <f t="shared" si="32"/>
        <v>0</v>
      </c>
      <c r="BG324" s="122">
        <f t="shared" si="33"/>
        <v>0</v>
      </c>
    </row>
    <row r="325" spans="1:59" x14ac:dyDescent="0.2">
      <c r="A325" s="161"/>
      <c r="B325" s="162" t="s">
        <v>71</v>
      </c>
      <c r="C325" s="163" t="str">
        <f>CONCATENATE(B296," ",C296)</f>
        <v>722 Vnitřní vodovod</v>
      </c>
      <c r="D325" s="161"/>
      <c r="E325" s="164"/>
      <c r="F325" s="164"/>
      <c r="G325" s="165">
        <f>SUM(G296:G324)</f>
        <v>0</v>
      </c>
      <c r="H325" s="166"/>
      <c r="I325" s="167">
        <f>SUM(I296:I324)</f>
        <v>1.55986</v>
      </c>
      <c r="J325" s="166"/>
      <c r="K325" s="167">
        <f>SUM(K296:K324)</f>
        <v>0</v>
      </c>
      <c r="Q325" s="146">
        <v>4</v>
      </c>
      <c r="BC325" s="168">
        <f>SUM(BC296:BC324)</f>
        <v>0</v>
      </c>
      <c r="BD325" s="168">
        <f>SUM(BD296:BD324)</f>
        <v>0</v>
      </c>
      <c r="BE325" s="168">
        <f>SUM(BE296:BE324)</f>
        <v>0</v>
      </c>
      <c r="BF325" s="168">
        <f>SUM(BF296:BF324)</f>
        <v>0</v>
      </c>
      <c r="BG325" s="168">
        <f>SUM(BG296:BG324)</f>
        <v>0</v>
      </c>
    </row>
    <row r="326" spans="1:59" x14ac:dyDescent="0.2">
      <c r="A326" s="139" t="s">
        <v>67</v>
      </c>
      <c r="B326" s="140" t="s">
        <v>390</v>
      </c>
      <c r="C326" s="141" t="s">
        <v>391</v>
      </c>
      <c r="D326" s="142"/>
      <c r="E326" s="143"/>
      <c r="F326" s="143"/>
      <c r="G326" s="144"/>
      <c r="H326" s="145"/>
      <c r="I326" s="145"/>
      <c r="J326" s="145"/>
      <c r="K326" s="145"/>
      <c r="Q326" s="146">
        <v>1</v>
      </c>
    </row>
    <row r="327" spans="1:59" ht="51" x14ac:dyDescent="0.2">
      <c r="A327" s="147">
        <v>172</v>
      </c>
      <c r="B327" s="148" t="s">
        <v>392</v>
      </c>
      <c r="C327" s="149" t="s">
        <v>1609</v>
      </c>
      <c r="D327" s="150" t="s">
        <v>136</v>
      </c>
      <c r="E327" s="151">
        <v>2</v>
      </c>
      <c r="F327" s="151"/>
      <c r="G327" s="152">
        <f t="shared" ref="G327:G342" si="34">E327*F327</f>
        <v>0</v>
      </c>
      <c r="H327" s="153">
        <v>2.0129999999999999E-2</v>
      </c>
      <c r="I327" s="153">
        <f t="shared" ref="I327:I342" si="35">E327*H327</f>
        <v>4.0259999999999997E-2</v>
      </c>
      <c r="J327" s="153">
        <v>0</v>
      </c>
      <c r="K327" s="153">
        <f t="shared" ref="K327:K342" si="36">E327*J327</f>
        <v>0</v>
      </c>
      <c r="Q327" s="146">
        <v>2</v>
      </c>
      <c r="AA327" s="122">
        <v>12</v>
      </c>
      <c r="AB327" s="122">
        <v>0</v>
      </c>
      <c r="AC327" s="122">
        <v>172</v>
      </c>
      <c r="BB327" s="122">
        <v>2</v>
      </c>
      <c r="BC327" s="122">
        <f t="shared" ref="BC327:BC342" si="37">IF(BB327=1,G327,0)</f>
        <v>0</v>
      </c>
      <c r="BD327" s="122">
        <f t="shared" ref="BD327:BD342" si="38">IF(BB327=2,G327,0)</f>
        <v>0</v>
      </c>
      <c r="BE327" s="122">
        <f t="shared" ref="BE327:BE342" si="39">IF(BB327=3,G327,0)</f>
        <v>0</v>
      </c>
      <c r="BF327" s="122">
        <f t="shared" ref="BF327:BF342" si="40">IF(BB327=4,G327,0)</f>
        <v>0</v>
      </c>
      <c r="BG327" s="122">
        <f t="shared" ref="BG327:BG342" si="41">IF(BB327=5,G327,0)</f>
        <v>0</v>
      </c>
    </row>
    <row r="328" spans="1:59" ht="38.25" x14ac:dyDescent="0.2">
      <c r="A328" s="147">
        <v>173</v>
      </c>
      <c r="B328" s="148" t="s">
        <v>393</v>
      </c>
      <c r="C328" s="149" t="s">
        <v>1610</v>
      </c>
      <c r="D328" s="150" t="s">
        <v>258</v>
      </c>
      <c r="E328" s="151">
        <v>10</v>
      </c>
      <c r="F328" s="151"/>
      <c r="G328" s="152">
        <f t="shared" si="34"/>
        <v>0</v>
      </c>
      <c r="H328" s="153">
        <v>1.201E-2</v>
      </c>
      <c r="I328" s="153">
        <f t="shared" si="35"/>
        <v>0.1201</v>
      </c>
      <c r="J328" s="153">
        <v>0</v>
      </c>
      <c r="K328" s="153">
        <f t="shared" si="36"/>
        <v>0</v>
      </c>
      <c r="Q328" s="146">
        <v>2</v>
      </c>
      <c r="AA328" s="122">
        <v>12</v>
      </c>
      <c r="AB328" s="122">
        <v>0</v>
      </c>
      <c r="AC328" s="122">
        <v>173</v>
      </c>
      <c r="BB328" s="122">
        <v>2</v>
      </c>
      <c r="BC328" s="122">
        <f t="shared" si="37"/>
        <v>0</v>
      </c>
      <c r="BD328" s="122">
        <f t="shared" si="38"/>
        <v>0</v>
      </c>
      <c r="BE328" s="122">
        <f t="shared" si="39"/>
        <v>0</v>
      </c>
      <c r="BF328" s="122">
        <f t="shared" si="40"/>
        <v>0</v>
      </c>
      <c r="BG328" s="122">
        <f t="shared" si="41"/>
        <v>0</v>
      </c>
    </row>
    <row r="329" spans="1:59" ht="51" x14ac:dyDescent="0.2">
      <c r="A329" s="147">
        <v>174</v>
      </c>
      <c r="B329" s="148" t="s">
        <v>394</v>
      </c>
      <c r="C329" s="149" t="s">
        <v>1611</v>
      </c>
      <c r="D329" s="150" t="s">
        <v>258</v>
      </c>
      <c r="E329" s="151">
        <v>2</v>
      </c>
      <c r="F329" s="151"/>
      <c r="G329" s="152">
        <f t="shared" si="34"/>
        <v>0</v>
      </c>
      <c r="H329" s="153">
        <v>8.9999999999999993E-3</v>
      </c>
      <c r="I329" s="153">
        <f t="shared" si="35"/>
        <v>1.7999999999999999E-2</v>
      </c>
      <c r="J329" s="153">
        <v>0</v>
      </c>
      <c r="K329" s="153">
        <f t="shared" si="36"/>
        <v>0</v>
      </c>
      <c r="Q329" s="146">
        <v>2</v>
      </c>
      <c r="AA329" s="122">
        <v>12</v>
      </c>
      <c r="AB329" s="122">
        <v>0</v>
      </c>
      <c r="AC329" s="122">
        <v>174</v>
      </c>
      <c r="BB329" s="122">
        <v>2</v>
      </c>
      <c r="BC329" s="122">
        <f t="shared" si="37"/>
        <v>0</v>
      </c>
      <c r="BD329" s="122">
        <f t="shared" si="38"/>
        <v>0</v>
      </c>
      <c r="BE329" s="122">
        <f t="shared" si="39"/>
        <v>0</v>
      </c>
      <c r="BF329" s="122">
        <f t="shared" si="40"/>
        <v>0</v>
      </c>
      <c r="BG329" s="122">
        <f t="shared" si="41"/>
        <v>0</v>
      </c>
    </row>
    <row r="330" spans="1:59" ht="51" x14ac:dyDescent="0.2">
      <c r="A330" s="147">
        <v>175</v>
      </c>
      <c r="B330" s="148" t="s">
        <v>395</v>
      </c>
      <c r="C330" s="149" t="s">
        <v>1612</v>
      </c>
      <c r="D330" s="150" t="s">
        <v>258</v>
      </c>
      <c r="E330" s="151">
        <v>4</v>
      </c>
      <c r="F330" s="151"/>
      <c r="G330" s="152">
        <f t="shared" si="34"/>
        <v>0</v>
      </c>
      <c r="H330" s="153">
        <v>1.882E-2</v>
      </c>
      <c r="I330" s="153">
        <f t="shared" si="35"/>
        <v>7.528E-2</v>
      </c>
      <c r="J330" s="153">
        <v>0</v>
      </c>
      <c r="K330" s="153">
        <f t="shared" si="36"/>
        <v>0</v>
      </c>
      <c r="Q330" s="146">
        <v>2</v>
      </c>
      <c r="AA330" s="122">
        <v>12</v>
      </c>
      <c r="AB330" s="122">
        <v>0</v>
      </c>
      <c r="AC330" s="122">
        <v>175</v>
      </c>
      <c r="BB330" s="122">
        <v>2</v>
      </c>
      <c r="BC330" s="122">
        <f t="shared" si="37"/>
        <v>0</v>
      </c>
      <c r="BD330" s="122">
        <f t="shared" si="38"/>
        <v>0</v>
      </c>
      <c r="BE330" s="122">
        <f t="shared" si="39"/>
        <v>0</v>
      </c>
      <c r="BF330" s="122">
        <f t="shared" si="40"/>
        <v>0</v>
      </c>
      <c r="BG330" s="122">
        <f t="shared" si="41"/>
        <v>0</v>
      </c>
    </row>
    <row r="331" spans="1:59" ht="51" x14ac:dyDescent="0.2">
      <c r="A331" s="147">
        <v>176</v>
      </c>
      <c r="B331" s="148" t="s">
        <v>396</v>
      </c>
      <c r="C331" s="149" t="s">
        <v>1613</v>
      </c>
      <c r="D331" s="150" t="s">
        <v>136</v>
      </c>
      <c r="E331" s="151">
        <v>13</v>
      </c>
      <c r="F331" s="151"/>
      <c r="G331" s="152">
        <f t="shared" si="34"/>
        <v>0</v>
      </c>
      <c r="H331" s="153">
        <v>8.5199999999999998E-3</v>
      </c>
      <c r="I331" s="153">
        <f t="shared" si="35"/>
        <v>0.11076</v>
      </c>
      <c r="J331" s="153">
        <v>0</v>
      </c>
      <c r="K331" s="153">
        <f t="shared" si="36"/>
        <v>0</v>
      </c>
      <c r="Q331" s="146">
        <v>2</v>
      </c>
      <c r="AA331" s="122">
        <v>12</v>
      </c>
      <c r="AB331" s="122">
        <v>0</v>
      </c>
      <c r="AC331" s="122">
        <v>176</v>
      </c>
      <c r="BB331" s="122">
        <v>2</v>
      </c>
      <c r="BC331" s="122">
        <f t="shared" si="37"/>
        <v>0</v>
      </c>
      <c r="BD331" s="122">
        <f t="shared" si="38"/>
        <v>0</v>
      </c>
      <c r="BE331" s="122">
        <f t="shared" si="39"/>
        <v>0</v>
      </c>
      <c r="BF331" s="122">
        <f t="shared" si="40"/>
        <v>0</v>
      </c>
      <c r="BG331" s="122">
        <f t="shared" si="41"/>
        <v>0</v>
      </c>
    </row>
    <row r="332" spans="1:59" ht="51" x14ac:dyDescent="0.2">
      <c r="A332" s="147">
        <v>177</v>
      </c>
      <c r="B332" s="148" t="s">
        <v>397</v>
      </c>
      <c r="C332" s="149" t="s">
        <v>1614</v>
      </c>
      <c r="D332" s="150" t="s">
        <v>136</v>
      </c>
      <c r="E332" s="151">
        <v>4</v>
      </c>
      <c r="F332" s="151"/>
      <c r="G332" s="152">
        <f t="shared" si="34"/>
        <v>0</v>
      </c>
      <c r="H332" s="153">
        <v>2.4299999999999999E-3</v>
      </c>
      <c r="I332" s="153">
        <f t="shared" si="35"/>
        <v>9.7199999999999995E-3</v>
      </c>
      <c r="J332" s="153">
        <v>0</v>
      </c>
      <c r="K332" s="153">
        <f t="shared" si="36"/>
        <v>0</v>
      </c>
      <c r="Q332" s="146">
        <v>2</v>
      </c>
      <c r="AA332" s="122">
        <v>12</v>
      </c>
      <c r="AB332" s="122">
        <v>1</v>
      </c>
      <c r="AC332" s="122">
        <v>177</v>
      </c>
      <c r="BB332" s="122">
        <v>2</v>
      </c>
      <c r="BC332" s="122">
        <f t="shared" si="37"/>
        <v>0</v>
      </c>
      <c r="BD332" s="122">
        <f t="shared" si="38"/>
        <v>0</v>
      </c>
      <c r="BE332" s="122">
        <f t="shared" si="39"/>
        <v>0</v>
      </c>
      <c r="BF332" s="122">
        <f t="shared" si="40"/>
        <v>0</v>
      </c>
      <c r="BG332" s="122">
        <f t="shared" si="41"/>
        <v>0</v>
      </c>
    </row>
    <row r="333" spans="1:59" ht="38.25" x14ac:dyDescent="0.2">
      <c r="A333" s="147">
        <v>178</v>
      </c>
      <c r="B333" s="148" t="s">
        <v>398</v>
      </c>
      <c r="C333" s="149" t="s">
        <v>1615</v>
      </c>
      <c r="D333" s="150" t="s">
        <v>136</v>
      </c>
      <c r="E333" s="151">
        <v>4</v>
      </c>
      <c r="F333" s="151"/>
      <c r="G333" s="152">
        <f t="shared" si="34"/>
        <v>0</v>
      </c>
      <c r="H333" s="153">
        <v>8.3000000000000001E-3</v>
      </c>
      <c r="I333" s="153">
        <f t="shared" si="35"/>
        <v>3.32E-2</v>
      </c>
      <c r="J333" s="153">
        <v>0</v>
      </c>
      <c r="K333" s="153">
        <f t="shared" si="36"/>
        <v>0</v>
      </c>
      <c r="Q333" s="146">
        <v>2</v>
      </c>
      <c r="AA333" s="122">
        <v>12</v>
      </c>
      <c r="AB333" s="122">
        <v>0</v>
      </c>
      <c r="AC333" s="122">
        <v>178</v>
      </c>
      <c r="BB333" s="122">
        <v>2</v>
      </c>
      <c r="BC333" s="122">
        <f t="shared" si="37"/>
        <v>0</v>
      </c>
      <c r="BD333" s="122">
        <f t="shared" si="38"/>
        <v>0</v>
      </c>
      <c r="BE333" s="122">
        <f t="shared" si="39"/>
        <v>0</v>
      </c>
      <c r="BF333" s="122">
        <f t="shared" si="40"/>
        <v>0</v>
      </c>
      <c r="BG333" s="122">
        <f t="shared" si="41"/>
        <v>0</v>
      </c>
    </row>
    <row r="334" spans="1:59" ht="38.25" x14ac:dyDescent="0.2">
      <c r="A334" s="147">
        <v>179</v>
      </c>
      <c r="B334" s="148" t="s">
        <v>399</v>
      </c>
      <c r="C334" s="149" t="s">
        <v>1616</v>
      </c>
      <c r="D334" s="150" t="s">
        <v>136</v>
      </c>
      <c r="E334" s="151">
        <v>10</v>
      </c>
      <c r="F334" s="151"/>
      <c r="G334" s="152">
        <f t="shared" si="34"/>
        <v>0</v>
      </c>
      <c r="H334" s="153">
        <v>3.8280000000000002E-2</v>
      </c>
      <c r="I334" s="153">
        <f t="shared" si="35"/>
        <v>0.38280000000000003</v>
      </c>
      <c r="J334" s="153">
        <v>0</v>
      </c>
      <c r="K334" s="153">
        <f t="shared" si="36"/>
        <v>0</v>
      </c>
      <c r="Q334" s="146">
        <v>2</v>
      </c>
      <c r="AA334" s="122">
        <v>12</v>
      </c>
      <c r="AB334" s="122">
        <v>0</v>
      </c>
      <c r="AC334" s="122">
        <v>179</v>
      </c>
      <c r="BB334" s="122">
        <v>2</v>
      </c>
      <c r="BC334" s="122">
        <f t="shared" si="37"/>
        <v>0</v>
      </c>
      <c r="BD334" s="122">
        <f t="shared" si="38"/>
        <v>0</v>
      </c>
      <c r="BE334" s="122">
        <f t="shared" si="39"/>
        <v>0</v>
      </c>
      <c r="BF334" s="122">
        <f t="shared" si="40"/>
        <v>0</v>
      </c>
      <c r="BG334" s="122">
        <f t="shared" si="41"/>
        <v>0</v>
      </c>
    </row>
    <row r="335" spans="1:59" ht="25.5" x14ac:dyDescent="0.2">
      <c r="A335" s="147">
        <v>180</v>
      </c>
      <c r="B335" s="148" t="s">
        <v>400</v>
      </c>
      <c r="C335" s="149" t="s">
        <v>1617</v>
      </c>
      <c r="D335" s="150" t="s">
        <v>136</v>
      </c>
      <c r="E335" s="151">
        <v>10</v>
      </c>
      <c r="F335" s="151"/>
      <c r="G335" s="152">
        <f t="shared" si="34"/>
        <v>0</v>
      </c>
      <c r="H335" s="153">
        <v>3.2120000000000003E-2</v>
      </c>
      <c r="I335" s="153">
        <f t="shared" si="35"/>
        <v>0.32120000000000004</v>
      </c>
      <c r="J335" s="153">
        <v>0</v>
      </c>
      <c r="K335" s="153">
        <f t="shared" si="36"/>
        <v>0</v>
      </c>
      <c r="Q335" s="146">
        <v>2</v>
      </c>
      <c r="AA335" s="122">
        <v>12</v>
      </c>
      <c r="AB335" s="122">
        <v>0</v>
      </c>
      <c r="AC335" s="122">
        <v>180</v>
      </c>
      <c r="BB335" s="122">
        <v>2</v>
      </c>
      <c r="BC335" s="122">
        <f t="shared" si="37"/>
        <v>0</v>
      </c>
      <c r="BD335" s="122">
        <f t="shared" si="38"/>
        <v>0</v>
      </c>
      <c r="BE335" s="122">
        <f t="shared" si="39"/>
        <v>0</v>
      </c>
      <c r="BF335" s="122">
        <f t="shared" si="40"/>
        <v>0</v>
      </c>
      <c r="BG335" s="122">
        <f t="shared" si="41"/>
        <v>0</v>
      </c>
    </row>
    <row r="336" spans="1:59" ht="51" x14ac:dyDescent="0.2">
      <c r="A336" s="147">
        <v>181</v>
      </c>
      <c r="B336" s="148" t="s">
        <v>401</v>
      </c>
      <c r="C336" s="149" t="s">
        <v>1618</v>
      </c>
      <c r="D336" s="150" t="s">
        <v>258</v>
      </c>
      <c r="E336" s="151">
        <v>3</v>
      </c>
      <c r="F336" s="151"/>
      <c r="G336" s="152">
        <f t="shared" si="34"/>
        <v>0</v>
      </c>
      <c r="H336" s="153">
        <v>1.8589999999999999E-2</v>
      </c>
      <c r="I336" s="153">
        <f t="shared" si="35"/>
        <v>5.577E-2</v>
      </c>
      <c r="J336" s="153">
        <v>0</v>
      </c>
      <c r="K336" s="153">
        <f t="shared" si="36"/>
        <v>0</v>
      </c>
      <c r="Q336" s="146">
        <v>2</v>
      </c>
      <c r="AA336" s="122">
        <v>12</v>
      </c>
      <c r="AB336" s="122">
        <v>0</v>
      </c>
      <c r="AC336" s="122">
        <v>181</v>
      </c>
      <c r="BB336" s="122">
        <v>2</v>
      </c>
      <c r="BC336" s="122">
        <f t="shared" si="37"/>
        <v>0</v>
      </c>
      <c r="BD336" s="122">
        <f t="shared" si="38"/>
        <v>0</v>
      </c>
      <c r="BE336" s="122">
        <f t="shared" si="39"/>
        <v>0</v>
      </c>
      <c r="BF336" s="122">
        <f t="shared" si="40"/>
        <v>0</v>
      </c>
      <c r="BG336" s="122">
        <f t="shared" si="41"/>
        <v>0</v>
      </c>
    </row>
    <row r="337" spans="1:59" ht="51" x14ac:dyDescent="0.2">
      <c r="A337" s="147">
        <v>182</v>
      </c>
      <c r="B337" s="148" t="s">
        <v>402</v>
      </c>
      <c r="C337" s="149" t="s">
        <v>1619</v>
      </c>
      <c r="D337" s="150" t="s">
        <v>258</v>
      </c>
      <c r="E337" s="151">
        <v>2</v>
      </c>
      <c r="F337" s="151"/>
      <c r="G337" s="152">
        <f t="shared" si="34"/>
        <v>0</v>
      </c>
      <c r="H337" s="153">
        <v>2.1340000000000001E-2</v>
      </c>
      <c r="I337" s="153">
        <f t="shared" si="35"/>
        <v>4.2680000000000003E-2</v>
      </c>
      <c r="J337" s="153">
        <v>0</v>
      </c>
      <c r="K337" s="153">
        <f t="shared" si="36"/>
        <v>0</v>
      </c>
      <c r="Q337" s="146">
        <v>2</v>
      </c>
      <c r="AA337" s="122">
        <v>12</v>
      </c>
      <c r="AB337" s="122">
        <v>0</v>
      </c>
      <c r="AC337" s="122">
        <v>182</v>
      </c>
      <c r="BB337" s="122">
        <v>2</v>
      </c>
      <c r="BC337" s="122">
        <f t="shared" si="37"/>
        <v>0</v>
      </c>
      <c r="BD337" s="122">
        <f t="shared" si="38"/>
        <v>0</v>
      </c>
      <c r="BE337" s="122">
        <f t="shared" si="39"/>
        <v>0</v>
      </c>
      <c r="BF337" s="122">
        <f t="shared" si="40"/>
        <v>0</v>
      </c>
      <c r="BG337" s="122">
        <f t="shared" si="41"/>
        <v>0</v>
      </c>
    </row>
    <row r="338" spans="1:59" ht="51" x14ac:dyDescent="0.2">
      <c r="A338" s="147">
        <v>183</v>
      </c>
      <c r="B338" s="148" t="s">
        <v>403</v>
      </c>
      <c r="C338" s="149" t="s">
        <v>1620</v>
      </c>
      <c r="D338" s="150" t="s">
        <v>136</v>
      </c>
      <c r="E338" s="151">
        <v>3</v>
      </c>
      <c r="F338" s="151"/>
      <c r="G338" s="152">
        <f t="shared" si="34"/>
        <v>0</v>
      </c>
      <c r="H338" s="153">
        <v>0.28742000000000001</v>
      </c>
      <c r="I338" s="153">
        <f t="shared" si="35"/>
        <v>0.86226000000000003</v>
      </c>
      <c r="J338" s="153">
        <v>0</v>
      </c>
      <c r="K338" s="153">
        <f t="shared" si="36"/>
        <v>0</v>
      </c>
      <c r="Q338" s="146">
        <v>2</v>
      </c>
      <c r="AA338" s="122">
        <v>12</v>
      </c>
      <c r="AB338" s="122">
        <v>0</v>
      </c>
      <c r="AC338" s="122">
        <v>183</v>
      </c>
      <c r="BB338" s="122">
        <v>2</v>
      </c>
      <c r="BC338" s="122">
        <f t="shared" si="37"/>
        <v>0</v>
      </c>
      <c r="BD338" s="122">
        <f t="shared" si="38"/>
        <v>0</v>
      </c>
      <c r="BE338" s="122">
        <f t="shared" si="39"/>
        <v>0</v>
      </c>
      <c r="BF338" s="122">
        <f t="shared" si="40"/>
        <v>0</v>
      </c>
      <c r="BG338" s="122">
        <f t="shared" si="41"/>
        <v>0</v>
      </c>
    </row>
    <row r="339" spans="1:59" ht="51" x14ac:dyDescent="0.2">
      <c r="A339" s="147">
        <v>184</v>
      </c>
      <c r="B339" s="148" t="s">
        <v>404</v>
      </c>
      <c r="C339" s="149" t="s">
        <v>1621</v>
      </c>
      <c r="D339" s="150" t="s">
        <v>136</v>
      </c>
      <c r="E339" s="151">
        <v>10</v>
      </c>
      <c r="F339" s="151"/>
      <c r="G339" s="152">
        <f t="shared" si="34"/>
        <v>0</v>
      </c>
      <c r="H339" s="153">
        <v>0.13683000000000001</v>
      </c>
      <c r="I339" s="153">
        <f t="shared" si="35"/>
        <v>1.3683000000000001</v>
      </c>
      <c r="J339" s="153">
        <v>0</v>
      </c>
      <c r="K339" s="153">
        <f t="shared" si="36"/>
        <v>0</v>
      </c>
      <c r="Q339" s="146">
        <v>2</v>
      </c>
      <c r="AA339" s="122">
        <v>12</v>
      </c>
      <c r="AB339" s="122">
        <v>0</v>
      </c>
      <c r="AC339" s="122">
        <v>184</v>
      </c>
      <c r="BB339" s="122">
        <v>2</v>
      </c>
      <c r="BC339" s="122">
        <f t="shared" si="37"/>
        <v>0</v>
      </c>
      <c r="BD339" s="122">
        <f t="shared" si="38"/>
        <v>0</v>
      </c>
      <c r="BE339" s="122">
        <f t="shared" si="39"/>
        <v>0</v>
      </c>
      <c r="BF339" s="122">
        <f t="shared" si="40"/>
        <v>0</v>
      </c>
      <c r="BG339" s="122">
        <f t="shared" si="41"/>
        <v>0</v>
      </c>
    </row>
    <row r="340" spans="1:59" ht="38.25" x14ac:dyDescent="0.2">
      <c r="A340" s="147">
        <v>185</v>
      </c>
      <c r="B340" s="148" t="s">
        <v>405</v>
      </c>
      <c r="C340" s="149" t="s">
        <v>1622</v>
      </c>
      <c r="D340" s="150" t="s">
        <v>136</v>
      </c>
      <c r="E340" s="151">
        <v>1</v>
      </c>
      <c r="F340" s="151"/>
      <c r="G340" s="152">
        <f t="shared" si="34"/>
        <v>0</v>
      </c>
      <c r="H340" s="153">
        <v>0.30529000000000001</v>
      </c>
      <c r="I340" s="153">
        <f t="shared" si="35"/>
        <v>0.30529000000000001</v>
      </c>
      <c r="J340" s="153">
        <v>0</v>
      </c>
      <c r="K340" s="153">
        <f t="shared" si="36"/>
        <v>0</v>
      </c>
      <c r="Q340" s="146">
        <v>2</v>
      </c>
      <c r="AA340" s="122">
        <v>12</v>
      </c>
      <c r="AB340" s="122">
        <v>0</v>
      </c>
      <c r="AC340" s="122">
        <v>185</v>
      </c>
      <c r="BB340" s="122">
        <v>2</v>
      </c>
      <c r="BC340" s="122">
        <f t="shared" si="37"/>
        <v>0</v>
      </c>
      <c r="BD340" s="122">
        <f t="shared" si="38"/>
        <v>0</v>
      </c>
      <c r="BE340" s="122">
        <f t="shared" si="39"/>
        <v>0</v>
      </c>
      <c r="BF340" s="122">
        <f t="shared" si="40"/>
        <v>0</v>
      </c>
      <c r="BG340" s="122">
        <f t="shared" si="41"/>
        <v>0</v>
      </c>
    </row>
    <row r="341" spans="1:59" ht="25.5" x14ac:dyDescent="0.2">
      <c r="A341" s="147">
        <v>186</v>
      </c>
      <c r="B341" s="148" t="s">
        <v>406</v>
      </c>
      <c r="C341" s="149" t="s">
        <v>407</v>
      </c>
      <c r="D341" s="150" t="s">
        <v>104</v>
      </c>
      <c r="E341" s="151">
        <v>3.7456</v>
      </c>
      <c r="F341" s="151"/>
      <c r="G341" s="152">
        <f t="shared" si="34"/>
        <v>0</v>
      </c>
      <c r="H341" s="153">
        <v>0</v>
      </c>
      <c r="I341" s="153">
        <f t="shared" si="35"/>
        <v>0</v>
      </c>
      <c r="J341" s="153">
        <v>0</v>
      </c>
      <c r="K341" s="153">
        <f t="shared" si="36"/>
        <v>0</v>
      </c>
      <c r="Q341" s="146">
        <v>2</v>
      </c>
      <c r="AA341" s="122">
        <v>12</v>
      </c>
      <c r="AB341" s="122">
        <v>0</v>
      </c>
      <c r="AC341" s="122">
        <v>186</v>
      </c>
      <c r="BB341" s="122">
        <v>2</v>
      </c>
      <c r="BC341" s="122">
        <f t="shared" si="37"/>
        <v>0</v>
      </c>
      <c r="BD341" s="122">
        <f t="shared" si="38"/>
        <v>0</v>
      </c>
      <c r="BE341" s="122">
        <f t="shared" si="39"/>
        <v>0</v>
      </c>
      <c r="BF341" s="122">
        <f t="shared" si="40"/>
        <v>0</v>
      </c>
      <c r="BG341" s="122">
        <f t="shared" si="41"/>
        <v>0</v>
      </c>
    </row>
    <row r="342" spans="1:59" ht="51" x14ac:dyDescent="0.2">
      <c r="A342" s="147">
        <v>187</v>
      </c>
      <c r="B342" s="148" t="s">
        <v>408</v>
      </c>
      <c r="C342" s="149" t="s">
        <v>1623</v>
      </c>
      <c r="D342" s="150" t="s">
        <v>136</v>
      </c>
      <c r="E342" s="151">
        <v>41</v>
      </c>
      <c r="F342" s="151"/>
      <c r="G342" s="152">
        <f t="shared" si="34"/>
        <v>0</v>
      </c>
      <c r="H342" s="153">
        <v>2.7999999999999998E-4</v>
      </c>
      <c r="I342" s="153">
        <f t="shared" si="35"/>
        <v>1.1479999999999999E-2</v>
      </c>
      <c r="J342" s="153">
        <v>0</v>
      </c>
      <c r="K342" s="153">
        <f t="shared" si="36"/>
        <v>0</v>
      </c>
      <c r="Q342" s="146">
        <v>2</v>
      </c>
      <c r="AA342" s="122">
        <v>12</v>
      </c>
      <c r="AB342" s="122">
        <v>0</v>
      </c>
      <c r="AC342" s="122">
        <v>187</v>
      </c>
      <c r="BB342" s="122">
        <v>2</v>
      </c>
      <c r="BC342" s="122">
        <f t="shared" si="37"/>
        <v>0</v>
      </c>
      <c r="BD342" s="122">
        <f t="shared" si="38"/>
        <v>0</v>
      </c>
      <c r="BE342" s="122">
        <f t="shared" si="39"/>
        <v>0</v>
      </c>
      <c r="BF342" s="122">
        <f t="shared" si="40"/>
        <v>0</v>
      </c>
      <c r="BG342" s="122">
        <f t="shared" si="41"/>
        <v>0</v>
      </c>
    </row>
    <row r="343" spans="1:59" x14ac:dyDescent="0.2">
      <c r="A343" s="161"/>
      <c r="B343" s="162" t="s">
        <v>71</v>
      </c>
      <c r="C343" s="163" t="str">
        <f>CONCATENATE(B326," ",C326)</f>
        <v>725 Zařizovací předměty</v>
      </c>
      <c r="D343" s="161"/>
      <c r="E343" s="164"/>
      <c r="F343" s="164"/>
      <c r="G343" s="165">
        <f>SUM(G326:G342)</f>
        <v>0</v>
      </c>
      <c r="H343" s="166"/>
      <c r="I343" s="167">
        <f>SUM(I326:I342)</f>
        <v>3.7571000000000003</v>
      </c>
      <c r="J343" s="166"/>
      <c r="K343" s="167">
        <f>SUM(K326:K342)</f>
        <v>0</v>
      </c>
      <c r="Q343" s="146">
        <v>4</v>
      </c>
      <c r="BC343" s="168">
        <f>SUM(BC326:BC342)</f>
        <v>0</v>
      </c>
      <c r="BD343" s="168">
        <f>SUM(BD326:BD342)</f>
        <v>0</v>
      </c>
      <c r="BE343" s="168">
        <f>SUM(BE326:BE342)</f>
        <v>0</v>
      </c>
      <c r="BF343" s="168">
        <f>SUM(BF326:BF342)</f>
        <v>0</v>
      </c>
      <c r="BG343" s="168">
        <f>SUM(BG326:BG342)</f>
        <v>0</v>
      </c>
    </row>
    <row r="344" spans="1:59" x14ac:dyDescent="0.2">
      <c r="A344" s="139" t="s">
        <v>67</v>
      </c>
      <c r="B344" s="140" t="s">
        <v>409</v>
      </c>
      <c r="C344" s="141" t="s">
        <v>410</v>
      </c>
      <c r="D344" s="142"/>
      <c r="E344" s="143"/>
      <c r="F344" s="143"/>
      <c r="G344" s="144"/>
      <c r="H344" s="145"/>
      <c r="I344" s="145"/>
      <c r="J344" s="145"/>
      <c r="K344" s="145"/>
      <c r="Q344" s="146">
        <v>1</v>
      </c>
    </row>
    <row r="345" spans="1:59" ht="51" x14ac:dyDescent="0.2">
      <c r="A345" s="147">
        <v>188</v>
      </c>
      <c r="B345" s="148" t="s">
        <v>411</v>
      </c>
      <c r="C345" s="149" t="s">
        <v>1624</v>
      </c>
      <c r="D345" s="150" t="s">
        <v>99</v>
      </c>
      <c r="E345" s="151">
        <v>23.544</v>
      </c>
      <c r="F345" s="151"/>
      <c r="G345" s="152">
        <f>E345*F345</f>
        <v>0</v>
      </c>
      <c r="H345" s="153">
        <v>3.5819999999999998E-2</v>
      </c>
      <c r="I345" s="153">
        <f>E345*H345</f>
        <v>0.84334608</v>
      </c>
      <c r="J345" s="153">
        <v>0</v>
      </c>
      <c r="K345" s="153">
        <f>E345*J345</f>
        <v>0</v>
      </c>
      <c r="Q345" s="146">
        <v>2</v>
      </c>
      <c r="AA345" s="122">
        <v>12</v>
      </c>
      <c r="AB345" s="122">
        <v>0</v>
      </c>
      <c r="AC345" s="122">
        <v>188</v>
      </c>
      <c r="BB345" s="122">
        <v>2</v>
      </c>
      <c r="BC345" s="122">
        <f>IF(BB345=1,G345,0)</f>
        <v>0</v>
      </c>
      <c r="BD345" s="122">
        <f>IF(BB345=2,G345,0)</f>
        <v>0</v>
      </c>
      <c r="BE345" s="122">
        <f>IF(BB345=3,G345,0)</f>
        <v>0</v>
      </c>
      <c r="BF345" s="122">
        <f>IF(BB345=4,G345,0)</f>
        <v>0</v>
      </c>
      <c r="BG345" s="122">
        <f>IF(BB345=5,G345,0)</f>
        <v>0</v>
      </c>
    </row>
    <row r="346" spans="1:59" x14ac:dyDescent="0.2">
      <c r="A346" s="154"/>
      <c r="B346" s="155"/>
      <c r="C346" s="666" t="s">
        <v>412</v>
      </c>
      <c r="D346" s="667"/>
      <c r="E346" s="156">
        <v>23.544</v>
      </c>
      <c r="F346" s="157"/>
      <c r="G346" s="158"/>
      <c r="H346" s="159"/>
      <c r="I346" s="159"/>
      <c r="J346" s="159"/>
      <c r="K346" s="159"/>
      <c r="M346" s="122" t="s">
        <v>412</v>
      </c>
      <c r="O346" s="160"/>
      <c r="Q346" s="146"/>
    </row>
    <row r="347" spans="1:59" ht="38.25" x14ac:dyDescent="0.2">
      <c r="A347" s="147">
        <v>189</v>
      </c>
      <c r="B347" s="148" t="s">
        <v>413</v>
      </c>
      <c r="C347" s="149" t="s">
        <v>1625</v>
      </c>
      <c r="D347" s="150" t="s">
        <v>75</v>
      </c>
      <c r="E347" s="151">
        <v>601.15300000000002</v>
      </c>
      <c r="F347" s="151"/>
      <c r="G347" s="152">
        <f>E347*F347</f>
        <v>0</v>
      </c>
      <c r="H347" s="153">
        <v>8.7799999999999996E-3</v>
      </c>
      <c r="I347" s="153">
        <f>E347*H347</f>
        <v>5.2781233399999996</v>
      </c>
      <c r="J347" s="153">
        <v>0</v>
      </c>
      <c r="K347" s="153">
        <f>E347*J347</f>
        <v>0</v>
      </c>
      <c r="Q347" s="146">
        <v>2</v>
      </c>
      <c r="AA347" s="122">
        <v>12</v>
      </c>
      <c r="AB347" s="122">
        <v>0</v>
      </c>
      <c r="AC347" s="122">
        <v>189</v>
      </c>
      <c r="BB347" s="122">
        <v>2</v>
      </c>
      <c r="BC347" s="122">
        <f>IF(BB347=1,G347,0)</f>
        <v>0</v>
      </c>
      <c r="BD347" s="122">
        <f>IF(BB347=2,G347,0)</f>
        <v>0</v>
      </c>
      <c r="BE347" s="122">
        <f>IF(BB347=3,G347,0)</f>
        <v>0</v>
      </c>
      <c r="BF347" s="122">
        <f>IF(BB347=4,G347,0)</f>
        <v>0</v>
      </c>
      <c r="BG347" s="122">
        <f>IF(BB347=5,G347,0)</f>
        <v>0</v>
      </c>
    </row>
    <row r="348" spans="1:59" x14ac:dyDescent="0.2">
      <c r="A348" s="154"/>
      <c r="B348" s="155"/>
      <c r="C348" s="666" t="s">
        <v>414</v>
      </c>
      <c r="D348" s="667"/>
      <c r="E348" s="156">
        <v>601.15300000000002</v>
      </c>
      <c r="F348" s="157"/>
      <c r="G348" s="158"/>
      <c r="H348" s="159"/>
      <c r="I348" s="159"/>
      <c r="J348" s="159"/>
      <c r="K348" s="159"/>
      <c r="M348" s="122" t="s">
        <v>414</v>
      </c>
      <c r="O348" s="160"/>
      <c r="Q348" s="146"/>
    </row>
    <row r="349" spans="1:59" ht="38.25" x14ac:dyDescent="0.2">
      <c r="A349" s="147">
        <v>190</v>
      </c>
      <c r="B349" s="148" t="s">
        <v>415</v>
      </c>
      <c r="C349" s="149" t="s">
        <v>1626</v>
      </c>
      <c r="D349" s="150" t="s">
        <v>75</v>
      </c>
      <c r="E349" s="151">
        <v>1458.413</v>
      </c>
      <c r="F349" s="151"/>
      <c r="G349" s="152">
        <f>E349*F349</f>
        <v>0</v>
      </c>
      <c r="H349" s="153">
        <v>1.299E-2</v>
      </c>
      <c r="I349" s="153">
        <f>E349*H349</f>
        <v>18.944784869999999</v>
      </c>
      <c r="J349" s="153">
        <v>0</v>
      </c>
      <c r="K349" s="153">
        <f>E349*J349</f>
        <v>0</v>
      </c>
      <c r="Q349" s="146">
        <v>2</v>
      </c>
      <c r="AA349" s="122">
        <v>12</v>
      </c>
      <c r="AB349" s="122">
        <v>0</v>
      </c>
      <c r="AC349" s="122">
        <v>190</v>
      </c>
      <c r="BB349" s="122">
        <v>2</v>
      </c>
      <c r="BC349" s="122">
        <f>IF(BB349=1,G349,0)</f>
        <v>0</v>
      </c>
      <c r="BD349" s="122">
        <f>IF(BB349=2,G349,0)</f>
        <v>0</v>
      </c>
      <c r="BE349" s="122">
        <f>IF(BB349=3,G349,0)</f>
        <v>0</v>
      </c>
      <c r="BF349" s="122">
        <f>IF(BB349=4,G349,0)</f>
        <v>0</v>
      </c>
      <c r="BG349" s="122">
        <f>IF(BB349=5,G349,0)</f>
        <v>0</v>
      </c>
    </row>
    <row r="350" spans="1:59" x14ac:dyDescent="0.2">
      <c r="A350" s="154"/>
      <c r="B350" s="155"/>
      <c r="C350" s="666" t="s">
        <v>416</v>
      </c>
      <c r="D350" s="667"/>
      <c r="E350" s="156">
        <v>1142.2360000000001</v>
      </c>
      <c r="F350" s="157"/>
      <c r="G350" s="158"/>
      <c r="H350" s="159"/>
      <c r="I350" s="159"/>
      <c r="J350" s="159"/>
      <c r="K350" s="159"/>
      <c r="M350" s="122" t="s">
        <v>416</v>
      </c>
      <c r="O350" s="160"/>
      <c r="Q350" s="146"/>
    </row>
    <row r="351" spans="1:59" x14ac:dyDescent="0.2">
      <c r="A351" s="154"/>
      <c r="B351" s="155"/>
      <c r="C351" s="666" t="s">
        <v>417</v>
      </c>
      <c r="D351" s="667"/>
      <c r="E351" s="156">
        <v>316.17700000000002</v>
      </c>
      <c r="F351" s="157"/>
      <c r="G351" s="158"/>
      <c r="H351" s="159"/>
      <c r="I351" s="159"/>
      <c r="J351" s="159"/>
      <c r="K351" s="159"/>
      <c r="M351" s="122" t="s">
        <v>417</v>
      </c>
      <c r="O351" s="160"/>
      <c r="Q351" s="146"/>
    </row>
    <row r="352" spans="1:59" ht="51" x14ac:dyDescent="0.2">
      <c r="A352" s="147">
        <v>191</v>
      </c>
      <c r="B352" s="148" t="s">
        <v>418</v>
      </c>
      <c r="C352" s="149" t="s">
        <v>1627</v>
      </c>
      <c r="D352" s="150" t="s">
        <v>75</v>
      </c>
      <c r="E352" s="151">
        <v>376.065</v>
      </c>
      <c r="F352" s="151"/>
      <c r="G352" s="152">
        <f>E352*F352</f>
        <v>0</v>
      </c>
      <c r="H352" s="153">
        <v>2.0490000000000001E-2</v>
      </c>
      <c r="I352" s="153">
        <f>E352*H352</f>
        <v>7.7055718500000001</v>
      </c>
      <c r="J352" s="153">
        <v>0</v>
      </c>
      <c r="K352" s="153">
        <f>E352*J352</f>
        <v>0</v>
      </c>
      <c r="Q352" s="146">
        <v>2</v>
      </c>
      <c r="AA352" s="122">
        <v>12</v>
      </c>
      <c r="AB352" s="122">
        <v>0</v>
      </c>
      <c r="AC352" s="122">
        <v>191</v>
      </c>
      <c r="BB352" s="122">
        <v>2</v>
      </c>
      <c r="BC352" s="122">
        <f>IF(BB352=1,G352,0)</f>
        <v>0</v>
      </c>
      <c r="BD352" s="122">
        <f>IF(BB352=2,G352,0)</f>
        <v>0</v>
      </c>
      <c r="BE352" s="122">
        <f>IF(BB352=3,G352,0)</f>
        <v>0</v>
      </c>
      <c r="BF352" s="122">
        <f>IF(BB352=4,G352,0)</f>
        <v>0</v>
      </c>
      <c r="BG352" s="122">
        <f>IF(BB352=5,G352,0)</f>
        <v>0</v>
      </c>
    </row>
    <row r="353" spans="1:59" x14ac:dyDescent="0.2">
      <c r="A353" s="154"/>
      <c r="B353" s="155"/>
      <c r="C353" s="666" t="s">
        <v>419</v>
      </c>
      <c r="D353" s="667"/>
      <c r="E353" s="156">
        <v>376.065</v>
      </c>
      <c r="F353" s="157"/>
      <c r="G353" s="158"/>
      <c r="H353" s="159"/>
      <c r="I353" s="159"/>
      <c r="J353" s="159"/>
      <c r="K353" s="159"/>
      <c r="M353" s="122" t="s">
        <v>419</v>
      </c>
      <c r="O353" s="160"/>
      <c r="Q353" s="146"/>
    </row>
    <row r="354" spans="1:59" ht="51" x14ac:dyDescent="0.2">
      <c r="A354" s="147">
        <v>192</v>
      </c>
      <c r="B354" s="148" t="s">
        <v>420</v>
      </c>
      <c r="C354" s="149" t="s">
        <v>1628</v>
      </c>
      <c r="D354" s="150" t="s">
        <v>75</v>
      </c>
      <c r="E354" s="151">
        <v>94.564999999999998</v>
      </c>
      <c r="F354" s="151"/>
      <c r="G354" s="152">
        <f>E354*F354</f>
        <v>0</v>
      </c>
      <c r="H354" s="153">
        <v>2.7470000000000001E-2</v>
      </c>
      <c r="I354" s="153">
        <f>E354*H354</f>
        <v>2.5977005499999999</v>
      </c>
      <c r="J354" s="153">
        <v>0</v>
      </c>
      <c r="K354" s="153">
        <f>E354*J354</f>
        <v>0</v>
      </c>
      <c r="Q354" s="146">
        <v>2</v>
      </c>
      <c r="AA354" s="122">
        <v>12</v>
      </c>
      <c r="AB354" s="122">
        <v>0</v>
      </c>
      <c r="AC354" s="122">
        <v>192</v>
      </c>
      <c r="BB354" s="122">
        <v>2</v>
      </c>
      <c r="BC354" s="122">
        <f>IF(BB354=1,G354,0)</f>
        <v>0</v>
      </c>
      <c r="BD354" s="122">
        <f>IF(BB354=2,G354,0)</f>
        <v>0</v>
      </c>
      <c r="BE354" s="122">
        <f>IF(BB354=3,G354,0)</f>
        <v>0</v>
      </c>
      <c r="BF354" s="122">
        <f>IF(BB354=4,G354,0)</f>
        <v>0</v>
      </c>
      <c r="BG354" s="122">
        <f>IF(BB354=5,G354,0)</f>
        <v>0</v>
      </c>
    </row>
    <row r="355" spans="1:59" x14ac:dyDescent="0.2">
      <c r="A355" s="154"/>
      <c r="B355" s="155"/>
      <c r="C355" s="666" t="s">
        <v>421</v>
      </c>
      <c r="D355" s="667"/>
      <c r="E355" s="156">
        <v>94.564999999999998</v>
      </c>
      <c r="F355" s="157"/>
      <c r="G355" s="158"/>
      <c r="H355" s="159"/>
      <c r="I355" s="159"/>
      <c r="J355" s="159"/>
      <c r="K355" s="159"/>
      <c r="M355" s="122" t="s">
        <v>421</v>
      </c>
      <c r="O355" s="160"/>
      <c r="Q355" s="146"/>
    </row>
    <row r="356" spans="1:59" ht="51" x14ac:dyDescent="0.2">
      <c r="A356" s="147">
        <v>193</v>
      </c>
      <c r="B356" s="148" t="s">
        <v>422</v>
      </c>
      <c r="C356" s="149" t="s">
        <v>1629</v>
      </c>
      <c r="D356" s="150" t="s">
        <v>75</v>
      </c>
      <c r="E356" s="151">
        <v>505.44600000000003</v>
      </c>
      <c r="F356" s="151"/>
      <c r="G356" s="152">
        <f>E356*F356</f>
        <v>0</v>
      </c>
      <c r="H356" s="153">
        <v>3.2439999999999997E-2</v>
      </c>
      <c r="I356" s="153">
        <f>E356*H356</f>
        <v>16.39666824</v>
      </c>
      <c r="J356" s="153">
        <v>0</v>
      </c>
      <c r="K356" s="153">
        <f>E356*J356</f>
        <v>0</v>
      </c>
      <c r="Q356" s="146">
        <v>2</v>
      </c>
      <c r="AA356" s="122">
        <v>12</v>
      </c>
      <c r="AB356" s="122">
        <v>0</v>
      </c>
      <c r="AC356" s="122">
        <v>193</v>
      </c>
      <c r="BB356" s="122">
        <v>2</v>
      </c>
      <c r="BC356" s="122">
        <f>IF(BB356=1,G356,0)</f>
        <v>0</v>
      </c>
      <c r="BD356" s="122">
        <f>IF(BB356=2,G356,0)</f>
        <v>0</v>
      </c>
      <c r="BE356" s="122">
        <f>IF(BB356=3,G356,0)</f>
        <v>0</v>
      </c>
      <c r="BF356" s="122">
        <f>IF(BB356=4,G356,0)</f>
        <v>0</v>
      </c>
      <c r="BG356" s="122">
        <f>IF(BB356=5,G356,0)</f>
        <v>0</v>
      </c>
    </row>
    <row r="357" spans="1:59" x14ac:dyDescent="0.2">
      <c r="A357" s="154"/>
      <c r="B357" s="155"/>
      <c r="C357" s="666" t="s">
        <v>423</v>
      </c>
      <c r="D357" s="667"/>
      <c r="E357" s="156">
        <v>505.44600000000003</v>
      </c>
      <c r="F357" s="157"/>
      <c r="G357" s="158"/>
      <c r="H357" s="159"/>
      <c r="I357" s="159"/>
      <c r="J357" s="159"/>
      <c r="K357" s="159"/>
      <c r="M357" s="122" t="s">
        <v>423</v>
      </c>
      <c r="O357" s="160"/>
      <c r="Q357" s="146"/>
    </row>
    <row r="358" spans="1:59" ht="51" x14ac:dyDescent="0.2">
      <c r="A358" s="147">
        <v>194</v>
      </c>
      <c r="B358" s="148" t="s">
        <v>424</v>
      </c>
      <c r="C358" s="149" t="s">
        <v>1630</v>
      </c>
      <c r="D358" s="150" t="s">
        <v>75</v>
      </c>
      <c r="E358" s="151">
        <v>359.41699999999997</v>
      </c>
      <c r="F358" s="151"/>
      <c r="G358" s="152">
        <f>E358*F358</f>
        <v>0</v>
      </c>
      <c r="H358" s="153">
        <v>4.15E-3</v>
      </c>
      <c r="I358" s="153">
        <f>E358*H358</f>
        <v>1.4915805499999999</v>
      </c>
      <c r="J358" s="153">
        <v>0</v>
      </c>
      <c r="K358" s="153">
        <f>E358*J358</f>
        <v>0</v>
      </c>
      <c r="Q358" s="146">
        <v>2</v>
      </c>
      <c r="AA358" s="122">
        <v>12</v>
      </c>
      <c r="AB358" s="122">
        <v>0</v>
      </c>
      <c r="AC358" s="122">
        <v>194</v>
      </c>
      <c r="BB358" s="122">
        <v>2</v>
      </c>
      <c r="BC358" s="122">
        <f>IF(BB358=1,G358,0)</f>
        <v>0</v>
      </c>
      <c r="BD358" s="122">
        <f>IF(BB358=2,G358,0)</f>
        <v>0</v>
      </c>
      <c r="BE358" s="122">
        <f>IF(BB358=3,G358,0)</f>
        <v>0</v>
      </c>
      <c r="BF358" s="122">
        <f>IF(BB358=4,G358,0)</f>
        <v>0</v>
      </c>
      <c r="BG358" s="122">
        <f>IF(BB358=5,G358,0)</f>
        <v>0</v>
      </c>
    </row>
    <row r="359" spans="1:59" x14ac:dyDescent="0.2">
      <c r="A359" s="154"/>
      <c r="B359" s="155"/>
      <c r="C359" s="666" t="s">
        <v>425</v>
      </c>
      <c r="D359" s="667"/>
      <c r="E359" s="156">
        <v>359.41699999999997</v>
      </c>
      <c r="F359" s="157"/>
      <c r="G359" s="158"/>
      <c r="H359" s="159"/>
      <c r="I359" s="159"/>
      <c r="J359" s="159"/>
      <c r="K359" s="159"/>
      <c r="M359" s="122" t="s">
        <v>425</v>
      </c>
      <c r="O359" s="160"/>
      <c r="Q359" s="146"/>
    </row>
    <row r="360" spans="1:59" ht="38.25" x14ac:dyDescent="0.2">
      <c r="A360" s="147">
        <v>195</v>
      </c>
      <c r="B360" s="148" t="s">
        <v>426</v>
      </c>
      <c r="C360" s="149" t="s">
        <v>1631</v>
      </c>
      <c r="D360" s="150" t="s">
        <v>78</v>
      </c>
      <c r="E360" s="151">
        <v>3.3359999999999999</v>
      </c>
      <c r="F360" s="151"/>
      <c r="G360" s="152">
        <f>E360*F360</f>
        <v>0</v>
      </c>
      <c r="H360" s="153">
        <v>0.55000000000000004</v>
      </c>
      <c r="I360" s="153">
        <f>E360*H360</f>
        <v>1.8348</v>
      </c>
      <c r="J360" s="153">
        <v>0</v>
      </c>
      <c r="K360" s="153">
        <f>E360*J360</f>
        <v>0</v>
      </c>
      <c r="Q360" s="146">
        <v>2</v>
      </c>
      <c r="AA360" s="122">
        <v>12</v>
      </c>
      <c r="AB360" s="122">
        <v>1</v>
      </c>
      <c r="AC360" s="122">
        <v>195</v>
      </c>
      <c r="BB360" s="122">
        <v>2</v>
      </c>
      <c r="BC360" s="122">
        <f>IF(BB360=1,G360,0)</f>
        <v>0</v>
      </c>
      <c r="BD360" s="122">
        <f>IF(BB360=2,G360,0)</f>
        <v>0</v>
      </c>
      <c r="BE360" s="122">
        <f>IF(BB360=3,G360,0)</f>
        <v>0</v>
      </c>
      <c r="BF360" s="122">
        <f>IF(BB360=4,G360,0)</f>
        <v>0</v>
      </c>
      <c r="BG360" s="122">
        <f>IF(BB360=5,G360,0)</f>
        <v>0</v>
      </c>
    </row>
    <row r="361" spans="1:59" x14ac:dyDescent="0.2">
      <c r="A361" s="154"/>
      <c r="B361" s="155"/>
      <c r="C361" s="666" t="s">
        <v>427</v>
      </c>
      <c r="D361" s="667"/>
      <c r="E361" s="156">
        <v>3.3359999999999999</v>
      </c>
      <c r="F361" s="157"/>
      <c r="G361" s="158"/>
      <c r="H361" s="159"/>
      <c r="I361" s="159"/>
      <c r="J361" s="159"/>
      <c r="K361" s="159"/>
      <c r="M361" s="122" t="s">
        <v>427</v>
      </c>
      <c r="O361" s="160"/>
      <c r="Q361" s="146"/>
    </row>
    <row r="362" spans="1:59" ht="38.25" x14ac:dyDescent="0.2">
      <c r="A362" s="147">
        <v>196</v>
      </c>
      <c r="B362" s="148" t="s">
        <v>428</v>
      </c>
      <c r="C362" s="149" t="s">
        <v>1632</v>
      </c>
      <c r="D362" s="150" t="s">
        <v>78</v>
      </c>
      <c r="E362" s="151">
        <v>1.2701</v>
      </c>
      <c r="F362" s="151"/>
      <c r="G362" s="152">
        <f>E362*F362</f>
        <v>0</v>
      </c>
      <c r="H362" s="153">
        <v>0.55000000000000004</v>
      </c>
      <c r="I362" s="153">
        <f>E362*H362</f>
        <v>0.69855500000000004</v>
      </c>
      <c r="J362" s="153">
        <v>0</v>
      </c>
      <c r="K362" s="153">
        <f>E362*J362</f>
        <v>0</v>
      </c>
      <c r="Q362" s="146">
        <v>2</v>
      </c>
      <c r="AA362" s="122">
        <v>12</v>
      </c>
      <c r="AB362" s="122">
        <v>1</v>
      </c>
      <c r="AC362" s="122">
        <v>196</v>
      </c>
      <c r="BB362" s="122">
        <v>2</v>
      </c>
      <c r="BC362" s="122">
        <f>IF(BB362=1,G362,0)</f>
        <v>0</v>
      </c>
      <c r="BD362" s="122">
        <f>IF(BB362=2,G362,0)</f>
        <v>0</v>
      </c>
      <c r="BE362" s="122">
        <f>IF(BB362=3,G362,0)</f>
        <v>0</v>
      </c>
      <c r="BF362" s="122">
        <f>IF(BB362=4,G362,0)</f>
        <v>0</v>
      </c>
      <c r="BG362" s="122">
        <f>IF(BB362=5,G362,0)</f>
        <v>0</v>
      </c>
    </row>
    <row r="363" spans="1:59" x14ac:dyDescent="0.2">
      <c r="A363" s="154"/>
      <c r="B363" s="155"/>
      <c r="C363" s="668">
        <v>12701</v>
      </c>
      <c r="D363" s="667"/>
      <c r="E363" s="156">
        <v>1.2701</v>
      </c>
      <c r="F363" s="157"/>
      <c r="G363" s="158"/>
      <c r="H363" s="159"/>
      <c r="I363" s="159"/>
      <c r="J363" s="159"/>
      <c r="K363" s="159"/>
      <c r="M363" s="168">
        <v>12701</v>
      </c>
      <c r="O363" s="160"/>
      <c r="Q363" s="146"/>
    </row>
    <row r="364" spans="1:59" ht="38.25" x14ac:dyDescent="0.2">
      <c r="A364" s="147">
        <v>197</v>
      </c>
      <c r="B364" s="148" t="s">
        <v>429</v>
      </c>
      <c r="C364" s="149" t="s">
        <v>1633</v>
      </c>
      <c r="D364" s="150" t="s">
        <v>78</v>
      </c>
      <c r="E364" s="151">
        <v>8.8948</v>
      </c>
      <c r="F364" s="151"/>
      <c r="G364" s="152">
        <f>E364*F364</f>
        <v>0</v>
      </c>
      <c r="H364" s="153">
        <v>0.55000000000000004</v>
      </c>
      <c r="I364" s="153">
        <f>E364*H364</f>
        <v>4.8921400000000004</v>
      </c>
      <c r="J364" s="153">
        <v>0</v>
      </c>
      <c r="K364" s="153">
        <f>E364*J364</f>
        <v>0</v>
      </c>
      <c r="Q364" s="146">
        <v>2</v>
      </c>
      <c r="AA364" s="122">
        <v>12</v>
      </c>
      <c r="AB364" s="122">
        <v>1</v>
      </c>
      <c r="AC364" s="122">
        <v>197</v>
      </c>
      <c r="BB364" s="122">
        <v>2</v>
      </c>
      <c r="BC364" s="122">
        <f>IF(BB364=1,G364,0)</f>
        <v>0</v>
      </c>
      <c r="BD364" s="122">
        <f>IF(BB364=2,G364,0)</f>
        <v>0</v>
      </c>
      <c r="BE364" s="122">
        <f>IF(BB364=3,G364,0)</f>
        <v>0</v>
      </c>
      <c r="BF364" s="122">
        <f>IF(BB364=4,G364,0)</f>
        <v>0</v>
      </c>
      <c r="BG364" s="122">
        <f>IF(BB364=5,G364,0)</f>
        <v>0</v>
      </c>
    </row>
    <row r="365" spans="1:59" x14ac:dyDescent="0.2">
      <c r="A365" s="154"/>
      <c r="B365" s="155"/>
      <c r="C365" s="668">
        <v>88948</v>
      </c>
      <c r="D365" s="667"/>
      <c r="E365" s="156">
        <v>8.8948</v>
      </c>
      <c r="F365" s="157"/>
      <c r="G365" s="158"/>
      <c r="H365" s="159"/>
      <c r="I365" s="159"/>
      <c r="J365" s="159"/>
      <c r="K365" s="159"/>
      <c r="M365" s="168">
        <v>88948</v>
      </c>
      <c r="O365" s="160"/>
      <c r="Q365" s="146"/>
    </row>
    <row r="366" spans="1:59" ht="38.25" x14ac:dyDescent="0.2">
      <c r="A366" s="147">
        <v>198</v>
      </c>
      <c r="B366" s="148" t="s">
        <v>430</v>
      </c>
      <c r="C366" s="149" t="s">
        <v>1634</v>
      </c>
      <c r="D366" s="150" t="s">
        <v>99</v>
      </c>
      <c r="E366" s="151">
        <v>460.959</v>
      </c>
      <c r="F366" s="151"/>
      <c r="G366" s="152">
        <f>E366*F366</f>
        <v>0</v>
      </c>
      <c r="H366" s="153">
        <v>1.4319999999999999E-2</v>
      </c>
      <c r="I366" s="153">
        <f>E366*H366</f>
        <v>6.6009328799999993</v>
      </c>
      <c r="J366" s="153">
        <v>0</v>
      </c>
      <c r="K366" s="153">
        <f>E366*J366</f>
        <v>0</v>
      </c>
      <c r="Q366" s="146">
        <v>2</v>
      </c>
      <c r="AA366" s="122">
        <v>12</v>
      </c>
      <c r="AB366" s="122">
        <v>0</v>
      </c>
      <c r="AC366" s="122">
        <v>198</v>
      </c>
      <c r="BB366" s="122">
        <v>2</v>
      </c>
      <c r="BC366" s="122">
        <f>IF(BB366=1,G366,0)</f>
        <v>0</v>
      </c>
      <c r="BD366" s="122">
        <f>IF(BB366=2,G366,0)</f>
        <v>0</v>
      </c>
      <c r="BE366" s="122">
        <f>IF(BB366=3,G366,0)</f>
        <v>0</v>
      </c>
      <c r="BF366" s="122">
        <f>IF(BB366=4,G366,0)</f>
        <v>0</v>
      </c>
      <c r="BG366" s="122">
        <f>IF(BB366=5,G366,0)</f>
        <v>0</v>
      </c>
    </row>
    <row r="367" spans="1:59" x14ac:dyDescent="0.2">
      <c r="A367" s="154"/>
      <c r="B367" s="155"/>
      <c r="C367" s="666" t="s">
        <v>431</v>
      </c>
      <c r="D367" s="667"/>
      <c r="E367" s="156">
        <v>460.959</v>
      </c>
      <c r="F367" s="157"/>
      <c r="G367" s="158"/>
      <c r="H367" s="159"/>
      <c r="I367" s="159"/>
      <c r="J367" s="159"/>
      <c r="K367" s="159"/>
      <c r="M367" s="122" t="s">
        <v>431</v>
      </c>
      <c r="O367" s="160"/>
      <c r="Q367" s="146"/>
    </row>
    <row r="368" spans="1:59" ht="51" x14ac:dyDescent="0.2">
      <c r="A368" s="147">
        <v>199</v>
      </c>
      <c r="B368" s="148" t="s">
        <v>432</v>
      </c>
      <c r="C368" s="149" t="s">
        <v>1742</v>
      </c>
      <c r="D368" s="150" t="s">
        <v>99</v>
      </c>
      <c r="E368" s="151">
        <v>70.14</v>
      </c>
      <c r="F368" s="151"/>
      <c r="G368" s="152">
        <f>E368*F368</f>
        <v>0</v>
      </c>
      <c r="H368" s="153">
        <v>1E-4</v>
      </c>
      <c r="I368" s="153">
        <f>E368*H368</f>
        <v>7.0140000000000003E-3</v>
      </c>
      <c r="J368" s="153">
        <v>0</v>
      </c>
      <c r="K368" s="153">
        <f>E368*J368</f>
        <v>0</v>
      </c>
      <c r="Q368" s="146">
        <v>2</v>
      </c>
      <c r="AA368" s="122">
        <v>12</v>
      </c>
      <c r="AB368" s="122">
        <v>0</v>
      </c>
      <c r="AC368" s="122">
        <v>199</v>
      </c>
      <c r="BB368" s="122">
        <v>2</v>
      </c>
      <c r="BC368" s="122">
        <f>IF(BB368=1,G368,0)</f>
        <v>0</v>
      </c>
      <c r="BD368" s="122">
        <f>IF(BB368=2,G368,0)</f>
        <v>0</v>
      </c>
      <c r="BE368" s="122">
        <f>IF(BB368=3,G368,0)</f>
        <v>0</v>
      </c>
      <c r="BF368" s="122">
        <f>IF(BB368=4,G368,0)</f>
        <v>0</v>
      </c>
      <c r="BG368" s="122">
        <f>IF(BB368=5,G368,0)</f>
        <v>0</v>
      </c>
    </row>
    <row r="369" spans="1:59" x14ac:dyDescent="0.2">
      <c r="A369" s="154"/>
      <c r="B369" s="155"/>
      <c r="C369" s="666" t="s">
        <v>1741</v>
      </c>
      <c r="D369" s="667"/>
      <c r="E369" s="156">
        <v>70.14</v>
      </c>
      <c r="F369" s="157"/>
      <c r="G369" s="158"/>
      <c r="H369" s="159"/>
      <c r="I369" s="159"/>
      <c r="J369" s="159"/>
      <c r="K369" s="159"/>
      <c r="M369" s="122" t="s">
        <v>214</v>
      </c>
      <c r="O369" s="160"/>
      <c r="Q369" s="146"/>
    </row>
    <row r="370" spans="1:59" ht="51" x14ac:dyDescent="0.2">
      <c r="A370" s="147">
        <v>200</v>
      </c>
      <c r="B370" s="148" t="s">
        <v>433</v>
      </c>
      <c r="C370" s="149" t="s">
        <v>1739</v>
      </c>
      <c r="D370" s="150" t="s">
        <v>99</v>
      </c>
      <c r="E370" s="151">
        <v>70.14</v>
      </c>
      <c r="F370" s="151"/>
      <c r="G370" s="152">
        <f>E370*F370</f>
        <v>0</v>
      </c>
      <c r="H370" s="153">
        <v>1.32E-2</v>
      </c>
      <c r="I370" s="153">
        <f>E370*H370</f>
        <v>0.925848</v>
      </c>
      <c r="J370" s="153">
        <v>0</v>
      </c>
      <c r="K370" s="153">
        <f>E370*J370</f>
        <v>0</v>
      </c>
      <c r="Q370" s="146">
        <v>2</v>
      </c>
      <c r="AA370" s="122">
        <v>12</v>
      </c>
      <c r="AB370" s="122">
        <v>1</v>
      </c>
      <c r="AC370" s="122">
        <v>200</v>
      </c>
      <c r="BB370" s="122">
        <v>2</v>
      </c>
      <c r="BC370" s="122">
        <f>IF(BB370=1,G370,0)</f>
        <v>0</v>
      </c>
      <c r="BD370" s="122">
        <f>IF(BB370=2,G370,0)</f>
        <v>0</v>
      </c>
      <c r="BE370" s="122">
        <f>IF(BB370=3,G370,0)</f>
        <v>0</v>
      </c>
      <c r="BF370" s="122">
        <f>IF(BB370=4,G370,0)</f>
        <v>0</v>
      </c>
      <c r="BG370" s="122">
        <f>IF(BB370=5,G370,0)</f>
        <v>0</v>
      </c>
    </row>
    <row r="371" spans="1:59" x14ac:dyDescent="0.2">
      <c r="A371" s="154"/>
      <c r="B371" s="155"/>
      <c r="C371" s="666" t="s">
        <v>1741</v>
      </c>
      <c r="D371" s="667"/>
      <c r="E371" s="156">
        <v>70.14</v>
      </c>
      <c r="F371" s="157"/>
      <c r="G371" s="158"/>
      <c r="H371" s="159"/>
      <c r="I371" s="159"/>
      <c r="J371" s="159"/>
      <c r="K371" s="159"/>
      <c r="M371" s="122" t="s">
        <v>214</v>
      </c>
      <c r="O371" s="160"/>
      <c r="Q371" s="146"/>
    </row>
    <row r="372" spans="1:59" ht="38.25" x14ac:dyDescent="0.2">
      <c r="A372" s="147">
        <v>201</v>
      </c>
      <c r="B372" s="148" t="s">
        <v>434</v>
      </c>
      <c r="C372" s="149" t="s">
        <v>1740</v>
      </c>
      <c r="D372" s="150" t="s">
        <v>136</v>
      </c>
      <c r="E372" s="151">
        <v>1025</v>
      </c>
      <c r="F372" s="151"/>
      <c r="G372" s="152">
        <f>E372*F372</f>
        <v>0</v>
      </c>
      <c r="H372" s="153">
        <v>1E-4</v>
      </c>
      <c r="I372" s="153">
        <f>E372*H372</f>
        <v>0.10250000000000001</v>
      </c>
      <c r="J372" s="153">
        <v>0</v>
      </c>
      <c r="K372" s="153">
        <f>E372*J372</f>
        <v>0</v>
      </c>
      <c r="Q372" s="146">
        <v>2</v>
      </c>
      <c r="AA372" s="122">
        <v>12</v>
      </c>
      <c r="AB372" s="122">
        <v>1</v>
      </c>
      <c r="AC372" s="122">
        <v>201</v>
      </c>
      <c r="BB372" s="122">
        <v>2</v>
      </c>
      <c r="BC372" s="122">
        <f>IF(BB372=1,G372,0)</f>
        <v>0</v>
      </c>
      <c r="BD372" s="122">
        <f>IF(BB372=2,G372,0)</f>
        <v>0</v>
      </c>
      <c r="BE372" s="122">
        <f>IF(BB372=3,G372,0)</f>
        <v>0</v>
      </c>
      <c r="BF372" s="122">
        <f>IF(BB372=4,G372,0)</f>
        <v>0</v>
      </c>
      <c r="BG372" s="122">
        <f>IF(BB372=5,G372,0)</f>
        <v>0</v>
      </c>
    </row>
    <row r="373" spans="1:59" x14ac:dyDescent="0.2">
      <c r="A373" s="154"/>
      <c r="B373" s="155"/>
      <c r="C373" s="666" t="s">
        <v>435</v>
      </c>
      <c r="D373" s="667"/>
      <c r="E373" s="156">
        <v>253.37200000000001</v>
      </c>
      <c r="F373" s="157"/>
      <c r="G373" s="158"/>
      <c r="H373" s="159"/>
      <c r="I373" s="159"/>
      <c r="J373" s="159"/>
      <c r="K373" s="159"/>
      <c r="M373" s="122" t="s">
        <v>435</v>
      </c>
      <c r="O373" s="160"/>
      <c r="Q373" s="146"/>
    </row>
    <row r="374" spans="1:59" ht="38.25" x14ac:dyDescent="0.2">
      <c r="A374" s="147">
        <v>202</v>
      </c>
      <c r="B374" s="148" t="s">
        <v>436</v>
      </c>
      <c r="C374" s="149" t="s">
        <v>1635</v>
      </c>
      <c r="D374" s="150" t="s">
        <v>136</v>
      </c>
      <c r="E374" s="151">
        <v>101</v>
      </c>
      <c r="F374" s="151"/>
      <c r="G374" s="152">
        <f>E374*F374</f>
        <v>0</v>
      </c>
      <c r="H374" s="153">
        <v>3.32E-3</v>
      </c>
      <c r="I374" s="153">
        <f>E374*H374</f>
        <v>0.33532000000000001</v>
      </c>
      <c r="J374" s="153">
        <v>0</v>
      </c>
      <c r="K374" s="153">
        <f>E374*J374</f>
        <v>0</v>
      </c>
      <c r="Q374" s="146">
        <v>2</v>
      </c>
      <c r="AA374" s="122">
        <v>12</v>
      </c>
      <c r="AB374" s="122">
        <v>0</v>
      </c>
      <c r="AC374" s="122">
        <v>202</v>
      </c>
      <c r="BB374" s="122">
        <v>2</v>
      </c>
      <c r="BC374" s="122">
        <f>IF(BB374=1,G374,0)</f>
        <v>0</v>
      </c>
      <c r="BD374" s="122">
        <f>IF(BB374=2,G374,0)</f>
        <v>0</v>
      </c>
      <c r="BE374" s="122">
        <f>IF(BB374=3,G374,0)</f>
        <v>0</v>
      </c>
      <c r="BF374" s="122">
        <f>IF(BB374=4,G374,0)</f>
        <v>0</v>
      </c>
      <c r="BG374" s="122">
        <f>IF(BB374=5,G374,0)</f>
        <v>0</v>
      </c>
    </row>
    <row r="375" spans="1:59" x14ac:dyDescent="0.2">
      <c r="A375" s="154"/>
      <c r="B375" s="155"/>
      <c r="C375" s="666" t="s">
        <v>437</v>
      </c>
      <c r="D375" s="667"/>
      <c r="E375" s="156">
        <v>101</v>
      </c>
      <c r="F375" s="157"/>
      <c r="G375" s="158"/>
      <c r="H375" s="159"/>
      <c r="I375" s="159"/>
      <c r="J375" s="159"/>
      <c r="K375" s="159"/>
      <c r="M375" s="122" t="s">
        <v>437</v>
      </c>
      <c r="O375" s="160"/>
      <c r="Q375" s="146"/>
    </row>
    <row r="376" spans="1:59" ht="38.25" x14ac:dyDescent="0.2">
      <c r="A376" s="147">
        <v>203</v>
      </c>
      <c r="B376" s="148" t="s">
        <v>438</v>
      </c>
      <c r="C376" s="149" t="s">
        <v>1636</v>
      </c>
      <c r="D376" s="150" t="s">
        <v>136</v>
      </c>
      <c r="E376" s="151">
        <v>101</v>
      </c>
      <c r="F376" s="151"/>
      <c r="G376" s="152">
        <f>E376*F376</f>
        <v>0</v>
      </c>
      <c r="H376" s="153">
        <v>8.0000000000000002E-3</v>
      </c>
      <c r="I376" s="153">
        <f>E376*H376</f>
        <v>0.80800000000000005</v>
      </c>
      <c r="J376" s="153">
        <v>0</v>
      </c>
      <c r="K376" s="153">
        <f>E376*J376</f>
        <v>0</v>
      </c>
      <c r="Q376" s="146">
        <v>2</v>
      </c>
      <c r="AA376" s="122">
        <v>12</v>
      </c>
      <c r="AB376" s="122">
        <v>0</v>
      </c>
      <c r="AC376" s="122">
        <v>203</v>
      </c>
      <c r="BB376" s="122">
        <v>2</v>
      </c>
      <c r="BC376" s="122">
        <f>IF(BB376=1,G376,0)</f>
        <v>0</v>
      </c>
      <c r="BD376" s="122">
        <f>IF(BB376=2,G376,0)</f>
        <v>0</v>
      </c>
      <c r="BE376" s="122">
        <f>IF(BB376=3,G376,0)</f>
        <v>0</v>
      </c>
      <c r="BF376" s="122">
        <f>IF(BB376=4,G376,0)</f>
        <v>0</v>
      </c>
      <c r="BG376" s="122">
        <f>IF(BB376=5,G376,0)</f>
        <v>0</v>
      </c>
    </row>
    <row r="377" spans="1:59" ht="38.25" x14ac:dyDescent="0.2">
      <c r="A377" s="147">
        <v>204</v>
      </c>
      <c r="B377" s="148" t="s">
        <v>439</v>
      </c>
      <c r="C377" s="149" t="s">
        <v>1637</v>
      </c>
      <c r="D377" s="150" t="s">
        <v>99</v>
      </c>
      <c r="E377" s="151">
        <v>41.472000000000001</v>
      </c>
      <c r="F377" s="151"/>
      <c r="G377" s="152">
        <f>E377*F377</f>
        <v>0</v>
      </c>
      <c r="H377" s="153">
        <v>7.3999999999999999E-4</v>
      </c>
      <c r="I377" s="153">
        <f>E377*H377</f>
        <v>3.0689279999999999E-2</v>
      </c>
      <c r="J377" s="153">
        <v>0</v>
      </c>
      <c r="K377" s="153">
        <f>E377*J377</f>
        <v>0</v>
      </c>
      <c r="Q377" s="146">
        <v>2</v>
      </c>
      <c r="AA377" s="122">
        <v>12</v>
      </c>
      <c r="AB377" s="122">
        <v>0</v>
      </c>
      <c r="AC377" s="122">
        <v>204</v>
      </c>
      <c r="BB377" s="122">
        <v>2</v>
      </c>
      <c r="BC377" s="122">
        <f>IF(BB377=1,G377,0)</f>
        <v>0</v>
      </c>
      <c r="BD377" s="122">
        <f>IF(BB377=2,G377,0)</f>
        <v>0</v>
      </c>
      <c r="BE377" s="122">
        <f>IF(BB377=3,G377,0)</f>
        <v>0</v>
      </c>
      <c r="BF377" s="122">
        <f>IF(BB377=4,G377,0)</f>
        <v>0</v>
      </c>
      <c r="BG377" s="122">
        <f>IF(BB377=5,G377,0)</f>
        <v>0</v>
      </c>
    </row>
    <row r="378" spans="1:59" x14ac:dyDescent="0.2">
      <c r="A378" s="154"/>
      <c r="B378" s="155"/>
      <c r="C378" s="666" t="s">
        <v>440</v>
      </c>
      <c r="D378" s="667"/>
      <c r="E378" s="156">
        <v>41.472000000000001</v>
      </c>
      <c r="F378" s="157"/>
      <c r="G378" s="158"/>
      <c r="H378" s="159"/>
      <c r="I378" s="159"/>
      <c r="J378" s="159"/>
      <c r="K378" s="159"/>
      <c r="M378" s="122" t="s">
        <v>440</v>
      </c>
      <c r="O378" s="160"/>
      <c r="Q378" s="146"/>
    </row>
    <row r="379" spans="1:59" ht="25.5" x14ac:dyDescent="0.2">
      <c r="A379" s="147">
        <v>205</v>
      </c>
      <c r="B379" s="148" t="s">
        <v>441</v>
      </c>
      <c r="C379" s="149" t="s">
        <v>442</v>
      </c>
      <c r="D379" s="150" t="s">
        <v>104</v>
      </c>
      <c r="E379" s="151">
        <v>69.325999999999993</v>
      </c>
      <c r="F379" s="151"/>
      <c r="G379" s="152">
        <f>E379*F379</f>
        <v>0</v>
      </c>
      <c r="H379" s="153">
        <v>0</v>
      </c>
      <c r="I379" s="153">
        <f>E379*H379</f>
        <v>0</v>
      </c>
      <c r="J379" s="153">
        <v>0</v>
      </c>
      <c r="K379" s="153">
        <f>E379*J379</f>
        <v>0</v>
      </c>
      <c r="Q379" s="146">
        <v>2</v>
      </c>
      <c r="AA379" s="122">
        <v>12</v>
      </c>
      <c r="AB379" s="122">
        <v>0</v>
      </c>
      <c r="AC379" s="122">
        <v>205</v>
      </c>
      <c r="BB379" s="122">
        <v>2</v>
      </c>
      <c r="BC379" s="122">
        <f>IF(BB379=1,G379,0)</f>
        <v>0</v>
      </c>
      <c r="BD379" s="122">
        <f>IF(BB379=2,G379,0)</f>
        <v>0</v>
      </c>
      <c r="BE379" s="122">
        <f>IF(BB379=3,G379,0)</f>
        <v>0</v>
      </c>
      <c r="BF379" s="122">
        <f>IF(BB379=4,G379,0)</f>
        <v>0</v>
      </c>
      <c r="BG379" s="122">
        <f>IF(BB379=5,G379,0)</f>
        <v>0</v>
      </c>
    </row>
    <row r="380" spans="1:59" x14ac:dyDescent="0.2">
      <c r="A380" s="161"/>
      <c r="B380" s="162" t="s">
        <v>71</v>
      </c>
      <c r="C380" s="163" t="str">
        <f>CONCATENATE(B344," ",C344)</f>
        <v>762 Konstrukce tesařské</v>
      </c>
      <c r="D380" s="161"/>
      <c r="E380" s="164"/>
      <c r="F380" s="164"/>
      <c r="G380" s="165">
        <f>SUM(G344:G379)</f>
        <v>0</v>
      </c>
      <c r="H380" s="166"/>
      <c r="I380" s="167">
        <f>SUM(I344:I379)</f>
        <v>69.493574640000006</v>
      </c>
      <c r="J380" s="166"/>
      <c r="K380" s="167">
        <f>SUM(K344:K379)</f>
        <v>0</v>
      </c>
      <c r="Q380" s="146">
        <v>4</v>
      </c>
      <c r="BC380" s="168">
        <f>SUM(BC344:BC379)</f>
        <v>0</v>
      </c>
      <c r="BD380" s="168">
        <f>SUM(BD344:BD379)</f>
        <v>0</v>
      </c>
      <c r="BE380" s="168">
        <f>SUM(BE344:BE379)</f>
        <v>0</v>
      </c>
      <c r="BF380" s="168">
        <f>SUM(BF344:BF379)</f>
        <v>0</v>
      </c>
      <c r="BG380" s="168">
        <f>SUM(BG344:BG379)</f>
        <v>0</v>
      </c>
    </row>
    <row r="381" spans="1:59" x14ac:dyDescent="0.2">
      <c r="A381" s="139" t="s">
        <v>67</v>
      </c>
      <c r="B381" s="140" t="s">
        <v>443</v>
      </c>
      <c r="C381" s="141" t="s">
        <v>444</v>
      </c>
      <c r="D381" s="142"/>
      <c r="E381" s="143"/>
      <c r="F381" s="143"/>
      <c r="G381" s="144"/>
      <c r="H381" s="145"/>
      <c r="I381" s="145"/>
      <c r="J381" s="145"/>
      <c r="K381" s="145"/>
      <c r="Q381" s="146">
        <v>1</v>
      </c>
    </row>
    <row r="382" spans="1:59" ht="38.25" x14ac:dyDescent="0.2">
      <c r="A382" s="147">
        <v>206</v>
      </c>
      <c r="B382" s="148" t="s">
        <v>445</v>
      </c>
      <c r="C382" s="149" t="s">
        <v>1638</v>
      </c>
      <c r="D382" s="150" t="s">
        <v>75</v>
      </c>
      <c r="E382" s="151">
        <v>77.040000000000006</v>
      </c>
      <c r="F382" s="151"/>
      <c r="G382" s="152">
        <f>E382*F382</f>
        <v>0</v>
      </c>
      <c r="H382" s="153">
        <v>2.99E-3</v>
      </c>
      <c r="I382" s="153">
        <f>E382*H382</f>
        <v>0.23034960000000002</v>
      </c>
      <c r="J382" s="153">
        <v>0</v>
      </c>
      <c r="K382" s="153">
        <f>E382*J382</f>
        <v>0</v>
      </c>
      <c r="Q382" s="146">
        <v>2</v>
      </c>
      <c r="AA382" s="122">
        <v>12</v>
      </c>
      <c r="AB382" s="122">
        <v>0</v>
      </c>
      <c r="AC382" s="122">
        <v>206</v>
      </c>
      <c r="BB382" s="122">
        <v>2</v>
      </c>
      <c r="BC382" s="122">
        <f>IF(BB382=1,G382,0)</f>
        <v>0</v>
      </c>
      <c r="BD382" s="122">
        <f>IF(BB382=2,G382,0)</f>
        <v>0</v>
      </c>
      <c r="BE382" s="122">
        <f>IF(BB382=3,G382,0)</f>
        <v>0</v>
      </c>
      <c r="BF382" s="122">
        <f>IF(BB382=4,G382,0)</f>
        <v>0</v>
      </c>
      <c r="BG382" s="122">
        <f>IF(BB382=5,G382,0)</f>
        <v>0</v>
      </c>
    </row>
    <row r="383" spans="1:59" x14ac:dyDescent="0.2">
      <c r="A383" s="154"/>
      <c r="B383" s="155"/>
      <c r="C383" s="666" t="s">
        <v>446</v>
      </c>
      <c r="D383" s="667"/>
      <c r="E383" s="156">
        <v>77.040000000000006</v>
      </c>
      <c r="F383" s="157"/>
      <c r="G383" s="158"/>
      <c r="H383" s="159"/>
      <c r="I383" s="159"/>
      <c r="J383" s="159"/>
      <c r="K383" s="159"/>
      <c r="M383" s="122" t="s">
        <v>446</v>
      </c>
      <c r="O383" s="160"/>
      <c r="Q383" s="146"/>
    </row>
    <row r="384" spans="1:59" ht="38.25" x14ac:dyDescent="0.2">
      <c r="A384" s="147">
        <v>207</v>
      </c>
      <c r="B384" s="148" t="s">
        <v>447</v>
      </c>
      <c r="C384" s="149" t="s">
        <v>1639</v>
      </c>
      <c r="D384" s="150" t="s">
        <v>75</v>
      </c>
      <c r="E384" s="151">
        <v>63.7</v>
      </c>
      <c r="F384" s="151"/>
      <c r="G384" s="152">
        <f>E384*F384</f>
        <v>0</v>
      </c>
      <c r="H384" s="153">
        <v>4.0400000000000002E-3</v>
      </c>
      <c r="I384" s="153">
        <f>E384*H384</f>
        <v>0.25734800000000002</v>
      </c>
      <c r="J384" s="153">
        <v>0</v>
      </c>
      <c r="K384" s="153">
        <f>E384*J384</f>
        <v>0</v>
      </c>
      <c r="Q384" s="146">
        <v>2</v>
      </c>
      <c r="AA384" s="122">
        <v>12</v>
      </c>
      <c r="AB384" s="122">
        <v>0</v>
      </c>
      <c r="AC384" s="122">
        <v>207</v>
      </c>
      <c r="BB384" s="122">
        <v>2</v>
      </c>
      <c r="BC384" s="122">
        <f>IF(BB384=1,G384,0)</f>
        <v>0</v>
      </c>
      <c r="BD384" s="122">
        <f>IF(BB384=2,G384,0)</f>
        <v>0</v>
      </c>
      <c r="BE384" s="122">
        <f>IF(BB384=3,G384,0)</f>
        <v>0</v>
      </c>
      <c r="BF384" s="122">
        <f>IF(BB384=4,G384,0)</f>
        <v>0</v>
      </c>
      <c r="BG384" s="122">
        <f>IF(BB384=5,G384,0)</f>
        <v>0</v>
      </c>
    </row>
    <row r="385" spans="1:59" x14ac:dyDescent="0.2">
      <c r="A385" s="154"/>
      <c r="B385" s="155"/>
      <c r="C385" s="666" t="s">
        <v>448</v>
      </c>
      <c r="D385" s="667"/>
      <c r="E385" s="156">
        <v>63.7</v>
      </c>
      <c r="F385" s="157"/>
      <c r="G385" s="158"/>
      <c r="H385" s="159"/>
      <c r="I385" s="159"/>
      <c r="J385" s="159"/>
      <c r="K385" s="159"/>
      <c r="M385" s="122" t="s">
        <v>448</v>
      </c>
      <c r="O385" s="160"/>
      <c r="Q385" s="146"/>
    </row>
    <row r="386" spans="1:59" ht="38.25" x14ac:dyDescent="0.2">
      <c r="A386" s="147">
        <v>208</v>
      </c>
      <c r="B386" s="148" t="s">
        <v>449</v>
      </c>
      <c r="C386" s="149" t="s">
        <v>1640</v>
      </c>
      <c r="D386" s="150" t="s">
        <v>75</v>
      </c>
      <c r="E386" s="151">
        <v>50.8</v>
      </c>
      <c r="F386" s="151"/>
      <c r="G386" s="152">
        <f>E386*F386</f>
        <v>0</v>
      </c>
      <c r="H386" s="153">
        <v>3.3700000000000002E-3</v>
      </c>
      <c r="I386" s="153">
        <f>E386*H386</f>
        <v>0.17119599999999999</v>
      </c>
      <c r="J386" s="153">
        <v>0</v>
      </c>
      <c r="K386" s="153">
        <f>E386*J386</f>
        <v>0</v>
      </c>
      <c r="Q386" s="146">
        <v>2</v>
      </c>
      <c r="AA386" s="122">
        <v>12</v>
      </c>
      <c r="AB386" s="122">
        <v>0</v>
      </c>
      <c r="AC386" s="122">
        <v>208</v>
      </c>
      <c r="BB386" s="122">
        <v>2</v>
      </c>
      <c r="BC386" s="122">
        <f>IF(BB386=1,G386,0)</f>
        <v>0</v>
      </c>
      <c r="BD386" s="122">
        <f>IF(BB386=2,G386,0)</f>
        <v>0</v>
      </c>
      <c r="BE386" s="122">
        <f>IF(BB386=3,G386,0)</f>
        <v>0</v>
      </c>
      <c r="BF386" s="122">
        <f>IF(BB386=4,G386,0)</f>
        <v>0</v>
      </c>
      <c r="BG386" s="122">
        <f>IF(BB386=5,G386,0)</f>
        <v>0</v>
      </c>
    </row>
    <row r="387" spans="1:59" x14ac:dyDescent="0.2">
      <c r="A387" s="154"/>
      <c r="B387" s="155"/>
      <c r="C387" s="666" t="s">
        <v>450</v>
      </c>
      <c r="D387" s="667"/>
      <c r="E387" s="156">
        <v>50.8</v>
      </c>
      <c r="F387" s="157"/>
      <c r="G387" s="158"/>
      <c r="H387" s="159"/>
      <c r="I387" s="159"/>
      <c r="J387" s="159"/>
      <c r="K387" s="159"/>
      <c r="M387" s="122" t="s">
        <v>450</v>
      </c>
      <c r="O387" s="160"/>
      <c r="Q387" s="146"/>
    </row>
    <row r="388" spans="1:59" ht="38.25" x14ac:dyDescent="0.2">
      <c r="A388" s="147">
        <v>209</v>
      </c>
      <c r="B388" s="148" t="s">
        <v>451</v>
      </c>
      <c r="C388" s="149" t="s">
        <v>1641</v>
      </c>
      <c r="D388" s="150" t="s">
        <v>75</v>
      </c>
      <c r="E388" s="151">
        <v>104.3</v>
      </c>
      <c r="F388" s="151"/>
      <c r="G388" s="152">
        <f>E388*F388</f>
        <v>0</v>
      </c>
      <c r="H388" s="153">
        <v>3.2499999999999999E-3</v>
      </c>
      <c r="I388" s="153">
        <f>E388*H388</f>
        <v>0.33897499999999997</v>
      </c>
      <c r="J388" s="153">
        <v>0</v>
      </c>
      <c r="K388" s="153">
        <f>E388*J388</f>
        <v>0</v>
      </c>
      <c r="Q388" s="146">
        <v>2</v>
      </c>
      <c r="AA388" s="122">
        <v>12</v>
      </c>
      <c r="AB388" s="122">
        <v>0</v>
      </c>
      <c r="AC388" s="122">
        <v>209</v>
      </c>
      <c r="BB388" s="122">
        <v>2</v>
      </c>
      <c r="BC388" s="122">
        <f>IF(BB388=1,G388,0)</f>
        <v>0</v>
      </c>
      <c r="BD388" s="122">
        <f>IF(BB388=2,G388,0)</f>
        <v>0</v>
      </c>
      <c r="BE388" s="122">
        <f>IF(BB388=3,G388,0)</f>
        <v>0</v>
      </c>
      <c r="BF388" s="122">
        <f>IF(BB388=4,G388,0)</f>
        <v>0</v>
      </c>
      <c r="BG388" s="122">
        <f>IF(BB388=5,G388,0)</f>
        <v>0</v>
      </c>
    </row>
    <row r="389" spans="1:59" x14ac:dyDescent="0.2">
      <c r="A389" s="154"/>
      <c r="B389" s="155"/>
      <c r="C389" s="666" t="s">
        <v>452</v>
      </c>
      <c r="D389" s="667"/>
      <c r="E389" s="156">
        <v>104.3</v>
      </c>
      <c r="F389" s="157"/>
      <c r="G389" s="158"/>
      <c r="H389" s="159"/>
      <c r="I389" s="159"/>
      <c r="J389" s="159"/>
      <c r="K389" s="159"/>
      <c r="M389" s="122" t="s">
        <v>452</v>
      </c>
      <c r="O389" s="160"/>
      <c r="Q389" s="146"/>
    </row>
    <row r="390" spans="1:59" ht="38.25" x14ac:dyDescent="0.2">
      <c r="A390" s="147">
        <v>210</v>
      </c>
      <c r="B390" s="148" t="s">
        <v>453</v>
      </c>
      <c r="C390" s="149" t="s">
        <v>1642</v>
      </c>
      <c r="D390" s="150" t="s">
        <v>136</v>
      </c>
      <c r="E390" s="151">
        <v>4</v>
      </c>
      <c r="F390" s="151"/>
      <c r="G390" s="152">
        <f>E390*F390</f>
        <v>0</v>
      </c>
      <c r="H390" s="153">
        <v>4.1000000000000003E-3</v>
      </c>
      <c r="I390" s="153">
        <f>E390*H390</f>
        <v>1.6400000000000001E-2</v>
      </c>
      <c r="J390" s="153">
        <v>0</v>
      </c>
      <c r="K390" s="153">
        <f>E390*J390</f>
        <v>0</v>
      </c>
      <c r="Q390" s="146">
        <v>2</v>
      </c>
      <c r="AA390" s="122">
        <v>12</v>
      </c>
      <c r="AB390" s="122">
        <v>0</v>
      </c>
      <c r="AC390" s="122">
        <v>210</v>
      </c>
      <c r="BB390" s="122">
        <v>2</v>
      </c>
      <c r="BC390" s="122">
        <f>IF(BB390=1,G390,0)</f>
        <v>0</v>
      </c>
      <c r="BD390" s="122">
        <f>IF(BB390=2,G390,0)</f>
        <v>0</v>
      </c>
      <c r="BE390" s="122">
        <f>IF(BB390=3,G390,0)</f>
        <v>0</v>
      </c>
      <c r="BF390" s="122">
        <f>IF(BB390=4,G390,0)</f>
        <v>0</v>
      </c>
      <c r="BG390" s="122">
        <f>IF(BB390=5,G390,0)</f>
        <v>0</v>
      </c>
    </row>
    <row r="391" spans="1:59" ht="38.25" x14ac:dyDescent="0.2">
      <c r="A391" s="147">
        <v>211</v>
      </c>
      <c r="B391" s="148" t="s">
        <v>454</v>
      </c>
      <c r="C391" s="149" t="s">
        <v>1643</v>
      </c>
      <c r="D391" s="150" t="s">
        <v>99</v>
      </c>
      <c r="E391" s="151">
        <v>2.5</v>
      </c>
      <c r="F391" s="151"/>
      <c r="G391" s="152">
        <f>E391*F391</f>
        <v>0</v>
      </c>
      <c r="H391" s="153">
        <v>9.0200000000000002E-3</v>
      </c>
      <c r="I391" s="153">
        <f>E391*H391</f>
        <v>2.2550000000000001E-2</v>
      </c>
      <c r="J391" s="153">
        <v>0</v>
      </c>
      <c r="K391" s="153">
        <f>E391*J391</f>
        <v>0</v>
      </c>
      <c r="Q391" s="146">
        <v>2</v>
      </c>
      <c r="AA391" s="122">
        <v>12</v>
      </c>
      <c r="AB391" s="122">
        <v>0</v>
      </c>
      <c r="AC391" s="122">
        <v>211</v>
      </c>
      <c r="BB391" s="122">
        <v>2</v>
      </c>
      <c r="BC391" s="122">
        <f>IF(BB391=1,G391,0)</f>
        <v>0</v>
      </c>
      <c r="BD391" s="122">
        <f>IF(BB391=2,G391,0)</f>
        <v>0</v>
      </c>
      <c r="BE391" s="122">
        <f>IF(BB391=3,G391,0)</f>
        <v>0</v>
      </c>
      <c r="BF391" s="122">
        <f>IF(BB391=4,G391,0)</f>
        <v>0</v>
      </c>
      <c r="BG391" s="122">
        <f>IF(BB391=5,G391,0)</f>
        <v>0</v>
      </c>
    </row>
    <row r="392" spans="1:59" x14ac:dyDescent="0.2">
      <c r="A392" s="154"/>
      <c r="B392" s="155"/>
      <c r="C392" s="666" t="s">
        <v>455</v>
      </c>
      <c r="D392" s="667"/>
      <c r="E392" s="156">
        <v>2.5</v>
      </c>
      <c r="F392" s="157"/>
      <c r="G392" s="158"/>
      <c r="H392" s="159"/>
      <c r="I392" s="159"/>
      <c r="J392" s="159"/>
      <c r="K392" s="159"/>
      <c r="M392" s="122" t="s">
        <v>455</v>
      </c>
      <c r="O392" s="160"/>
      <c r="Q392" s="146"/>
    </row>
    <row r="393" spans="1:59" ht="38.25" x14ac:dyDescent="0.2">
      <c r="A393" s="147">
        <v>212</v>
      </c>
      <c r="B393" s="148" t="s">
        <v>456</v>
      </c>
      <c r="C393" s="149" t="s">
        <v>1644</v>
      </c>
      <c r="D393" s="150" t="s">
        <v>75</v>
      </c>
      <c r="E393" s="151">
        <v>116.2</v>
      </c>
      <c r="F393" s="151"/>
      <c r="G393" s="152">
        <f>E393*F393</f>
        <v>0</v>
      </c>
      <c r="H393" s="153">
        <v>1.239E-2</v>
      </c>
      <c r="I393" s="153">
        <f>E393*H393</f>
        <v>1.4397180000000001</v>
      </c>
      <c r="J393" s="153">
        <v>0</v>
      </c>
      <c r="K393" s="153">
        <f>E393*J393</f>
        <v>0</v>
      </c>
      <c r="Q393" s="146">
        <v>2</v>
      </c>
      <c r="AA393" s="122">
        <v>12</v>
      </c>
      <c r="AB393" s="122">
        <v>0</v>
      </c>
      <c r="AC393" s="122">
        <v>212</v>
      </c>
      <c r="BB393" s="122">
        <v>2</v>
      </c>
      <c r="BC393" s="122">
        <f>IF(BB393=1,G393,0)</f>
        <v>0</v>
      </c>
      <c r="BD393" s="122">
        <f>IF(BB393=2,G393,0)</f>
        <v>0</v>
      </c>
      <c r="BE393" s="122">
        <f>IF(BB393=3,G393,0)</f>
        <v>0</v>
      </c>
      <c r="BF393" s="122">
        <f>IF(BB393=4,G393,0)</f>
        <v>0</v>
      </c>
      <c r="BG393" s="122">
        <f>IF(BB393=5,G393,0)</f>
        <v>0</v>
      </c>
    </row>
    <row r="394" spans="1:59" x14ac:dyDescent="0.2">
      <c r="A394" s="154"/>
      <c r="B394" s="155"/>
      <c r="C394" s="666" t="s">
        <v>457</v>
      </c>
      <c r="D394" s="667"/>
      <c r="E394" s="156">
        <v>116.2</v>
      </c>
      <c r="F394" s="157"/>
      <c r="G394" s="158"/>
      <c r="H394" s="159"/>
      <c r="I394" s="159"/>
      <c r="J394" s="159"/>
      <c r="K394" s="159"/>
      <c r="M394" s="122" t="s">
        <v>457</v>
      </c>
      <c r="O394" s="160"/>
      <c r="Q394" s="146"/>
    </row>
    <row r="395" spans="1:59" ht="38.25" x14ac:dyDescent="0.2">
      <c r="A395" s="147">
        <v>213</v>
      </c>
      <c r="B395" s="148" t="s">
        <v>458</v>
      </c>
      <c r="C395" s="149" t="s">
        <v>1645</v>
      </c>
      <c r="D395" s="150" t="s">
        <v>136</v>
      </c>
      <c r="E395" s="151">
        <v>12</v>
      </c>
      <c r="F395" s="151"/>
      <c r="G395" s="152">
        <f>E395*F395</f>
        <v>0</v>
      </c>
      <c r="H395" s="153">
        <v>0</v>
      </c>
      <c r="I395" s="153">
        <f>E395*H395</f>
        <v>0</v>
      </c>
      <c r="J395" s="153">
        <v>0</v>
      </c>
      <c r="K395" s="153">
        <f>E395*J395</f>
        <v>0</v>
      </c>
      <c r="Q395" s="146">
        <v>2</v>
      </c>
      <c r="AA395" s="122">
        <v>12</v>
      </c>
      <c r="AB395" s="122">
        <v>1</v>
      </c>
      <c r="AC395" s="122">
        <v>213</v>
      </c>
      <c r="BB395" s="122">
        <v>2</v>
      </c>
      <c r="BC395" s="122">
        <f>IF(BB395=1,G395,0)</f>
        <v>0</v>
      </c>
      <c r="BD395" s="122">
        <f>IF(BB395=2,G395,0)</f>
        <v>0</v>
      </c>
      <c r="BE395" s="122">
        <f>IF(BB395=3,G395,0)</f>
        <v>0</v>
      </c>
      <c r="BF395" s="122">
        <f>IF(BB395=4,G395,0)</f>
        <v>0</v>
      </c>
      <c r="BG395" s="122">
        <f>IF(BB395=5,G395,0)</f>
        <v>0</v>
      </c>
    </row>
    <row r="396" spans="1:59" ht="38.25" x14ac:dyDescent="0.2">
      <c r="A396" s="147">
        <v>214</v>
      </c>
      <c r="B396" s="148" t="s">
        <v>459</v>
      </c>
      <c r="C396" s="149" t="s">
        <v>1646</v>
      </c>
      <c r="D396" s="150" t="s">
        <v>136</v>
      </c>
      <c r="E396" s="151">
        <v>2</v>
      </c>
      <c r="F396" s="151"/>
      <c r="G396" s="152">
        <f>E396*F396</f>
        <v>0</v>
      </c>
      <c r="H396" s="153">
        <v>0</v>
      </c>
      <c r="I396" s="153">
        <f>E396*H396</f>
        <v>0</v>
      </c>
      <c r="J396" s="153">
        <v>0</v>
      </c>
      <c r="K396" s="153">
        <f>E396*J396</f>
        <v>0</v>
      </c>
      <c r="Q396" s="146">
        <v>2</v>
      </c>
      <c r="AA396" s="122">
        <v>12</v>
      </c>
      <c r="AB396" s="122">
        <v>1</v>
      </c>
      <c r="AC396" s="122">
        <v>214</v>
      </c>
      <c r="BB396" s="122">
        <v>2</v>
      </c>
      <c r="BC396" s="122">
        <f>IF(BB396=1,G396,0)</f>
        <v>0</v>
      </c>
      <c r="BD396" s="122">
        <f>IF(BB396=2,G396,0)</f>
        <v>0</v>
      </c>
      <c r="BE396" s="122">
        <f>IF(BB396=3,G396,0)</f>
        <v>0</v>
      </c>
      <c r="BF396" s="122">
        <f>IF(BB396=4,G396,0)</f>
        <v>0</v>
      </c>
      <c r="BG396" s="122">
        <f>IF(BB396=5,G396,0)</f>
        <v>0</v>
      </c>
    </row>
    <row r="397" spans="1:59" ht="38.25" x14ac:dyDescent="0.2">
      <c r="A397" s="147">
        <v>215</v>
      </c>
      <c r="B397" s="148" t="s">
        <v>460</v>
      </c>
      <c r="C397" s="149" t="s">
        <v>1647</v>
      </c>
      <c r="D397" s="150" t="s">
        <v>75</v>
      </c>
      <c r="E397" s="151">
        <v>74.8</v>
      </c>
      <c r="F397" s="151"/>
      <c r="G397" s="152">
        <f>E397*F397</f>
        <v>0</v>
      </c>
      <c r="H397" s="153">
        <v>2.6199999999999999E-3</v>
      </c>
      <c r="I397" s="153">
        <f>E397*H397</f>
        <v>0.19597599999999998</v>
      </c>
      <c r="J397" s="153">
        <v>0</v>
      </c>
      <c r="K397" s="153">
        <f>E397*J397</f>
        <v>0</v>
      </c>
      <c r="Q397" s="146">
        <v>2</v>
      </c>
      <c r="AA397" s="122">
        <v>12</v>
      </c>
      <c r="AB397" s="122">
        <v>0</v>
      </c>
      <c r="AC397" s="122">
        <v>215</v>
      </c>
      <c r="BB397" s="122">
        <v>2</v>
      </c>
      <c r="BC397" s="122">
        <f>IF(BB397=1,G397,0)</f>
        <v>0</v>
      </c>
      <c r="BD397" s="122">
        <f>IF(BB397=2,G397,0)</f>
        <v>0</v>
      </c>
      <c r="BE397" s="122">
        <f>IF(BB397=3,G397,0)</f>
        <v>0</v>
      </c>
      <c r="BF397" s="122">
        <f>IF(BB397=4,G397,0)</f>
        <v>0</v>
      </c>
      <c r="BG397" s="122">
        <f>IF(BB397=5,G397,0)</f>
        <v>0</v>
      </c>
    </row>
    <row r="398" spans="1:59" x14ac:dyDescent="0.2">
      <c r="A398" s="154"/>
      <c r="B398" s="155"/>
      <c r="C398" s="666" t="s">
        <v>461</v>
      </c>
      <c r="D398" s="667"/>
      <c r="E398" s="156">
        <v>74.8</v>
      </c>
      <c r="F398" s="157"/>
      <c r="G398" s="158"/>
      <c r="H398" s="159"/>
      <c r="I398" s="159"/>
      <c r="J398" s="159"/>
      <c r="K398" s="159"/>
      <c r="M398" s="122" t="s">
        <v>461</v>
      </c>
      <c r="O398" s="160"/>
      <c r="Q398" s="146"/>
    </row>
    <row r="399" spans="1:59" ht="38.25" x14ac:dyDescent="0.2">
      <c r="A399" s="147">
        <v>216</v>
      </c>
      <c r="B399" s="148" t="s">
        <v>462</v>
      </c>
      <c r="C399" s="149" t="s">
        <v>1648</v>
      </c>
      <c r="D399" s="150" t="s">
        <v>136</v>
      </c>
      <c r="E399" s="151">
        <v>15</v>
      </c>
      <c r="F399" s="151"/>
      <c r="G399" s="152">
        <f>E399*F399</f>
        <v>0</v>
      </c>
      <c r="H399" s="153">
        <v>4.0600000000000002E-3</v>
      </c>
      <c r="I399" s="153">
        <f>E399*H399</f>
        <v>6.0900000000000003E-2</v>
      </c>
      <c r="J399" s="153">
        <v>0</v>
      </c>
      <c r="K399" s="153">
        <f>E399*J399</f>
        <v>0</v>
      </c>
      <c r="Q399" s="146">
        <v>2</v>
      </c>
      <c r="AA399" s="122">
        <v>12</v>
      </c>
      <c r="AB399" s="122">
        <v>0</v>
      </c>
      <c r="AC399" s="122">
        <v>216</v>
      </c>
      <c r="BB399" s="122">
        <v>2</v>
      </c>
      <c r="BC399" s="122">
        <f>IF(BB399=1,G399,0)</f>
        <v>0</v>
      </c>
      <c r="BD399" s="122">
        <f>IF(BB399=2,G399,0)</f>
        <v>0</v>
      </c>
      <c r="BE399" s="122">
        <f>IF(BB399=3,G399,0)</f>
        <v>0</v>
      </c>
      <c r="BF399" s="122">
        <f>IF(BB399=4,G399,0)</f>
        <v>0</v>
      </c>
      <c r="BG399" s="122">
        <f>IF(BB399=5,G399,0)</f>
        <v>0</v>
      </c>
    </row>
    <row r="400" spans="1:59" x14ac:dyDescent="0.2">
      <c r="A400" s="147">
        <v>217</v>
      </c>
      <c r="B400" s="148" t="s">
        <v>463</v>
      </c>
      <c r="C400" s="149" t="s">
        <v>464</v>
      </c>
      <c r="D400" s="150" t="s">
        <v>136</v>
      </c>
      <c r="E400" s="151">
        <v>26</v>
      </c>
      <c r="F400" s="151"/>
      <c r="G400" s="152">
        <f>E400*F400</f>
        <v>0</v>
      </c>
      <c r="H400" s="153">
        <v>0</v>
      </c>
      <c r="I400" s="153">
        <f>E400*H400</f>
        <v>0</v>
      </c>
      <c r="J400" s="153">
        <v>0</v>
      </c>
      <c r="K400" s="153">
        <f>E400*J400</f>
        <v>0</v>
      </c>
      <c r="Q400" s="146">
        <v>2</v>
      </c>
      <c r="AA400" s="122">
        <v>12</v>
      </c>
      <c r="AB400" s="122">
        <v>1</v>
      </c>
      <c r="AC400" s="122">
        <v>217</v>
      </c>
      <c r="BB400" s="122">
        <v>2</v>
      </c>
      <c r="BC400" s="122">
        <f>IF(BB400=1,G400,0)</f>
        <v>0</v>
      </c>
      <c r="BD400" s="122">
        <f>IF(BB400=2,G400,0)</f>
        <v>0</v>
      </c>
      <c r="BE400" s="122">
        <f>IF(BB400=3,G400,0)</f>
        <v>0</v>
      </c>
      <c r="BF400" s="122">
        <f>IF(BB400=4,G400,0)</f>
        <v>0</v>
      </c>
      <c r="BG400" s="122">
        <f>IF(BB400=5,G400,0)</f>
        <v>0</v>
      </c>
    </row>
    <row r="401" spans="1:59" ht="38.25" x14ac:dyDescent="0.2">
      <c r="A401" s="147">
        <v>218</v>
      </c>
      <c r="B401" s="148" t="s">
        <v>465</v>
      </c>
      <c r="C401" s="149" t="s">
        <v>1649</v>
      </c>
      <c r="D401" s="150" t="s">
        <v>136</v>
      </c>
      <c r="E401" s="151">
        <v>1</v>
      </c>
      <c r="F401" s="151"/>
      <c r="G401" s="152">
        <f>E401*F401</f>
        <v>0</v>
      </c>
      <c r="H401" s="153">
        <v>1.81E-3</v>
      </c>
      <c r="I401" s="153">
        <f>E401*H401</f>
        <v>1.81E-3</v>
      </c>
      <c r="J401" s="153">
        <v>0</v>
      </c>
      <c r="K401" s="153">
        <f>E401*J401</f>
        <v>0</v>
      </c>
      <c r="Q401" s="146">
        <v>2</v>
      </c>
      <c r="AA401" s="122">
        <v>12</v>
      </c>
      <c r="AB401" s="122">
        <v>0</v>
      </c>
      <c r="AC401" s="122">
        <v>218</v>
      </c>
      <c r="BB401" s="122">
        <v>2</v>
      </c>
      <c r="BC401" s="122">
        <f>IF(BB401=1,G401,0)</f>
        <v>0</v>
      </c>
      <c r="BD401" s="122">
        <f>IF(BB401=2,G401,0)</f>
        <v>0</v>
      </c>
      <c r="BE401" s="122">
        <f>IF(BB401=3,G401,0)</f>
        <v>0</v>
      </c>
      <c r="BF401" s="122">
        <f>IF(BB401=4,G401,0)</f>
        <v>0</v>
      </c>
      <c r="BG401" s="122">
        <f>IF(BB401=5,G401,0)</f>
        <v>0</v>
      </c>
    </row>
    <row r="402" spans="1:59" ht="51" x14ac:dyDescent="0.2">
      <c r="A402" s="147">
        <v>219</v>
      </c>
      <c r="B402" s="148" t="s">
        <v>466</v>
      </c>
      <c r="C402" s="149" t="s">
        <v>1650</v>
      </c>
      <c r="D402" s="150" t="s">
        <v>75</v>
      </c>
      <c r="E402" s="151">
        <v>139.19999999999999</v>
      </c>
      <c r="F402" s="151"/>
      <c r="G402" s="152">
        <f>E402*F402</f>
        <v>0</v>
      </c>
      <c r="H402" s="153">
        <v>3.0000000000000001E-5</v>
      </c>
      <c r="I402" s="153">
        <f>E402*H402</f>
        <v>4.176E-3</v>
      </c>
      <c r="J402" s="153">
        <v>0</v>
      </c>
      <c r="K402" s="153">
        <f>E402*J402</f>
        <v>0</v>
      </c>
      <c r="Q402" s="146">
        <v>2</v>
      </c>
      <c r="AA402" s="122">
        <v>12</v>
      </c>
      <c r="AB402" s="122">
        <v>0</v>
      </c>
      <c r="AC402" s="122">
        <v>219</v>
      </c>
      <c r="BB402" s="122">
        <v>2</v>
      </c>
      <c r="BC402" s="122">
        <f>IF(BB402=1,G402,0)</f>
        <v>0</v>
      </c>
      <c r="BD402" s="122">
        <f>IF(BB402=2,G402,0)</f>
        <v>0</v>
      </c>
      <c r="BE402" s="122">
        <f>IF(BB402=3,G402,0)</f>
        <v>0</v>
      </c>
      <c r="BF402" s="122">
        <f>IF(BB402=4,G402,0)</f>
        <v>0</v>
      </c>
      <c r="BG402" s="122">
        <f>IF(BB402=5,G402,0)</f>
        <v>0</v>
      </c>
    </row>
    <row r="403" spans="1:59" x14ac:dyDescent="0.2">
      <c r="A403" s="154"/>
      <c r="B403" s="155"/>
      <c r="C403" s="666" t="s">
        <v>467</v>
      </c>
      <c r="D403" s="667"/>
      <c r="E403" s="156">
        <v>139.19999999999999</v>
      </c>
      <c r="F403" s="157"/>
      <c r="G403" s="158"/>
      <c r="H403" s="159"/>
      <c r="I403" s="159"/>
      <c r="J403" s="159"/>
      <c r="K403" s="159"/>
      <c r="M403" s="122" t="s">
        <v>467</v>
      </c>
      <c r="O403" s="160"/>
      <c r="Q403" s="146"/>
    </row>
    <row r="404" spans="1:59" ht="38.25" x14ac:dyDescent="0.2">
      <c r="A404" s="147">
        <v>220</v>
      </c>
      <c r="B404" s="148" t="s">
        <v>468</v>
      </c>
      <c r="C404" s="149" t="s">
        <v>1651</v>
      </c>
      <c r="D404" s="150" t="s">
        <v>75</v>
      </c>
      <c r="E404" s="151">
        <v>89</v>
      </c>
      <c r="F404" s="151"/>
      <c r="G404" s="152">
        <f>E404*F404</f>
        <v>0</v>
      </c>
      <c r="H404" s="153">
        <v>2.7899999999999999E-3</v>
      </c>
      <c r="I404" s="153">
        <f>E404*H404</f>
        <v>0.24831</v>
      </c>
      <c r="J404" s="153">
        <v>0</v>
      </c>
      <c r="K404" s="153">
        <f>E404*J404</f>
        <v>0</v>
      </c>
      <c r="Q404" s="146">
        <v>2</v>
      </c>
      <c r="AA404" s="122">
        <v>12</v>
      </c>
      <c r="AB404" s="122">
        <v>0</v>
      </c>
      <c r="AC404" s="122">
        <v>220</v>
      </c>
      <c r="BB404" s="122">
        <v>2</v>
      </c>
      <c r="BC404" s="122">
        <f>IF(BB404=1,G404,0)</f>
        <v>0</v>
      </c>
      <c r="BD404" s="122">
        <f>IF(BB404=2,G404,0)</f>
        <v>0</v>
      </c>
      <c r="BE404" s="122">
        <f>IF(BB404=3,G404,0)</f>
        <v>0</v>
      </c>
      <c r="BF404" s="122">
        <f>IF(BB404=4,G404,0)</f>
        <v>0</v>
      </c>
      <c r="BG404" s="122">
        <f>IF(BB404=5,G404,0)</f>
        <v>0</v>
      </c>
    </row>
    <row r="405" spans="1:59" x14ac:dyDescent="0.2">
      <c r="A405" s="154"/>
      <c r="B405" s="155"/>
      <c r="C405" s="666" t="s">
        <v>469</v>
      </c>
      <c r="D405" s="667"/>
      <c r="E405" s="156">
        <v>89</v>
      </c>
      <c r="F405" s="157"/>
      <c r="G405" s="158"/>
      <c r="H405" s="159"/>
      <c r="I405" s="159"/>
      <c r="J405" s="159"/>
      <c r="K405" s="159"/>
      <c r="M405" s="122" t="s">
        <v>469</v>
      </c>
      <c r="O405" s="160"/>
      <c r="Q405" s="146"/>
    </row>
    <row r="406" spans="1:59" ht="38.25" x14ac:dyDescent="0.2">
      <c r="A406" s="147">
        <v>221</v>
      </c>
      <c r="B406" s="148" t="s">
        <v>470</v>
      </c>
      <c r="C406" s="149" t="s">
        <v>1652</v>
      </c>
      <c r="D406" s="150" t="s">
        <v>471</v>
      </c>
      <c r="E406" s="151">
        <v>1</v>
      </c>
      <c r="F406" s="151"/>
      <c r="G406" s="152">
        <f>E406*F406</f>
        <v>0</v>
      </c>
      <c r="H406" s="153">
        <v>8.2000000000000007E-3</v>
      </c>
      <c r="I406" s="153">
        <f>E406*H406</f>
        <v>8.2000000000000007E-3</v>
      </c>
      <c r="J406" s="153">
        <v>0</v>
      </c>
      <c r="K406" s="153">
        <f>E406*J406</f>
        <v>0</v>
      </c>
      <c r="Q406" s="146">
        <v>2</v>
      </c>
      <c r="AA406" s="122">
        <v>12</v>
      </c>
      <c r="AB406" s="122">
        <v>0</v>
      </c>
      <c r="AC406" s="122">
        <v>221</v>
      </c>
      <c r="BB406" s="122">
        <v>2</v>
      </c>
      <c r="BC406" s="122">
        <f>IF(BB406=1,G406,0)</f>
        <v>0</v>
      </c>
      <c r="BD406" s="122">
        <f>IF(BB406=2,G406,0)</f>
        <v>0</v>
      </c>
      <c r="BE406" s="122">
        <f>IF(BB406=3,G406,0)</f>
        <v>0</v>
      </c>
      <c r="BF406" s="122">
        <f>IF(BB406=4,G406,0)</f>
        <v>0</v>
      </c>
      <c r="BG406" s="122">
        <f>IF(BB406=5,G406,0)</f>
        <v>0</v>
      </c>
    </row>
    <row r="407" spans="1:59" ht="38.25" x14ac:dyDescent="0.2">
      <c r="A407" s="147">
        <v>222</v>
      </c>
      <c r="B407" s="148" t="s">
        <v>472</v>
      </c>
      <c r="C407" s="149" t="s">
        <v>1653</v>
      </c>
      <c r="D407" s="150" t="s">
        <v>136</v>
      </c>
      <c r="E407" s="151">
        <v>205.2</v>
      </c>
      <c r="F407" s="151"/>
      <c r="G407" s="152">
        <f>E407*F407</f>
        <v>0</v>
      </c>
      <c r="H407" s="153">
        <v>8.9999999999999998E-4</v>
      </c>
      <c r="I407" s="153">
        <f>E407*H407</f>
        <v>0.18467999999999998</v>
      </c>
      <c r="J407" s="153">
        <v>0</v>
      </c>
      <c r="K407" s="153">
        <f>E407*J407</f>
        <v>0</v>
      </c>
      <c r="Q407" s="146">
        <v>2</v>
      </c>
      <c r="AA407" s="122">
        <v>12</v>
      </c>
      <c r="AB407" s="122">
        <v>1</v>
      </c>
      <c r="AC407" s="122">
        <v>222</v>
      </c>
      <c r="BB407" s="122">
        <v>2</v>
      </c>
      <c r="BC407" s="122">
        <f>IF(BB407=1,G407,0)</f>
        <v>0</v>
      </c>
      <c r="BD407" s="122">
        <f>IF(BB407=2,G407,0)</f>
        <v>0</v>
      </c>
      <c r="BE407" s="122">
        <f>IF(BB407=3,G407,0)</f>
        <v>0</v>
      </c>
      <c r="BF407" s="122">
        <f>IF(BB407=4,G407,0)</f>
        <v>0</v>
      </c>
      <c r="BG407" s="122">
        <f>IF(BB407=5,G407,0)</f>
        <v>0</v>
      </c>
    </row>
    <row r="408" spans="1:59" x14ac:dyDescent="0.2">
      <c r="A408" s="154"/>
      <c r="B408" s="155"/>
      <c r="C408" s="666" t="s">
        <v>457</v>
      </c>
      <c r="D408" s="667"/>
      <c r="E408" s="156">
        <v>116.2</v>
      </c>
      <c r="F408" s="157"/>
      <c r="G408" s="158"/>
      <c r="H408" s="159"/>
      <c r="I408" s="159"/>
      <c r="J408" s="159"/>
      <c r="K408" s="159"/>
      <c r="M408" s="122" t="s">
        <v>457</v>
      </c>
      <c r="O408" s="160"/>
      <c r="Q408" s="146"/>
    </row>
    <row r="409" spans="1:59" x14ac:dyDescent="0.2">
      <c r="A409" s="154"/>
      <c r="B409" s="155"/>
      <c r="C409" s="666" t="s">
        <v>469</v>
      </c>
      <c r="D409" s="667"/>
      <c r="E409" s="156">
        <v>89</v>
      </c>
      <c r="F409" s="157"/>
      <c r="G409" s="158"/>
      <c r="H409" s="159"/>
      <c r="I409" s="159"/>
      <c r="J409" s="159"/>
      <c r="K409" s="159"/>
      <c r="M409" s="122" t="s">
        <v>469</v>
      </c>
      <c r="O409" s="160"/>
      <c r="Q409" s="146"/>
    </row>
    <row r="410" spans="1:59" ht="38.25" x14ac:dyDescent="0.2">
      <c r="A410" s="147">
        <v>223</v>
      </c>
      <c r="B410" s="148" t="s">
        <v>473</v>
      </c>
      <c r="C410" s="149" t="s">
        <v>1654</v>
      </c>
      <c r="D410" s="150" t="s">
        <v>136</v>
      </c>
      <c r="E410" s="151">
        <v>2</v>
      </c>
      <c r="F410" s="151"/>
      <c r="G410" s="152">
        <f>E410*F410</f>
        <v>0</v>
      </c>
      <c r="H410" s="153">
        <v>2.3E-3</v>
      </c>
      <c r="I410" s="153">
        <f>E410*H410</f>
        <v>4.5999999999999999E-3</v>
      </c>
      <c r="J410" s="153">
        <v>0</v>
      </c>
      <c r="K410" s="153">
        <f>E410*J410</f>
        <v>0</v>
      </c>
      <c r="Q410" s="146">
        <v>2</v>
      </c>
      <c r="AA410" s="122">
        <v>12</v>
      </c>
      <c r="AB410" s="122">
        <v>1</v>
      </c>
      <c r="AC410" s="122">
        <v>223</v>
      </c>
      <c r="BB410" s="122">
        <v>2</v>
      </c>
      <c r="BC410" s="122">
        <f>IF(BB410=1,G410,0)</f>
        <v>0</v>
      </c>
      <c r="BD410" s="122">
        <f>IF(BB410=2,G410,0)</f>
        <v>0</v>
      </c>
      <c r="BE410" s="122">
        <f>IF(BB410=3,G410,0)</f>
        <v>0</v>
      </c>
      <c r="BF410" s="122">
        <f>IF(BB410=4,G410,0)</f>
        <v>0</v>
      </c>
      <c r="BG410" s="122">
        <f>IF(BB410=5,G410,0)</f>
        <v>0</v>
      </c>
    </row>
    <row r="411" spans="1:59" ht="25.5" x14ac:dyDescent="0.2">
      <c r="A411" s="147">
        <v>224</v>
      </c>
      <c r="B411" s="148" t="s">
        <v>474</v>
      </c>
      <c r="C411" s="149" t="s">
        <v>475</v>
      </c>
      <c r="D411" s="150" t="s">
        <v>104</v>
      </c>
      <c r="E411" s="151">
        <v>3.1852</v>
      </c>
      <c r="F411" s="151"/>
      <c r="G411" s="152">
        <f>E411*F411</f>
        <v>0</v>
      </c>
      <c r="H411" s="153">
        <v>0</v>
      </c>
      <c r="I411" s="153">
        <f>E411*H411</f>
        <v>0</v>
      </c>
      <c r="J411" s="153">
        <v>0</v>
      </c>
      <c r="K411" s="153">
        <f>E411*J411</f>
        <v>0</v>
      </c>
      <c r="Q411" s="146">
        <v>2</v>
      </c>
      <c r="AA411" s="122">
        <v>12</v>
      </c>
      <c r="AB411" s="122">
        <v>0</v>
      </c>
      <c r="AC411" s="122">
        <v>224</v>
      </c>
      <c r="BB411" s="122">
        <v>2</v>
      </c>
      <c r="BC411" s="122">
        <f>IF(BB411=1,G411,0)</f>
        <v>0</v>
      </c>
      <c r="BD411" s="122">
        <f>IF(BB411=2,G411,0)</f>
        <v>0</v>
      </c>
      <c r="BE411" s="122">
        <f>IF(BB411=3,G411,0)</f>
        <v>0</v>
      </c>
      <c r="BF411" s="122">
        <f>IF(BB411=4,G411,0)</f>
        <v>0</v>
      </c>
      <c r="BG411" s="122">
        <f>IF(BB411=5,G411,0)</f>
        <v>0</v>
      </c>
    </row>
    <row r="412" spans="1:59" x14ac:dyDescent="0.2">
      <c r="A412" s="161"/>
      <c r="B412" s="162" t="s">
        <v>71</v>
      </c>
      <c r="C412" s="163" t="str">
        <f>CONCATENATE(B381," ",C381)</f>
        <v>764 Konstrukce klempířské</v>
      </c>
      <c r="D412" s="161"/>
      <c r="E412" s="164"/>
      <c r="F412" s="164"/>
      <c r="G412" s="165">
        <f>SUM(G381:G411)</f>
        <v>0</v>
      </c>
      <c r="H412" s="166"/>
      <c r="I412" s="167">
        <f>SUM(I381:I411)</f>
        <v>3.1851886000000005</v>
      </c>
      <c r="J412" s="166"/>
      <c r="K412" s="167">
        <f>SUM(K381:K411)</f>
        <v>0</v>
      </c>
      <c r="Q412" s="146">
        <v>4</v>
      </c>
      <c r="BC412" s="168">
        <f>SUM(BC381:BC411)</f>
        <v>0</v>
      </c>
      <c r="BD412" s="168">
        <f>SUM(BD381:BD411)</f>
        <v>0</v>
      </c>
      <c r="BE412" s="168">
        <f>SUM(BE381:BE411)</f>
        <v>0</v>
      </c>
      <c r="BF412" s="168">
        <f>SUM(BF381:BF411)</f>
        <v>0</v>
      </c>
      <c r="BG412" s="168">
        <f>SUM(BG381:BG411)</f>
        <v>0</v>
      </c>
    </row>
    <row r="413" spans="1:59" x14ac:dyDescent="0.2">
      <c r="A413" s="139" t="s">
        <v>67</v>
      </c>
      <c r="B413" s="140" t="s">
        <v>476</v>
      </c>
      <c r="C413" s="141" t="s">
        <v>477</v>
      </c>
      <c r="D413" s="142"/>
      <c r="E413" s="143"/>
      <c r="F413" s="143"/>
      <c r="G413" s="144"/>
      <c r="H413" s="145"/>
      <c r="I413" s="145"/>
      <c r="J413" s="145"/>
      <c r="K413" s="145"/>
      <c r="Q413" s="146">
        <v>1</v>
      </c>
    </row>
    <row r="414" spans="1:59" ht="38.25" x14ac:dyDescent="0.2">
      <c r="A414" s="147">
        <v>225</v>
      </c>
      <c r="B414" s="148" t="s">
        <v>478</v>
      </c>
      <c r="C414" s="149" t="s">
        <v>1744</v>
      </c>
      <c r="D414" s="150" t="s">
        <v>99</v>
      </c>
      <c r="E414" s="151">
        <v>56.143999999999998</v>
      </c>
      <c r="F414" s="151"/>
      <c r="G414" s="152">
        <f>E414*F414</f>
        <v>0</v>
      </c>
      <c r="H414" s="153">
        <v>2.8850000000000001E-2</v>
      </c>
      <c r="I414" s="153">
        <f>E414*H414</f>
        <v>1.6197543999999999</v>
      </c>
      <c r="J414" s="153">
        <v>0</v>
      </c>
      <c r="K414" s="153">
        <f>E414*J414</f>
        <v>0</v>
      </c>
      <c r="Q414" s="146">
        <v>2</v>
      </c>
      <c r="AA414" s="122">
        <v>12</v>
      </c>
      <c r="AB414" s="122">
        <v>0</v>
      </c>
      <c r="AC414" s="122">
        <v>225</v>
      </c>
      <c r="BB414" s="122">
        <v>2</v>
      </c>
      <c r="BC414" s="122">
        <f>IF(BB414=1,G414,0)</f>
        <v>0</v>
      </c>
      <c r="BD414" s="122">
        <f>IF(BB414=2,G414,0)</f>
        <v>0</v>
      </c>
      <c r="BE414" s="122">
        <f>IF(BB414=3,G414,0)</f>
        <v>0</v>
      </c>
      <c r="BF414" s="122">
        <f>IF(BB414=4,G414,0)</f>
        <v>0</v>
      </c>
      <c r="BG414" s="122">
        <f>IF(BB414=5,G414,0)</f>
        <v>0</v>
      </c>
    </row>
    <row r="415" spans="1:59" x14ac:dyDescent="0.2">
      <c r="A415" s="154"/>
      <c r="B415" s="155"/>
      <c r="C415" s="666" t="s">
        <v>479</v>
      </c>
      <c r="D415" s="667"/>
      <c r="E415" s="156">
        <v>56.143999999999998</v>
      </c>
      <c r="F415" s="157"/>
      <c r="G415" s="158"/>
      <c r="H415" s="159"/>
      <c r="I415" s="159"/>
      <c r="J415" s="159"/>
      <c r="K415" s="159"/>
      <c r="M415" s="122" t="s">
        <v>479</v>
      </c>
      <c r="O415" s="160"/>
      <c r="Q415" s="146"/>
    </row>
    <row r="416" spans="1:59" ht="51" x14ac:dyDescent="0.2">
      <c r="A416" s="147">
        <v>226</v>
      </c>
      <c r="B416" s="148" t="s">
        <v>480</v>
      </c>
      <c r="C416" s="149" t="s">
        <v>1745</v>
      </c>
      <c r="D416" s="150" t="s">
        <v>99</v>
      </c>
      <c r="E416" s="151">
        <v>42.107999999999997</v>
      </c>
      <c r="F416" s="151"/>
      <c r="G416" s="152">
        <f>E416*F416</f>
        <v>0</v>
      </c>
      <c r="H416" s="153">
        <v>8.8500000000000002E-3</v>
      </c>
      <c r="I416" s="153">
        <f>E416*H416</f>
        <v>0.37265579999999998</v>
      </c>
      <c r="J416" s="153">
        <v>0</v>
      </c>
      <c r="K416" s="153">
        <f>E416*J416</f>
        <v>0</v>
      </c>
      <c r="Q416" s="146">
        <v>2</v>
      </c>
      <c r="AA416" s="122">
        <v>12</v>
      </c>
      <c r="AB416" s="122">
        <v>0</v>
      </c>
      <c r="AC416" s="122">
        <v>226</v>
      </c>
      <c r="BB416" s="122">
        <v>2</v>
      </c>
      <c r="BC416" s="122">
        <f>IF(BB416=1,G416,0)</f>
        <v>0</v>
      </c>
      <c r="BD416" s="122">
        <f>IF(BB416=2,G416,0)</f>
        <v>0</v>
      </c>
      <c r="BE416" s="122">
        <f>IF(BB416=3,G416,0)</f>
        <v>0</v>
      </c>
      <c r="BF416" s="122">
        <f>IF(BB416=4,G416,0)</f>
        <v>0</v>
      </c>
      <c r="BG416" s="122">
        <f>IF(BB416=5,G416,0)</f>
        <v>0</v>
      </c>
    </row>
    <row r="417" spans="1:59" x14ac:dyDescent="0.2">
      <c r="A417" s="154"/>
      <c r="B417" s="155"/>
      <c r="C417" s="666" t="s">
        <v>481</v>
      </c>
      <c r="D417" s="667"/>
      <c r="E417" s="156">
        <v>42.107999999999997</v>
      </c>
      <c r="F417" s="157"/>
      <c r="G417" s="158"/>
      <c r="H417" s="159"/>
      <c r="I417" s="159"/>
      <c r="J417" s="159"/>
      <c r="K417" s="159"/>
      <c r="M417" s="122" t="s">
        <v>481</v>
      </c>
      <c r="O417" s="160"/>
      <c r="Q417" s="146"/>
    </row>
    <row r="418" spans="1:59" ht="51" x14ac:dyDescent="0.2">
      <c r="A418" s="147">
        <v>227</v>
      </c>
      <c r="B418" s="148" t="s">
        <v>482</v>
      </c>
      <c r="C418" s="149" t="s">
        <v>1746</v>
      </c>
      <c r="D418" s="150" t="s">
        <v>136</v>
      </c>
      <c r="E418" s="151">
        <v>10</v>
      </c>
      <c r="F418" s="151"/>
      <c r="G418" s="152">
        <f t="shared" ref="G418:G435" si="42">E418*F418</f>
        <v>0</v>
      </c>
      <c r="H418" s="153">
        <v>1.7000000000000001E-2</v>
      </c>
      <c r="I418" s="153">
        <f t="shared" ref="I418:I435" si="43">E418*H418</f>
        <v>0.17</v>
      </c>
      <c r="J418" s="153">
        <v>0</v>
      </c>
      <c r="K418" s="153">
        <f t="shared" ref="K418:K435" si="44">E418*J418</f>
        <v>0</v>
      </c>
      <c r="Q418" s="146">
        <v>2</v>
      </c>
      <c r="AA418" s="122">
        <v>12</v>
      </c>
      <c r="AB418" s="122">
        <v>0</v>
      </c>
      <c r="AC418" s="122">
        <v>227</v>
      </c>
      <c r="BB418" s="122">
        <v>2</v>
      </c>
      <c r="BC418" s="122">
        <f t="shared" ref="BC418:BC435" si="45">IF(BB418=1,G418,0)</f>
        <v>0</v>
      </c>
      <c r="BD418" s="122">
        <f t="shared" ref="BD418:BD435" si="46">IF(BB418=2,G418,0)</f>
        <v>0</v>
      </c>
      <c r="BE418" s="122">
        <f t="shared" ref="BE418:BE435" si="47">IF(BB418=3,G418,0)</f>
        <v>0</v>
      </c>
      <c r="BF418" s="122">
        <f t="shared" ref="BF418:BF435" si="48">IF(BB418=4,G418,0)</f>
        <v>0</v>
      </c>
      <c r="BG418" s="122">
        <f t="shared" ref="BG418:BG435" si="49">IF(BB418=5,G418,0)</f>
        <v>0</v>
      </c>
    </row>
    <row r="419" spans="1:59" ht="51" x14ac:dyDescent="0.2">
      <c r="A419" s="147">
        <v>228</v>
      </c>
      <c r="B419" s="148" t="s">
        <v>483</v>
      </c>
      <c r="C419" s="149" t="s">
        <v>1655</v>
      </c>
      <c r="D419" s="150" t="s">
        <v>136</v>
      </c>
      <c r="E419" s="151">
        <v>5</v>
      </c>
      <c r="F419" s="151"/>
      <c r="G419" s="152">
        <f t="shared" si="42"/>
        <v>0</v>
      </c>
      <c r="H419" s="153">
        <v>2.8000000000000001E-2</v>
      </c>
      <c r="I419" s="153">
        <f t="shared" si="43"/>
        <v>0.14000000000000001</v>
      </c>
      <c r="J419" s="153">
        <v>0</v>
      </c>
      <c r="K419" s="153">
        <f t="shared" si="44"/>
        <v>0</v>
      </c>
      <c r="Q419" s="146">
        <v>2</v>
      </c>
      <c r="AA419" s="122">
        <v>12</v>
      </c>
      <c r="AB419" s="122">
        <v>0</v>
      </c>
      <c r="AC419" s="122">
        <v>228</v>
      </c>
      <c r="BB419" s="122">
        <v>2</v>
      </c>
      <c r="BC419" s="122">
        <f t="shared" si="45"/>
        <v>0</v>
      </c>
      <c r="BD419" s="122">
        <f t="shared" si="46"/>
        <v>0</v>
      </c>
      <c r="BE419" s="122">
        <f t="shared" si="47"/>
        <v>0</v>
      </c>
      <c r="BF419" s="122">
        <f t="shared" si="48"/>
        <v>0</v>
      </c>
      <c r="BG419" s="122">
        <f t="shared" si="49"/>
        <v>0</v>
      </c>
    </row>
    <row r="420" spans="1:59" ht="38.25" x14ac:dyDescent="0.2">
      <c r="A420" s="147">
        <v>229</v>
      </c>
      <c r="B420" s="148" t="s">
        <v>484</v>
      </c>
      <c r="C420" s="149" t="s">
        <v>1656</v>
      </c>
      <c r="D420" s="150" t="s">
        <v>136</v>
      </c>
      <c r="E420" s="151">
        <v>5</v>
      </c>
      <c r="F420" s="151"/>
      <c r="G420" s="152">
        <f t="shared" si="42"/>
        <v>0</v>
      </c>
      <c r="H420" s="153">
        <v>4.1000000000000002E-2</v>
      </c>
      <c r="I420" s="153">
        <f t="shared" si="43"/>
        <v>0.20500000000000002</v>
      </c>
      <c r="J420" s="153">
        <v>0</v>
      </c>
      <c r="K420" s="153">
        <f t="shared" si="44"/>
        <v>0</v>
      </c>
      <c r="Q420" s="146">
        <v>2</v>
      </c>
      <c r="AA420" s="122">
        <v>12</v>
      </c>
      <c r="AB420" s="122">
        <v>0</v>
      </c>
      <c r="AC420" s="122">
        <v>229</v>
      </c>
      <c r="BB420" s="122">
        <v>2</v>
      </c>
      <c r="BC420" s="122">
        <f t="shared" si="45"/>
        <v>0</v>
      </c>
      <c r="BD420" s="122">
        <f t="shared" si="46"/>
        <v>0</v>
      </c>
      <c r="BE420" s="122">
        <f t="shared" si="47"/>
        <v>0</v>
      </c>
      <c r="BF420" s="122">
        <f t="shared" si="48"/>
        <v>0</v>
      </c>
      <c r="BG420" s="122">
        <f t="shared" si="49"/>
        <v>0</v>
      </c>
    </row>
    <row r="421" spans="1:59" ht="51" x14ac:dyDescent="0.2">
      <c r="A421" s="147">
        <v>230</v>
      </c>
      <c r="B421" s="148" t="s">
        <v>485</v>
      </c>
      <c r="C421" s="149" t="s">
        <v>1657</v>
      </c>
      <c r="D421" s="150" t="s">
        <v>136</v>
      </c>
      <c r="E421" s="151">
        <v>30</v>
      </c>
      <c r="F421" s="151"/>
      <c r="G421" s="152">
        <f t="shared" si="42"/>
        <v>0</v>
      </c>
      <c r="H421" s="153">
        <v>3.5000000000000003E-2</v>
      </c>
      <c r="I421" s="153">
        <f t="shared" si="43"/>
        <v>1.05</v>
      </c>
      <c r="J421" s="153">
        <v>0</v>
      </c>
      <c r="K421" s="153">
        <f t="shared" si="44"/>
        <v>0</v>
      </c>
      <c r="Q421" s="146">
        <v>2</v>
      </c>
      <c r="AA421" s="122">
        <v>12</v>
      </c>
      <c r="AB421" s="122">
        <v>0</v>
      </c>
      <c r="AC421" s="122">
        <v>230</v>
      </c>
      <c r="BB421" s="122">
        <v>2</v>
      </c>
      <c r="BC421" s="122">
        <f t="shared" si="45"/>
        <v>0</v>
      </c>
      <c r="BD421" s="122">
        <f t="shared" si="46"/>
        <v>0</v>
      </c>
      <c r="BE421" s="122">
        <f t="shared" si="47"/>
        <v>0</v>
      </c>
      <c r="BF421" s="122">
        <f t="shared" si="48"/>
        <v>0</v>
      </c>
      <c r="BG421" s="122">
        <f t="shared" si="49"/>
        <v>0</v>
      </c>
    </row>
    <row r="422" spans="1:59" ht="51" x14ac:dyDescent="0.2">
      <c r="A422" s="147">
        <v>231</v>
      </c>
      <c r="B422" s="148" t="s">
        <v>486</v>
      </c>
      <c r="C422" s="149" t="s">
        <v>1658</v>
      </c>
      <c r="D422" s="150" t="s">
        <v>136</v>
      </c>
      <c r="E422" s="151">
        <v>20</v>
      </c>
      <c r="F422" s="151"/>
      <c r="G422" s="152">
        <f t="shared" si="42"/>
        <v>0</v>
      </c>
      <c r="H422" s="153">
        <v>1.7000000000000001E-2</v>
      </c>
      <c r="I422" s="153">
        <f t="shared" si="43"/>
        <v>0.34</v>
      </c>
      <c r="J422" s="153">
        <v>0</v>
      </c>
      <c r="K422" s="153">
        <f t="shared" si="44"/>
        <v>0</v>
      </c>
      <c r="Q422" s="146">
        <v>2</v>
      </c>
      <c r="AA422" s="122">
        <v>12</v>
      </c>
      <c r="AB422" s="122">
        <v>0</v>
      </c>
      <c r="AC422" s="122">
        <v>231</v>
      </c>
      <c r="BB422" s="122">
        <v>2</v>
      </c>
      <c r="BC422" s="122">
        <f t="shared" si="45"/>
        <v>0</v>
      </c>
      <c r="BD422" s="122">
        <f t="shared" si="46"/>
        <v>0</v>
      </c>
      <c r="BE422" s="122">
        <f t="shared" si="47"/>
        <v>0</v>
      </c>
      <c r="BF422" s="122">
        <f t="shared" si="48"/>
        <v>0</v>
      </c>
      <c r="BG422" s="122">
        <f t="shared" si="49"/>
        <v>0</v>
      </c>
    </row>
    <row r="423" spans="1:59" ht="51" x14ac:dyDescent="0.2">
      <c r="A423" s="147">
        <v>232</v>
      </c>
      <c r="B423" s="148" t="s">
        <v>487</v>
      </c>
      <c r="C423" s="149" t="s">
        <v>1659</v>
      </c>
      <c r="D423" s="150" t="s">
        <v>136</v>
      </c>
      <c r="E423" s="151">
        <v>30</v>
      </c>
      <c r="F423" s="151"/>
      <c r="G423" s="152">
        <f t="shared" si="42"/>
        <v>0</v>
      </c>
      <c r="H423" s="153">
        <v>3.1E-2</v>
      </c>
      <c r="I423" s="153">
        <f t="shared" si="43"/>
        <v>0.92999999999999994</v>
      </c>
      <c r="J423" s="153">
        <v>0</v>
      </c>
      <c r="K423" s="153">
        <f t="shared" si="44"/>
        <v>0</v>
      </c>
      <c r="Q423" s="146">
        <v>2</v>
      </c>
      <c r="AA423" s="122">
        <v>12</v>
      </c>
      <c r="AB423" s="122">
        <v>0</v>
      </c>
      <c r="AC423" s="122">
        <v>232</v>
      </c>
      <c r="BB423" s="122">
        <v>2</v>
      </c>
      <c r="BC423" s="122">
        <f t="shared" si="45"/>
        <v>0</v>
      </c>
      <c r="BD423" s="122">
        <f t="shared" si="46"/>
        <v>0</v>
      </c>
      <c r="BE423" s="122">
        <f t="shared" si="47"/>
        <v>0</v>
      </c>
      <c r="BF423" s="122">
        <f t="shared" si="48"/>
        <v>0</v>
      </c>
      <c r="BG423" s="122">
        <f t="shared" si="49"/>
        <v>0</v>
      </c>
    </row>
    <row r="424" spans="1:59" ht="51" x14ac:dyDescent="0.2">
      <c r="A424" s="147">
        <v>233</v>
      </c>
      <c r="B424" s="148" t="s">
        <v>488</v>
      </c>
      <c r="C424" s="149" t="s">
        <v>1660</v>
      </c>
      <c r="D424" s="150" t="s">
        <v>136</v>
      </c>
      <c r="E424" s="151">
        <v>2</v>
      </c>
      <c r="F424" s="151"/>
      <c r="G424" s="152">
        <f t="shared" si="42"/>
        <v>0</v>
      </c>
      <c r="H424" s="153">
        <v>5.1999999999999998E-2</v>
      </c>
      <c r="I424" s="153">
        <f t="shared" si="43"/>
        <v>0.104</v>
      </c>
      <c r="J424" s="153">
        <v>0</v>
      </c>
      <c r="K424" s="153">
        <f t="shared" si="44"/>
        <v>0</v>
      </c>
      <c r="Q424" s="146">
        <v>2</v>
      </c>
      <c r="AA424" s="122">
        <v>12</v>
      </c>
      <c r="AB424" s="122">
        <v>0</v>
      </c>
      <c r="AC424" s="122">
        <v>233</v>
      </c>
      <c r="BB424" s="122">
        <v>2</v>
      </c>
      <c r="BC424" s="122">
        <f t="shared" si="45"/>
        <v>0</v>
      </c>
      <c r="BD424" s="122">
        <f t="shared" si="46"/>
        <v>0</v>
      </c>
      <c r="BE424" s="122">
        <f t="shared" si="47"/>
        <v>0</v>
      </c>
      <c r="BF424" s="122">
        <f t="shared" si="48"/>
        <v>0</v>
      </c>
      <c r="BG424" s="122">
        <f t="shared" si="49"/>
        <v>0</v>
      </c>
    </row>
    <row r="425" spans="1:59" ht="51" x14ac:dyDescent="0.2">
      <c r="A425" s="147">
        <v>234</v>
      </c>
      <c r="B425" s="148" t="s">
        <v>489</v>
      </c>
      <c r="C425" s="149" t="s">
        <v>1661</v>
      </c>
      <c r="D425" s="150" t="s">
        <v>136</v>
      </c>
      <c r="E425" s="151">
        <v>2</v>
      </c>
      <c r="F425" s="151"/>
      <c r="G425" s="152">
        <f t="shared" si="42"/>
        <v>0</v>
      </c>
      <c r="H425" s="153">
        <v>4.8000000000000001E-2</v>
      </c>
      <c r="I425" s="153">
        <f t="shared" si="43"/>
        <v>9.6000000000000002E-2</v>
      </c>
      <c r="J425" s="153">
        <v>0</v>
      </c>
      <c r="K425" s="153">
        <f t="shared" si="44"/>
        <v>0</v>
      </c>
      <c r="Q425" s="146">
        <v>2</v>
      </c>
      <c r="AA425" s="122">
        <v>12</v>
      </c>
      <c r="AB425" s="122">
        <v>0</v>
      </c>
      <c r="AC425" s="122">
        <v>234</v>
      </c>
      <c r="BB425" s="122">
        <v>2</v>
      </c>
      <c r="BC425" s="122">
        <f t="shared" si="45"/>
        <v>0</v>
      </c>
      <c r="BD425" s="122">
        <f t="shared" si="46"/>
        <v>0</v>
      </c>
      <c r="BE425" s="122">
        <f t="shared" si="47"/>
        <v>0</v>
      </c>
      <c r="BF425" s="122">
        <f t="shared" si="48"/>
        <v>0</v>
      </c>
      <c r="BG425" s="122">
        <f t="shared" si="49"/>
        <v>0</v>
      </c>
    </row>
    <row r="426" spans="1:59" ht="51" x14ac:dyDescent="0.2">
      <c r="A426" s="147">
        <v>235</v>
      </c>
      <c r="B426" s="148" t="s">
        <v>490</v>
      </c>
      <c r="C426" s="149" t="s">
        <v>1662</v>
      </c>
      <c r="D426" s="150" t="s">
        <v>136</v>
      </c>
      <c r="E426" s="151">
        <v>4</v>
      </c>
      <c r="F426" s="151"/>
      <c r="G426" s="152">
        <f t="shared" si="42"/>
        <v>0</v>
      </c>
      <c r="H426" s="153">
        <v>2.8000000000000001E-2</v>
      </c>
      <c r="I426" s="153">
        <f t="shared" si="43"/>
        <v>0.112</v>
      </c>
      <c r="J426" s="153">
        <v>0</v>
      </c>
      <c r="K426" s="153">
        <f t="shared" si="44"/>
        <v>0</v>
      </c>
      <c r="Q426" s="146">
        <v>2</v>
      </c>
      <c r="AA426" s="122">
        <v>12</v>
      </c>
      <c r="AB426" s="122">
        <v>0</v>
      </c>
      <c r="AC426" s="122">
        <v>235</v>
      </c>
      <c r="BB426" s="122">
        <v>2</v>
      </c>
      <c r="BC426" s="122">
        <f t="shared" si="45"/>
        <v>0</v>
      </c>
      <c r="BD426" s="122">
        <f t="shared" si="46"/>
        <v>0</v>
      </c>
      <c r="BE426" s="122">
        <f t="shared" si="47"/>
        <v>0</v>
      </c>
      <c r="BF426" s="122">
        <f t="shared" si="48"/>
        <v>0</v>
      </c>
      <c r="BG426" s="122">
        <f t="shared" si="49"/>
        <v>0</v>
      </c>
    </row>
    <row r="427" spans="1:59" ht="51" x14ac:dyDescent="0.2">
      <c r="A427" s="147">
        <v>236</v>
      </c>
      <c r="B427" s="148" t="s">
        <v>491</v>
      </c>
      <c r="C427" s="149" t="s">
        <v>1669</v>
      </c>
      <c r="D427" s="150" t="s">
        <v>136</v>
      </c>
      <c r="E427" s="151">
        <v>8</v>
      </c>
      <c r="F427" s="151"/>
      <c r="G427" s="152">
        <f t="shared" si="42"/>
        <v>0</v>
      </c>
      <c r="H427" s="153">
        <v>1.7999999999999999E-2</v>
      </c>
      <c r="I427" s="153">
        <f t="shared" si="43"/>
        <v>0.14399999999999999</v>
      </c>
      <c r="J427" s="153">
        <v>0</v>
      </c>
      <c r="K427" s="153">
        <f t="shared" si="44"/>
        <v>0</v>
      </c>
      <c r="Q427" s="146">
        <v>2</v>
      </c>
      <c r="AA427" s="122">
        <v>12</v>
      </c>
      <c r="AB427" s="122">
        <v>0</v>
      </c>
      <c r="AC427" s="122">
        <v>236</v>
      </c>
      <c r="BB427" s="122">
        <v>2</v>
      </c>
      <c r="BC427" s="122">
        <f t="shared" si="45"/>
        <v>0</v>
      </c>
      <c r="BD427" s="122">
        <f t="shared" si="46"/>
        <v>0</v>
      </c>
      <c r="BE427" s="122">
        <f t="shared" si="47"/>
        <v>0</v>
      </c>
      <c r="BF427" s="122">
        <f t="shared" si="48"/>
        <v>0</v>
      </c>
      <c r="BG427" s="122">
        <f t="shared" si="49"/>
        <v>0</v>
      </c>
    </row>
    <row r="428" spans="1:59" ht="51" x14ac:dyDescent="0.2">
      <c r="A428" s="147">
        <v>237</v>
      </c>
      <c r="B428" s="148" t="s">
        <v>492</v>
      </c>
      <c r="C428" s="149" t="s">
        <v>1663</v>
      </c>
      <c r="D428" s="150" t="s">
        <v>136</v>
      </c>
      <c r="E428" s="151">
        <v>2</v>
      </c>
      <c r="F428" s="151"/>
      <c r="G428" s="152">
        <f t="shared" si="42"/>
        <v>0</v>
      </c>
      <c r="H428" s="153">
        <v>2.5000000000000001E-2</v>
      </c>
      <c r="I428" s="153">
        <f t="shared" si="43"/>
        <v>0.05</v>
      </c>
      <c r="J428" s="153">
        <v>0</v>
      </c>
      <c r="K428" s="153">
        <f t="shared" si="44"/>
        <v>0</v>
      </c>
      <c r="Q428" s="146">
        <v>2</v>
      </c>
      <c r="AA428" s="122">
        <v>12</v>
      </c>
      <c r="AB428" s="122">
        <v>0</v>
      </c>
      <c r="AC428" s="122">
        <v>237</v>
      </c>
      <c r="BB428" s="122">
        <v>2</v>
      </c>
      <c r="BC428" s="122">
        <f t="shared" si="45"/>
        <v>0</v>
      </c>
      <c r="BD428" s="122">
        <f t="shared" si="46"/>
        <v>0</v>
      </c>
      <c r="BE428" s="122">
        <f t="shared" si="47"/>
        <v>0</v>
      </c>
      <c r="BF428" s="122">
        <f t="shared" si="48"/>
        <v>0</v>
      </c>
      <c r="BG428" s="122">
        <f t="shared" si="49"/>
        <v>0</v>
      </c>
    </row>
    <row r="429" spans="1:59" ht="38.25" x14ac:dyDescent="0.2">
      <c r="A429" s="147">
        <v>238</v>
      </c>
      <c r="B429" s="148" t="s">
        <v>493</v>
      </c>
      <c r="C429" s="149" t="s">
        <v>1668</v>
      </c>
      <c r="D429" s="150" t="s">
        <v>136</v>
      </c>
      <c r="E429" s="151">
        <v>2</v>
      </c>
      <c r="F429" s="151"/>
      <c r="G429" s="152">
        <f t="shared" si="42"/>
        <v>0</v>
      </c>
      <c r="H429" s="153">
        <v>2.4E-2</v>
      </c>
      <c r="I429" s="153">
        <f t="shared" si="43"/>
        <v>4.8000000000000001E-2</v>
      </c>
      <c r="J429" s="153">
        <v>0</v>
      </c>
      <c r="K429" s="153">
        <f t="shared" si="44"/>
        <v>0</v>
      </c>
      <c r="Q429" s="146">
        <v>2</v>
      </c>
      <c r="AA429" s="122">
        <v>12</v>
      </c>
      <c r="AB429" s="122">
        <v>0</v>
      </c>
      <c r="AC429" s="122">
        <v>238</v>
      </c>
      <c r="BB429" s="122">
        <v>2</v>
      </c>
      <c r="BC429" s="122">
        <f t="shared" si="45"/>
        <v>0</v>
      </c>
      <c r="BD429" s="122">
        <f t="shared" si="46"/>
        <v>0</v>
      </c>
      <c r="BE429" s="122">
        <f t="shared" si="47"/>
        <v>0</v>
      </c>
      <c r="BF429" s="122">
        <f t="shared" si="48"/>
        <v>0</v>
      </c>
      <c r="BG429" s="122">
        <f t="shared" si="49"/>
        <v>0</v>
      </c>
    </row>
    <row r="430" spans="1:59" ht="51" x14ac:dyDescent="0.2">
      <c r="A430" s="147">
        <v>239</v>
      </c>
      <c r="B430" s="148" t="s">
        <v>494</v>
      </c>
      <c r="C430" s="149" t="s">
        <v>1667</v>
      </c>
      <c r="D430" s="150" t="s">
        <v>136</v>
      </c>
      <c r="E430" s="151">
        <v>2</v>
      </c>
      <c r="F430" s="151"/>
      <c r="G430" s="152">
        <f t="shared" si="42"/>
        <v>0</v>
      </c>
      <c r="H430" s="153">
        <v>1.7999999999999999E-2</v>
      </c>
      <c r="I430" s="153">
        <f t="shared" si="43"/>
        <v>3.5999999999999997E-2</v>
      </c>
      <c r="J430" s="153">
        <v>0</v>
      </c>
      <c r="K430" s="153">
        <f t="shared" si="44"/>
        <v>0</v>
      </c>
      <c r="Q430" s="146">
        <v>2</v>
      </c>
      <c r="AA430" s="122">
        <v>12</v>
      </c>
      <c r="AB430" s="122">
        <v>0</v>
      </c>
      <c r="AC430" s="122">
        <v>239</v>
      </c>
      <c r="BB430" s="122">
        <v>2</v>
      </c>
      <c r="BC430" s="122">
        <f t="shared" si="45"/>
        <v>0</v>
      </c>
      <c r="BD430" s="122">
        <f t="shared" si="46"/>
        <v>0</v>
      </c>
      <c r="BE430" s="122">
        <f t="shared" si="47"/>
        <v>0</v>
      </c>
      <c r="BF430" s="122">
        <f t="shared" si="48"/>
        <v>0</v>
      </c>
      <c r="BG430" s="122">
        <f t="shared" si="49"/>
        <v>0</v>
      </c>
    </row>
    <row r="431" spans="1:59" ht="51" x14ac:dyDescent="0.2">
      <c r="A431" s="147">
        <v>240</v>
      </c>
      <c r="B431" s="148" t="s">
        <v>495</v>
      </c>
      <c r="C431" s="149" t="s">
        <v>1666</v>
      </c>
      <c r="D431" s="150" t="s">
        <v>136</v>
      </c>
      <c r="E431" s="151">
        <v>10</v>
      </c>
      <c r="F431" s="151"/>
      <c r="G431" s="152">
        <f t="shared" si="42"/>
        <v>0</v>
      </c>
      <c r="H431" s="153">
        <v>3.2000000000000001E-2</v>
      </c>
      <c r="I431" s="153">
        <f t="shared" si="43"/>
        <v>0.32</v>
      </c>
      <c r="J431" s="153">
        <v>0</v>
      </c>
      <c r="K431" s="153">
        <f t="shared" si="44"/>
        <v>0</v>
      </c>
      <c r="Q431" s="146">
        <v>2</v>
      </c>
      <c r="AA431" s="122">
        <v>12</v>
      </c>
      <c r="AB431" s="122">
        <v>0</v>
      </c>
      <c r="AC431" s="122">
        <v>240</v>
      </c>
      <c r="BB431" s="122">
        <v>2</v>
      </c>
      <c r="BC431" s="122">
        <f t="shared" si="45"/>
        <v>0</v>
      </c>
      <c r="BD431" s="122">
        <f t="shared" si="46"/>
        <v>0</v>
      </c>
      <c r="BE431" s="122">
        <f t="shared" si="47"/>
        <v>0</v>
      </c>
      <c r="BF431" s="122">
        <f t="shared" si="48"/>
        <v>0</v>
      </c>
      <c r="BG431" s="122">
        <f t="shared" si="49"/>
        <v>0</v>
      </c>
    </row>
    <row r="432" spans="1:59" ht="51" x14ac:dyDescent="0.2">
      <c r="A432" s="147">
        <v>241</v>
      </c>
      <c r="B432" s="148" t="s">
        <v>496</v>
      </c>
      <c r="C432" s="149" t="s">
        <v>1665</v>
      </c>
      <c r="D432" s="150" t="s">
        <v>136</v>
      </c>
      <c r="E432" s="151">
        <v>10</v>
      </c>
      <c r="F432" s="151"/>
      <c r="G432" s="152">
        <f t="shared" si="42"/>
        <v>0</v>
      </c>
      <c r="H432" s="153">
        <v>2.4E-2</v>
      </c>
      <c r="I432" s="153">
        <f t="shared" si="43"/>
        <v>0.24</v>
      </c>
      <c r="J432" s="153">
        <v>0</v>
      </c>
      <c r="K432" s="153">
        <f t="shared" si="44"/>
        <v>0</v>
      </c>
      <c r="Q432" s="146">
        <v>2</v>
      </c>
      <c r="AA432" s="122">
        <v>12</v>
      </c>
      <c r="AB432" s="122">
        <v>0</v>
      </c>
      <c r="AC432" s="122">
        <v>241</v>
      </c>
      <c r="BB432" s="122">
        <v>2</v>
      </c>
      <c r="BC432" s="122">
        <f t="shared" si="45"/>
        <v>0</v>
      </c>
      <c r="BD432" s="122">
        <f t="shared" si="46"/>
        <v>0</v>
      </c>
      <c r="BE432" s="122">
        <f t="shared" si="47"/>
        <v>0</v>
      </c>
      <c r="BF432" s="122">
        <f t="shared" si="48"/>
        <v>0</v>
      </c>
      <c r="BG432" s="122">
        <f t="shared" si="49"/>
        <v>0</v>
      </c>
    </row>
    <row r="433" spans="1:59" ht="38.25" x14ac:dyDescent="0.2">
      <c r="A433" s="147">
        <v>242</v>
      </c>
      <c r="B433" s="148" t="s">
        <v>497</v>
      </c>
      <c r="C433" s="149" t="s">
        <v>1664</v>
      </c>
      <c r="D433" s="150" t="s">
        <v>136</v>
      </c>
      <c r="E433" s="151">
        <v>10</v>
      </c>
      <c r="F433" s="151"/>
      <c r="G433" s="152">
        <f t="shared" si="42"/>
        <v>0</v>
      </c>
      <c r="H433" s="153">
        <v>1.7999999999999999E-2</v>
      </c>
      <c r="I433" s="153">
        <f t="shared" si="43"/>
        <v>0.18</v>
      </c>
      <c r="J433" s="153">
        <v>0</v>
      </c>
      <c r="K433" s="153">
        <f t="shared" si="44"/>
        <v>0</v>
      </c>
      <c r="Q433" s="146">
        <v>2</v>
      </c>
      <c r="AA433" s="122">
        <v>12</v>
      </c>
      <c r="AB433" s="122">
        <v>0</v>
      </c>
      <c r="AC433" s="122">
        <v>242</v>
      </c>
      <c r="BB433" s="122">
        <v>2</v>
      </c>
      <c r="BC433" s="122">
        <f t="shared" si="45"/>
        <v>0</v>
      </c>
      <c r="BD433" s="122">
        <f t="shared" si="46"/>
        <v>0</v>
      </c>
      <c r="BE433" s="122">
        <f t="shared" si="47"/>
        <v>0</v>
      </c>
      <c r="BF433" s="122">
        <f t="shared" si="48"/>
        <v>0</v>
      </c>
      <c r="BG433" s="122">
        <f t="shared" si="49"/>
        <v>0</v>
      </c>
    </row>
    <row r="434" spans="1:59" ht="51" x14ac:dyDescent="0.2">
      <c r="A434" s="147">
        <v>243</v>
      </c>
      <c r="B434" s="148" t="s">
        <v>498</v>
      </c>
      <c r="C434" s="149" t="s">
        <v>1670</v>
      </c>
      <c r="D434" s="150" t="s">
        <v>136</v>
      </c>
      <c r="E434" s="151">
        <v>10</v>
      </c>
      <c r="F434" s="151"/>
      <c r="G434" s="152">
        <f t="shared" si="42"/>
        <v>0</v>
      </c>
      <c r="H434" s="153">
        <v>0</v>
      </c>
      <c r="I434" s="153">
        <f t="shared" si="43"/>
        <v>0</v>
      </c>
      <c r="J434" s="153">
        <v>0</v>
      </c>
      <c r="K434" s="153">
        <f t="shared" si="44"/>
        <v>0</v>
      </c>
      <c r="Q434" s="146">
        <v>2</v>
      </c>
      <c r="AA434" s="122">
        <v>12</v>
      </c>
      <c r="AB434" s="122">
        <v>0</v>
      </c>
      <c r="AC434" s="122">
        <v>243</v>
      </c>
      <c r="BB434" s="122">
        <v>2</v>
      </c>
      <c r="BC434" s="122">
        <f t="shared" si="45"/>
        <v>0</v>
      </c>
      <c r="BD434" s="122">
        <f t="shared" si="46"/>
        <v>0</v>
      </c>
      <c r="BE434" s="122">
        <f t="shared" si="47"/>
        <v>0</v>
      </c>
      <c r="BF434" s="122">
        <f t="shared" si="48"/>
        <v>0</v>
      </c>
      <c r="BG434" s="122">
        <f t="shared" si="49"/>
        <v>0</v>
      </c>
    </row>
    <row r="435" spans="1:59" ht="63.75" x14ac:dyDescent="0.2">
      <c r="A435" s="147">
        <v>244</v>
      </c>
      <c r="B435" s="148" t="s">
        <v>499</v>
      </c>
      <c r="C435" s="149" t="s">
        <v>1671</v>
      </c>
      <c r="D435" s="150" t="s">
        <v>99</v>
      </c>
      <c r="E435" s="151">
        <v>47.15</v>
      </c>
      <c r="F435" s="151"/>
      <c r="G435" s="152">
        <f t="shared" si="42"/>
        <v>0</v>
      </c>
      <c r="H435" s="153">
        <v>1.4999999999999999E-2</v>
      </c>
      <c r="I435" s="153">
        <f t="shared" si="43"/>
        <v>0.70724999999999993</v>
      </c>
      <c r="J435" s="153">
        <v>0</v>
      </c>
      <c r="K435" s="153">
        <f t="shared" si="44"/>
        <v>0</v>
      </c>
      <c r="Q435" s="146">
        <v>2</v>
      </c>
      <c r="AA435" s="122">
        <v>12</v>
      </c>
      <c r="AB435" s="122">
        <v>0</v>
      </c>
      <c r="AC435" s="122">
        <v>244</v>
      </c>
      <c r="BB435" s="122">
        <v>2</v>
      </c>
      <c r="BC435" s="122">
        <f t="shared" si="45"/>
        <v>0</v>
      </c>
      <c r="BD435" s="122">
        <f t="shared" si="46"/>
        <v>0</v>
      </c>
      <c r="BE435" s="122">
        <f t="shared" si="47"/>
        <v>0</v>
      </c>
      <c r="BF435" s="122">
        <f t="shared" si="48"/>
        <v>0</v>
      </c>
      <c r="BG435" s="122">
        <f t="shared" si="49"/>
        <v>0</v>
      </c>
    </row>
    <row r="436" spans="1:59" ht="20.25" customHeight="1" x14ac:dyDescent="0.2">
      <c r="A436" s="154"/>
      <c r="B436" s="155"/>
      <c r="C436" s="666" t="s">
        <v>500</v>
      </c>
      <c r="D436" s="667"/>
      <c r="E436" s="156">
        <v>47.15</v>
      </c>
      <c r="F436" s="157"/>
      <c r="G436" s="158"/>
      <c r="H436" s="159"/>
      <c r="I436" s="159"/>
      <c r="J436" s="159"/>
      <c r="K436" s="159"/>
      <c r="M436" s="122" t="s">
        <v>500</v>
      </c>
      <c r="O436" s="160"/>
      <c r="Q436" s="146"/>
    </row>
    <row r="437" spans="1:59" ht="51" x14ac:dyDescent="0.2">
      <c r="A437" s="147">
        <v>245</v>
      </c>
      <c r="B437" s="148" t="s">
        <v>501</v>
      </c>
      <c r="C437" s="149" t="s">
        <v>1672</v>
      </c>
      <c r="D437" s="150" t="s">
        <v>136</v>
      </c>
      <c r="E437" s="151">
        <v>10</v>
      </c>
      <c r="F437" s="151"/>
      <c r="G437" s="152">
        <f>E437*F437</f>
        <v>0</v>
      </c>
      <c r="H437" s="153">
        <v>0.161</v>
      </c>
      <c r="I437" s="153">
        <f>E437*H437</f>
        <v>1.61</v>
      </c>
      <c r="J437" s="153">
        <v>0</v>
      </c>
      <c r="K437" s="153">
        <f>E437*J437</f>
        <v>0</v>
      </c>
      <c r="Q437" s="146">
        <v>2</v>
      </c>
      <c r="AA437" s="122">
        <v>12</v>
      </c>
      <c r="AB437" s="122">
        <v>0</v>
      </c>
      <c r="AC437" s="122">
        <v>245</v>
      </c>
      <c r="BB437" s="122">
        <v>2</v>
      </c>
      <c r="BC437" s="122">
        <f>IF(BB437=1,G437,0)</f>
        <v>0</v>
      </c>
      <c r="BD437" s="122">
        <f>IF(BB437=2,G437,0)</f>
        <v>0</v>
      </c>
      <c r="BE437" s="122">
        <f>IF(BB437=3,G437,0)</f>
        <v>0</v>
      </c>
      <c r="BF437" s="122">
        <f>IF(BB437=4,G437,0)</f>
        <v>0</v>
      </c>
      <c r="BG437" s="122">
        <f>IF(BB437=5,G437,0)</f>
        <v>0</v>
      </c>
    </row>
    <row r="438" spans="1:59" ht="51" x14ac:dyDescent="0.2">
      <c r="A438" s="147">
        <v>246</v>
      </c>
      <c r="B438" s="148" t="s">
        <v>502</v>
      </c>
      <c r="C438" s="149" t="s">
        <v>1673</v>
      </c>
      <c r="D438" s="150" t="s">
        <v>75</v>
      </c>
      <c r="E438" s="151">
        <v>11.68</v>
      </c>
      <c r="F438" s="151"/>
      <c r="G438" s="152">
        <f>E438*F438</f>
        <v>0</v>
      </c>
      <c r="H438" s="153">
        <v>0.125</v>
      </c>
      <c r="I438" s="153">
        <f>E438*H438</f>
        <v>1.46</v>
      </c>
      <c r="J438" s="153">
        <v>0</v>
      </c>
      <c r="K438" s="153">
        <f>E438*J438</f>
        <v>0</v>
      </c>
      <c r="Q438" s="146">
        <v>2</v>
      </c>
      <c r="AA438" s="122">
        <v>12</v>
      </c>
      <c r="AB438" s="122">
        <v>0</v>
      </c>
      <c r="AC438" s="122">
        <v>246</v>
      </c>
      <c r="BB438" s="122">
        <v>2</v>
      </c>
      <c r="BC438" s="122">
        <f>IF(BB438=1,G438,0)</f>
        <v>0</v>
      </c>
      <c r="BD438" s="122">
        <f>IF(BB438=2,G438,0)</f>
        <v>0</v>
      </c>
      <c r="BE438" s="122">
        <f>IF(BB438=3,G438,0)</f>
        <v>0</v>
      </c>
      <c r="BF438" s="122">
        <f>IF(BB438=4,G438,0)</f>
        <v>0</v>
      </c>
      <c r="BG438" s="122">
        <f>IF(BB438=5,G438,0)</f>
        <v>0</v>
      </c>
    </row>
    <row r="439" spans="1:59" x14ac:dyDescent="0.2">
      <c r="A439" s="154"/>
      <c r="B439" s="155"/>
      <c r="C439" s="666" t="s">
        <v>503</v>
      </c>
      <c r="D439" s="667"/>
      <c r="E439" s="156">
        <v>11.68</v>
      </c>
      <c r="F439" s="157"/>
      <c r="G439" s="158"/>
      <c r="H439" s="159"/>
      <c r="I439" s="159"/>
      <c r="J439" s="159"/>
      <c r="K439" s="159"/>
      <c r="M439" s="122" t="s">
        <v>503</v>
      </c>
      <c r="O439" s="160"/>
      <c r="Q439" s="146"/>
    </row>
    <row r="440" spans="1:59" ht="51" x14ac:dyDescent="0.2">
      <c r="A440" s="147">
        <v>247</v>
      </c>
      <c r="B440" s="148" t="s">
        <v>504</v>
      </c>
      <c r="C440" s="149" t="s">
        <v>1674</v>
      </c>
      <c r="D440" s="150" t="s">
        <v>75</v>
      </c>
      <c r="E440" s="151">
        <v>62.02</v>
      </c>
      <c r="F440" s="151"/>
      <c r="G440" s="152">
        <f>E440*F440</f>
        <v>0</v>
      </c>
      <c r="H440" s="153">
        <v>2.8000000000000001E-2</v>
      </c>
      <c r="I440" s="153">
        <f>E440*H440</f>
        <v>1.7365600000000001</v>
      </c>
      <c r="J440" s="153">
        <v>0</v>
      </c>
      <c r="K440" s="153">
        <f>E440*J440</f>
        <v>0</v>
      </c>
      <c r="Q440" s="146">
        <v>2</v>
      </c>
      <c r="AA440" s="122">
        <v>12</v>
      </c>
      <c r="AB440" s="122">
        <v>0</v>
      </c>
      <c r="AC440" s="122">
        <v>247</v>
      </c>
      <c r="BB440" s="122">
        <v>2</v>
      </c>
      <c r="BC440" s="122">
        <f>IF(BB440=1,G440,0)</f>
        <v>0</v>
      </c>
      <c r="BD440" s="122">
        <f>IF(BB440=2,G440,0)</f>
        <v>0</v>
      </c>
      <c r="BE440" s="122">
        <f>IF(BB440=3,G440,0)</f>
        <v>0</v>
      </c>
      <c r="BF440" s="122">
        <f>IF(BB440=4,G440,0)</f>
        <v>0</v>
      </c>
      <c r="BG440" s="122">
        <f>IF(BB440=5,G440,0)</f>
        <v>0</v>
      </c>
    </row>
    <row r="441" spans="1:59" ht="16.5" customHeight="1" x14ac:dyDescent="0.2">
      <c r="A441" s="154"/>
      <c r="B441" s="155"/>
      <c r="C441" s="666" t="s">
        <v>505</v>
      </c>
      <c r="D441" s="667"/>
      <c r="E441" s="156">
        <v>62.02</v>
      </c>
      <c r="F441" s="157"/>
      <c r="G441" s="158"/>
      <c r="H441" s="159"/>
      <c r="I441" s="159"/>
      <c r="J441" s="159"/>
      <c r="K441" s="159"/>
      <c r="M441" s="122" t="s">
        <v>505</v>
      </c>
      <c r="O441" s="160"/>
      <c r="Q441" s="146"/>
    </row>
    <row r="442" spans="1:59" ht="51" x14ac:dyDescent="0.2">
      <c r="A442" s="147">
        <v>248</v>
      </c>
      <c r="B442" s="148" t="s">
        <v>506</v>
      </c>
      <c r="C442" s="149" t="s">
        <v>1675</v>
      </c>
      <c r="D442" s="150" t="s">
        <v>136</v>
      </c>
      <c r="E442" s="151">
        <v>2</v>
      </c>
      <c r="F442" s="151"/>
      <c r="G442" s="152">
        <f>E442*F442</f>
        <v>0</v>
      </c>
      <c r="H442" s="153">
        <v>0.45200000000000001</v>
      </c>
      <c r="I442" s="153">
        <f>E442*H442</f>
        <v>0.90400000000000003</v>
      </c>
      <c r="J442" s="153">
        <v>0</v>
      </c>
      <c r="K442" s="153">
        <f>E442*J442</f>
        <v>0</v>
      </c>
      <c r="Q442" s="146">
        <v>2</v>
      </c>
      <c r="AA442" s="122">
        <v>12</v>
      </c>
      <c r="AB442" s="122">
        <v>0</v>
      </c>
      <c r="AC442" s="122">
        <v>248</v>
      </c>
      <c r="BB442" s="122">
        <v>2</v>
      </c>
      <c r="BC442" s="122">
        <f>IF(BB442=1,G442,0)</f>
        <v>0</v>
      </c>
      <c r="BD442" s="122">
        <f>IF(BB442=2,G442,0)</f>
        <v>0</v>
      </c>
      <c r="BE442" s="122">
        <f>IF(BB442=3,G442,0)</f>
        <v>0</v>
      </c>
      <c r="BF442" s="122">
        <f>IF(BB442=4,G442,0)</f>
        <v>0</v>
      </c>
      <c r="BG442" s="122">
        <f>IF(BB442=5,G442,0)</f>
        <v>0</v>
      </c>
    </row>
    <row r="443" spans="1:59" ht="63.75" x14ac:dyDescent="0.2">
      <c r="A443" s="147">
        <v>249</v>
      </c>
      <c r="B443" s="148" t="s">
        <v>507</v>
      </c>
      <c r="C443" s="149" t="s">
        <v>1676</v>
      </c>
      <c r="D443" s="150" t="s">
        <v>136</v>
      </c>
      <c r="E443" s="151">
        <v>10</v>
      </c>
      <c r="F443" s="151"/>
      <c r="G443" s="152">
        <f>E443*F443</f>
        <v>0</v>
      </c>
      <c r="H443" s="153">
        <v>0.115</v>
      </c>
      <c r="I443" s="153">
        <f>E443*H443</f>
        <v>1.1500000000000001</v>
      </c>
      <c r="J443" s="153">
        <v>0</v>
      </c>
      <c r="K443" s="153">
        <f>E443*J443</f>
        <v>0</v>
      </c>
      <c r="Q443" s="146">
        <v>2</v>
      </c>
      <c r="AA443" s="122">
        <v>12</v>
      </c>
      <c r="AB443" s="122">
        <v>0</v>
      </c>
      <c r="AC443" s="122">
        <v>249</v>
      </c>
      <c r="BB443" s="122">
        <v>2</v>
      </c>
      <c r="BC443" s="122">
        <f>IF(BB443=1,G443,0)</f>
        <v>0</v>
      </c>
      <c r="BD443" s="122">
        <f>IF(BB443=2,G443,0)</f>
        <v>0</v>
      </c>
      <c r="BE443" s="122">
        <f>IF(BB443=3,G443,0)</f>
        <v>0</v>
      </c>
      <c r="BF443" s="122">
        <f>IF(BB443=4,G443,0)</f>
        <v>0</v>
      </c>
      <c r="BG443" s="122">
        <f>IF(BB443=5,G443,0)</f>
        <v>0</v>
      </c>
    </row>
    <row r="444" spans="1:59" ht="63.75" x14ac:dyDescent="0.2">
      <c r="A444" s="147">
        <v>250</v>
      </c>
      <c r="B444" s="148" t="s">
        <v>508</v>
      </c>
      <c r="C444" s="149" t="s">
        <v>1677</v>
      </c>
      <c r="D444" s="150" t="s">
        <v>136</v>
      </c>
      <c r="E444" s="151">
        <v>10</v>
      </c>
      <c r="F444" s="151"/>
      <c r="G444" s="152">
        <f>E444*F444</f>
        <v>0</v>
      </c>
      <c r="H444" s="153">
        <v>0.45800000000000002</v>
      </c>
      <c r="I444" s="153">
        <f>E444*H444</f>
        <v>4.58</v>
      </c>
      <c r="J444" s="153">
        <v>0</v>
      </c>
      <c r="K444" s="153">
        <f>E444*J444</f>
        <v>0</v>
      </c>
      <c r="Q444" s="146">
        <v>2</v>
      </c>
      <c r="AA444" s="122">
        <v>12</v>
      </c>
      <c r="AB444" s="122">
        <v>0</v>
      </c>
      <c r="AC444" s="122">
        <v>250</v>
      </c>
      <c r="BB444" s="122">
        <v>2</v>
      </c>
      <c r="BC444" s="122">
        <f>IF(BB444=1,G444,0)</f>
        <v>0</v>
      </c>
      <c r="BD444" s="122">
        <f>IF(BB444=2,G444,0)</f>
        <v>0</v>
      </c>
      <c r="BE444" s="122">
        <f>IF(BB444=3,G444,0)</f>
        <v>0</v>
      </c>
      <c r="BF444" s="122">
        <f>IF(BB444=4,G444,0)</f>
        <v>0</v>
      </c>
      <c r="BG444" s="122">
        <f>IF(BB444=5,G444,0)</f>
        <v>0</v>
      </c>
    </row>
    <row r="445" spans="1:59" x14ac:dyDescent="0.2">
      <c r="A445" s="154"/>
      <c r="B445" s="155"/>
      <c r="C445" s="666">
        <v>10</v>
      </c>
      <c r="D445" s="667"/>
      <c r="E445" s="156">
        <v>10</v>
      </c>
      <c r="F445" s="157"/>
      <c r="G445" s="158"/>
      <c r="H445" s="159"/>
      <c r="I445" s="159"/>
      <c r="J445" s="159"/>
      <c r="K445" s="159"/>
      <c r="M445" s="122">
        <v>10</v>
      </c>
      <c r="O445" s="160"/>
      <c r="Q445" s="146"/>
    </row>
    <row r="446" spans="1:59" ht="51" x14ac:dyDescent="0.2">
      <c r="A446" s="147">
        <v>251</v>
      </c>
      <c r="B446" s="148" t="s">
        <v>509</v>
      </c>
      <c r="C446" s="149" t="s">
        <v>1678</v>
      </c>
      <c r="D446" s="150" t="s">
        <v>136</v>
      </c>
      <c r="E446" s="151">
        <v>10</v>
      </c>
      <c r="F446" s="151"/>
      <c r="G446" s="152">
        <f t="shared" ref="G446:G452" si="50">E446*F446</f>
        <v>0</v>
      </c>
      <c r="H446" s="153">
        <v>0.125</v>
      </c>
      <c r="I446" s="153">
        <f t="shared" ref="I446:I452" si="51">E446*H446</f>
        <v>1.25</v>
      </c>
      <c r="J446" s="153">
        <v>0</v>
      </c>
      <c r="K446" s="153">
        <f t="shared" ref="K446:K452" si="52">E446*J446</f>
        <v>0</v>
      </c>
      <c r="Q446" s="146">
        <v>2</v>
      </c>
      <c r="AA446" s="122">
        <v>12</v>
      </c>
      <c r="AB446" s="122">
        <v>0</v>
      </c>
      <c r="AC446" s="122">
        <v>251</v>
      </c>
      <c r="BB446" s="122">
        <v>2</v>
      </c>
      <c r="BC446" s="122">
        <f t="shared" ref="BC446:BC452" si="53">IF(BB446=1,G446,0)</f>
        <v>0</v>
      </c>
      <c r="BD446" s="122">
        <f t="shared" ref="BD446:BD452" si="54">IF(BB446=2,G446,0)</f>
        <v>0</v>
      </c>
      <c r="BE446" s="122">
        <f t="shared" ref="BE446:BE452" si="55">IF(BB446=3,G446,0)</f>
        <v>0</v>
      </c>
      <c r="BF446" s="122">
        <f t="shared" ref="BF446:BF452" si="56">IF(BB446=4,G446,0)</f>
        <v>0</v>
      </c>
      <c r="BG446" s="122">
        <f t="shared" ref="BG446:BG452" si="57">IF(BB446=5,G446,0)</f>
        <v>0</v>
      </c>
    </row>
    <row r="447" spans="1:59" ht="51" x14ac:dyDescent="0.2">
      <c r="A447" s="147">
        <v>252</v>
      </c>
      <c r="B447" s="148" t="s">
        <v>510</v>
      </c>
      <c r="C447" s="149" t="s">
        <v>1679</v>
      </c>
      <c r="D447" s="150" t="s">
        <v>136</v>
      </c>
      <c r="E447" s="151">
        <v>1</v>
      </c>
      <c r="F447" s="151"/>
      <c r="G447" s="152">
        <f t="shared" si="50"/>
        <v>0</v>
      </c>
      <c r="H447" s="153">
        <v>0.25600000000000001</v>
      </c>
      <c r="I447" s="153">
        <f t="shared" si="51"/>
        <v>0.25600000000000001</v>
      </c>
      <c r="J447" s="153">
        <v>0</v>
      </c>
      <c r="K447" s="153">
        <f t="shared" si="52"/>
        <v>0</v>
      </c>
      <c r="Q447" s="146">
        <v>2</v>
      </c>
      <c r="AA447" s="122">
        <v>12</v>
      </c>
      <c r="AB447" s="122">
        <v>0</v>
      </c>
      <c r="AC447" s="122">
        <v>252</v>
      </c>
      <c r="BB447" s="122">
        <v>2</v>
      </c>
      <c r="BC447" s="122">
        <f t="shared" si="53"/>
        <v>0</v>
      </c>
      <c r="BD447" s="122">
        <f t="shared" si="54"/>
        <v>0</v>
      </c>
      <c r="BE447" s="122">
        <f t="shared" si="55"/>
        <v>0</v>
      </c>
      <c r="BF447" s="122">
        <f t="shared" si="56"/>
        <v>0</v>
      </c>
      <c r="BG447" s="122">
        <f t="shared" si="57"/>
        <v>0</v>
      </c>
    </row>
    <row r="448" spans="1:59" ht="51" x14ac:dyDescent="0.2">
      <c r="A448" s="147">
        <v>253</v>
      </c>
      <c r="B448" s="148" t="s">
        <v>511</v>
      </c>
      <c r="C448" s="149" t="s">
        <v>1680</v>
      </c>
      <c r="D448" s="150" t="s">
        <v>136</v>
      </c>
      <c r="E448" s="151">
        <v>1</v>
      </c>
      <c r="F448" s="151"/>
      <c r="G448" s="152">
        <f t="shared" si="50"/>
        <v>0</v>
      </c>
      <c r="H448" s="153">
        <v>0.19800000000000001</v>
      </c>
      <c r="I448" s="153">
        <f t="shared" si="51"/>
        <v>0.19800000000000001</v>
      </c>
      <c r="J448" s="153">
        <v>0</v>
      </c>
      <c r="K448" s="153">
        <f t="shared" si="52"/>
        <v>0</v>
      </c>
      <c r="Q448" s="146">
        <v>2</v>
      </c>
      <c r="AA448" s="122">
        <v>12</v>
      </c>
      <c r="AB448" s="122">
        <v>0</v>
      </c>
      <c r="AC448" s="122">
        <v>253</v>
      </c>
      <c r="BB448" s="122">
        <v>2</v>
      </c>
      <c r="BC448" s="122">
        <f t="shared" si="53"/>
        <v>0</v>
      </c>
      <c r="BD448" s="122">
        <f t="shared" si="54"/>
        <v>0</v>
      </c>
      <c r="BE448" s="122">
        <f t="shared" si="55"/>
        <v>0</v>
      </c>
      <c r="BF448" s="122">
        <f t="shared" si="56"/>
        <v>0</v>
      </c>
      <c r="BG448" s="122">
        <f t="shared" si="57"/>
        <v>0</v>
      </c>
    </row>
    <row r="449" spans="1:59" ht="51" x14ac:dyDescent="0.2">
      <c r="A449" s="147">
        <v>254</v>
      </c>
      <c r="B449" s="148" t="s">
        <v>512</v>
      </c>
      <c r="C449" s="149" t="s">
        <v>1681</v>
      </c>
      <c r="D449" s="150" t="s">
        <v>136</v>
      </c>
      <c r="E449" s="151">
        <v>2</v>
      </c>
      <c r="F449" s="151"/>
      <c r="G449" s="152">
        <f t="shared" si="50"/>
        <v>0</v>
      </c>
      <c r="H449" s="153">
        <v>3.5000000000000003E-2</v>
      </c>
      <c r="I449" s="153">
        <f t="shared" si="51"/>
        <v>7.0000000000000007E-2</v>
      </c>
      <c r="J449" s="153">
        <v>0</v>
      </c>
      <c r="K449" s="153">
        <f t="shared" si="52"/>
        <v>0</v>
      </c>
      <c r="Q449" s="146">
        <v>2</v>
      </c>
      <c r="AA449" s="122">
        <v>12</v>
      </c>
      <c r="AB449" s="122">
        <v>0</v>
      </c>
      <c r="AC449" s="122">
        <v>254</v>
      </c>
      <c r="BB449" s="122">
        <v>2</v>
      </c>
      <c r="BC449" s="122">
        <f t="shared" si="53"/>
        <v>0</v>
      </c>
      <c r="BD449" s="122">
        <f t="shared" si="54"/>
        <v>0</v>
      </c>
      <c r="BE449" s="122">
        <f t="shared" si="55"/>
        <v>0</v>
      </c>
      <c r="BF449" s="122">
        <f t="shared" si="56"/>
        <v>0</v>
      </c>
      <c r="BG449" s="122">
        <f t="shared" si="57"/>
        <v>0</v>
      </c>
    </row>
    <row r="450" spans="1:59" ht="51" x14ac:dyDescent="0.2">
      <c r="A450" s="147">
        <v>255</v>
      </c>
      <c r="B450" s="148" t="s">
        <v>513</v>
      </c>
      <c r="C450" s="149" t="s">
        <v>1682</v>
      </c>
      <c r="D450" s="150" t="s">
        <v>136</v>
      </c>
      <c r="E450" s="151">
        <v>2</v>
      </c>
      <c r="F450" s="151"/>
      <c r="G450" s="152">
        <f t="shared" si="50"/>
        <v>0</v>
      </c>
      <c r="H450" s="153">
        <v>0.158</v>
      </c>
      <c r="I450" s="153">
        <f t="shared" si="51"/>
        <v>0.316</v>
      </c>
      <c r="J450" s="153">
        <v>0</v>
      </c>
      <c r="K450" s="153">
        <f t="shared" si="52"/>
        <v>0</v>
      </c>
      <c r="Q450" s="146">
        <v>2</v>
      </c>
      <c r="AA450" s="122">
        <v>12</v>
      </c>
      <c r="AB450" s="122">
        <v>0</v>
      </c>
      <c r="AC450" s="122">
        <v>255</v>
      </c>
      <c r="BB450" s="122">
        <v>2</v>
      </c>
      <c r="BC450" s="122">
        <f t="shared" si="53"/>
        <v>0</v>
      </c>
      <c r="BD450" s="122">
        <f t="shared" si="54"/>
        <v>0</v>
      </c>
      <c r="BE450" s="122">
        <f t="shared" si="55"/>
        <v>0</v>
      </c>
      <c r="BF450" s="122">
        <f t="shared" si="56"/>
        <v>0</v>
      </c>
      <c r="BG450" s="122">
        <f t="shared" si="57"/>
        <v>0</v>
      </c>
    </row>
    <row r="451" spans="1:59" ht="51" x14ac:dyDescent="0.2">
      <c r="A451" s="147">
        <v>256</v>
      </c>
      <c r="B451" s="148" t="s">
        <v>514</v>
      </c>
      <c r="C451" s="149" t="s">
        <v>1683</v>
      </c>
      <c r="D451" s="150" t="s">
        <v>136</v>
      </c>
      <c r="E451" s="151">
        <v>1</v>
      </c>
      <c r="F451" s="151"/>
      <c r="G451" s="152">
        <f t="shared" si="50"/>
        <v>0</v>
      </c>
      <c r="H451" s="153">
        <v>5.5E-2</v>
      </c>
      <c r="I451" s="153">
        <f t="shared" si="51"/>
        <v>5.5E-2</v>
      </c>
      <c r="J451" s="153">
        <v>0</v>
      </c>
      <c r="K451" s="153">
        <f t="shared" si="52"/>
        <v>0</v>
      </c>
      <c r="Q451" s="146">
        <v>2</v>
      </c>
      <c r="AA451" s="122">
        <v>12</v>
      </c>
      <c r="AB451" s="122">
        <v>0</v>
      </c>
      <c r="AC451" s="122">
        <v>256</v>
      </c>
      <c r="BB451" s="122">
        <v>2</v>
      </c>
      <c r="BC451" s="122">
        <f t="shared" si="53"/>
        <v>0</v>
      </c>
      <c r="BD451" s="122">
        <f t="shared" si="54"/>
        <v>0</v>
      </c>
      <c r="BE451" s="122">
        <f t="shared" si="55"/>
        <v>0</v>
      </c>
      <c r="BF451" s="122">
        <f t="shared" si="56"/>
        <v>0</v>
      </c>
      <c r="BG451" s="122">
        <f t="shared" si="57"/>
        <v>0</v>
      </c>
    </row>
    <row r="452" spans="1:59" ht="51" x14ac:dyDescent="0.2">
      <c r="A452" s="147">
        <v>257</v>
      </c>
      <c r="B452" s="148" t="s">
        <v>515</v>
      </c>
      <c r="C452" s="149" t="s">
        <v>1684</v>
      </c>
      <c r="D452" s="150" t="s">
        <v>99</v>
      </c>
      <c r="E452" s="151">
        <v>237.46100000000001</v>
      </c>
      <c r="F452" s="151"/>
      <c r="G452" s="152">
        <f t="shared" si="50"/>
        <v>0</v>
      </c>
      <c r="H452" s="153">
        <v>2.9E-4</v>
      </c>
      <c r="I452" s="153">
        <f t="shared" si="51"/>
        <v>6.8863690000000005E-2</v>
      </c>
      <c r="J452" s="153">
        <v>0</v>
      </c>
      <c r="K452" s="153">
        <f t="shared" si="52"/>
        <v>0</v>
      </c>
      <c r="Q452" s="146">
        <v>2</v>
      </c>
      <c r="AA452" s="122">
        <v>12</v>
      </c>
      <c r="AB452" s="122">
        <v>0</v>
      </c>
      <c r="AC452" s="122">
        <v>257</v>
      </c>
      <c r="BB452" s="122">
        <v>2</v>
      </c>
      <c r="BC452" s="122">
        <f t="shared" si="53"/>
        <v>0</v>
      </c>
      <c r="BD452" s="122">
        <f t="shared" si="54"/>
        <v>0</v>
      </c>
      <c r="BE452" s="122">
        <f t="shared" si="55"/>
        <v>0</v>
      </c>
      <c r="BF452" s="122">
        <f t="shared" si="56"/>
        <v>0</v>
      </c>
      <c r="BG452" s="122">
        <f t="shared" si="57"/>
        <v>0</v>
      </c>
    </row>
    <row r="453" spans="1:59" x14ac:dyDescent="0.2">
      <c r="A453" s="154"/>
      <c r="B453" s="155"/>
      <c r="C453" s="666" t="s">
        <v>296</v>
      </c>
      <c r="D453" s="667"/>
      <c r="E453" s="156">
        <v>100.59399999999999</v>
      </c>
      <c r="F453" s="157"/>
      <c r="G453" s="158"/>
      <c r="H453" s="159"/>
      <c r="I453" s="159"/>
      <c r="J453" s="159"/>
      <c r="K453" s="159"/>
      <c r="M453" s="122" t="s">
        <v>296</v>
      </c>
      <c r="O453" s="160"/>
      <c r="Q453" s="146"/>
    </row>
    <row r="454" spans="1:59" x14ac:dyDescent="0.2">
      <c r="A454" s="154"/>
      <c r="B454" s="155"/>
      <c r="C454" s="666" t="s">
        <v>297</v>
      </c>
      <c r="D454" s="667"/>
      <c r="E454" s="156">
        <v>98.766999999999996</v>
      </c>
      <c r="F454" s="157"/>
      <c r="G454" s="158"/>
      <c r="H454" s="159"/>
      <c r="I454" s="159"/>
      <c r="J454" s="159"/>
      <c r="K454" s="159"/>
      <c r="M454" s="122" t="s">
        <v>297</v>
      </c>
      <c r="O454" s="160"/>
      <c r="Q454" s="146"/>
    </row>
    <row r="455" spans="1:59" x14ac:dyDescent="0.2">
      <c r="A455" s="154"/>
      <c r="B455" s="155"/>
      <c r="C455" s="666" t="s">
        <v>298</v>
      </c>
      <c r="D455" s="667"/>
      <c r="E455" s="156">
        <v>38.1</v>
      </c>
      <c r="F455" s="157"/>
      <c r="G455" s="158"/>
      <c r="H455" s="159"/>
      <c r="I455" s="159"/>
      <c r="J455" s="159"/>
      <c r="K455" s="159"/>
      <c r="M455" s="122" t="s">
        <v>298</v>
      </c>
      <c r="O455" s="160"/>
      <c r="Q455" s="146"/>
    </row>
    <row r="456" spans="1:59" ht="38.25" x14ac:dyDescent="0.2">
      <c r="A456" s="147">
        <v>258</v>
      </c>
      <c r="B456" s="148" t="s">
        <v>516</v>
      </c>
      <c r="C456" s="149" t="s">
        <v>1685</v>
      </c>
      <c r="D456" s="150" t="s">
        <v>99</v>
      </c>
      <c r="E456" s="151">
        <v>237.46100000000001</v>
      </c>
      <c r="F456" s="151"/>
      <c r="G456" s="152">
        <f>E456*F456</f>
        <v>0</v>
      </c>
      <c r="H456" s="153">
        <v>1.372E-2</v>
      </c>
      <c r="I456" s="153">
        <f>E456*H456</f>
        <v>3.25796492</v>
      </c>
      <c r="J456" s="153">
        <v>0</v>
      </c>
      <c r="K456" s="153">
        <f>E456*J456</f>
        <v>0</v>
      </c>
      <c r="Q456" s="146">
        <v>2</v>
      </c>
      <c r="AA456" s="122">
        <v>12</v>
      </c>
      <c r="AB456" s="122">
        <v>1</v>
      </c>
      <c r="AC456" s="122">
        <v>258</v>
      </c>
      <c r="BB456" s="122">
        <v>2</v>
      </c>
      <c r="BC456" s="122">
        <f>IF(BB456=1,G456,0)</f>
        <v>0</v>
      </c>
      <c r="BD456" s="122">
        <f>IF(BB456=2,G456,0)</f>
        <v>0</v>
      </c>
      <c r="BE456" s="122">
        <f>IF(BB456=3,G456,0)</f>
        <v>0</v>
      </c>
      <c r="BF456" s="122">
        <f>IF(BB456=4,G456,0)</f>
        <v>0</v>
      </c>
      <c r="BG456" s="122">
        <f>IF(BB456=5,G456,0)</f>
        <v>0</v>
      </c>
    </row>
    <row r="457" spans="1:59" x14ac:dyDescent="0.2">
      <c r="A457" s="154"/>
      <c r="B457" s="155"/>
      <c r="C457" s="666" t="s">
        <v>296</v>
      </c>
      <c r="D457" s="667"/>
      <c r="E457" s="156">
        <v>100.59399999999999</v>
      </c>
      <c r="F457" s="157"/>
      <c r="G457" s="158"/>
      <c r="H457" s="159"/>
      <c r="I457" s="159"/>
      <c r="J457" s="159"/>
      <c r="K457" s="159"/>
      <c r="M457" s="122" t="s">
        <v>296</v>
      </c>
      <c r="O457" s="160"/>
      <c r="Q457" s="146"/>
    </row>
    <row r="458" spans="1:59" x14ac:dyDescent="0.2">
      <c r="A458" s="154"/>
      <c r="B458" s="155"/>
      <c r="C458" s="666" t="s">
        <v>297</v>
      </c>
      <c r="D458" s="667"/>
      <c r="E458" s="156">
        <v>98.766999999999996</v>
      </c>
      <c r="F458" s="157"/>
      <c r="G458" s="158"/>
      <c r="H458" s="159"/>
      <c r="I458" s="159"/>
      <c r="J458" s="159"/>
      <c r="K458" s="159"/>
      <c r="M458" s="122" t="s">
        <v>297</v>
      </c>
      <c r="O458" s="160"/>
      <c r="Q458" s="146"/>
    </row>
    <row r="459" spans="1:59" x14ac:dyDescent="0.2">
      <c r="A459" s="154"/>
      <c r="B459" s="155"/>
      <c r="C459" s="666" t="s">
        <v>298</v>
      </c>
      <c r="D459" s="667"/>
      <c r="E459" s="156">
        <v>38.1</v>
      </c>
      <c r="F459" s="157"/>
      <c r="G459" s="158"/>
      <c r="H459" s="159"/>
      <c r="I459" s="159"/>
      <c r="J459" s="159"/>
      <c r="K459" s="159"/>
      <c r="M459" s="122" t="s">
        <v>298</v>
      </c>
      <c r="O459" s="160"/>
      <c r="Q459" s="146"/>
    </row>
    <row r="460" spans="1:59" ht="38.25" x14ac:dyDescent="0.2">
      <c r="A460" s="147">
        <v>259</v>
      </c>
      <c r="B460" s="148" t="s">
        <v>517</v>
      </c>
      <c r="C460" s="149" t="s">
        <v>1686</v>
      </c>
      <c r="D460" s="150" t="s">
        <v>75</v>
      </c>
      <c r="E460" s="151">
        <v>474</v>
      </c>
      <c r="F460" s="151"/>
      <c r="G460" s="152">
        <f>E460*F460</f>
        <v>0</v>
      </c>
      <c r="H460" s="153">
        <v>2.7999999999999998E-4</v>
      </c>
      <c r="I460" s="153">
        <f>E460*H460</f>
        <v>0.13271999999999998</v>
      </c>
      <c r="J460" s="153">
        <v>0</v>
      </c>
      <c r="K460" s="153">
        <f>E460*J460</f>
        <v>0</v>
      </c>
      <c r="Q460" s="146">
        <v>2</v>
      </c>
      <c r="AA460" s="122">
        <v>12</v>
      </c>
      <c r="AB460" s="122">
        <v>0</v>
      </c>
      <c r="AC460" s="122">
        <v>259</v>
      </c>
      <c r="BB460" s="122">
        <v>2</v>
      </c>
      <c r="BC460" s="122">
        <f>IF(BB460=1,G460,0)</f>
        <v>0</v>
      </c>
      <c r="BD460" s="122">
        <f>IF(BB460=2,G460,0)</f>
        <v>0</v>
      </c>
      <c r="BE460" s="122">
        <f>IF(BB460=3,G460,0)</f>
        <v>0</v>
      </c>
      <c r="BF460" s="122">
        <f>IF(BB460=4,G460,0)</f>
        <v>0</v>
      </c>
      <c r="BG460" s="122">
        <f>IF(BB460=5,G460,0)</f>
        <v>0</v>
      </c>
    </row>
    <row r="461" spans="1:59" x14ac:dyDescent="0.2">
      <c r="A461" s="154"/>
      <c r="B461" s="155"/>
      <c r="C461" s="666" t="s">
        <v>518</v>
      </c>
      <c r="D461" s="667"/>
      <c r="E461" s="156">
        <v>474</v>
      </c>
      <c r="F461" s="157"/>
      <c r="G461" s="158"/>
      <c r="H461" s="159"/>
      <c r="I461" s="159"/>
      <c r="J461" s="159"/>
      <c r="K461" s="159"/>
      <c r="M461" s="122" t="s">
        <v>518</v>
      </c>
      <c r="O461" s="160"/>
      <c r="Q461" s="146"/>
    </row>
    <row r="462" spans="1:59" ht="38.25" x14ac:dyDescent="0.2">
      <c r="A462" s="147">
        <v>260</v>
      </c>
      <c r="B462" s="148" t="s">
        <v>519</v>
      </c>
      <c r="C462" s="149" t="s">
        <v>1687</v>
      </c>
      <c r="D462" s="150" t="s">
        <v>75</v>
      </c>
      <c r="E462" s="151">
        <v>107</v>
      </c>
      <c r="F462" s="151"/>
      <c r="G462" s="152">
        <f>E462*F462</f>
        <v>0</v>
      </c>
      <c r="H462" s="153">
        <v>5.9100000000000003E-3</v>
      </c>
      <c r="I462" s="153">
        <f>E462*H462</f>
        <v>0.63236999999999999</v>
      </c>
      <c r="J462" s="153">
        <v>0</v>
      </c>
      <c r="K462" s="153">
        <f>E462*J462</f>
        <v>0</v>
      </c>
      <c r="Q462" s="146">
        <v>2</v>
      </c>
      <c r="AA462" s="122">
        <v>12</v>
      </c>
      <c r="AB462" s="122">
        <v>0</v>
      </c>
      <c r="AC462" s="122">
        <v>260</v>
      </c>
      <c r="BB462" s="122">
        <v>2</v>
      </c>
      <c r="BC462" s="122">
        <f>IF(BB462=1,G462,0)</f>
        <v>0</v>
      </c>
      <c r="BD462" s="122">
        <f>IF(BB462=2,G462,0)</f>
        <v>0</v>
      </c>
      <c r="BE462" s="122">
        <f>IF(BB462=3,G462,0)</f>
        <v>0</v>
      </c>
      <c r="BF462" s="122">
        <f>IF(BB462=4,G462,0)</f>
        <v>0</v>
      </c>
      <c r="BG462" s="122">
        <f>IF(BB462=5,G462,0)</f>
        <v>0</v>
      </c>
    </row>
    <row r="463" spans="1:59" x14ac:dyDescent="0.2">
      <c r="A463" s="154"/>
      <c r="B463" s="155"/>
      <c r="C463" s="666" t="s">
        <v>520</v>
      </c>
      <c r="D463" s="667"/>
      <c r="E463" s="156">
        <v>107</v>
      </c>
      <c r="F463" s="157"/>
      <c r="G463" s="158"/>
      <c r="H463" s="159"/>
      <c r="I463" s="159"/>
      <c r="J463" s="159"/>
      <c r="K463" s="159"/>
      <c r="M463" s="122" t="s">
        <v>520</v>
      </c>
      <c r="O463" s="160"/>
      <c r="Q463" s="146"/>
    </row>
    <row r="464" spans="1:59" ht="25.5" x14ac:dyDescent="0.2">
      <c r="A464" s="147">
        <v>261</v>
      </c>
      <c r="B464" s="148" t="s">
        <v>521</v>
      </c>
      <c r="C464" s="149" t="s">
        <v>1688</v>
      </c>
      <c r="D464" s="150" t="s">
        <v>136</v>
      </c>
      <c r="E464" s="151">
        <v>4</v>
      </c>
      <c r="F464" s="151"/>
      <c r="G464" s="152">
        <f>E464*F464</f>
        <v>0</v>
      </c>
      <c r="H464" s="153">
        <v>2.2200000000000002E-3</v>
      </c>
      <c r="I464" s="153">
        <f>E464*H464</f>
        <v>8.8800000000000007E-3</v>
      </c>
      <c r="J464" s="153">
        <v>0</v>
      </c>
      <c r="K464" s="153">
        <f>E464*J464</f>
        <v>0</v>
      </c>
      <c r="Q464" s="146">
        <v>2</v>
      </c>
      <c r="AA464" s="122">
        <v>12</v>
      </c>
      <c r="AB464" s="122">
        <v>0</v>
      </c>
      <c r="AC464" s="122">
        <v>261</v>
      </c>
      <c r="BB464" s="122">
        <v>2</v>
      </c>
      <c r="BC464" s="122">
        <f>IF(BB464=1,G464,0)</f>
        <v>0</v>
      </c>
      <c r="BD464" s="122">
        <f>IF(BB464=2,G464,0)</f>
        <v>0</v>
      </c>
      <c r="BE464" s="122">
        <f>IF(BB464=3,G464,0)</f>
        <v>0</v>
      </c>
      <c r="BF464" s="122">
        <f>IF(BB464=4,G464,0)</f>
        <v>0</v>
      </c>
      <c r="BG464" s="122">
        <f>IF(BB464=5,G464,0)</f>
        <v>0</v>
      </c>
    </row>
    <row r="465" spans="1:59" ht="25.5" x14ac:dyDescent="0.2">
      <c r="A465" s="147">
        <v>262</v>
      </c>
      <c r="B465" s="148" t="s">
        <v>522</v>
      </c>
      <c r="C465" s="149" t="s">
        <v>1689</v>
      </c>
      <c r="D465" s="150" t="s">
        <v>136</v>
      </c>
      <c r="E465" s="151">
        <v>4</v>
      </c>
      <c r="F465" s="151"/>
      <c r="G465" s="152">
        <f>E465*F465</f>
        <v>0</v>
      </c>
      <c r="H465" s="153">
        <v>0.03</v>
      </c>
      <c r="I465" s="153">
        <f>E465*H465</f>
        <v>0.12</v>
      </c>
      <c r="J465" s="153">
        <v>0</v>
      </c>
      <c r="K465" s="153">
        <f>E465*J465</f>
        <v>0</v>
      </c>
      <c r="Q465" s="146">
        <v>2</v>
      </c>
      <c r="AA465" s="122">
        <v>12</v>
      </c>
      <c r="AB465" s="122">
        <v>1</v>
      </c>
      <c r="AC465" s="122">
        <v>262</v>
      </c>
      <c r="BB465" s="122">
        <v>2</v>
      </c>
      <c r="BC465" s="122">
        <f>IF(BB465=1,G465,0)</f>
        <v>0</v>
      </c>
      <c r="BD465" s="122">
        <f>IF(BB465=2,G465,0)</f>
        <v>0</v>
      </c>
      <c r="BE465" s="122">
        <f>IF(BB465=3,G465,0)</f>
        <v>0</v>
      </c>
      <c r="BF465" s="122">
        <f>IF(BB465=4,G465,0)</f>
        <v>0</v>
      </c>
      <c r="BG465" s="122">
        <f>IF(BB465=5,G465,0)</f>
        <v>0</v>
      </c>
    </row>
    <row r="466" spans="1:59" ht="25.5" x14ac:dyDescent="0.2">
      <c r="A466" s="147">
        <v>263</v>
      </c>
      <c r="B466" s="148" t="s">
        <v>523</v>
      </c>
      <c r="C466" s="149" t="s">
        <v>1690</v>
      </c>
      <c r="D466" s="150" t="s">
        <v>136</v>
      </c>
      <c r="E466" s="151">
        <v>10</v>
      </c>
      <c r="F466" s="151"/>
      <c r="G466" s="152">
        <f>E466*F466</f>
        <v>0</v>
      </c>
      <c r="H466" s="153">
        <v>2.0200000000000001E-3</v>
      </c>
      <c r="I466" s="153">
        <f>E466*H466</f>
        <v>2.0200000000000003E-2</v>
      </c>
      <c r="J466" s="153">
        <v>0</v>
      </c>
      <c r="K466" s="153">
        <f>E466*J466</f>
        <v>0</v>
      </c>
      <c r="Q466" s="146">
        <v>2</v>
      </c>
      <c r="AA466" s="122">
        <v>12</v>
      </c>
      <c r="AB466" s="122">
        <v>0</v>
      </c>
      <c r="AC466" s="122">
        <v>263</v>
      </c>
      <c r="BB466" s="122">
        <v>2</v>
      </c>
      <c r="BC466" s="122">
        <f>IF(BB466=1,G466,0)</f>
        <v>0</v>
      </c>
      <c r="BD466" s="122">
        <f>IF(BB466=2,G466,0)</f>
        <v>0</v>
      </c>
      <c r="BE466" s="122">
        <f>IF(BB466=3,G466,0)</f>
        <v>0</v>
      </c>
      <c r="BF466" s="122">
        <f>IF(BB466=4,G466,0)</f>
        <v>0</v>
      </c>
      <c r="BG466" s="122">
        <f>IF(BB466=5,G466,0)</f>
        <v>0</v>
      </c>
    </row>
    <row r="467" spans="1:59" ht="25.5" x14ac:dyDescent="0.2">
      <c r="A467" s="147">
        <v>264</v>
      </c>
      <c r="B467" s="148" t="s">
        <v>524</v>
      </c>
      <c r="C467" s="149" t="s">
        <v>1691</v>
      </c>
      <c r="D467" s="150" t="s">
        <v>136</v>
      </c>
      <c r="E467" s="151">
        <v>10</v>
      </c>
      <c r="F467" s="151"/>
      <c r="G467" s="152">
        <f>E467*F467</f>
        <v>0</v>
      </c>
      <c r="H467" s="153">
        <v>2.9499999999999998E-2</v>
      </c>
      <c r="I467" s="153">
        <f>E467*H467</f>
        <v>0.29499999999999998</v>
      </c>
      <c r="J467" s="153">
        <v>0</v>
      </c>
      <c r="K467" s="153">
        <f>E467*J467</f>
        <v>0</v>
      </c>
      <c r="Q467" s="146">
        <v>2</v>
      </c>
      <c r="AA467" s="122">
        <v>12</v>
      </c>
      <c r="AB467" s="122">
        <v>1</v>
      </c>
      <c r="AC467" s="122">
        <v>264</v>
      </c>
      <c r="BB467" s="122">
        <v>2</v>
      </c>
      <c r="BC467" s="122">
        <f>IF(BB467=1,G467,0)</f>
        <v>0</v>
      </c>
      <c r="BD467" s="122">
        <f>IF(BB467=2,G467,0)</f>
        <v>0</v>
      </c>
      <c r="BE467" s="122">
        <f>IF(BB467=3,G467,0)</f>
        <v>0</v>
      </c>
      <c r="BF467" s="122">
        <f>IF(BB467=4,G467,0)</f>
        <v>0</v>
      </c>
      <c r="BG467" s="122">
        <f>IF(BB467=5,G467,0)</f>
        <v>0</v>
      </c>
    </row>
    <row r="468" spans="1:59" ht="51" x14ac:dyDescent="0.2">
      <c r="A468" s="147">
        <v>265</v>
      </c>
      <c r="B468" s="148" t="s">
        <v>525</v>
      </c>
      <c r="C468" s="149" t="s">
        <v>1692</v>
      </c>
      <c r="D468" s="150" t="s">
        <v>99</v>
      </c>
      <c r="E468" s="151">
        <v>92.4</v>
      </c>
      <c r="F468" s="151"/>
      <c r="G468" s="152">
        <f>E468*F468</f>
        <v>0</v>
      </c>
      <c r="H468" s="153">
        <v>0</v>
      </c>
      <c r="I468" s="153">
        <f>E468*H468</f>
        <v>0</v>
      </c>
      <c r="J468" s="153">
        <v>0</v>
      </c>
      <c r="K468" s="153">
        <f>E468*J468</f>
        <v>0</v>
      </c>
      <c r="Q468" s="146">
        <v>2</v>
      </c>
      <c r="AA468" s="122">
        <v>12</v>
      </c>
      <c r="AB468" s="122">
        <v>0</v>
      </c>
      <c r="AC468" s="122">
        <v>265</v>
      </c>
      <c r="BB468" s="122">
        <v>2</v>
      </c>
      <c r="BC468" s="122">
        <f>IF(BB468=1,G468,0)</f>
        <v>0</v>
      </c>
      <c r="BD468" s="122">
        <f>IF(BB468=2,G468,0)</f>
        <v>0</v>
      </c>
      <c r="BE468" s="122">
        <f>IF(BB468=3,G468,0)</f>
        <v>0</v>
      </c>
      <c r="BF468" s="122">
        <f>IF(BB468=4,G468,0)</f>
        <v>0</v>
      </c>
      <c r="BG468" s="122">
        <f>IF(BB468=5,G468,0)</f>
        <v>0</v>
      </c>
    </row>
    <row r="469" spans="1:59" x14ac:dyDescent="0.2">
      <c r="A469" s="154"/>
      <c r="B469" s="155"/>
      <c r="C469" s="666" t="s">
        <v>526</v>
      </c>
      <c r="D469" s="667"/>
      <c r="E469" s="156">
        <v>92.4</v>
      </c>
      <c r="F469" s="157"/>
      <c r="G469" s="158"/>
      <c r="H469" s="159"/>
      <c r="I469" s="159"/>
      <c r="J469" s="159"/>
      <c r="K469" s="159"/>
      <c r="M469" s="122" t="s">
        <v>526</v>
      </c>
      <c r="O469" s="160"/>
      <c r="Q469" s="146"/>
    </row>
    <row r="470" spans="1:59" ht="25.5" x14ac:dyDescent="0.2">
      <c r="A470" s="147">
        <v>266</v>
      </c>
      <c r="B470" s="148" t="s">
        <v>527</v>
      </c>
      <c r="C470" s="149" t="s">
        <v>1693</v>
      </c>
      <c r="D470" s="150" t="s">
        <v>99</v>
      </c>
      <c r="E470" s="151">
        <v>92.4</v>
      </c>
      <c r="F470" s="151"/>
      <c r="G470" s="152">
        <f>E470*F470</f>
        <v>0</v>
      </c>
      <c r="H470" s="153">
        <v>1.6999999999999999E-3</v>
      </c>
      <c r="I470" s="153">
        <f>E470*H470</f>
        <v>0.15708</v>
      </c>
      <c r="J470" s="153">
        <v>0</v>
      </c>
      <c r="K470" s="153">
        <f>E470*J470</f>
        <v>0</v>
      </c>
      <c r="Q470" s="146">
        <v>2</v>
      </c>
      <c r="AA470" s="122">
        <v>12</v>
      </c>
      <c r="AB470" s="122">
        <v>1</v>
      </c>
      <c r="AC470" s="122">
        <v>266</v>
      </c>
      <c r="BB470" s="122">
        <v>2</v>
      </c>
      <c r="BC470" s="122">
        <f>IF(BB470=1,G470,0)</f>
        <v>0</v>
      </c>
      <c r="BD470" s="122">
        <f>IF(BB470=2,G470,0)</f>
        <v>0</v>
      </c>
      <c r="BE470" s="122">
        <f>IF(BB470=3,G470,0)</f>
        <v>0</v>
      </c>
      <c r="BF470" s="122">
        <f>IF(BB470=4,G470,0)</f>
        <v>0</v>
      </c>
      <c r="BG470" s="122">
        <f>IF(BB470=5,G470,0)</f>
        <v>0</v>
      </c>
    </row>
    <row r="471" spans="1:59" x14ac:dyDescent="0.2">
      <c r="A471" s="154"/>
      <c r="B471" s="155"/>
      <c r="C471" s="666" t="s">
        <v>528</v>
      </c>
      <c r="D471" s="667"/>
      <c r="E471" s="156">
        <v>92.4</v>
      </c>
      <c r="F471" s="157"/>
      <c r="G471" s="158"/>
      <c r="H471" s="159"/>
      <c r="I471" s="159"/>
      <c r="J471" s="159"/>
      <c r="K471" s="159"/>
      <c r="M471" s="122" t="s">
        <v>528</v>
      </c>
      <c r="O471" s="160"/>
      <c r="Q471" s="146"/>
    </row>
    <row r="472" spans="1:59" ht="25.5" x14ac:dyDescent="0.2">
      <c r="A472" s="147">
        <v>267</v>
      </c>
      <c r="B472" s="148" t="s">
        <v>529</v>
      </c>
      <c r="C472" s="149" t="s">
        <v>530</v>
      </c>
      <c r="D472" s="150" t="s">
        <v>104</v>
      </c>
      <c r="E472" s="151">
        <v>25.1433</v>
      </c>
      <c r="F472" s="151"/>
      <c r="G472" s="152">
        <f>E472*F472</f>
        <v>0</v>
      </c>
      <c r="H472" s="153">
        <v>0</v>
      </c>
      <c r="I472" s="153">
        <f>E472*H472</f>
        <v>0</v>
      </c>
      <c r="J472" s="153">
        <v>0</v>
      </c>
      <c r="K472" s="153">
        <f>E472*J472</f>
        <v>0</v>
      </c>
      <c r="Q472" s="146">
        <v>2</v>
      </c>
      <c r="AA472" s="122">
        <v>12</v>
      </c>
      <c r="AB472" s="122">
        <v>0</v>
      </c>
      <c r="AC472" s="122">
        <v>267</v>
      </c>
      <c r="BB472" s="122">
        <v>2</v>
      </c>
      <c r="BC472" s="122">
        <f>IF(BB472=1,G472,0)</f>
        <v>0</v>
      </c>
      <c r="BD472" s="122">
        <f>IF(BB472=2,G472,0)</f>
        <v>0</v>
      </c>
      <c r="BE472" s="122">
        <f>IF(BB472=3,G472,0)</f>
        <v>0</v>
      </c>
      <c r="BF472" s="122">
        <f>IF(BB472=4,G472,0)</f>
        <v>0</v>
      </c>
      <c r="BG472" s="122">
        <f>IF(BB472=5,G472,0)</f>
        <v>0</v>
      </c>
    </row>
    <row r="473" spans="1:59" x14ac:dyDescent="0.2">
      <c r="A473" s="161"/>
      <c r="B473" s="162" t="s">
        <v>71</v>
      </c>
      <c r="C473" s="163" t="str">
        <f>CONCATENATE(B413," ",C413)</f>
        <v>766 Konstrukce truhlářské</v>
      </c>
      <c r="D473" s="161"/>
      <c r="E473" s="164"/>
      <c r="F473" s="164"/>
      <c r="G473" s="165">
        <f>SUM(G413:G472)</f>
        <v>0</v>
      </c>
      <c r="H473" s="166"/>
      <c r="I473" s="167">
        <f>SUM(I413:I472)</f>
        <v>25.143298810000005</v>
      </c>
      <c r="J473" s="166"/>
      <c r="K473" s="167">
        <f>SUM(K413:K472)</f>
        <v>0</v>
      </c>
      <c r="Q473" s="146">
        <v>4</v>
      </c>
      <c r="BC473" s="168">
        <f>SUM(BC413:BC472)</f>
        <v>0</v>
      </c>
      <c r="BD473" s="168">
        <f>SUM(BD413:BD472)</f>
        <v>0</v>
      </c>
      <c r="BE473" s="168">
        <f>SUM(BE413:BE472)</f>
        <v>0</v>
      </c>
      <c r="BF473" s="168">
        <f>SUM(BF413:BF472)</f>
        <v>0</v>
      </c>
      <c r="BG473" s="168">
        <f>SUM(BG413:BG472)</f>
        <v>0</v>
      </c>
    </row>
    <row r="474" spans="1:59" x14ac:dyDescent="0.2">
      <c r="A474" s="139" t="s">
        <v>67</v>
      </c>
      <c r="B474" s="140" t="s">
        <v>531</v>
      </c>
      <c r="C474" s="141" t="s">
        <v>532</v>
      </c>
      <c r="D474" s="142"/>
      <c r="E474" s="143"/>
      <c r="F474" s="143"/>
      <c r="G474" s="144"/>
      <c r="H474" s="145"/>
      <c r="I474" s="145"/>
      <c r="J474" s="145"/>
      <c r="K474" s="145"/>
      <c r="Q474" s="146">
        <v>1</v>
      </c>
    </row>
    <row r="475" spans="1:59" ht="51" x14ac:dyDescent="0.2">
      <c r="A475" s="147">
        <v>268</v>
      </c>
      <c r="B475" s="148" t="s">
        <v>533</v>
      </c>
      <c r="C475" s="149" t="s">
        <v>1694</v>
      </c>
      <c r="D475" s="150" t="s">
        <v>136</v>
      </c>
      <c r="E475" s="151">
        <v>4</v>
      </c>
      <c r="F475" s="151"/>
      <c r="G475" s="152">
        <f t="shared" ref="G475:G483" si="58">E475*F475</f>
        <v>0</v>
      </c>
      <c r="H475" s="153">
        <v>7.0000000000000001E-3</v>
      </c>
      <c r="I475" s="153">
        <f t="shared" ref="I475:I483" si="59">E475*H475</f>
        <v>2.8000000000000001E-2</v>
      </c>
      <c r="J475" s="153">
        <v>0</v>
      </c>
      <c r="K475" s="153">
        <f t="shared" ref="K475:K483" si="60">E475*J475</f>
        <v>0</v>
      </c>
      <c r="Q475" s="146">
        <v>2</v>
      </c>
      <c r="AA475" s="122">
        <v>12</v>
      </c>
      <c r="AB475" s="122">
        <v>0</v>
      </c>
      <c r="AC475" s="122">
        <v>268</v>
      </c>
      <c r="BB475" s="122">
        <v>2</v>
      </c>
      <c r="BC475" s="122">
        <f t="shared" ref="BC475:BC483" si="61">IF(BB475=1,G475,0)</f>
        <v>0</v>
      </c>
      <c r="BD475" s="122">
        <f t="shared" ref="BD475:BD483" si="62">IF(BB475=2,G475,0)</f>
        <v>0</v>
      </c>
      <c r="BE475" s="122">
        <f t="shared" ref="BE475:BE483" si="63">IF(BB475=3,G475,0)</f>
        <v>0</v>
      </c>
      <c r="BF475" s="122">
        <f t="shared" ref="BF475:BF483" si="64">IF(BB475=4,G475,0)</f>
        <v>0</v>
      </c>
      <c r="BG475" s="122">
        <f t="shared" ref="BG475:BG483" si="65">IF(BB475=5,G475,0)</f>
        <v>0</v>
      </c>
    </row>
    <row r="476" spans="1:59" ht="38.25" x14ac:dyDescent="0.2">
      <c r="A476" s="147">
        <v>269</v>
      </c>
      <c r="B476" s="148" t="s">
        <v>534</v>
      </c>
      <c r="C476" s="149" t="s">
        <v>1695</v>
      </c>
      <c r="D476" s="150" t="s">
        <v>136</v>
      </c>
      <c r="E476" s="151">
        <v>2</v>
      </c>
      <c r="F476" s="151"/>
      <c r="G476" s="152">
        <f t="shared" si="58"/>
        <v>0</v>
      </c>
      <c r="H476" s="153">
        <v>1.0999999999999999E-2</v>
      </c>
      <c r="I476" s="153">
        <f t="shared" si="59"/>
        <v>2.1999999999999999E-2</v>
      </c>
      <c r="J476" s="153">
        <v>0</v>
      </c>
      <c r="K476" s="153">
        <f t="shared" si="60"/>
        <v>0</v>
      </c>
      <c r="Q476" s="146">
        <v>2</v>
      </c>
      <c r="AA476" s="122">
        <v>12</v>
      </c>
      <c r="AB476" s="122">
        <v>0</v>
      </c>
      <c r="AC476" s="122">
        <v>269</v>
      </c>
      <c r="BB476" s="122">
        <v>2</v>
      </c>
      <c r="BC476" s="122">
        <f t="shared" si="61"/>
        <v>0</v>
      </c>
      <c r="BD476" s="122">
        <f t="shared" si="62"/>
        <v>0</v>
      </c>
      <c r="BE476" s="122">
        <f t="shared" si="63"/>
        <v>0</v>
      </c>
      <c r="BF476" s="122">
        <f t="shared" si="64"/>
        <v>0</v>
      </c>
      <c r="BG476" s="122">
        <f t="shared" si="65"/>
        <v>0</v>
      </c>
    </row>
    <row r="477" spans="1:59" ht="51" x14ac:dyDescent="0.2">
      <c r="A477" s="147">
        <v>270</v>
      </c>
      <c r="B477" s="148" t="s">
        <v>535</v>
      </c>
      <c r="C477" s="149" t="s">
        <v>1696</v>
      </c>
      <c r="D477" s="150" t="s">
        <v>136</v>
      </c>
      <c r="E477" s="151">
        <v>2</v>
      </c>
      <c r="F477" s="151"/>
      <c r="G477" s="152">
        <f t="shared" si="58"/>
        <v>0</v>
      </c>
      <c r="H477" s="153">
        <v>0.22</v>
      </c>
      <c r="I477" s="153">
        <f t="shared" si="59"/>
        <v>0.44</v>
      </c>
      <c r="J477" s="153">
        <v>0</v>
      </c>
      <c r="K477" s="153">
        <f t="shared" si="60"/>
        <v>0</v>
      </c>
      <c r="Q477" s="146">
        <v>2</v>
      </c>
      <c r="AA477" s="122">
        <v>12</v>
      </c>
      <c r="AB477" s="122">
        <v>0</v>
      </c>
      <c r="AC477" s="122">
        <v>270</v>
      </c>
      <c r="BB477" s="122">
        <v>2</v>
      </c>
      <c r="BC477" s="122">
        <f t="shared" si="61"/>
        <v>0</v>
      </c>
      <c r="BD477" s="122">
        <f t="shared" si="62"/>
        <v>0</v>
      </c>
      <c r="BE477" s="122">
        <f t="shared" si="63"/>
        <v>0</v>
      </c>
      <c r="BF477" s="122">
        <f t="shared" si="64"/>
        <v>0</v>
      </c>
      <c r="BG477" s="122">
        <f t="shared" si="65"/>
        <v>0</v>
      </c>
    </row>
    <row r="478" spans="1:59" ht="51" x14ac:dyDescent="0.2">
      <c r="A478" s="147">
        <v>271</v>
      </c>
      <c r="B478" s="148" t="s">
        <v>536</v>
      </c>
      <c r="C478" s="149" t="s">
        <v>1697</v>
      </c>
      <c r="D478" s="150" t="s">
        <v>136</v>
      </c>
      <c r="E478" s="151">
        <v>2</v>
      </c>
      <c r="F478" s="151"/>
      <c r="G478" s="152">
        <f t="shared" si="58"/>
        <v>0</v>
      </c>
      <c r="H478" s="153">
        <v>6.0000000000000001E-3</v>
      </c>
      <c r="I478" s="153">
        <f t="shared" si="59"/>
        <v>1.2E-2</v>
      </c>
      <c r="J478" s="153">
        <v>0</v>
      </c>
      <c r="K478" s="153">
        <f t="shared" si="60"/>
        <v>0</v>
      </c>
      <c r="Q478" s="146">
        <v>2</v>
      </c>
      <c r="AA478" s="122">
        <v>12</v>
      </c>
      <c r="AB478" s="122">
        <v>0</v>
      </c>
      <c r="AC478" s="122">
        <v>271</v>
      </c>
      <c r="BB478" s="122">
        <v>2</v>
      </c>
      <c r="BC478" s="122">
        <f t="shared" si="61"/>
        <v>0</v>
      </c>
      <c r="BD478" s="122">
        <f t="shared" si="62"/>
        <v>0</v>
      </c>
      <c r="BE478" s="122">
        <f t="shared" si="63"/>
        <v>0</v>
      </c>
      <c r="BF478" s="122">
        <f t="shared" si="64"/>
        <v>0</v>
      </c>
      <c r="BG478" s="122">
        <f t="shared" si="65"/>
        <v>0</v>
      </c>
    </row>
    <row r="479" spans="1:59" ht="51" x14ac:dyDescent="0.2">
      <c r="A479" s="147">
        <v>272</v>
      </c>
      <c r="B479" s="148" t="s">
        <v>537</v>
      </c>
      <c r="C479" s="149" t="s">
        <v>1698</v>
      </c>
      <c r="D479" s="150" t="s">
        <v>136</v>
      </c>
      <c r="E479" s="151">
        <v>2</v>
      </c>
      <c r="F479" s="151"/>
      <c r="G479" s="152">
        <f t="shared" si="58"/>
        <v>0</v>
      </c>
      <c r="H479" s="153">
        <v>8.9999999999999993E-3</v>
      </c>
      <c r="I479" s="153">
        <f t="shared" si="59"/>
        <v>1.7999999999999999E-2</v>
      </c>
      <c r="J479" s="153">
        <v>0</v>
      </c>
      <c r="K479" s="153">
        <f t="shared" si="60"/>
        <v>0</v>
      </c>
      <c r="Q479" s="146">
        <v>2</v>
      </c>
      <c r="AA479" s="122">
        <v>12</v>
      </c>
      <c r="AB479" s="122">
        <v>0</v>
      </c>
      <c r="AC479" s="122">
        <v>272</v>
      </c>
      <c r="BB479" s="122">
        <v>2</v>
      </c>
      <c r="BC479" s="122">
        <f t="shared" si="61"/>
        <v>0</v>
      </c>
      <c r="BD479" s="122">
        <f t="shared" si="62"/>
        <v>0</v>
      </c>
      <c r="BE479" s="122">
        <f t="shared" si="63"/>
        <v>0</v>
      </c>
      <c r="BF479" s="122">
        <f t="shared" si="64"/>
        <v>0</v>
      </c>
      <c r="BG479" s="122">
        <f t="shared" si="65"/>
        <v>0</v>
      </c>
    </row>
    <row r="480" spans="1:59" ht="51" x14ac:dyDescent="0.2">
      <c r="A480" s="147">
        <v>273</v>
      </c>
      <c r="B480" s="148" t="s">
        <v>538</v>
      </c>
      <c r="C480" s="149" t="s">
        <v>1699</v>
      </c>
      <c r="D480" s="150" t="s">
        <v>136</v>
      </c>
      <c r="E480" s="151">
        <v>2</v>
      </c>
      <c r="F480" s="151"/>
      <c r="G480" s="152">
        <f t="shared" si="58"/>
        <v>0</v>
      </c>
      <c r="H480" s="153">
        <v>8.9999999999999993E-3</v>
      </c>
      <c r="I480" s="153">
        <f t="shared" si="59"/>
        <v>1.7999999999999999E-2</v>
      </c>
      <c r="J480" s="153">
        <v>0</v>
      </c>
      <c r="K480" s="153">
        <f t="shared" si="60"/>
        <v>0</v>
      </c>
      <c r="Q480" s="146">
        <v>2</v>
      </c>
      <c r="AA480" s="122">
        <v>12</v>
      </c>
      <c r="AB480" s="122">
        <v>0</v>
      </c>
      <c r="AC480" s="122">
        <v>273</v>
      </c>
      <c r="BB480" s="122">
        <v>2</v>
      </c>
      <c r="BC480" s="122">
        <f t="shared" si="61"/>
        <v>0</v>
      </c>
      <c r="BD480" s="122">
        <f t="shared" si="62"/>
        <v>0</v>
      </c>
      <c r="BE480" s="122">
        <f t="shared" si="63"/>
        <v>0</v>
      </c>
      <c r="BF480" s="122">
        <f t="shared" si="64"/>
        <v>0</v>
      </c>
      <c r="BG480" s="122">
        <f t="shared" si="65"/>
        <v>0</v>
      </c>
    </row>
    <row r="481" spans="1:59" ht="51" x14ac:dyDescent="0.2">
      <c r="A481" s="147">
        <v>274</v>
      </c>
      <c r="B481" s="148" t="s">
        <v>539</v>
      </c>
      <c r="C481" s="149" t="s">
        <v>1700</v>
      </c>
      <c r="D481" s="150" t="s">
        <v>258</v>
      </c>
      <c r="E481" s="151">
        <v>2</v>
      </c>
      <c r="F481" s="151"/>
      <c r="G481" s="152">
        <f t="shared" si="58"/>
        <v>0</v>
      </c>
      <c r="H481" s="153">
        <v>3.5999999999999997E-2</v>
      </c>
      <c r="I481" s="153">
        <f t="shared" si="59"/>
        <v>7.1999999999999995E-2</v>
      </c>
      <c r="J481" s="153">
        <v>0</v>
      </c>
      <c r="K481" s="153">
        <f t="shared" si="60"/>
        <v>0</v>
      </c>
      <c r="Q481" s="146">
        <v>2</v>
      </c>
      <c r="AA481" s="122">
        <v>12</v>
      </c>
      <c r="AB481" s="122">
        <v>0</v>
      </c>
      <c r="AC481" s="122">
        <v>274</v>
      </c>
      <c r="BB481" s="122">
        <v>2</v>
      </c>
      <c r="BC481" s="122">
        <f t="shared" si="61"/>
        <v>0</v>
      </c>
      <c r="BD481" s="122">
        <f t="shared" si="62"/>
        <v>0</v>
      </c>
      <c r="BE481" s="122">
        <f t="shared" si="63"/>
        <v>0</v>
      </c>
      <c r="BF481" s="122">
        <f t="shared" si="64"/>
        <v>0</v>
      </c>
      <c r="BG481" s="122">
        <f t="shared" si="65"/>
        <v>0</v>
      </c>
    </row>
    <row r="482" spans="1:59" ht="63.75" x14ac:dyDescent="0.2">
      <c r="A482" s="147">
        <v>275</v>
      </c>
      <c r="B482" s="148" t="s">
        <v>540</v>
      </c>
      <c r="C482" s="149" t="s">
        <v>1701</v>
      </c>
      <c r="D482" s="150" t="s">
        <v>258</v>
      </c>
      <c r="E482" s="151">
        <v>10</v>
      </c>
      <c r="F482" s="151"/>
      <c r="G482" s="152">
        <f t="shared" si="58"/>
        <v>0</v>
      </c>
      <c r="H482" s="153">
        <v>3.9E-2</v>
      </c>
      <c r="I482" s="153">
        <f t="shared" si="59"/>
        <v>0.39</v>
      </c>
      <c r="J482" s="153">
        <v>0</v>
      </c>
      <c r="K482" s="153">
        <f t="shared" si="60"/>
        <v>0</v>
      </c>
      <c r="Q482" s="146">
        <v>2</v>
      </c>
      <c r="AA482" s="122">
        <v>12</v>
      </c>
      <c r="AB482" s="122">
        <v>0</v>
      </c>
      <c r="AC482" s="122">
        <v>275</v>
      </c>
      <c r="BB482" s="122">
        <v>2</v>
      </c>
      <c r="BC482" s="122">
        <f t="shared" si="61"/>
        <v>0</v>
      </c>
      <c r="BD482" s="122">
        <f t="shared" si="62"/>
        <v>0</v>
      </c>
      <c r="BE482" s="122">
        <f t="shared" si="63"/>
        <v>0</v>
      </c>
      <c r="BF482" s="122">
        <f t="shared" si="64"/>
        <v>0</v>
      </c>
      <c r="BG482" s="122">
        <f t="shared" si="65"/>
        <v>0</v>
      </c>
    </row>
    <row r="483" spans="1:59" ht="25.5" x14ac:dyDescent="0.2">
      <c r="A483" s="147">
        <v>276</v>
      </c>
      <c r="B483" s="148" t="s">
        <v>541</v>
      </c>
      <c r="C483" s="149" t="s">
        <v>1702</v>
      </c>
      <c r="D483" s="150" t="s">
        <v>542</v>
      </c>
      <c r="E483" s="151">
        <v>69.400000000000006</v>
      </c>
      <c r="F483" s="151"/>
      <c r="G483" s="152">
        <f t="shared" si="58"/>
        <v>0</v>
      </c>
      <c r="H483" s="153">
        <v>6.0000000000000002E-5</v>
      </c>
      <c r="I483" s="153">
        <f t="shared" si="59"/>
        <v>4.1640000000000002E-3</v>
      </c>
      <c r="J483" s="153">
        <v>0</v>
      </c>
      <c r="K483" s="153">
        <f t="shared" si="60"/>
        <v>0</v>
      </c>
      <c r="Q483" s="146">
        <v>2</v>
      </c>
      <c r="AA483" s="122">
        <v>12</v>
      </c>
      <c r="AB483" s="122">
        <v>0</v>
      </c>
      <c r="AC483" s="122">
        <v>276</v>
      </c>
      <c r="BB483" s="122">
        <v>2</v>
      </c>
      <c r="BC483" s="122">
        <f t="shared" si="61"/>
        <v>0</v>
      </c>
      <c r="BD483" s="122">
        <f t="shared" si="62"/>
        <v>0</v>
      </c>
      <c r="BE483" s="122">
        <f t="shared" si="63"/>
        <v>0</v>
      </c>
      <c r="BF483" s="122">
        <f t="shared" si="64"/>
        <v>0</v>
      </c>
      <c r="BG483" s="122">
        <f t="shared" si="65"/>
        <v>0</v>
      </c>
    </row>
    <row r="484" spans="1:59" x14ac:dyDescent="0.2">
      <c r="A484" s="154"/>
      <c r="B484" s="155"/>
      <c r="C484" s="666" t="s">
        <v>543</v>
      </c>
      <c r="D484" s="667"/>
      <c r="E484" s="156">
        <v>69.400000000000006</v>
      </c>
      <c r="F484" s="157"/>
      <c r="G484" s="158"/>
      <c r="H484" s="159"/>
      <c r="I484" s="159"/>
      <c r="J484" s="159"/>
      <c r="K484" s="159"/>
      <c r="M484" s="122" t="s">
        <v>543</v>
      </c>
      <c r="O484" s="160"/>
      <c r="Q484" s="146"/>
    </row>
    <row r="485" spans="1:59" ht="38.25" x14ac:dyDescent="0.2">
      <c r="A485" s="147">
        <v>277</v>
      </c>
      <c r="B485" s="148" t="s">
        <v>544</v>
      </c>
      <c r="C485" s="149" t="s">
        <v>1703</v>
      </c>
      <c r="D485" s="150" t="s">
        <v>136</v>
      </c>
      <c r="E485" s="151">
        <v>20</v>
      </c>
      <c r="F485" s="151"/>
      <c r="G485" s="152">
        <f>E485*F485</f>
        <v>0</v>
      </c>
      <c r="H485" s="153">
        <v>0</v>
      </c>
      <c r="I485" s="153">
        <f>E485*H485</f>
        <v>0</v>
      </c>
      <c r="J485" s="153">
        <v>0</v>
      </c>
      <c r="K485" s="153">
        <f>E485*J485</f>
        <v>0</v>
      </c>
      <c r="Q485" s="146">
        <v>2</v>
      </c>
      <c r="AA485" s="122">
        <v>12</v>
      </c>
      <c r="AB485" s="122">
        <v>0</v>
      </c>
      <c r="AC485" s="122">
        <v>277</v>
      </c>
      <c r="BB485" s="122">
        <v>2</v>
      </c>
      <c r="BC485" s="122">
        <f>IF(BB485=1,G485,0)</f>
        <v>0</v>
      </c>
      <c r="BD485" s="122">
        <f>IF(BB485=2,G485,0)</f>
        <v>0</v>
      </c>
      <c r="BE485" s="122">
        <f>IF(BB485=3,G485,0)</f>
        <v>0</v>
      </c>
      <c r="BF485" s="122">
        <f>IF(BB485=4,G485,0)</f>
        <v>0</v>
      </c>
      <c r="BG485" s="122">
        <f>IF(BB485=5,G485,0)</f>
        <v>0</v>
      </c>
    </row>
    <row r="486" spans="1:59" ht="38.25" x14ac:dyDescent="0.2">
      <c r="A486" s="147">
        <v>278</v>
      </c>
      <c r="B486" s="148" t="s">
        <v>545</v>
      </c>
      <c r="C486" s="149" t="s">
        <v>1704</v>
      </c>
      <c r="D486" s="150" t="s">
        <v>136</v>
      </c>
      <c r="E486" s="151">
        <v>2</v>
      </c>
      <c r="F486" s="151"/>
      <c r="G486" s="152">
        <f>E486*F486</f>
        <v>0</v>
      </c>
      <c r="H486" s="153">
        <v>1.43E-2</v>
      </c>
      <c r="I486" s="153">
        <f>E486*H486</f>
        <v>2.86E-2</v>
      </c>
      <c r="J486" s="153">
        <v>0</v>
      </c>
      <c r="K486" s="153">
        <f>E486*J486</f>
        <v>0</v>
      </c>
      <c r="Q486" s="146">
        <v>2</v>
      </c>
      <c r="AA486" s="122">
        <v>12</v>
      </c>
      <c r="AB486" s="122">
        <v>1</v>
      </c>
      <c r="AC486" s="122">
        <v>278</v>
      </c>
      <c r="BB486" s="122">
        <v>2</v>
      </c>
      <c r="BC486" s="122">
        <f>IF(BB486=1,G486,0)</f>
        <v>0</v>
      </c>
      <c r="BD486" s="122">
        <f>IF(BB486=2,G486,0)</f>
        <v>0</v>
      </c>
      <c r="BE486" s="122">
        <f>IF(BB486=3,G486,0)</f>
        <v>0</v>
      </c>
      <c r="BF486" s="122">
        <f>IF(BB486=4,G486,0)</f>
        <v>0</v>
      </c>
      <c r="BG486" s="122">
        <f>IF(BB486=5,G486,0)</f>
        <v>0</v>
      </c>
    </row>
    <row r="487" spans="1:59" ht="38.25" x14ac:dyDescent="0.2">
      <c r="A487" s="147">
        <v>279</v>
      </c>
      <c r="B487" s="148" t="s">
        <v>546</v>
      </c>
      <c r="C487" s="149" t="s">
        <v>1705</v>
      </c>
      <c r="D487" s="150" t="s">
        <v>136</v>
      </c>
      <c r="E487" s="151">
        <v>1</v>
      </c>
      <c r="F487" s="151"/>
      <c r="G487" s="152">
        <f>E487*F487</f>
        <v>0</v>
      </c>
      <c r="H487" s="153">
        <v>4.0800000000000003E-2</v>
      </c>
      <c r="I487" s="153">
        <f>E487*H487</f>
        <v>4.0800000000000003E-2</v>
      </c>
      <c r="J487" s="153">
        <v>0</v>
      </c>
      <c r="K487" s="153">
        <f>E487*J487</f>
        <v>0</v>
      </c>
      <c r="Q487" s="146">
        <v>2</v>
      </c>
      <c r="AA487" s="122">
        <v>12</v>
      </c>
      <c r="AB487" s="122">
        <v>1</v>
      </c>
      <c r="AC487" s="122">
        <v>279</v>
      </c>
      <c r="BB487" s="122">
        <v>2</v>
      </c>
      <c r="BC487" s="122">
        <f>IF(BB487=1,G487,0)</f>
        <v>0</v>
      </c>
      <c r="BD487" s="122">
        <f>IF(BB487=2,G487,0)</f>
        <v>0</v>
      </c>
      <c r="BE487" s="122">
        <f>IF(BB487=3,G487,0)</f>
        <v>0</v>
      </c>
      <c r="BF487" s="122">
        <f>IF(BB487=4,G487,0)</f>
        <v>0</v>
      </c>
      <c r="BG487" s="122">
        <f>IF(BB487=5,G487,0)</f>
        <v>0</v>
      </c>
    </row>
    <row r="488" spans="1:59" ht="51" x14ac:dyDescent="0.2">
      <c r="A488" s="147">
        <v>280</v>
      </c>
      <c r="B488" s="148" t="s">
        <v>547</v>
      </c>
      <c r="C488" s="149" t="s">
        <v>1706</v>
      </c>
      <c r="D488" s="150" t="s">
        <v>542</v>
      </c>
      <c r="E488" s="151">
        <v>125</v>
      </c>
      <c r="F488" s="151"/>
      <c r="G488" s="152">
        <f>E488*F488</f>
        <v>0</v>
      </c>
      <c r="H488" s="153">
        <v>1.08E-3</v>
      </c>
      <c r="I488" s="153">
        <f>E488*H488</f>
        <v>0.13500000000000001</v>
      </c>
      <c r="J488" s="153">
        <v>0</v>
      </c>
      <c r="K488" s="153">
        <f>E488*J488</f>
        <v>0</v>
      </c>
      <c r="Q488" s="146">
        <v>2</v>
      </c>
      <c r="AA488" s="122">
        <v>12</v>
      </c>
      <c r="AB488" s="122">
        <v>0</v>
      </c>
      <c r="AC488" s="122">
        <v>280</v>
      </c>
      <c r="BB488" s="122">
        <v>2</v>
      </c>
      <c r="BC488" s="122">
        <f>IF(BB488=1,G488,0)</f>
        <v>0</v>
      </c>
      <c r="BD488" s="122">
        <f>IF(BB488=2,G488,0)</f>
        <v>0</v>
      </c>
      <c r="BE488" s="122">
        <f>IF(BB488=3,G488,0)</f>
        <v>0</v>
      </c>
      <c r="BF488" s="122">
        <f>IF(BB488=4,G488,0)</f>
        <v>0</v>
      </c>
      <c r="BG488" s="122">
        <f>IF(BB488=5,G488,0)</f>
        <v>0</v>
      </c>
    </row>
    <row r="489" spans="1:59" ht="25.5" x14ac:dyDescent="0.2">
      <c r="A489" s="147">
        <v>281</v>
      </c>
      <c r="B489" s="148" t="s">
        <v>548</v>
      </c>
      <c r="C489" s="149" t="s">
        <v>549</v>
      </c>
      <c r="D489" s="150" t="s">
        <v>104</v>
      </c>
      <c r="E489" s="151">
        <v>1.2085999999999999</v>
      </c>
      <c r="F489" s="151"/>
      <c r="G489" s="152">
        <f>E489*F489</f>
        <v>0</v>
      </c>
      <c r="H489" s="153">
        <v>0</v>
      </c>
      <c r="I489" s="153">
        <f>E489*H489</f>
        <v>0</v>
      </c>
      <c r="J489" s="153">
        <v>0</v>
      </c>
      <c r="K489" s="153">
        <f>E489*J489</f>
        <v>0</v>
      </c>
      <c r="Q489" s="146">
        <v>2</v>
      </c>
      <c r="AA489" s="122">
        <v>12</v>
      </c>
      <c r="AB489" s="122">
        <v>0</v>
      </c>
      <c r="AC489" s="122">
        <v>281</v>
      </c>
      <c r="BB489" s="122">
        <v>2</v>
      </c>
      <c r="BC489" s="122">
        <f>IF(BB489=1,G489,0)</f>
        <v>0</v>
      </c>
      <c r="BD489" s="122">
        <f>IF(BB489=2,G489,0)</f>
        <v>0</v>
      </c>
      <c r="BE489" s="122">
        <f>IF(BB489=3,G489,0)</f>
        <v>0</v>
      </c>
      <c r="BF489" s="122">
        <f>IF(BB489=4,G489,0)</f>
        <v>0</v>
      </c>
      <c r="BG489" s="122">
        <f>IF(BB489=5,G489,0)</f>
        <v>0</v>
      </c>
    </row>
    <row r="490" spans="1:59" x14ac:dyDescent="0.2">
      <c r="A490" s="161"/>
      <c r="B490" s="162" t="s">
        <v>71</v>
      </c>
      <c r="C490" s="163" t="str">
        <f>CONCATENATE(B474," ",C474)</f>
        <v>767 Konstrukce zámečnické</v>
      </c>
      <c r="D490" s="161"/>
      <c r="E490" s="164"/>
      <c r="F490" s="164"/>
      <c r="G490" s="165">
        <f>SUM(G474:G489)</f>
        <v>0</v>
      </c>
      <c r="H490" s="166"/>
      <c r="I490" s="167">
        <f>SUM(I474:I489)</f>
        <v>1.208564</v>
      </c>
      <c r="J490" s="166"/>
      <c r="K490" s="167">
        <f>SUM(K474:K489)</f>
        <v>0</v>
      </c>
      <c r="Q490" s="146">
        <v>4</v>
      </c>
      <c r="BC490" s="168">
        <f>SUM(BC474:BC489)</f>
        <v>0</v>
      </c>
      <c r="BD490" s="168">
        <f>SUM(BD474:BD489)</f>
        <v>0</v>
      </c>
      <c r="BE490" s="168">
        <f>SUM(BE474:BE489)</f>
        <v>0</v>
      </c>
      <c r="BF490" s="168">
        <f>SUM(BF474:BF489)</f>
        <v>0</v>
      </c>
      <c r="BG490" s="168">
        <f>SUM(BG474:BG489)</f>
        <v>0</v>
      </c>
    </row>
    <row r="491" spans="1:59" x14ac:dyDescent="0.2">
      <c r="A491" s="139" t="s">
        <v>67</v>
      </c>
      <c r="B491" s="140" t="s">
        <v>550</v>
      </c>
      <c r="C491" s="141" t="s">
        <v>551</v>
      </c>
      <c r="D491" s="142"/>
      <c r="E491" s="143"/>
      <c r="F491" s="143"/>
      <c r="G491" s="144"/>
      <c r="H491" s="145"/>
      <c r="I491" s="145"/>
      <c r="J491" s="145"/>
      <c r="K491" s="145"/>
      <c r="Q491" s="146">
        <v>1</v>
      </c>
    </row>
    <row r="492" spans="1:59" ht="63.75" x14ac:dyDescent="0.2">
      <c r="A492" s="147">
        <v>282</v>
      </c>
      <c r="B492" s="148" t="s">
        <v>552</v>
      </c>
      <c r="C492" s="149" t="s">
        <v>1707</v>
      </c>
      <c r="D492" s="150" t="s">
        <v>99</v>
      </c>
      <c r="E492" s="151">
        <v>83.492000000000004</v>
      </c>
      <c r="F492" s="151"/>
      <c r="G492" s="152">
        <f>E492*F492</f>
        <v>0</v>
      </c>
      <c r="H492" s="153">
        <v>1.8839999999999999E-2</v>
      </c>
      <c r="I492" s="153">
        <f>E492*H492</f>
        <v>1.57298928</v>
      </c>
      <c r="J492" s="153">
        <v>0</v>
      </c>
      <c r="K492" s="153">
        <f>E492*J492</f>
        <v>0</v>
      </c>
      <c r="Q492" s="146">
        <v>2</v>
      </c>
      <c r="AA492" s="122">
        <v>12</v>
      </c>
      <c r="AB492" s="122">
        <v>0</v>
      </c>
      <c r="AC492" s="122">
        <v>282</v>
      </c>
      <c r="BB492" s="122">
        <v>2</v>
      </c>
      <c r="BC492" s="122">
        <f>IF(BB492=1,G492,0)</f>
        <v>0</v>
      </c>
      <c r="BD492" s="122">
        <f>IF(BB492=2,G492,0)</f>
        <v>0</v>
      </c>
      <c r="BE492" s="122">
        <f>IF(BB492=3,G492,0)</f>
        <v>0</v>
      </c>
      <c r="BF492" s="122">
        <f>IF(BB492=4,G492,0)</f>
        <v>0</v>
      </c>
      <c r="BG492" s="122">
        <f>IF(BB492=5,G492,0)</f>
        <v>0</v>
      </c>
    </row>
    <row r="493" spans="1:59" ht="24.75" customHeight="1" x14ac:dyDescent="0.2">
      <c r="A493" s="154"/>
      <c r="B493" s="155"/>
      <c r="C493" s="666" t="s">
        <v>205</v>
      </c>
      <c r="D493" s="667"/>
      <c r="E493" s="156">
        <v>15.5845</v>
      </c>
      <c r="F493" s="157"/>
      <c r="G493" s="158"/>
      <c r="H493" s="159"/>
      <c r="I493" s="159"/>
      <c r="J493" s="159"/>
      <c r="K493" s="159"/>
      <c r="M493" s="122" t="s">
        <v>205</v>
      </c>
      <c r="O493" s="160"/>
      <c r="Q493" s="146"/>
    </row>
    <row r="494" spans="1:59" ht="21.75" customHeight="1" x14ac:dyDescent="0.2">
      <c r="A494" s="154"/>
      <c r="B494" s="155"/>
      <c r="C494" s="666" t="s">
        <v>206</v>
      </c>
      <c r="D494" s="667"/>
      <c r="E494" s="156">
        <v>42.098500000000001</v>
      </c>
      <c r="F494" s="157"/>
      <c r="G494" s="158"/>
      <c r="H494" s="159"/>
      <c r="I494" s="159"/>
      <c r="J494" s="159"/>
      <c r="K494" s="159"/>
      <c r="M494" s="122" t="s">
        <v>206</v>
      </c>
      <c r="O494" s="160"/>
      <c r="Q494" s="146"/>
    </row>
    <row r="495" spans="1:59" ht="22.5" customHeight="1" x14ac:dyDescent="0.2">
      <c r="A495" s="154"/>
      <c r="B495" s="155"/>
      <c r="C495" s="666" t="s">
        <v>207</v>
      </c>
      <c r="D495" s="667"/>
      <c r="E495" s="156">
        <v>25.809000000000001</v>
      </c>
      <c r="F495" s="157"/>
      <c r="G495" s="158"/>
      <c r="H495" s="159"/>
      <c r="I495" s="159"/>
      <c r="J495" s="159"/>
      <c r="K495" s="159"/>
      <c r="M495" s="122" t="s">
        <v>207</v>
      </c>
      <c r="O495" s="160"/>
      <c r="Q495" s="146"/>
    </row>
    <row r="496" spans="1:59" ht="63.75" x14ac:dyDescent="0.2">
      <c r="A496" s="147">
        <v>283</v>
      </c>
      <c r="B496" s="148" t="s">
        <v>553</v>
      </c>
      <c r="C496" s="149" t="s">
        <v>1708</v>
      </c>
      <c r="D496" s="150" t="s">
        <v>99</v>
      </c>
      <c r="E496" s="151">
        <v>72.441299999999998</v>
      </c>
      <c r="F496" s="151"/>
      <c r="G496" s="152">
        <f>E496*F496</f>
        <v>0</v>
      </c>
      <c r="H496" s="153">
        <v>1.8089999999999998E-2</v>
      </c>
      <c r="I496" s="153">
        <f>E496*H496</f>
        <v>1.3104631169999998</v>
      </c>
      <c r="J496" s="153">
        <v>0</v>
      </c>
      <c r="K496" s="153">
        <f>E496*J496</f>
        <v>0</v>
      </c>
      <c r="Q496" s="146">
        <v>2</v>
      </c>
      <c r="AA496" s="122">
        <v>12</v>
      </c>
      <c r="AB496" s="122">
        <v>0</v>
      </c>
      <c r="AC496" s="122">
        <v>283</v>
      </c>
      <c r="BB496" s="122">
        <v>2</v>
      </c>
      <c r="BC496" s="122">
        <f>IF(BB496=1,G496,0)</f>
        <v>0</v>
      </c>
      <c r="BD496" s="122">
        <f>IF(BB496=2,G496,0)</f>
        <v>0</v>
      </c>
      <c r="BE496" s="122">
        <f>IF(BB496=3,G496,0)</f>
        <v>0</v>
      </c>
      <c r="BF496" s="122">
        <f>IF(BB496=4,G496,0)</f>
        <v>0</v>
      </c>
      <c r="BG496" s="122">
        <f>IF(BB496=5,G496,0)</f>
        <v>0</v>
      </c>
    </row>
    <row r="497" spans="1:59" x14ac:dyDescent="0.2">
      <c r="A497" s="154"/>
      <c r="B497" s="155"/>
      <c r="C497" s="666" t="s">
        <v>554</v>
      </c>
      <c r="D497" s="667"/>
      <c r="E497" s="156">
        <v>72.441299999999998</v>
      </c>
      <c r="F497" s="157"/>
      <c r="G497" s="158"/>
      <c r="H497" s="159"/>
      <c r="I497" s="159"/>
      <c r="J497" s="159"/>
      <c r="K497" s="159"/>
      <c r="M497" s="122" t="s">
        <v>554</v>
      </c>
      <c r="O497" s="160"/>
      <c r="Q497" s="146"/>
    </row>
    <row r="498" spans="1:59" ht="38.25" x14ac:dyDescent="0.2">
      <c r="A498" s="147">
        <v>284</v>
      </c>
      <c r="B498" s="148" t="s">
        <v>555</v>
      </c>
      <c r="C498" s="149" t="s">
        <v>1709</v>
      </c>
      <c r="D498" s="150" t="s">
        <v>75</v>
      </c>
      <c r="E498" s="151">
        <v>123.91</v>
      </c>
      <c r="F498" s="151"/>
      <c r="G498" s="152">
        <f>E498*F498</f>
        <v>0</v>
      </c>
      <c r="H498" s="153">
        <v>4.8999999999999998E-4</v>
      </c>
      <c r="I498" s="153">
        <f>E498*H498</f>
        <v>6.0715899999999996E-2</v>
      </c>
      <c r="J498" s="153">
        <v>0</v>
      </c>
      <c r="K498" s="153">
        <f>E498*J498</f>
        <v>0</v>
      </c>
      <c r="Q498" s="146">
        <v>2</v>
      </c>
      <c r="AA498" s="122">
        <v>12</v>
      </c>
      <c r="AB498" s="122">
        <v>0</v>
      </c>
      <c r="AC498" s="122">
        <v>284</v>
      </c>
      <c r="BB498" s="122">
        <v>2</v>
      </c>
      <c r="BC498" s="122">
        <f>IF(BB498=1,G498,0)</f>
        <v>0</v>
      </c>
      <c r="BD498" s="122">
        <f>IF(BB498=2,G498,0)</f>
        <v>0</v>
      </c>
      <c r="BE498" s="122">
        <f>IF(BB498=3,G498,0)</f>
        <v>0</v>
      </c>
      <c r="BF498" s="122">
        <f>IF(BB498=4,G498,0)</f>
        <v>0</v>
      </c>
      <c r="BG498" s="122">
        <f>IF(BB498=5,G498,0)</f>
        <v>0</v>
      </c>
    </row>
    <row r="499" spans="1:59" ht="23.25" customHeight="1" x14ac:dyDescent="0.2">
      <c r="A499" s="154"/>
      <c r="B499" s="155"/>
      <c r="C499" s="666" t="s">
        <v>556</v>
      </c>
      <c r="D499" s="667"/>
      <c r="E499" s="156">
        <v>22.53</v>
      </c>
      <c r="F499" s="157"/>
      <c r="G499" s="158"/>
      <c r="H499" s="159"/>
      <c r="I499" s="159"/>
      <c r="J499" s="159"/>
      <c r="K499" s="159"/>
      <c r="M499" s="122" t="s">
        <v>556</v>
      </c>
      <c r="O499" s="160"/>
      <c r="Q499" s="146"/>
    </row>
    <row r="500" spans="1:59" ht="23.25" customHeight="1" x14ac:dyDescent="0.2">
      <c r="A500" s="154"/>
      <c r="B500" s="155"/>
      <c r="C500" s="666" t="s">
        <v>557</v>
      </c>
      <c r="D500" s="667"/>
      <c r="E500" s="156">
        <v>21.2</v>
      </c>
      <c r="F500" s="157"/>
      <c r="G500" s="158"/>
      <c r="H500" s="159"/>
      <c r="I500" s="159"/>
      <c r="J500" s="159"/>
      <c r="K500" s="159"/>
      <c r="M500" s="122" t="s">
        <v>557</v>
      </c>
      <c r="O500" s="160"/>
      <c r="Q500" s="146"/>
    </row>
    <row r="501" spans="1:59" ht="22.5" customHeight="1" x14ac:dyDescent="0.2">
      <c r="A501" s="154"/>
      <c r="B501" s="155"/>
      <c r="C501" s="666" t="s">
        <v>558</v>
      </c>
      <c r="D501" s="667"/>
      <c r="E501" s="156">
        <v>48.18</v>
      </c>
      <c r="F501" s="157"/>
      <c r="G501" s="158"/>
      <c r="H501" s="159"/>
      <c r="I501" s="159"/>
      <c r="J501" s="159"/>
      <c r="K501" s="159"/>
      <c r="M501" s="122" t="s">
        <v>558</v>
      </c>
      <c r="O501" s="160"/>
      <c r="Q501" s="146"/>
    </row>
    <row r="502" spans="1:59" ht="12.75" customHeight="1" x14ac:dyDescent="0.2">
      <c r="A502" s="154"/>
      <c r="B502" s="155"/>
      <c r="C502" s="666" t="s">
        <v>559</v>
      </c>
      <c r="D502" s="667"/>
      <c r="E502" s="156">
        <v>32</v>
      </c>
      <c r="F502" s="157"/>
      <c r="G502" s="158"/>
      <c r="H502" s="159"/>
      <c r="I502" s="159"/>
      <c r="J502" s="159"/>
      <c r="K502" s="159"/>
      <c r="M502" s="122" t="s">
        <v>559</v>
      </c>
      <c r="O502" s="160"/>
      <c r="Q502" s="146"/>
    </row>
    <row r="503" spans="1:59" ht="38.25" x14ac:dyDescent="0.2">
      <c r="A503" s="147">
        <v>285</v>
      </c>
      <c r="B503" s="148" t="s">
        <v>560</v>
      </c>
      <c r="C503" s="149" t="s">
        <v>1710</v>
      </c>
      <c r="D503" s="150" t="s">
        <v>75</v>
      </c>
      <c r="E503" s="151">
        <v>123.91</v>
      </c>
      <c r="F503" s="151"/>
      <c r="G503" s="152">
        <f>E503*F503</f>
        <v>0</v>
      </c>
      <c r="H503" s="153">
        <v>0</v>
      </c>
      <c r="I503" s="153">
        <f>E503*H503</f>
        <v>0</v>
      </c>
      <c r="J503" s="153">
        <v>0</v>
      </c>
      <c r="K503" s="153">
        <f>E503*J503</f>
        <v>0</v>
      </c>
      <c r="Q503" s="146">
        <v>2</v>
      </c>
      <c r="AA503" s="122">
        <v>12</v>
      </c>
      <c r="AB503" s="122">
        <v>0</v>
      </c>
      <c r="AC503" s="122">
        <v>285</v>
      </c>
      <c r="BB503" s="122">
        <v>2</v>
      </c>
      <c r="BC503" s="122">
        <f>IF(BB503=1,G503,0)</f>
        <v>0</v>
      </c>
      <c r="BD503" s="122">
        <f>IF(BB503=2,G503,0)</f>
        <v>0</v>
      </c>
      <c r="BE503" s="122">
        <f>IF(BB503=3,G503,0)</f>
        <v>0</v>
      </c>
      <c r="BF503" s="122">
        <f>IF(BB503=4,G503,0)</f>
        <v>0</v>
      </c>
      <c r="BG503" s="122">
        <f>IF(BB503=5,G503,0)</f>
        <v>0</v>
      </c>
    </row>
    <row r="504" spans="1:59" ht="38.25" x14ac:dyDescent="0.2">
      <c r="A504" s="147">
        <v>286</v>
      </c>
      <c r="B504" s="148" t="s">
        <v>561</v>
      </c>
      <c r="C504" s="149" t="s">
        <v>1711</v>
      </c>
      <c r="D504" s="150" t="s">
        <v>99</v>
      </c>
      <c r="E504" s="151">
        <v>13.630100000000001</v>
      </c>
      <c r="F504" s="151"/>
      <c r="G504" s="152">
        <f>E504*F504</f>
        <v>0</v>
      </c>
      <c r="H504" s="153">
        <v>1.29E-2</v>
      </c>
      <c r="I504" s="153">
        <f>E504*H504</f>
        <v>0.17582829</v>
      </c>
      <c r="J504" s="153">
        <v>0</v>
      </c>
      <c r="K504" s="153">
        <f>E504*J504</f>
        <v>0</v>
      </c>
      <c r="Q504" s="146">
        <v>2</v>
      </c>
      <c r="AA504" s="122">
        <v>12</v>
      </c>
      <c r="AB504" s="122">
        <v>1</v>
      </c>
      <c r="AC504" s="122">
        <v>286</v>
      </c>
      <c r="BB504" s="122">
        <v>2</v>
      </c>
      <c r="BC504" s="122">
        <f>IF(BB504=1,G504,0)</f>
        <v>0</v>
      </c>
      <c r="BD504" s="122">
        <f>IF(BB504=2,G504,0)</f>
        <v>0</v>
      </c>
      <c r="BE504" s="122">
        <f>IF(BB504=3,G504,0)</f>
        <v>0</v>
      </c>
      <c r="BF504" s="122">
        <f>IF(BB504=4,G504,0)</f>
        <v>0</v>
      </c>
      <c r="BG504" s="122">
        <f>IF(BB504=5,G504,0)</f>
        <v>0</v>
      </c>
    </row>
    <row r="505" spans="1:59" x14ac:dyDescent="0.2">
      <c r="A505" s="154"/>
      <c r="B505" s="155"/>
      <c r="C505" s="666" t="s">
        <v>562</v>
      </c>
      <c r="D505" s="667"/>
      <c r="E505" s="156">
        <v>13.630100000000001</v>
      </c>
      <c r="F505" s="157"/>
      <c r="G505" s="158"/>
      <c r="H505" s="159"/>
      <c r="I505" s="159"/>
      <c r="J505" s="159"/>
      <c r="K505" s="159"/>
      <c r="M505" s="122" t="s">
        <v>562</v>
      </c>
      <c r="O505" s="160"/>
      <c r="Q505" s="146"/>
    </row>
    <row r="506" spans="1:59" ht="25.5" x14ac:dyDescent="0.2">
      <c r="A506" s="147">
        <v>287</v>
      </c>
      <c r="B506" s="148" t="s">
        <v>563</v>
      </c>
      <c r="C506" s="149" t="s">
        <v>564</v>
      </c>
      <c r="D506" s="150" t="s">
        <v>104</v>
      </c>
      <c r="E506" s="151">
        <v>3.12</v>
      </c>
      <c r="F506" s="151"/>
      <c r="G506" s="152">
        <f>E506*F506</f>
        <v>0</v>
      </c>
      <c r="H506" s="153">
        <v>0</v>
      </c>
      <c r="I506" s="153">
        <f>E506*H506</f>
        <v>0</v>
      </c>
      <c r="J506" s="153">
        <v>0</v>
      </c>
      <c r="K506" s="153">
        <f>E506*J506</f>
        <v>0</v>
      </c>
      <c r="Q506" s="146">
        <v>2</v>
      </c>
      <c r="AA506" s="122">
        <v>12</v>
      </c>
      <c r="AB506" s="122">
        <v>0</v>
      </c>
      <c r="AC506" s="122">
        <v>287</v>
      </c>
      <c r="BB506" s="122">
        <v>2</v>
      </c>
      <c r="BC506" s="122">
        <f>IF(BB506=1,G506,0)</f>
        <v>0</v>
      </c>
      <c r="BD506" s="122">
        <f>IF(BB506=2,G506,0)</f>
        <v>0</v>
      </c>
      <c r="BE506" s="122">
        <f>IF(BB506=3,G506,0)</f>
        <v>0</v>
      </c>
      <c r="BF506" s="122">
        <f>IF(BB506=4,G506,0)</f>
        <v>0</v>
      </c>
      <c r="BG506" s="122">
        <f>IF(BB506=5,G506,0)</f>
        <v>0</v>
      </c>
    </row>
    <row r="507" spans="1:59" x14ac:dyDescent="0.2">
      <c r="A507" s="161"/>
      <c r="B507" s="162" t="s">
        <v>71</v>
      </c>
      <c r="C507" s="163" t="str">
        <f>CONCATENATE(B491," ",C491)</f>
        <v>771 Podlahy z dlaždic a obklady</v>
      </c>
      <c r="D507" s="161"/>
      <c r="E507" s="164"/>
      <c r="F507" s="164"/>
      <c r="G507" s="165">
        <f>SUM(G491:G506)</f>
        <v>0</v>
      </c>
      <c r="H507" s="166"/>
      <c r="I507" s="167">
        <f>SUM(I491:I506)</f>
        <v>3.1199965870000002</v>
      </c>
      <c r="J507" s="166"/>
      <c r="K507" s="167">
        <f>SUM(K491:K506)</f>
        <v>0</v>
      </c>
      <c r="Q507" s="146">
        <v>4</v>
      </c>
      <c r="BC507" s="168">
        <f>SUM(BC491:BC506)</f>
        <v>0</v>
      </c>
      <c r="BD507" s="168">
        <f>SUM(BD491:BD506)</f>
        <v>0</v>
      </c>
      <c r="BE507" s="168">
        <f>SUM(BE491:BE506)</f>
        <v>0</v>
      </c>
      <c r="BF507" s="168">
        <f>SUM(BF491:BF506)</f>
        <v>0</v>
      </c>
      <c r="BG507" s="168">
        <f>SUM(BG491:BG506)</f>
        <v>0</v>
      </c>
    </row>
    <row r="508" spans="1:59" x14ac:dyDescent="0.2">
      <c r="A508" s="139" t="s">
        <v>67</v>
      </c>
      <c r="B508" s="140" t="s">
        <v>565</v>
      </c>
      <c r="C508" s="141" t="s">
        <v>566</v>
      </c>
      <c r="D508" s="142"/>
      <c r="E508" s="143"/>
      <c r="F508" s="143"/>
      <c r="G508" s="144"/>
      <c r="H508" s="145"/>
      <c r="I508" s="145"/>
      <c r="J508" s="145"/>
      <c r="K508" s="145"/>
      <c r="Q508" s="146">
        <v>1</v>
      </c>
    </row>
    <row r="509" spans="1:59" ht="38.25" x14ac:dyDescent="0.2">
      <c r="A509" s="147">
        <v>288</v>
      </c>
      <c r="B509" s="148" t="s">
        <v>567</v>
      </c>
      <c r="C509" s="149" t="s">
        <v>1762</v>
      </c>
      <c r="D509" s="150" t="s">
        <v>99</v>
      </c>
      <c r="E509" s="151">
        <v>104.386</v>
      </c>
      <c r="F509" s="151"/>
      <c r="G509" s="152">
        <f>E509*F509</f>
        <v>0</v>
      </c>
      <c r="H509" s="153">
        <v>1.0000000000000001E-5</v>
      </c>
      <c r="I509" s="153">
        <f>E509*H509</f>
        <v>1.04386E-3</v>
      </c>
      <c r="J509" s="153">
        <v>0</v>
      </c>
      <c r="K509" s="153">
        <f>E509*J509</f>
        <v>0</v>
      </c>
      <c r="Q509" s="146">
        <v>2</v>
      </c>
      <c r="AA509" s="122">
        <v>12</v>
      </c>
      <c r="AB509" s="122">
        <v>0</v>
      </c>
      <c r="AC509" s="122">
        <v>288</v>
      </c>
      <c r="BB509" s="122">
        <v>2</v>
      </c>
      <c r="BC509" s="122">
        <f>IF(BB509=1,G509,0)</f>
        <v>0</v>
      </c>
      <c r="BD509" s="122">
        <f>IF(BB509=2,G509,0)</f>
        <v>0</v>
      </c>
      <c r="BE509" s="122">
        <f>IF(BB509=3,G509,0)</f>
        <v>0</v>
      </c>
      <c r="BF509" s="122">
        <f>IF(BB509=4,G509,0)</f>
        <v>0</v>
      </c>
      <c r="BG509" s="122">
        <f>IF(BB509=5,G509,0)</f>
        <v>0</v>
      </c>
    </row>
    <row r="510" spans="1:59" x14ac:dyDescent="0.2">
      <c r="A510" s="154"/>
      <c r="B510" s="155"/>
      <c r="C510" s="666" t="s">
        <v>213</v>
      </c>
      <c r="D510" s="667"/>
      <c r="E510" s="156">
        <v>104.386</v>
      </c>
      <c r="F510" s="157"/>
      <c r="G510" s="158"/>
      <c r="H510" s="159"/>
      <c r="I510" s="159"/>
      <c r="J510" s="159"/>
      <c r="K510" s="159"/>
      <c r="M510" s="122" t="s">
        <v>213</v>
      </c>
      <c r="O510" s="160"/>
      <c r="Q510" s="146"/>
    </row>
    <row r="511" spans="1:59" ht="38.25" x14ac:dyDescent="0.2">
      <c r="A511" s="147">
        <v>289</v>
      </c>
      <c r="B511" s="148" t="s">
        <v>568</v>
      </c>
      <c r="C511" s="149" t="s">
        <v>1712</v>
      </c>
      <c r="D511" s="150" t="s">
        <v>99</v>
      </c>
      <c r="E511" s="151">
        <v>104.386</v>
      </c>
      <c r="F511" s="151"/>
      <c r="G511" s="152">
        <f>E511*F511</f>
        <v>0</v>
      </c>
      <c r="H511" s="153">
        <v>0</v>
      </c>
      <c r="I511" s="153">
        <f>E511*H511</f>
        <v>0</v>
      </c>
      <c r="J511" s="153">
        <v>0</v>
      </c>
      <c r="K511" s="153">
        <f>E511*J511</f>
        <v>0</v>
      </c>
      <c r="Q511" s="146">
        <v>2</v>
      </c>
      <c r="AA511" s="122">
        <v>12</v>
      </c>
      <c r="AB511" s="122">
        <v>0</v>
      </c>
      <c r="AC511" s="122">
        <v>289</v>
      </c>
      <c r="BB511" s="122">
        <v>2</v>
      </c>
      <c r="BC511" s="122">
        <f>IF(BB511=1,G511,0)</f>
        <v>0</v>
      </c>
      <c r="BD511" s="122">
        <f>IF(BB511=2,G511,0)</f>
        <v>0</v>
      </c>
      <c r="BE511" s="122">
        <f>IF(BB511=3,G511,0)</f>
        <v>0</v>
      </c>
      <c r="BF511" s="122">
        <f>IF(BB511=4,G511,0)</f>
        <v>0</v>
      </c>
      <c r="BG511" s="122">
        <f>IF(BB511=5,G511,0)</f>
        <v>0</v>
      </c>
    </row>
    <row r="512" spans="1:59" x14ac:dyDescent="0.2">
      <c r="A512" s="154"/>
      <c r="B512" s="155"/>
      <c r="C512" s="666" t="s">
        <v>213</v>
      </c>
      <c r="D512" s="667"/>
      <c r="E512" s="156">
        <v>104.386</v>
      </c>
      <c r="F512" s="157"/>
      <c r="G512" s="158"/>
      <c r="H512" s="159"/>
      <c r="I512" s="159"/>
      <c r="J512" s="159"/>
      <c r="K512" s="159"/>
      <c r="M512" s="122" t="s">
        <v>213</v>
      </c>
      <c r="O512" s="160"/>
      <c r="Q512" s="146"/>
    </row>
    <row r="513" spans="1:59" ht="51" x14ac:dyDescent="0.2">
      <c r="A513" s="147">
        <v>290</v>
      </c>
      <c r="B513" s="148" t="s">
        <v>569</v>
      </c>
      <c r="C513" s="149" t="s">
        <v>1713</v>
      </c>
      <c r="D513" s="150" t="s">
        <v>99</v>
      </c>
      <c r="E513" s="151">
        <v>104.386</v>
      </c>
      <c r="F513" s="151"/>
      <c r="G513" s="152">
        <f>E513*F513</f>
        <v>0</v>
      </c>
      <c r="H513" s="153">
        <v>7.8799999999999999E-3</v>
      </c>
      <c r="I513" s="153">
        <f>E513*H513</f>
        <v>0.82256167999999996</v>
      </c>
      <c r="J513" s="153">
        <v>0</v>
      </c>
      <c r="K513" s="153">
        <f>E513*J513</f>
        <v>0</v>
      </c>
      <c r="Q513" s="146">
        <v>2</v>
      </c>
      <c r="AA513" s="122">
        <v>12</v>
      </c>
      <c r="AB513" s="122">
        <v>0</v>
      </c>
      <c r="AC513" s="122">
        <v>290</v>
      </c>
      <c r="BB513" s="122">
        <v>2</v>
      </c>
      <c r="BC513" s="122">
        <f>IF(BB513=1,G513,0)</f>
        <v>0</v>
      </c>
      <c r="BD513" s="122">
        <f>IF(BB513=2,G513,0)</f>
        <v>0</v>
      </c>
      <c r="BE513" s="122">
        <f>IF(BB513=3,G513,0)</f>
        <v>0</v>
      </c>
      <c r="BF513" s="122">
        <f>IF(BB513=4,G513,0)</f>
        <v>0</v>
      </c>
      <c r="BG513" s="122">
        <f>IF(BB513=5,G513,0)</f>
        <v>0</v>
      </c>
    </row>
    <row r="514" spans="1:59" x14ac:dyDescent="0.2">
      <c r="A514" s="154"/>
      <c r="B514" s="155"/>
      <c r="C514" s="666" t="s">
        <v>213</v>
      </c>
      <c r="D514" s="667"/>
      <c r="E514" s="156">
        <v>104.386</v>
      </c>
      <c r="F514" s="157"/>
      <c r="G514" s="158"/>
      <c r="H514" s="159"/>
      <c r="I514" s="159"/>
      <c r="J514" s="159"/>
      <c r="K514" s="159"/>
      <c r="M514" s="122" t="s">
        <v>213</v>
      </c>
      <c r="O514" s="160"/>
      <c r="Q514" s="146"/>
    </row>
    <row r="515" spans="1:59" ht="25.5" x14ac:dyDescent="0.2">
      <c r="A515" s="147">
        <v>291</v>
      </c>
      <c r="B515" s="148" t="s">
        <v>570</v>
      </c>
      <c r="C515" s="149" t="s">
        <v>571</v>
      </c>
      <c r="D515" s="150" t="s">
        <v>104</v>
      </c>
      <c r="E515" s="151">
        <v>0.8236</v>
      </c>
      <c r="F515" s="151"/>
      <c r="G515" s="152">
        <f>E515*F515</f>
        <v>0</v>
      </c>
      <c r="H515" s="153">
        <v>0</v>
      </c>
      <c r="I515" s="153">
        <f>E515*H515</f>
        <v>0</v>
      </c>
      <c r="J515" s="153">
        <v>0</v>
      </c>
      <c r="K515" s="153">
        <f>E515*J515</f>
        <v>0</v>
      </c>
      <c r="Q515" s="146">
        <v>2</v>
      </c>
      <c r="AA515" s="122">
        <v>12</v>
      </c>
      <c r="AB515" s="122">
        <v>0</v>
      </c>
      <c r="AC515" s="122">
        <v>291</v>
      </c>
      <c r="BB515" s="122">
        <v>2</v>
      </c>
      <c r="BC515" s="122">
        <f>IF(BB515=1,G515,0)</f>
        <v>0</v>
      </c>
      <c r="BD515" s="122">
        <f>IF(BB515=2,G515,0)</f>
        <v>0</v>
      </c>
      <c r="BE515" s="122">
        <f>IF(BB515=3,G515,0)</f>
        <v>0</v>
      </c>
      <c r="BF515" s="122">
        <f>IF(BB515=4,G515,0)</f>
        <v>0</v>
      </c>
      <c r="BG515" s="122">
        <f>IF(BB515=5,G515,0)</f>
        <v>0</v>
      </c>
    </row>
    <row r="516" spans="1:59" x14ac:dyDescent="0.2">
      <c r="A516" s="161"/>
      <c r="B516" s="162" t="s">
        <v>71</v>
      </c>
      <c r="C516" s="163" t="str">
        <f>CONCATENATE(B508," ",C508)</f>
        <v>775 Podlahy vlysové a parketové</v>
      </c>
      <c r="D516" s="161"/>
      <c r="E516" s="164"/>
      <c r="F516" s="164"/>
      <c r="G516" s="165">
        <f>SUM(G508:G515)</f>
        <v>0</v>
      </c>
      <c r="H516" s="166"/>
      <c r="I516" s="167">
        <f>SUM(I508:I515)</f>
        <v>0.82360553999999997</v>
      </c>
      <c r="J516" s="166"/>
      <c r="K516" s="167">
        <f>SUM(K508:K515)</f>
        <v>0</v>
      </c>
      <c r="Q516" s="146">
        <v>4</v>
      </c>
      <c r="BC516" s="168">
        <f>SUM(BC508:BC515)</f>
        <v>0</v>
      </c>
      <c r="BD516" s="168">
        <f>SUM(BD508:BD515)</f>
        <v>0</v>
      </c>
      <c r="BE516" s="168">
        <f>SUM(BE508:BE515)</f>
        <v>0</v>
      </c>
      <c r="BF516" s="168">
        <f>SUM(BF508:BF515)</f>
        <v>0</v>
      </c>
      <c r="BG516" s="168">
        <f>SUM(BG508:BG515)</f>
        <v>0</v>
      </c>
    </row>
    <row r="517" spans="1:59" x14ac:dyDescent="0.2">
      <c r="A517" s="139" t="s">
        <v>67</v>
      </c>
      <c r="B517" s="140" t="s">
        <v>572</v>
      </c>
      <c r="C517" s="141" t="s">
        <v>573</v>
      </c>
      <c r="D517" s="142"/>
      <c r="E517" s="143"/>
      <c r="F517" s="143"/>
      <c r="G517" s="144"/>
      <c r="H517" s="145"/>
      <c r="I517" s="145"/>
      <c r="J517" s="145"/>
      <c r="K517" s="145"/>
      <c r="Q517" s="146">
        <v>1</v>
      </c>
    </row>
    <row r="518" spans="1:59" ht="38.25" x14ac:dyDescent="0.2">
      <c r="A518" s="147">
        <v>292</v>
      </c>
      <c r="B518" s="148" t="s">
        <v>574</v>
      </c>
      <c r="C518" s="149" t="s">
        <v>1738</v>
      </c>
      <c r="D518" s="150" t="s">
        <v>99</v>
      </c>
      <c r="E518" s="151">
        <v>165.72</v>
      </c>
      <c r="F518" s="151"/>
      <c r="G518" s="152">
        <f>E518*F518</f>
        <v>0</v>
      </c>
      <c r="H518" s="153">
        <v>1E-3</v>
      </c>
      <c r="I518" s="153">
        <f>E518*H518</f>
        <v>0.16572000000000001</v>
      </c>
      <c r="J518" s="153">
        <v>0</v>
      </c>
      <c r="K518" s="153">
        <f>E518*J518</f>
        <v>0</v>
      </c>
      <c r="Q518" s="146">
        <v>2</v>
      </c>
      <c r="AA518" s="122">
        <v>12</v>
      </c>
      <c r="AB518" s="122">
        <v>0</v>
      </c>
      <c r="AC518" s="122">
        <v>292</v>
      </c>
      <c r="BB518" s="122">
        <v>2</v>
      </c>
      <c r="BC518" s="122">
        <f>IF(BB518=1,G518,0)</f>
        <v>0</v>
      </c>
      <c r="BD518" s="122">
        <f>IF(BB518=2,G518,0)</f>
        <v>0</v>
      </c>
      <c r="BE518" s="122">
        <f>IF(BB518=3,G518,0)</f>
        <v>0</v>
      </c>
      <c r="BF518" s="122">
        <f>IF(BB518=4,G518,0)</f>
        <v>0</v>
      </c>
      <c r="BG518" s="122">
        <f>IF(BB518=5,G518,0)</f>
        <v>0</v>
      </c>
    </row>
    <row r="519" spans="1:59" x14ac:dyDescent="0.2">
      <c r="A519" s="154"/>
      <c r="B519" s="155"/>
      <c r="C519" s="666" t="s">
        <v>190</v>
      </c>
      <c r="D519" s="667"/>
      <c r="E519" s="156">
        <v>165.72</v>
      </c>
      <c r="F519" s="157"/>
      <c r="G519" s="158"/>
      <c r="H519" s="159"/>
      <c r="I519" s="159"/>
      <c r="J519" s="159"/>
      <c r="K519" s="159"/>
      <c r="M519" s="122" t="s">
        <v>190</v>
      </c>
      <c r="O519" s="160"/>
      <c r="Q519" s="146"/>
    </row>
    <row r="520" spans="1:59" ht="63.75" x14ac:dyDescent="0.2">
      <c r="A520" s="147">
        <v>293</v>
      </c>
      <c r="B520" s="148" t="s">
        <v>575</v>
      </c>
      <c r="C520" s="149" t="s">
        <v>1737</v>
      </c>
      <c r="D520" s="150" t="s">
        <v>99</v>
      </c>
      <c r="E520" s="151">
        <v>102.47</v>
      </c>
      <c r="F520" s="151"/>
      <c r="G520" s="152">
        <f>E520*F520</f>
        <v>0</v>
      </c>
      <c r="H520" s="153">
        <v>4.2100000000000002E-3</v>
      </c>
      <c r="I520" s="153">
        <f>E520*H520</f>
        <v>0.43139870000000002</v>
      </c>
      <c r="J520" s="153">
        <v>0</v>
      </c>
      <c r="K520" s="153">
        <f>E520*J520</f>
        <v>0</v>
      </c>
      <c r="Q520" s="146">
        <v>2</v>
      </c>
      <c r="AA520" s="122">
        <v>12</v>
      </c>
      <c r="AB520" s="122">
        <v>0</v>
      </c>
      <c r="AC520" s="122">
        <v>293</v>
      </c>
      <c r="BB520" s="122">
        <v>2</v>
      </c>
      <c r="BC520" s="122">
        <f>IF(BB520=1,G520,0)</f>
        <v>0</v>
      </c>
      <c r="BD520" s="122">
        <f>IF(BB520=2,G520,0)</f>
        <v>0</v>
      </c>
      <c r="BE520" s="122">
        <f>IF(BB520=3,G520,0)</f>
        <v>0</v>
      </c>
      <c r="BF520" s="122">
        <f>IF(BB520=4,G520,0)</f>
        <v>0</v>
      </c>
      <c r="BG520" s="122">
        <f>IF(BB520=5,G520,0)</f>
        <v>0</v>
      </c>
    </row>
    <row r="521" spans="1:59" x14ac:dyDescent="0.2">
      <c r="A521" s="154"/>
      <c r="B521" s="155"/>
      <c r="C521" s="666" t="s">
        <v>209</v>
      </c>
      <c r="D521" s="667"/>
      <c r="E521" s="156">
        <v>102.47</v>
      </c>
      <c r="F521" s="157"/>
      <c r="G521" s="158"/>
      <c r="H521" s="159"/>
      <c r="I521" s="159"/>
      <c r="J521" s="159"/>
      <c r="K521" s="159"/>
      <c r="M521" s="122" t="s">
        <v>209</v>
      </c>
      <c r="O521" s="160"/>
      <c r="Q521" s="146"/>
    </row>
    <row r="522" spans="1:59" ht="63.75" x14ac:dyDescent="0.2">
      <c r="A522" s="147">
        <v>294</v>
      </c>
      <c r="B522" s="148" t="s">
        <v>576</v>
      </c>
      <c r="C522" s="149" t="s">
        <v>1763</v>
      </c>
      <c r="D522" s="150" t="s">
        <v>99</v>
      </c>
      <c r="E522" s="151">
        <v>182.292</v>
      </c>
      <c r="F522" s="151"/>
      <c r="G522" s="152">
        <f>E522*F522</f>
        <v>0</v>
      </c>
      <c r="H522" s="153">
        <v>2.9499999999999999E-3</v>
      </c>
      <c r="I522" s="153">
        <f>E522*H522</f>
        <v>0.53776139999999995</v>
      </c>
      <c r="J522" s="153">
        <v>0</v>
      </c>
      <c r="K522" s="153">
        <f>E522*J522</f>
        <v>0</v>
      </c>
      <c r="Q522" s="146">
        <v>2</v>
      </c>
      <c r="AA522" s="122">
        <v>12</v>
      </c>
      <c r="AB522" s="122">
        <v>1</v>
      </c>
      <c r="AC522" s="122">
        <v>294</v>
      </c>
      <c r="BB522" s="122">
        <v>2</v>
      </c>
      <c r="BC522" s="122">
        <f>IF(BB522=1,G522,0)</f>
        <v>0</v>
      </c>
      <c r="BD522" s="122">
        <f>IF(BB522=2,G522,0)</f>
        <v>0</v>
      </c>
      <c r="BE522" s="122">
        <f>IF(BB522=3,G522,0)</f>
        <v>0</v>
      </c>
      <c r="BF522" s="122">
        <f>IF(BB522=4,G522,0)</f>
        <v>0</v>
      </c>
      <c r="BG522" s="122">
        <f>IF(BB522=5,G522,0)</f>
        <v>0</v>
      </c>
    </row>
    <row r="523" spans="1:59" x14ac:dyDescent="0.2">
      <c r="A523" s="154"/>
      <c r="B523" s="155"/>
      <c r="C523" s="666" t="s">
        <v>577</v>
      </c>
      <c r="D523" s="667"/>
      <c r="E523" s="156">
        <v>182.292</v>
      </c>
      <c r="F523" s="157"/>
      <c r="G523" s="158"/>
      <c r="H523" s="159"/>
      <c r="I523" s="159"/>
      <c r="J523" s="159"/>
      <c r="K523" s="159"/>
      <c r="M523" s="122" t="s">
        <v>577</v>
      </c>
      <c r="O523" s="160"/>
      <c r="Q523" s="146"/>
    </row>
    <row r="524" spans="1:59" ht="25.5" x14ac:dyDescent="0.2">
      <c r="A524" s="147">
        <v>295</v>
      </c>
      <c r="B524" s="148" t="s">
        <v>578</v>
      </c>
      <c r="C524" s="149" t="s">
        <v>579</v>
      </c>
      <c r="D524" s="150" t="s">
        <v>104</v>
      </c>
      <c r="E524" s="151">
        <v>1.1348800000000001</v>
      </c>
      <c r="F524" s="151"/>
      <c r="G524" s="152">
        <f>E524*F524</f>
        <v>0</v>
      </c>
      <c r="H524" s="153">
        <v>0</v>
      </c>
      <c r="I524" s="153">
        <f>E524*H524</f>
        <v>0</v>
      </c>
      <c r="J524" s="153">
        <v>0</v>
      </c>
      <c r="K524" s="153">
        <f>E524*J524</f>
        <v>0</v>
      </c>
      <c r="Q524" s="146">
        <v>2</v>
      </c>
      <c r="AA524" s="122">
        <v>12</v>
      </c>
      <c r="AB524" s="122">
        <v>0</v>
      </c>
      <c r="AC524" s="122">
        <v>295</v>
      </c>
      <c r="BB524" s="122">
        <v>2</v>
      </c>
      <c r="BC524" s="122">
        <f>IF(BB524=1,G524,0)</f>
        <v>0</v>
      </c>
      <c r="BD524" s="122">
        <f>IF(BB524=2,G524,0)</f>
        <v>0</v>
      </c>
      <c r="BE524" s="122">
        <f>IF(BB524=3,G524,0)</f>
        <v>0</v>
      </c>
      <c r="BF524" s="122">
        <f>IF(BB524=4,G524,0)</f>
        <v>0</v>
      </c>
      <c r="BG524" s="122">
        <f>IF(BB524=5,G524,0)</f>
        <v>0</v>
      </c>
    </row>
    <row r="525" spans="1:59" x14ac:dyDescent="0.2">
      <c r="A525" s="161"/>
      <c r="B525" s="162" t="s">
        <v>71</v>
      </c>
      <c r="C525" s="163" t="str">
        <f>CONCATENATE(B517," ",C517)</f>
        <v>776 Podlahy povlakové</v>
      </c>
      <c r="D525" s="161"/>
      <c r="E525" s="164"/>
      <c r="F525" s="164"/>
      <c r="G525" s="165">
        <f>SUM(G517:G524)</f>
        <v>0</v>
      </c>
      <c r="H525" s="166"/>
      <c r="I525" s="167">
        <f>SUM(I517:I524)</f>
        <v>1.1348800999999999</v>
      </c>
      <c r="J525" s="166"/>
      <c r="K525" s="167">
        <f>SUM(K517:K524)</f>
        <v>0</v>
      </c>
      <c r="Q525" s="146">
        <v>4</v>
      </c>
      <c r="BC525" s="168">
        <f>SUM(BC517:BC524)</f>
        <v>0</v>
      </c>
      <c r="BD525" s="168">
        <f>SUM(BD517:BD524)</f>
        <v>0</v>
      </c>
      <c r="BE525" s="168">
        <f>SUM(BE517:BE524)</f>
        <v>0</v>
      </c>
      <c r="BF525" s="168">
        <f>SUM(BF517:BF524)</f>
        <v>0</v>
      </c>
      <c r="BG525" s="168">
        <f>SUM(BG517:BG524)</f>
        <v>0</v>
      </c>
    </row>
    <row r="526" spans="1:59" x14ac:dyDescent="0.2">
      <c r="A526" s="139" t="s">
        <v>67</v>
      </c>
      <c r="B526" s="140" t="s">
        <v>580</v>
      </c>
      <c r="C526" s="141" t="s">
        <v>581</v>
      </c>
      <c r="D526" s="142"/>
      <c r="E526" s="143"/>
      <c r="F526" s="143"/>
      <c r="G526" s="144"/>
      <c r="H526" s="145"/>
      <c r="I526" s="145"/>
      <c r="J526" s="145"/>
      <c r="K526" s="145"/>
      <c r="Q526" s="146">
        <v>1</v>
      </c>
    </row>
    <row r="527" spans="1:59" ht="51" x14ac:dyDescent="0.2">
      <c r="A527" s="147">
        <v>296</v>
      </c>
      <c r="B527" s="148" t="s">
        <v>582</v>
      </c>
      <c r="C527" s="149" t="s">
        <v>1714</v>
      </c>
      <c r="D527" s="150" t="s">
        <v>99</v>
      </c>
      <c r="E527" s="151">
        <v>218.68799999999999</v>
      </c>
      <c r="F527" s="151"/>
      <c r="G527" s="152">
        <f>E527*F527</f>
        <v>0</v>
      </c>
      <c r="H527" s="153">
        <v>1.728E-2</v>
      </c>
      <c r="I527" s="153">
        <f>E527*H527</f>
        <v>3.7789286399999997</v>
      </c>
      <c r="J527" s="153">
        <v>0</v>
      </c>
      <c r="K527" s="153">
        <f>E527*J527</f>
        <v>0</v>
      </c>
      <c r="Q527" s="146">
        <v>2</v>
      </c>
      <c r="AA527" s="122">
        <v>12</v>
      </c>
      <c r="AB527" s="122">
        <v>0</v>
      </c>
      <c r="AC527" s="122">
        <v>296</v>
      </c>
      <c r="BB527" s="122">
        <v>2</v>
      </c>
      <c r="BC527" s="122">
        <f>IF(BB527=1,G527,0)</f>
        <v>0</v>
      </c>
      <c r="BD527" s="122">
        <f>IF(BB527=2,G527,0)</f>
        <v>0</v>
      </c>
      <c r="BE527" s="122">
        <f>IF(BB527=3,G527,0)</f>
        <v>0</v>
      </c>
      <c r="BF527" s="122">
        <f>IF(BB527=4,G527,0)</f>
        <v>0</v>
      </c>
      <c r="BG527" s="122">
        <f>IF(BB527=5,G527,0)</f>
        <v>0</v>
      </c>
    </row>
    <row r="528" spans="1:59" ht="30.75" customHeight="1" x14ac:dyDescent="0.2">
      <c r="A528" s="154"/>
      <c r="B528" s="155"/>
      <c r="C528" s="666" t="s">
        <v>583</v>
      </c>
      <c r="D528" s="667"/>
      <c r="E528" s="156">
        <v>27.138000000000002</v>
      </c>
      <c r="F528" s="157"/>
      <c r="G528" s="158"/>
      <c r="H528" s="159"/>
      <c r="I528" s="159"/>
      <c r="J528" s="159"/>
      <c r="K528" s="159"/>
      <c r="M528" s="122" t="s">
        <v>583</v>
      </c>
      <c r="O528" s="160"/>
      <c r="Q528" s="146"/>
    </row>
    <row r="529" spans="1:59" ht="28.5" customHeight="1" x14ac:dyDescent="0.2">
      <c r="A529" s="154"/>
      <c r="B529" s="155"/>
      <c r="C529" s="666" t="s">
        <v>584</v>
      </c>
      <c r="D529" s="667"/>
      <c r="E529" s="156">
        <v>26.712</v>
      </c>
      <c r="F529" s="157"/>
      <c r="G529" s="158"/>
      <c r="H529" s="159"/>
      <c r="I529" s="159"/>
      <c r="J529" s="159"/>
      <c r="K529" s="159"/>
      <c r="M529" s="122" t="s">
        <v>584</v>
      </c>
      <c r="O529" s="160"/>
      <c r="Q529" s="146"/>
    </row>
    <row r="530" spans="1:59" ht="24.75" customHeight="1" x14ac:dyDescent="0.2">
      <c r="A530" s="154"/>
      <c r="B530" s="155"/>
      <c r="C530" s="666" t="s">
        <v>585</v>
      </c>
      <c r="D530" s="667"/>
      <c r="E530" s="156">
        <v>17.661000000000001</v>
      </c>
      <c r="F530" s="157"/>
      <c r="G530" s="158"/>
      <c r="H530" s="159"/>
      <c r="I530" s="159"/>
      <c r="J530" s="159"/>
      <c r="K530" s="159"/>
      <c r="M530" s="122" t="s">
        <v>585</v>
      </c>
      <c r="O530" s="160"/>
      <c r="Q530" s="146"/>
    </row>
    <row r="531" spans="1:59" ht="24.75" customHeight="1" x14ac:dyDescent="0.2">
      <c r="A531" s="154"/>
      <c r="B531" s="155"/>
      <c r="C531" s="666" t="s">
        <v>586</v>
      </c>
      <c r="D531" s="667"/>
      <c r="E531" s="156">
        <v>26.228999999999999</v>
      </c>
      <c r="F531" s="157"/>
      <c r="G531" s="158"/>
      <c r="H531" s="159"/>
      <c r="I531" s="159"/>
      <c r="J531" s="159"/>
      <c r="K531" s="159"/>
      <c r="M531" s="122" t="s">
        <v>586</v>
      </c>
      <c r="O531" s="160"/>
      <c r="Q531" s="146"/>
    </row>
    <row r="532" spans="1:59" ht="24.75" customHeight="1" x14ac:dyDescent="0.2">
      <c r="A532" s="154"/>
      <c r="B532" s="155"/>
      <c r="C532" s="666" t="s">
        <v>587</v>
      </c>
      <c r="D532" s="667"/>
      <c r="E532" s="156">
        <v>26.207999999999998</v>
      </c>
      <c r="F532" s="157"/>
      <c r="G532" s="158"/>
      <c r="H532" s="159"/>
      <c r="I532" s="159"/>
      <c r="J532" s="159"/>
      <c r="K532" s="159"/>
      <c r="M532" s="122" t="s">
        <v>587</v>
      </c>
      <c r="O532" s="160"/>
      <c r="Q532" s="146"/>
    </row>
    <row r="533" spans="1:59" ht="24.75" customHeight="1" x14ac:dyDescent="0.2">
      <c r="A533" s="154"/>
      <c r="B533" s="155"/>
      <c r="C533" s="666" t="s">
        <v>588</v>
      </c>
      <c r="D533" s="667"/>
      <c r="E533" s="156">
        <v>78.540000000000006</v>
      </c>
      <c r="F533" s="157"/>
      <c r="G533" s="158"/>
      <c r="H533" s="159"/>
      <c r="I533" s="159"/>
      <c r="J533" s="159"/>
      <c r="K533" s="159"/>
      <c r="M533" s="122" t="s">
        <v>588</v>
      </c>
      <c r="O533" s="160"/>
      <c r="Q533" s="146"/>
    </row>
    <row r="534" spans="1:59" ht="19.5" customHeight="1" x14ac:dyDescent="0.2">
      <c r="A534" s="154"/>
      <c r="B534" s="155"/>
      <c r="C534" s="666" t="s">
        <v>589</v>
      </c>
      <c r="D534" s="667"/>
      <c r="E534" s="156">
        <v>16.2</v>
      </c>
      <c r="F534" s="157"/>
      <c r="G534" s="158"/>
      <c r="H534" s="159"/>
      <c r="I534" s="159"/>
      <c r="J534" s="159"/>
      <c r="K534" s="159"/>
      <c r="M534" s="122" t="s">
        <v>589</v>
      </c>
      <c r="O534" s="160"/>
      <c r="Q534" s="146"/>
    </row>
    <row r="535" spans="1:59" ht="25.5" x14ac:dyDescent="0.2">
      <c r="A535" s="147">
        <v>297</v>
      </c>
      <c r="B535" s="148" t="s">
        <v>590</v>
      </c>
      <c r="C535" s="149" t="s">
        <v>591</v>
      </c>
      <c r="D535" s="150" t="s">
        <v>104</v>
      </c>
      <c r="E535" s="151">
        <v>3.7789000000000001</v>
      </c>
      <c r="F535" s="151"/>
      <c r="G535" s="152">
        <f>E535*F535</f>
        <v>0</v>
      </c>
      <c r="H535" s="153">
        <v>0</v>
      </c>
      <c r="I535" s="153">
        <f>E535*H535</f>
        <v>0</v>
      </c>
      <c r="J535" s="153">
        <v>0</v>
      </c>
      <c r="K535" s="153">
        <f>E535*J535</f>
        <v>0</v>
      </c>
      <c r="Q535" s="146">
        <v>2</v>
      </c>
      <c r="AA535" s="122">
        <v>12</v>
      </c>
      <c r="AB535" s="122">
        <v>0</v>
      </c>
      <c r="AC535" s="122">
        <v>297</v>
      </c>
      <c r="BB535" s="122">
        <v>2</v>
      </c>
      <c r="BC535" s="122">
        <f>IF(BB535=1,G535,0)</f>
        <v>0</v>
      </c>
      <c r="BD535" s="122">
        <f>IF(BB535=2,G535,0)</f>
        <v>0</v>
      </c>
      <c r="BE535" s="122">
        <f>IF(BB535=3,G535,0)</f>
        <v>0</v>
      </c>
      <c r="BF535" s="122">
        <f>IF(BB535=4,G535,0)</f>
        <v>0</v>
      </c>
      <c r="BG535" s="122">
        <f>IF(BB535=5,G535,0)</f>
        <v>0</v>
      </c>
    </row>
    <row r="536" spans="1:59" x14ac:dyDescent="0.2">
      <c r="A536" s="161"/>
      <c r="B536" s="162" t="s">
        <v>71</v>
      </c>
      <c r="C536" s="163" t="str">
        <f>CONCATENATE(B526," ",C526)</f>
        <v>781 Obklady keramické</v>
      </c>
      <c r="D536" s="161"/>
      <c r="E536" s="164"/>
      <c r="F536" s="164"/>
      <c r="G536" s="165">
        <f>SUM(G526:G535)</f>
        <v>0</v>
      </c>
      <c r="H536" s="166"/>
      <c r="I536" s="167">
        <f>SUM(I526:I535)</f>
        <v>3.7789286399999997</v>
      </c>
      <c r="J536" s="166"/>
      <c r="K536" s="167">
        <f>SUM(K526:K535)</f>
        <v>0</v>
      </c>
      <c r="Q536" s="146">
        <v>4</v>
      </c>
      <c r="BC536" s="168">
        <f>SUM(BC526:BC535)</f>
        <v>0</v>
      </c>
      <c r="BD536" s="168">
        <f>SUM(BD526:BD535)</f>
        <v>0</v>
      </c>
      <c r="BE536" s="168">
        <f>SUM(BE526:BE535)</f>
        <v>0</v>
      </c>
      <c r="BF536" s="168">
        <f>SUM(BF526:BF535)</f>
        <v>0</v>
      </c>
      <c r="BG536" s="168">
        <f>SUM(BG526:BG535)</f>
        <v>0</v>
      </c>
    </row>
    <row r="537" spans="1:59" x14ac:dyDescent="0.2">
      <c r="A537" s="139" t="s">
        <v>67</v>
      </c>
      <c r="B537" s="140" t="s">
        <v>592</v>
      </c>
      <c r="C537" s="141" t="s">
        <v>593</v>
      </c>
      <c r="D537" s="142"/>
      <c r="E537" s="143"/>
      <c r="F537" s="143"/>
      <c r="G537" s="144"/>
      <c r="H537" s="145"/>
      <c r="I537" s="145"/>
      <c r="J537" s="145"/>
      <c r="K537" s="145"/>
      <c r="Q537" s="146">
        <v>1</v>
      </c>
    </row>
    <row r="538" spans="1:59" ht="51" x14ac:dyDescent="0.2">
      <c r="A538" s="147">
        <v>298</v>
      </c>
      <c r="B538" s="148" t="s">
        <v>594</v>
      </c>
      <c r="C538" s="149" t="s">
        <v>1716</v>
      </c>
      <c r="D538" s="150" t="s">
        <v>99</v>
      </c>
      <c r="E538" s="151">
        <v>237.46100000000001</v>
      </c>
      <c r="F538" s="151"/>
      <c r="G538" s="152">
        <f>E538*F538</f>
        <v>0</v>
      </c>
      <c r="H538" s="153">
        <v>4.0000000000000003E-5</v>
      </c>
      <c r="I538" s="153">
        <f>E538*H538</f>
        <v>9.4984400000000021E-3</v>
      </c>
      <c r="J538" s="153">
        <v>0</v>
      </c>
      <c r="K538" s="153">
        <f>E538*J538</f>
        <v>0</v>
      </c>
      <c r="Q538" s="146">
        <v>2</v>
      </c>
      <c r="AA538" s="122">
        <v>12</v>
      </c>
      <c r="AB538" s="122">
        <v>0</v>
      </c>
      <c r="AC538" s="122">
        <v>298</v>
      </c>
      <c r="BB538" s="122">
        <v>2</v>
      </c>
      <c r="BC538" s="122">
        <f>IF(BB538=1,G538,0)</f>
        <v>0</v>
      </c>
      <c r="BD538" s="122">
        <f>IF(BB538=2,G538,0)</f>
        <v>0</v>
      </c>
      <c r="BE538" s="122">
        <f>IF(BB538=3,G538,0)</f>
        <v>0</v>
      </c>
      <c r="BF538" s="122">
        <f>IF(BB538=4,G538,0)</f>
        <v>0</v>
      </c>
      <c r="BG538" s="122">
        <f>IF(BB538=5,G538,0)</f>
        <v>0</v>
      </c>
    </row>
    <row r="539" spans="1:59" ht="51" x14ac:dyDescent="0.2">
      <c r="A539" s="147">
        <v>299</v>
      </c>
      <c r="B539" s="148" t="s">
        <v>595</v>
      </c>
      <c r="C539" s="149" t="s">
        <v>1715</v>
      </c>
      <c r="D539" s="150" t="s">
        <v>99</v>
      </c>
      <c r="E539" s="151">
        <v>1761.4286</v>
      </c>
      <c r="F539" s="151"/>
      <c r="G539" s="152">
        <f>E539*F539</f>
        <v>0</v>
      </c>
      <c r="H539" s="153">
        <v>4.2000000000000002E-4</v>
      </c>
      <c r="I539" s="153">
        <f>E539*H539</f>
        <v>0.73980001200000001</v>
      </c>
      <c r="J539" s="153">
        <v>0</v>
      </c>
      <c r="K539" s="153">
        <f>E539*J539</f>
        <v>0</v>
      </c>
      <c r="Q539" s="146">
        <v>2</v>
      </c>
      <c r="AA539" s="122">
        <v>12</v>
      </c>
      <c r="AB539" s="122">
        <v>0</v>
      </c>
      <c r="AC539" s="122">
        <v>299</v>
      </c>
      <c r="BB539" s="122">
        <v>2</v>
      </c>
      <c r="BC539" s="122">
        <f>IF(BB539=1,G539,0)</f>
        <v>0</v>
      </c>
      <c r="BD539" s="122">
        <f>IF(BB539=2,G539,0)</f>
        <v>0</v>
      </c>
      <c r="BE539" s="122">
        <f>IF(BB539=3,G539,0)</f>
        <v>0</v>
      </c>
      <c r="BF539" s="122">
        <f>IF(BB539=4,G539,0)</f>
        <v>0</v>
      </c>
      <c r="BG539" s="122">
        <f>IF(BB539=5,G539,0)</f>
        <v>0</v>
      </c>
    </row>
    <row r="540" spans="1:59" x14ac:dyDescent="0.2">
      <c r="A540" s="154"/>
      <c r="B540" s="155"/>
      <c r="C540" s="666" t="s">
        <v>596</v>
      </c>
      <c r="D540" s="667"/>
      <c r="E540" s="156">
        <v>1761.4286</v>
      </c>
      <c r="F540" s="157"/>
      <c r="G540" s="158"/>
      <c r="H540" s="159"/>
      <c r="I540" s="159"/>
      <c r="J540" s="159"/>
      <c r="K540" s="159"/>
      <c r="M540" s="122" t="s">
        <v>596</v>
      </c>
      <c r="O540" s="160"/>
      <c r="Q540" s="146"/>
    </row>
    <row r="541" spans="1:59" x14ac:dyDescent="0.2">
      <c r="A541" s="161"/>
      <c r="B541" s="162" t="s">
        <v>71</v>
      </c>
      <c r="C541" s="163" t="str">
        <f>CONCATENATE(B537," ",C537)</f>
        <v>783 Nátěry</v>
      </c>
      <c r="D541" s="161"/>
      <c r="E541" s="164"/>
      <c r="F541" s="164"/>
      <c r="G541" s="165">
        <f>SUM(G537:G540)</f>
        <v>0</v>
      </c>
      <c r="H541" s="166"/>
      <c r="I541" s="167">
        <f>SUM(I537:I540)</f>
        <v>0.749298452</v>
      </c>
      <c r="J541" s="166"/>
      <c r="K541" s="167">
        <f>SUM(K537:K540)</f>
        <v>0</v>
      </c>
      <c r="Q541" s="146">
        <v>4</v>
      </c>
      <c r="BC541" s="168">
        <f>SUM(BC537:BC540)</f>
        <v>0</v>
      </c>
      <c r="BD541" s="168">
        <f>SUM(BD537:BD540)</f>
        <v>0</v>
      </c>
      <c r="BE541" s="168">
        <f>SUM(BE537:BE540)</f>
        <v>0</v>
      </c>
      <c r="BF541" s="168">
        <f>SUM(BF537:BF540)</f>
        <v>0</v>
      </c>
      <c r="BG541" s="168">
        <f>SUM(BG537:BG540)</f>
        <v>0</v>
      </c>
    </row>
    <row r="542" spans="1:59" x14ac:dyDescent="0.2">
      <c r="A542" s="139" t="s">
        <v>67</v>
      </c>
      <c r="B542" s="140" t="s">
        <v>597</v>
      </c>
      <c r="C542" s="141" t="s">
        <v>598</v>
      </c>
      <c r="D542" s="142"/>
      <c r="E542" s="143"/>
      <c r="F542" s="143"/>
      <c r="G542" s="144"/>
      <c r="H542" s="145"/>
      <c r="I542" s="145"/>
      <c r="J542" s="145"/>
      <c r="K542" s="145"/>
      <c r="Q542" s="146">
        <v>1</v>
      </c>
    </row>
    <row r="543" spans="1:59" ht="38.25" x14ac:dyDescent="0.2">
      <c r="A543" s="147">
        <v>300</v>
      </c>
      <c r="B543" s="148" t="s">
        <v>599</v>
      </c>
      <c r="C543" s="149" t="s">
        <v>1717</v>
      </c>
      <c r="D543" s="150" t="s">
        <v>99</v>
      </c>
      <c r="E543" s="151">
        <v>599.16999999999996</v>
      </c>
      <c r="F543" s="151"/>
      <c r="G543" s="152">
        <f>E543*F543</f>
        <v>0</v>
      </c>
      <c r="H543" s="153">
        <v>7.5000000000000002E-4</v>
      </c>
      <c r="I543" s="153">
        <f>E543*H543</f>
        <v>0.44937749999999999</v>
      </c>
      <c r="J543" s="153">
        <v>0</v>
      </c>
      <c r="K543" s="153">
        <f>E543*J543</f>
        <v>0</v>
      </c>
      <c r="Q543" s="146">
        <v>2</v>
      </c>
      <c r="AA543" s="122">
        <v>12</v>
      </c>
      <c r="AB543" s="122">
        <v>0</v>
      </c>
      <c r="AC543" s="122">
        <v>300</v>
      </c>
      <c r="BB543" s="122">
        <v>2</v>
      </c>
      <c r="BC543" s="122">
        <f>IF(BB543=1,G543,0)</f>
        <v>0</v>
      </c>
      <c r="BD543" s="122">
        <f>IF(BB543=2,G543,0)</f>
        <v>0</v>
      </c>
      <c r="BE543" s="122">
        <f>IF(BB543=3,G543,0)</f>
        <v>0</v>
      </c>
      <c r="BF543" s="122">
        <f>IF(BB543=4,G543,0)</f>
        <v>0</v>
      </c>
      <c r="BG543" s="122">
        <f>IF(BB543=5,G543,0)</f>
        <v>0</v>
      </c>
    </row>
    <row r="544" spans="1:59" x14ac:dyDescent="0.2">
      <c r="A544" s="154"/>
      <c r="B544" s="155"/>
      <c r="C544" s="666" t="s">
        <v>600</v>
      </c>
      <c r="D544" s="667"/>
      <c r="E544" s="156">
        <v>599.16999999999996</v>
      </c>
      <c r="F544" s="157"/>
      <c r="G544" s="158"/>
      <c r="H544" s="159"/>
      <c r="I544" s="159"/>
      <c r="J544" s="159"/>
      <c r="K544" s="159"/>
      <c r="M544" s="122" t="s">
        <v>600</v>
      </c>
      <c r="O544" s="160"/>
      <c r="Q544" s="146"/>
    </row>
    <row r="545" spans="1:59" ht="38.25" x14ac:dyDescent="0.2">
      <c r="A545" s="147">
        <v>301</v>
      </c>
      <c r="B545" s="148" t="s">
        <v>601</v>
      </c>
      <c r="C545" s="149" t="s">
        <v>1718</v>
      </c>
      <c r="D545" s="150" t="s">
        <v>99</v>
      </c>
      <c r="E545" s="151">
        <v>406.7</v>
      </c>
      <c r="F545" s="151"/>
      <c r="G545" s="152">
        <f>E545*F545</f>
        <v>0</v>
      </c>
      <c r="H545" s="153">
        <v>2.1000000000000001E-4</v>
      </c>
      <c r="I545" s="153">
        <f>E545*H545</f>
        <v>8.5406999999999997E-2</v>
      </c>
      <c r="J545" s="153">
        <v>0</v>
      </c>
      <c r="K545" s="153">
        <f>E545*J545</f>
        <v>0</v>
      </c>
      <c r="Q545" s="146">
        <v>2</v>
      </c>
      <c r="AA545" s="122">
        <v>12</v>
      </c>
      <c r="AB545" s="122">
        <v>0</v>
      </c>
      <c r="AC545" s="122">
        <v>301</v>
      </c>
      <c r="BB545" s="122">
        <v>2</v>
      </c>
      <c r="BC545" s="122">
        <f>IF(BB545=1,G545,0)</f>
        <v>0</v>
      </c>
      <c r="BD545" s="122">
        <f>IF(BB545=2,G545,0)</f>
        <v>0</v>
      </c>
      <c r="BE545" s="122">
        <f>IF(BB545=3,G545,0)</f>
        <v>0</v>
      </c>
      <c r="BF545" s="122">
        <f>IF(BB545=4,G545,0)</f>
        <v>0</v>
      </c>
      <c r="BG545" s="122">
        <f>IF(BB545=5,G545,0)</f>
        <v>0</v>
      </c>
    </row>
    <row r="546" spans="1:59" x14ac:dyDescent="0.2">
      <c r="A546" s="154"/>
      <c r="B546" s="155"/>
      <c r="C546" s="666" t="s">
        <v>602</v>
      </c>
      <c r="D546" s="667"/>
      <c r="E546" s="156">
        <v>406.7</v>
      </c>
      <c r="F546" s="157"/>
      <c r="G546" s="158"/>
      <c r="H546" s="159"/>
      <c r="I546" s="159"/>
      <c r="J546" s="159"/>
      <c r="K546" s="159"/>
      <c r="M546" s="122" t="s">
        <v>602</v>
      </c>
      <c r="O546" s="160"/>
      <c r="Q546" s="146"/>
    </row>
    <row r="547" spans="1:59" x14ac:dyDescent="0.2">
      <c r="A547" s="161"/>
      <c r="B547" s="162" t="s">
        <v>71</v>
      </c>
      <c r="C547" s="163" t="str">
        <f>CONCATENATE(B542," ",C542)</f>
        <v>784 Malby</v>
      </c>
      <c r="D547" s="161"/>
      <c r="E547" s="164"/>
      <c r="F547" s="164"/>
      <c r="G547" s="165">
        <f>SUM(G542:G546)</f>
        <v>0</v>
      </c>
      <c r="H547" s="166"/>
      <c r="I547" s="167">
        <f>SUM(I542:I546)</f>
        <v>0.5347845</v>
      </c>
      <c r="J547" s="166"/>
      <c r="K547" s="167">
        <f>SUM(K542:K546)</f>
        <v>0</v>
      </c>
      <c r="Q547" s="146">
        <v>4</v>
      </c>
      <c r="BC547" s="168">
        <f>SUM(BC542:BC546)</f>
        <v>0</v>
      </c>
      <c r="BD547" s="168">
        <f>SUM(BD542:BD546)</f>
        <v>0</v>
      </c>
      <c r="BE547" s="168">
        <f>SUM(BE542:BE546)</f>
        <v>0</v>
      </c>
      <c r="BF547" s="168">
        <f>SUM(BF542:BF546)</f>
        <v>0</v>
      </c>
      <c r="BG547" s="168">
        <f>SUM(BG542:BG546)</f>
        <v>0</v>
      </c>
    </row>
    <row r="548" spans="1:59" x14ac:dyDescent="0.2">
      <c r="A548" s="139" t="s">
        <v>67</v>
      </c>
      <c r="B548" s="140" t="s">
        <v>603</v>
      </c>
      <c r="C548" s="141" t="s">
        <v>604</v>
      </c>
      <c r="D548" s="142"/>
      <c r="E548" s="143"/>
      <c r="F548" s="143"/>
      <c r="G548" s="144"/>
      <c r="H548" s="145"/>
      <c r="I548" s="145"/>
      <c r="J548" s="145"/>
      <c r="K548" s="145"/>
      <c r="Q548" s="146">
        <v>1</v>
      </c>
    </row>
    <row r="549" spans="1:59" ht="51" x14ac:dyDescent="0.2">
      <c r="A549" s="147">
        <v>302</v>
      </c>
      <c r="B549" s="148" t="s">
        <v>605</v>
      </c>
      <c r="C549" s="149" t="s">
        <v>1719</v>
      </c>
      <c r="D549" s="150" t="s">
        <v>136</v>
      </c>
      <c r="E549" s="151">
        <v>1</v>
      </c>
      <c r="F549" s="151"/>
      <c r="G549" s="152">
        <f>E549*F549</f>
        <v>0</v>
      </c>
      <c r="H549" s="153">
        <v>1.2E-2</v>
      </c>
      <c r="I549" s="153">
        <f>E549*H549</f>
        <v>1.2E-2</v>
      </c>
      <c r="J549" s="153">
        <v>0</v>
      </c>
      <c r="K549" s="153">
        <f>E549*J549</f>
        <v>0</v>
      </c>
      <c r="Q549" s="146">
        <v>2</v>
      </c>
      <c r="AA549" s="122">
        <v>12</v>
      </c>
      <c r="AB549" s="122">
        <v>0</v>
      </c>
      <c r="AC549" s="122">
        <v>302</v>
      </c>
      <c r="BB549" s="122">
        <v>2</v>
      </c>
      <c r="BC549" s="122">
        <f>IF(BB549=1,G549,0)</f>
        <v>0</v>
      </c>
      <c r="BD549" s="122">
        <f>IF(BB549=2,G549,0)</f>
        <v>0</v>
      </c>
      <c r="BE549" s="122">
        <f>IF(BB549=3,G549,0)</f>
        <v>0</v>
      </c>
      <c r="BF549" s="122">
        <f>IF(BB549=4,G549,0)</f>
        <v>0</v>
      </c>
      <c r="BG549" s="122">
        <f>IF(BB549=5,G549,0)</f>
        <v>0</v>
      </c>
    </row>
    <row r="550" spans="1:59" ht="38.25" x14ac:dyDescent="0.2">
      <c r="A550" s="147">
        <v>303</v>
      </c>
      <c r="B550" s="148" t="s">
        <v>606</v>
      </c>
      <c r="C550" s="149" t="s">
        <v>1720</v>
      </c>
      <c r="D550" s="150" t="s">
        <v>136</v>
      </c>
      <c r="E550" s="151">
        <v>1</v>
      </c>
      <c r="F550" s="151"/>
      <c r="G550" s="152">
        <f>E550*F550</f>
        <v>0</v>
      </c>
      <c r="H550" s="153">
        <v>2.5000000000000001E-2</v>
      </c>
      <c r="I550" s="153">
        <f>E550*H550</f>
        <v>2.5000000000000001E-2</v>
      </c>
      <c r="J550" s="153">
        <v>0</v>
      </c>
      <c r="K550" s="153">
        <f>E550*J550</f>
        <v>0</v>
      </c>
      <c r="Q550" s="146">
        <v>2</v>
      </c>
      <c r="AA550" s="122">
        <v>12</v>
      </c>
      <c r="AB550" s="122">
        <v>0</v>
      </c>
      <c r="AC550" s="122">
        <v>303</v>
      </c>
      <c r="BB550" s="122">
        <v>2</v>
      </c>
      <c r="BC550" s="122">
        <f>IF(BB550=1,G550,0)</f>
        <v>0</v>
      </c>
      <c r="BD550" s="122">
        <f>IF(BB550=2,G550,0)</f>
        <v>0</v>
      </c>
      <c r="BE550" s="122">
        <f>IF(BB550=3,G550,0)</f>
        <v>0</v>
      </c>
      <c r="BF550" s="122">
        <f>IF(BB550=4,G550,0)</f>
        <v>0</v>
      </c>
      <c r="BG550" s="122">
        <f>IF(BB550=5,G550,0)</f>
        <v>0</v>
      </c>
    </row>
    <row r="551" spans="1:59" ht="51" x14ac:dyDescent="0.2">
      <c r="A551" s="147">
        <v>304</v>
      </c>
      <c r="B551" s="148" t="s">
        <v>607</v>
      </c>
      <c r="C551" s="149" t="s">
        <v>1721</v>
      </c>
      <c r="D551" s="150" t="s">
        <v>102</v>
      </c>
      <c r="E551" s="151">
        <v>1</v>
      </c>
      <c r="F551" s="151"/>
      <c r="G551" s="152">
        <f>E551*F551</f>
        <v>0</v>
      </c>
      <c r="H551" s="153">
        <v>6.9000000000000006E-2</v>
      </c>
      <c r="I551" s="153">
        <f>E551*H551</f>
        <v>6.9000000000000006E-2</v>
      </c>
      <c r="J551" s="153">
        <v>0</v>
      </c>
      <c r="K551" s="153">
        <f>E551*J551</f>
        <v>0</v>
      </c>
      <c r="Q551" s="146">
        <v>2</v>
      </c>
      <c r="AA551" s="122">
        <v>12</v>
      </c>
      <c r="AB551" s="122">
        <v>0</v>
      </c>
      <c r="AC551" s="122">
        <v>304</v>
      </c>
      <c r="BB551" s="122">
        <v>2</v>
      </c>
      <c r="BC551" s="122">
        <f>IF(BB551=1,G551,0)</f>
        <v>0</v>
      </c>
      <c r="BD551" s="122">
        <f>IF(BB551=2,G551,0)</f>
        <v>0</v>
      </c>
      <c r="BE551" s="122">
        <f>IF(BB551=3,G551,0)</f>
        <v>0</v>
      </c>
      <c r="BF551" s="122">
        <f>IF(BB551=4,G551,0)</f>
        <v>0</v>
      </c>
      <c r="BG551" s="122">
        <f>IF(BB551=5,G551,0)</f>
        <v>0</v>
      </c>
    </row>
    <row r="552" spans="1:59" ht="38.25" x14ac:dyDescent="0.2">
      <c r="A552" s="147">
        <v>305</v>
      </c>
      <c r="B552" s="148" t="s">
        <v>608</v>
      </c>
      <c r="C552" s="149" t="s">
        <v>1722</v>
      </c>
      <c r="D552" s="150" t="s">
        <v>102</v>
      </c>
      <c r="E552" s="151">
        <v>1</v>
      </c>
      <c r="F552" s="151"/>
      <c r="G552" s="152">
        <f>E552*F552</f>
        <v>0</v>
      </c>
      <c r="H552" s="153">
        <v>1.4999999999999999E-2</v>
      </c>
      <c r="I552" s="153">
        <f>E552*H552</f>
        <v>1.4999999999999999E-2</v>
      </c>
      <c r="J552" s="153">
        <v>0</v>
      </c>
      <c r="K552" s="153">
        <f>E552*J552</f>
        <v>0</v>
      </c>
      <c r="Q552" s="146">
        <v>2</v>
      </c>
      <c r="AA552" s="122">
        <v>12</v>
      </c>
      <c r="AB552" s="122">
        <v>0</v>
      </c>
      <c r="AC552" s="122">
        <v>305</v>
      </c>
      <c r="BB552" s="122">
        <v>2</v>
      </c>
      <c r="BC552" s="122">
        <f>IF(BB552=1,G552,0)</f>
        <v>0</v>
      </c>
      <c r="BD552" s="122">
        <f>IF(BB552=2,G552,0)</f>
        <v>0</v>
      </c>
      <c r="BE552" s="122">
        <f>IF(BB552=3,G552,0)</f>
        <v>0</v>
      </c>
      <c r="BF552" s="122">
        <f>IF(BB552=4,G552,0)</f>
        <v>0</v>
      </c>
      <c r="BG552" s="122">
        <f>IF(BB552=5,G552,0)</f>
        <v>0</v>
      </c>
    </row>
    <row r="553" spans="1:59" ht="51" x14ac:dyDescent="0.2">
      <c r="A553" s="147">
        <v>306</v>
      </c>
      <c r="B553" s="148" t="s">
        <v>609</v>
      </c>
      <c r="C553" s="149" t="s">
        <v>1723</v>
      </c>
      <c r="D553" s="150" t="s">
        <v>75</v>
      </c>
      <c r="E553" s="151">
        <v>30.6</v>
      </c>
      <c r="F553" s="151"/>
      <c r="G553" s="152">
        <f>E553*F553</f>
        <v>0</v>
      </c>
      <c r="H553" s="153">
        <v>5.0000000000000001E-3</v>
      </c>
      <c r="I553" s="153">
        <f>E553*H553</f>
        <v>0.153</v>
      </c>
      <c r="J553" s="153">
        <v>0</v>
      </c>
      <c r="K553" s="153">
        <f>E553*J553</f>
        <v>0</v>
      </c>
      <c r="Q553" s="146">
        <v>2</v>
      </c>
      <c r="AA553" s="122">
        <v>12</v>
      </c>
      <c r="AB553" s="122">
        <v>0</v>
      </c>
      <c r="AC553" s="122">
        <v>306</v>
      </c>
      <c r="BB553" s="122">
        <v>2</v>
      </c>
      <c r="BC553" s="122">
        <f>IF(BB553=1,G553,0)</f>
        <v>0</v>
      </c>
      <c r="BD553" s="122">
        <f>IF(BB553=2,G553,0)</f>
        <v>0</v>
      </c>
      <c r="BE553" s="122">
        <f>IF(BB553=3,G553,0)</f>
        <v>0</v>
      </c>
      <c r="BF553" s="122">
        <f>IF(BB553=4,G553,0)</f>
        <v>0</v>
      </c>
      <c r="BG553" s="122">
        <f>IF(BB553=5,G553,0)</f>
        <v>0</v>
      </c>
    </row>
    <row r="554" spans="1:59" x14ac:dyDescent="0.2">
      <c r="A554" s="154"/>
      <c r="B554" s="155"/>
      <c r="C554" s="666" t="s">
        <v>610</v>
      </c>
      <c r="D554" s="667"/>
      <c r="E554" s="156">
        <v>30.6</v>
      </c>
      <c r="F554" s="157"/>
      <c r="G554" s="158"/>
      <c r="H554" s="159"/>
      <c r="I554" s="159"/>
      <c r="J554" s="159"/>
      <c r="K554" s="159"/>
      <c r="M554" s="122" t="s">
        <v>610</v>
      </c>
      <c r="O554" s="160"/>
      <c r="Q554" s="146"/>
    </row>
    <row r="555" spans="1:59" ht="51" x14ac:dyDescent="0.2">
      <c r="A555" s="147">
        <v>307</v>
      </c>
      <c r="B555" s="148" t="s">
        <v>611</v>
      </c>
      <c r="C555" s="149" t="s">
        <v>1724</v>
      </c>
      <c r="D555" s="150" t="s">
        <v>136</v>
      </c>
      <c r="E555" s="151">
        <v>10</v>
      </c>
      <c r="F555" s="151"/>
      <c r="G555" s="152">
        <f>E555*F555</f>
        <v>0</v>
      </c>
      <c r="H555" s="153">
        <v>6.0000000000000001E-3</v>
      </c>
      <c r="I555" s="153">
        <f>E555*H555</f>
        <v>0.06</v>
      </c>
      <c r="J555" s="153">
        <v>0</v>
      </c>
      <c r="K555" s="153">
        <f>E555*J555</f>
        <v>0</v>
      </c>
      <c r="Q555" s="146">
        <v>2</v>
      </c>
      <c r="AA555" s="122">
        <v>12</v>
      </c>
      <c r="AB555" s="122">
        <v>0</v>
      </c>
      <c r="AC555" s="122">
        <v>307</v>
      </c>
      <c r="BB555" s="122">
        <v>2</v>
      </c>
      <c r="BC555" s="122">
        <f>IF(BB555=1,G555,0)</f>
        <v>0</v>
      </c>
      <c r="BD555" s="122">
        <f>IF(BB555=2,G555,0)</f>
        <v>0</v>
      </c>
      <c r="BE555" s="122">
        <f>IF(BB555=3,G555,0)</f>
        <v>0</v>
      </c>
      <c r="BF555" s="122">
        <f>IF(BB555=4,G555,0)</f>
        <v>0</v>
      </c>
      <c r="BG555" s="122">
        <f>IF(BB555=5,G555,0)</f>
        <v>0</v>
      </c>
    </row>
    <row r="556" spans="1:59" ht="51" x14ac:dyDescent="0.2">
      <c r="A556" s="147">
        <v>308</v>
      </c>
      <c r="B556" s="148" t="s">
        <v>612</v>
      </c>
      <c r="C556" s="149" t="s">
        <v>1725</v>
      </c>
      <c r="D556" s="150" t="s">
        <v>136</v>
      </c>
      <c r="E556" s="151">
        <v>10</v>
      </c>
      <c r="F556" s="151"/>
      <c r="G556" s="152">
        <f>E556*F556</f>
        <v>0</v>
      </c>
      <c r="H556" s="153">
        <v>6.0000000000000001E-3</v>
      </c>
      <c r="I556" s="153">
        <f>E556*H556</f>
        <v>0.06</v>
      </c>
      <c r="J556" s="153">
        <v>0</v>
      </c>
      <c r="K556" s="153">
        <f>E556*J556</f>
        <v>0</v>
      </c>
      <c r="Q556" s="146">
        <v>2</v>
      </c>
      <c r="AA556" s="122">
        <v>12</v>
      </c>
      <c r="AB556" s="122">
        <v>0</v>
      </c>
      <c r="AC556" s="122">
        <v>308</v>
      </c>
      <c r="BB556" s="122">
        <v>2</v>
      </c>
      <c r="BC556" s="122">
        <f>IF(BB556=1,G556,0)</f>
        <v>0</v>
      </c>
      <c r="BD556" s="122">
        <f>IF(BB556=2,G556,0)</f>
        <v>0</v>
      </c>
      <c r="BE556" s="122">
        <f>IF(BB556=3,G556,0)</f>
        <v>0</v>
      </c>
      <c r="BF556" s="122">
        <f>IF(BB556=4,G556,0)</f>
        <v>0</v>
      </c>
      <c r="BG556" s="122">
        <f>IF(BB556=5,G556,0)</f>
        <v>0</v>
      </c>
    </row>
    <row r="557" spans="1:59" ht="38.25" x14ac:dyDescent="0.2">
      <c r="A557" s="147">
        <v>309</v>
      </c>
      <c r="B557" s="148" t="s">
        <v>613</v>
      </c>
      <c r="C557" s="149" t="s">
        <v>1726</v>
      </c>
      <c r="D557" s="150" t="s">
        <v>136</v>
      </c>
      <c r="E557" s="151">
        <v>10</v>
      </c>
      <c r="F557" s="151"/>
      <c r="G557" s="152">
        <f>E557*F557</f>
        <v>0</v>
      </c>
      <c r="H557" s="153">
        <v>3.2000000000000001E-2</v>
      </c>
      <c r="I557" s="153">
        <f>E557*H557</f>
        <v>0.32</v>
      </c>
      <c r="J557" s="153">
        <v>0</v>
      </c>
      <c r="K557" s="153">
        <f>E557*J557</f>
        <v>0</v>
      </c>
      <c r="Q557" s="146">
        <v>2</v>
      </c>
      <c r="AA557" s="122">
        <v>12</v>
      </c>
      <c r="AB557" s="122">
        <v>0</v>
      </c>
      <c r="AC557" s="122">
        <v>309</v>
      </c>
      <c r="BB557" s="122">
        <v>2</v>
      </c>
      <c r="BC557" s="122">
        <f>IF(BB557=1,G557,0)</f>
        <v>0</v>
      </c>
      <c r="BD557" s="122">
        <f>IF(BB557=2,G557,0)</f>
        <v>0</v>
      </c>
      <c r="BE557" s="122">
        <f>IF(BB557=3,G557,0)</f>
        <v>0</v>
      </c>
      <c r="BF557" s="122">
        <f>IF(BB557=4,G557,0)</f>
        <v>0</v>
      </c>
      <c r="BG557" s="122">
        <f>IF(BB557=5,G557,0)</f>
        <v>0</v>
      </c>
    </row>
    <row r="558" spans="1:59" ht="38.25" x14ac:dyDescent="0.2">
      <c r="A558" s="147">
        <v>310</v>
      </c>
      <c r="B558" s="148" t="s">
        <v>614</v>
      </c>
      <c r="C558" s="149" t="s">
        <v>1727</v>
      </c>
      <c r="D558" s="150" t="s">
        <v>136</v>
      </c>
      <c r="E558" s="151">
        <v>10</v>
      </c>
      <c r="F558" s="151"/>
      <c r="G558" s="152">
        <f>E558*F558</f>
        <v>0</v>
      </c>
      <c r="H558" s="153">
        <v>0</v>
      </c>
      <c r="I558" s="153">
        <f>E558*H558</f>
        <v>0</v>
      </c>
      <c r="J558" s="153">
        <v>0</v>
      </c>
      <c r="K558" s="153">
        <f>E558*J558</f>
        <v>0</v>
      </c>
      <c r="Q558" s="146">
        <v>2</v>
      </c>
      <c r="AA558" s="122">
        <v>12</v>
      </c>
      <c r="AB558" s="122">
        <v>0</v>
      </c>
      <c r="AC558" s="122">
        <v>310</v>
      </c>
      <c r="BB558" s="122">
        <v>2</v>
      </c>
      <c r="BC558" s="122">
        <f>IF(BB558=1,G558,0)</f>
        <v>0</v>
      </c>
      <c r="BD558" s="122">
        <f>IF(BB558=2,G558,0)</f>
        <v>0</v>
      </c>
      <c r="BE558" s="122">
        <f>IF(BB558=3,G558,0)</f>
        <v>0</v>
      </c>
      <c r="BF558" s="122">
        <f>IF(BB558=4,G558,0)</f>
        <v>0</v>
      </c>
      <c r="BG558" s="122">
        <f>IF(BB558=5,G558,0)</f>
        <v>0</v>
      </c>
    </row>
    <row r="559" spans="1:59" ht="51" x14ac:dyDescent="0.2">
      <c r="A559" s="147">
        <v>311</v>
      </c>
      <c r="B559" s="148" t="s">
        <v>615</v>
      </c>
      <c r="C559" s="149" t="s">
        <v>1728</v>
      </c>
      <c r="D559" s="150" t="s">
        <v>136</v>
      </c>
      <c r="E559" s="151">
        <v>1</v>
      </c>
      <c r="F559" s="151"/>
      <c r="G559" s="152">
        <f>E559*F559</f>
        <v>0</v>
      </c>
      <c r="H559" s="153">
        <v>3.3000000000000002E-2</v>
      </c>
      <c r="I559" s="153">
        <f>E559*H559</f>
        <v>3.3000000000000002E-2</v>
      </c>
      <c r="J559" s="153">
        <v>0</v>
      </c>
      <c r="K559" s="153">
        <f>E559*J559</f>
        <v>0</v>
      </c>
      <c r="Q559" s="146">
        <v>2</v>
      </c>
      <c r="AA559" s="122">
        <v>12</v>
      </c>
      <c r="AB559" s="122">
        <v>0</v>
      </c>
      <c r="AC559" s="122">
        <v>311</v>
      </c>
      <c r="BB559" s="122">
        <v>2</v>
      </c>
      <c r="BC559" s="122">
        <f>IF(BB559=1,G559,0)</f>
        <v>0</v>
      </c>
      <c r="BD559" s="122">
        <f>IF(BB559=2,G559,0)</f>
        <v>0</v>
      </c>
      <c r="BE559" s="122">
        <f>IF(BB559=3,G559,0)</f>
        <v>0</v>
      </c>
      <c r="BF559" s="122">
        <f>IF(BB559=4,G559,0)</f>
        <v>0</v>
      </c>
      <c r="BG559" s="122">
        <f>IF(BB559=5,G559,0)</f>
        <v>0</v>
      </c>
    </row>
    <row r="560" spans="1:59" x14ac:dyDescent="0.2">
      <c r="A560" s="161"/>
      <c r="B560" s="162" t="s">
        <v>71</v>
      </c>
      <c r="C560" s="163" t="str">
        <f>CONCATENATE(B548," ",C548)</f>
        <v>790 Vnitřní vybavení</v>
      </c>
      <c r="D560" s="161"/>
      <c r="E560" s="164"/>
      <c r="F560" s="164"/>
      <c r="G560" s="165">
        <f>SUM(G548:G559)</f>
        <v>0</v>
      </c>
      <c r="H560" s="166"/>
      <c r="I560" s="167">
        <f>SUM(I548:I559)</f>
        <v>0.747</v>
      </c>
      <c r="J560" s="166"/>
      <c r="K560" s="167">
        <f>SUM(K548:K559)</f>
        <v>0</v>
      </c>
      <c r="Q560" s="146">
        <v>4</v>
      </c>
      <c r="BC560" s="168">
        <f>SUM(BC548:BC559)</f>
        <v>0</v>
      </c>
      <c r="BD560" s="168">
        <f>SUM(BD548:BD559)</f>
        <v>0</v>
      </c>
      <c r="BE560" s="168">
        <f>SUM(BE548:BE559)</f>
        <v>0</v>
      </c>
      <c r="BF560" s="168">
        <f>SUM(BF548:BF559)</f>
        <v>0</v>
      </c>
      <c r="BG560" s="168">
        <f>SUM(BG548:BG559)</f>
        <v>0</v>
      </c>
    </row>
    <row r="561" spans="1:59" x14ac:dyDescent="0.2">
      <c r="A561" s="139" t="s">
        <v>67</v>
      </c>
      <c r="B561" s="140" t="s">
        <v>616</v>
      </c>
      <c r="C561" s="141" t="s">
        <v>617</v>
      </c>
      <c r="D561" s="142"/>
      <c r="E561" s="143"/>
      <c r="F561" s="143"/>
      <c r="G561" s="144"/>
      <c r="H561" s="145"/>
      <c r="I561" s="145"/>
      <c r="J561" s="145"/>
      <c r="K561" s="145"/>
      <c r="Q561" s="146">
        <v>1</v>
      </c>
    </row>
    <row r="562" spans="1:59" ht="38.25" x14ac:dyDescent="0.2">
      <c r="A562" s="147">
        <v>312</v>
      </c>
      <c r="B562" s="148" t="s">
        <v>618</v>
      </c>
      <c r="C562" s="149" t="s">
        <v>1729</v>
      </c>
      <c r="D562" s="150" t="s">
        <v>75</v>
      </c>
      <c r="E562" s="151">
        <v>135.80000000000001</v>
      </c>
      <c r="F562" s="151"/>
      <c r="G562" s="152">
        <f>E562*F562</f>
        <v>0</v>
      </c>
      <c r="H562" s="153">
        <v>0</v>
      </c>
      <c r="I562" s="153">
        <f>E562*H562</f>
        <v>0</v>
      </c>
      <c r="J562" s="153">
        <v>0</v>
      </c>
      <c r="K562" s="153">
        <f>E562*J562</f>
        <v>0</v>
      </c>
      <c r="Q562" s="146">
        <v>2</v>
      </c>
      <c r="AA562" s="122">
        <v>12</v>
      </c>
      <c r="AB562" s="122">
        <v>0</v>
      </c>
      <c r="AC562" s="122">
        <v>312</v>
      </c>
      <c r="BB562" s="122">
        <v>4</v>
      </c>
      <c r="BC562" s="122">
        <f>IF(BB562=1,G562,0)</f>
        <v>0</v>
      </c>
      <c r="BD562" s="122">
        <f>IF(BB562=2,G562,0)</f>
        <v>0</v>
      </c>
      <c r="BE562" s="122">
        <f>IF(BB562=3,G562,0)</f>
        <v>0</v>
      </c>
      <c r="BF562" s="122">
        <f>IF(BB562=4,G562,0)</f>
        <v>0</v>
      </c>
      <c r="BG562" s="122">
        <f>IF(BB562=5,G562,0)</f>
        <v>0</v>
      </c>
    </row>
    <row r="563" spans="1:59" x14ac:dyDescent="0.2">
      <c r="A563" s="154"/>
      <c r="B563" s="155"/>
      <c r="C563" s="666" t="s">
        <v>619</v>
      </c>
      <c r="D563" s="667"/>
      <c r="E563" s="156">
        <v>135.80000000000001</v>
      </c>
      <c r="F563" s="157"/>
      <c r="G563" s="158"/>
      <c r="H563" s="159"/>
      <c r="I563" s="159"/>
      <c r="J563" s="159"/>
      <c r="K563" s="159"/>
      <c r="M563" s="122" t="s">
        <v>619</v>
      </c>
      <c r="O563" s="160"/>
      <c r="Q563" s="146"/>
    </row>
    <row r="564" spans="1:59" ht="38.25" x14ac:dyDescent="0.2">
      <c r="A564" s="147">
        <v>313</v>
      </c>
      <c r="B564" s="148" t="s">
        <v>620</v>
      </c>
      <c r="C564" s="149" t="s">
        <v>1730</v>
      </c>
      <c r="D564" s="150" t="s">
        <v>75</v>
      </c>
      <c r="E564" s="151">
        <v>22.5</v>
      </c>
      <c r="F564" s="151"/>
      <c r="G564" s="152">
        <f>E564*F564</f>
        <v>0</v>
      </c>
      <c r="H564" s="153">
        <v>0</v>
      </c>
      <c r="I564" s="153">
        <f>E564*H564</f>
        <v>0</v>
      </c>
      <c r="J564" s="153">
        <v>0</v>
      </c>
      <c r="K564" s="153">
        <f>E564*J564</f>
        <v>0</v>
      </c>
      <c r="Q564" s="146">
        <v>2</v>
      </c>
      <c r="AA564" s="122">
        <v>12</v>
      </c>
      <c r="AB564" s="122">
        <v>0</v>
      </c>
      <c r="AC564" s="122">
        <v>313</v>
      </c>
      <c r="BB564" s="122">
        <v>4</v>
      </c>
      <c r="BC564" s="122">
        <f>IF(BB564=1,G564,0)</f>
        <v>0</v>
      </c>
      <c r="BD564" s="122">
        <f>IF(BB564=2,G564,0)</f>
        <v>0</v>
      </c>
      <c r="BE564" s="122">
        <f>IF(BB564=3,G564,0)</f>
        <v>0</v>
      </c>
      <c r="BF564" s="122">
        <f>IF(BB564=4,G564,0)</f>
        <v>0</v>
      </c>
      <c r="BG564" s="122">
        <f>IF(BB564=5,G564,0)</f>
        <v>0</v>
      </c>
    </row>
    <row r="565" spans="1:59" x14ac:dyDescent="0.2">
      <c r="A565" s="154"/>
      <c r="B565" s="155"/>
      <c r="C565" s="666" t="s">
        <v>621</v>
      </c>
      <c r="D565" s="667"/>
      <c r="E565" s="156">
        <v>22.5</v>
      </c>
      <c r="F565" s="157"/>
      <c r="G565" s="158"/>
      <c r="H565" s="159"/>
      <c r="I565" s="159"/>
      <c r="J565" s="159"/>
      <c r="K565" s="159"/>
      <c r="M565" s="122" t="s">
        <v>621</v>
      </c>
      <c r="O565" s="160"/>
      <c r="Q565" s="146"/>
    </row>
    <row r="566" spans="1:59" ht="38.25" x14ac:dyDescent="0.2">
      <c r="A566" s="147">
        <v>314</v>
      </c>
      <c r="B566" s="148" t="s">
        <v>622</v>
      </c>
      <c r="C566" s="149" t="s">
        <v>1731</v>
      </c>
      <c r="D566" s="150" t="s">
        <v>136</v>
      </c>
      <c r="E566" s="151">
        <v>20</v>
      </c>
      <c r="F566" s="151"/>
      <c r="G566" s="152">
        <f>E566*F566</f>
        <v>0</v>
      </c>
      <c r="H566" s="153">
        <v>0</v>
      </c>
      <c r="I566" s="153">
        <f>E566*H566</f>
        <v>0</v>
      </c>
      <c r="J566" s="153">
        <v>0</v>
      </c>
      <c r="K566" s="153">
        <f>E566*J566</f>
        <v>0</v>
      </c>
      <c r="Q566" s="146">
        <v>2</v>
      </c>
      <c r="AA566" s="122">
        <v>12</v>
      </c>
      <c r="AB566" s="122">
        <v>0</v>
      </c>
      <c r="AC566" s="122">
        <v>314</v>
      </c>
      <c r="BB566" s="122">
        <v>4</v>
      </c>
      <c r="BC566" s="122">
        <f>IF(BB566=1,G566,0)</f>
        <v>0</v>
      </c>
      <c r="BD566" s="122">
        <f>IF(BB566=2,G566,0)</f>
        <v>0</v>
      </c>
      <c r="BE566" s="122">
        <f>IF(BB566=3,G566,0)</f>
        <v>0</v>
      </c>
      <c r="BF566" s="122">
        <f>IF(BB566=4,G566,0)</f>
        <v>0</v>
      </c>
      <c r="BG566" s="122">
        <f>IF(BB566=5,G566,0)</f>
        <v>0</v>
      </c>
    </row>
    <row r="567" spans="1:59" x14ac:dyDescent="0.2">
      <c r="A567" s="161"/>
      <c r="B567" s="162" t="s">
        <v>71</v>
      </c>
      <c r="C567" s="163" t="str">
        <f>CONCATENATE(B561," ",C561)</f>
        <v>M21 Elektromontáže</v>
      </c>
      <c r="D567" s="161"/>
      <c r="E567" s="164"/>
      <c r="F567" s="164"/>
      <c r="G567" s="165">
        <f>SUM(G561:G566)</f>
        <v>0</v>
      </c>
      <c r="H567" s="166"/>
      <c r="I567" s="167">
        <f>SUM(I561:I566)</f>
        <v>0</v>
      </c>
      <c r="J567" s="166"/>
      <c r="K567" s="167">
        <f>SUM(K561:K566)</f>
        <v>0</v>
      </c>
      <c r="Q567" s="146">
        <v>4</v>
      </c>
      <c r="BC567" s="168">
        <f>SUM(BC561:BC566)</f>
        <v>0</v>
      </c>
      <c r="BD567" s="168">
        <f>SUM(BD561:BD566)</f>
        <v>0</v>
      </c>
      <c r="BE567" s="168">
        <f>SUM(BE561:BE566)</f>
        <v>0</v>
      </c>
      <c r="BF567" s="168">
        <f>SUM(BF561:BF566)</f>
        <v>0</v>
      </c>
      <c r="BG567" s="168">
        <f>SUM(BG561:BG566)</f>
        <v>0</v>
      </c>
    </row>
    <row r="568" spans="1:59" x14ac:dyDescent="0.2">
      <c r="E568" s="122"/>
    </row>
    <row r="569" spans="1:59" x14ac:dyDescent="0.2">
      <c r="E569" s="122"/>
    </row>
    <row r="570" spans="1:59" x14ac:dyDescent="0.2">
      <c r="C570" s="131"/>
      <c r="E570" s="122"/>
    </row>
    <row r="571" spans="1:59" ht="125.25" customHeight="1" x14ac:dyDescent="0.2">
      <c r="C571" s="641" t="s">
        <v>1732</v>
      </c>
      <c r="E571" s="122"/>
    </row>
    <row r="572" spans="1:59" ht="219" customHeight="1" x14ac:dyDescent="0.2">
      <c r="C572" s="642" t="s">
        <v>1733</v>
      </c>
      <c r="E572" s="122"/>
    </row>
    <row r="573" spans="1:59" ht="136.5" customHeight="1" x14ac:dyDescent="0.2">
      <c r="C573" s="643" t="s">
        <v>1734</v>
      </c>
      <c r="E573" s="122"/>
    </row>
    <row r="574" spans="1:59" ht="40.5" customHeight="1" x14ac:dyDescent="0.2">
      <c r="C574" s="644" t="s">
        <v>1735</v>
      </c>
      <c r="E574" s="122"/>
    </row>
    <row r="575" spans="1:59" ht="51" x14ac:dyDescent="0.2">
      <c r="C575" s="644" t="s">
        <v>1736</v>
      </c>
      <c r="E575" s="122"/>
    </row>
    <row r="576" spans="1:59" x14ac:dyDescent="0.2">
      <c r="E576" s="122"/>
    </row>
    <row r="577" spans="1:7" x14ac:dyDescent="0.2">
      <c r="E577" s="122"/>
    </row>
    <row r="578" spans="1:7" x14ac:dyDescent="0.2">
      <c r="E578" s="122"/>
    </row>
    <row r="579" spans="1:7" x14ac:dyDescent="0.2">
      <c r="E579" s="122"/>
    </row>
    <row r="580" spans="1:7" x14ac:dyDescent="0.2">
      <c r="E580" s="122"/>
    </row>
    <row r="581" spans="1:7" x14ac:dyDescent="0.2">
      <c r="E581" s="122"/>
    </row>
    <row r="582" spans="1:7" x14ac:dyDescent="0.2">
      <c r="E582" s="122"/>
    </row>
    <row r="583" spans="1:7" x14ac:dyDescent="0.2">
      <c r="E583" s="122"/>
    </row>
    <row r="584" spans="1:7" x14ac:dyDescent="0.2">
      <c r="E584" s="122"/>
    </row>
    <row r="585" spans="1:7" x14ac:dyDescent="0.2">
      <c r="E585" s="122"/>
    </row>
    <row r="586" spans="1:7" x14ac:dyDescent="0.2">
      <c r="E586" s="122"/>
    </row>
    <row r="587" spans="1:7" x14ac:dyDescent="0.2">
      <c r="E587" s="122"/>
    </row>
    <row r="588" spans="1:7" x14ac:dyDescent="0.2">
      <c r="E588" s="122"/>
    </row>
    <row r="589" spans="1:7" x14ac:dyDescent="0.2">
      <c r="E589" s="122"/>
    </row>
    <row r="590" spans="1:7" x14ac:dyDescent="0.2">
      <c r="E590" s="122"/>
    </row>
    <row r="591" spans="1:7" x14ac:dyDescent="0.2">
      <c r="A591" s="169"/>
      <c r="B591" s="169"/>
      <c r="C591" s="169"/>
      <c r="D591" s="169"/>
      <c r="E591" s="169"/>
      <c r="F591" s="169"/>
      <c r="G591" s="169"/>
    </row>
    <row r="592" spans="1:7" x14ac:dyDescent="0.2">
      <c r="A592" s="169"/>
      <c r="B592" s="169"/>
      <c r="C592" s="169"/>
      <c r="D592" s="169"/>
      <c r="E592" s="169"/>
      <c r="F592" s="169"/>
      <c r="G592" s="169"/>
    </row>
    <row r="593" spans="1:7" x14ac:dyDescent="0.2">
      <c r="A593" s="169"/>
      <c r="B593" s="169"/>
      <c r="C593" s="169"/>
      <c r="D593" s="169"/>
      <c r="E593" s="169"/>
      <c r="F593" s="169"/>
      <c r="G593" s="169"/>
    </row>
    <row r="594" spans="1:7" x14ac:dyDescent="0.2">
      <c r="A594" s="169"/>
      <c r="B594" s="169"/>
      <c r="C594" s="169"/>
      <c r="D594" s="169"/>
      <c r="E594" s="169"/>
      <c r="F594" s="169"/>
      <c r="G594" s="169"/>
    </row>
    <row r="595" spans="1:7" x14ac:dyDescent="0.2">
      <c r="E595" s="122"/>
    </row>
    <row r="596" spans="1:7" x14ac:dyDescent="0.2">
      <c r="E596" s="122"/>
    </row>
    <row r="597" spans="1:7" x14ac:dyDescent="0.2">
      <c r="E597" s="122"/>
    </row>
    <row r="598" spans="1:7" x14ac:dyDescent="0.2">
      <c r="E598" s="122"/>
    </row>
    <row r="599" spans="1:7" x14ac:dyDescent="0.2">
      <c r="E599" s="122"/>
    </row>
    <row r="600" spans="1:7" x14ac:dyDescent="0.2">
      <c r="E600" s="122"/>
    </row>
    <row r="601" spans="1:7" x14ac:dyDescent="0.2">
      <c r="E601" s="122"/>
    </row>
    <row r="602" spans="1:7" x14ac:dyDescent="0.2">
      <c r="E602" s="122"/>
    </row>
    <row r="603" spans="1:7" x14ac:dyDescent="0.2">
      <c r="E603" s="122"/>
    </row>
    <row r="604" spans="1:7" x14ac:dyDescent="0.2">
      <c r="E604" s="122"/>
    </row>
    <row r="605" spans="1:7" x14ac:dyDescent="0.2">
      <c r="E605" s="122"/>
    </row>
    <row r="606" spans="1:7" x14ac:dyDescent="0.2">
      <c r="E606" s="122"/>
    </row>
    <row r="607" spans="1:7" x14ac:dyDescent="0.2">
      <c r="E607" s="122"/>
    </row>
    <row r="608" spans="1:7" x14ac:dyDescent="0.2">
      <c r="E608" s="122"/>
    </row>
    <row r="609" spans="1:7" x14ac:dyDescent="0.2">
      <c r="E609" s="122"/>
    </row>
    <row r="610" spans="1:7" x14ac:dyDescent="0.2">
      <c r="E610" s="122"/>
    </row>
    <row r="611" spans="1:7" x14ac:dyDescent="0.2">
      <c r="E611" s="122"/>
    </row>
    <row r="612" spans="1:7" x14ac:dyDescent="0.2">
      <c r="E612" s="122"/>
    </row>
    <row r="613" spans="1:7" x14ac:dyDescent="0.2">
      <c r="E613" s="122"/>
    </row>
    <row r="614" spans="1:7" x14ac:dyDescent="0.2">
      <c r="E614" s="122"/>
    </row>
    <row r="615" spans="1:7" x14ac:dyDescent="0.2">
      <c r="E615" s="122"/>
    </row>
    <row r="616" spans="1:7" x14ac:dyDescent="0.2">
      <c r="E616" s="122"/>
    </row>
    <row r="617" spans="1:7" x14ac:dyDescent="0.2">
      <c r="E617" s="122"/>
    </row>
    <row r="618" spans="1:7" x14ac:dyDescent="0.2">
      <c r="E618" s="122"/>
    </row>
    <row r="619" spans="1:7" x14ac:dyDescent="0.2">
      <c r="E619" s="122"/>
    </row>
    <row r="620" spans="1:7" x14ac:dyDescent="0.2">
      <c r="A620" s="170"/>
      <c r="B620" s="170"/>
    </row>
    <row r="621" spans="1:7" x14ac:dyDescent="0.2">
      <c r="A621" s="169"/>
      <c r="B621" s="169"/>
      <c r="C621" s="172"/>
      <c r="D621" s="172"/>
      <c r="E621" s="173"/>
      <c r="F621" s="172"/>
      <c r="G621" s="174"/>
    </row>
    <row r="622" spans="1:7" x14ac:dyDescent="0.2">
      <c r="A622" s="175"/>
      <c r="B622" s="175"/>
      <c r="C622" s="169"/>
      <c r="D622" s="169"/>
      <c r="E622" s="176"/>
      <c r="F622" s="169"/>
      <c r="G622" s="169"/>
    </row>
    <row r="623" spans="1:7" x14ac:dyDescent="0.2">
      <c r="A623" s="169"/>
      <c r="B623" s="169"/>
      <c r="C623" s="169"/>
      <c r="D623" s="169"/>
      <c r="E623" s="176"/>
      <c r="F623" s="169"/>
      <c r="G623" s="169"/>
    </row>
    <row r="624" spans="1:7" x14ac:dyDescent="0.2">
      <c r="A624" s="169"/>
      <c r="B624" s="169"/>
      <c r="C624" s="169"/>
      <c r="D624" s="169"/>
      <c r="E624" s="176"/>
      <c r="F624" s="169"/>
      <c r="G624" s="169"/>
    </row>
    <row r="625" spans="1:7" x14ac:dyDescent="0.2">
      <c r="A625" s="169"/>
      <c r="B625" s="169"/>
      <c r="C625" s="169"/>
      <c r="D625" s="169"/>
      <c r="E625" s="176"/>
      <c r="F625" s="169"/>
      <c r="G625" s="169"/>
    </row>
    <row r="626" spans="1:7" x14ac:dyDescent="0.2">
      <c r="A626" s="169"/>
      <c r="B626" s="169"/>
      <c r="C626" s="169"/>
      <c r="D626" s="169"/>
      <c r="E626" s="176"/>
      <c r="F626" s="169"/>
      <c r="G626" s="169"/>
    </row>
    <row r="627" spans="1:7" x14ac:dyDescent="0.2">
      <c r="A627" s="169"/>
      <c r="B627" s="169"/>
      <c r="C627" s="169"/>
      <c r="D627" s="169"/>
      <c r="E627" s="176"/>
      <c r="F627" s="169"/>
      <c r="G627" s="169"/>
    </row>
    <row r="628" spans="1:7" x14ac:dyDescent="0.2">
      <c r="A628" s="169"/>
      <c r="B628" s="169"/>
      <c r="C628" s="169"/>
      <c r="D628" s="169"/>
      <c r="E628" s="176"/>
      <c r="F628" s="169"/>
      <c r="G628" s="169"/>
    </row>
    <row r="629" spans="1:7" x14ac:dyDescent="0.2">
      <c r="A629" s="169"/>
      <c r="B629" s="169"/>
      <c r="C629" s="169"/>
      <c r="D629" s="169"/>
      <c r="E629" s="176"/>
      <c r="F629" s="169"/>
      <c r="G629" s="169"/>
    </row>
    <row r="630" spans="1:7" x14ac:dyDescent="0.2">
      <c r="A630" s="169"/>
      <c r="B630" s="169"/>
      <c r="C630" s="169"/>
      <c r="D630" s="169"/>
      <c r="E630" s="176"/>
      <c r="F630" s="169"/>
      <c r="G630" s="169"/>
    </row>
    <row r="631" spans="1:7" x14ac:dyDescent="0.2">
      <c r="A631" s="169"/>
      <c r="B631" s="169"/>
      <c r="C631" s="169"/>
      <c r="D631" s="169"/>
      <c r="E631" s="176"/>
      <c r="F631" s="169"/>
      <c r="G631" s="169"/>
    </row>
    <row r="632" spans="1:7" x14ac:dyDescent="0.2">
      <c r="A632" s="169"/>
      <c r="B632" s="169"/>
      <c r="C632" s="169"/>
      <c r="D632" s="169"/>
      <c r="E632" s="176"/>
      <c r="F632" s="169"/>
      <c r="G632" s="169"/>
    </row>
    <row r="633" spans="1:7" x14ac:dyDescent="0.2">
      <c r="A633" s="169"/>
      <c r="B633" s="169"/>
      <c r="C633" s="169"/>
      <c r="D633" s="169"/>
      <c r="E633" s="176"/>
      <c r="F633" s="169"/>
      <c r="G633" s="169"/>
    </row>
    <row r="634" spans="1:7" x14ac:dyDescent="0.2">
      <c r="A634" s="169"/>
      <c r="B634" s="169"/>
      <c r="C634" s="169"/>
      <c r="D634" s="169"/>
      <c r="E634" s="176"/>
      <c r="F634" s="169"/>
      <c r="G634" s="169"/>
    </row>
  </sheetData>
  <mergeCells count="184">
    <mergeCell ref="C20:D20"/>
    <mergeCell ref="C21:D21"/>
    <mergeCell ref="C23:D23"/>
    <mergeCell ref="C24:D24"/>
    <mergeCell ref="C25:D25"/>
    <mergeCell ref="C26:D26"/>
    <mergeCell ref="A1:I1"/>
    <mergeCell ref="A3:B3"/>
    <mergeCell ref="A4:B4"/>
    <mergeCell ref="G4:I4"/>
    <mergeCell ref="C12:D12"/>
    <mergeCell ref="C14:D14"/>
    <mergeCell ref="C16:D16"/>
    <mergeCell ref="C18:D18"/>
    <mergeCell ref="C40:D40"/>
    <mergeCell ref="C42:D42"/>
    <mergeCell ref="C43:D43"/>
    <mergeCell ref="C45:D45"/>
    <mergeCell ref="C46:D46"/>
    <mergeCell ref="C48:D48"/>
    <mergeCell ref="C50:D50"/>
    <mergeCell ref="C52:D52"/>
    <mergeCell ref="C27:D27"/>
    <mergeCell ref="C28:D28"/>
    <mergeCell ref="C29:D29"/>
    <mergeCell ref="C31:D31"/>
    <mergeCell ref="C33:D33"/>
    <mergeCell ref="C36:D36"/>
    <mergeCell ref="C71:D71"/>
    <mergeCell ref="C73:D73"/>
    <mergeCell ref="C74:D74"/>
    <mergeCell ref="C76:D76"/>
    <mergeCell ref="C78:D78"/>
    <mergeCell ref="C80:D80"/>
    <mergeCell ref="C53:D53"/>
    <mergeCell ref="C55:D55"/>
    <mergeCell ref="C56:D56"/>
    <mergeCell ref="C58:D58"/>
    <mergeCell ref="C62:D62"/>
    <mergeCell ref="C63:D63"/>
    <mergeCell ref="C69:D69"/>
    <mergeCell ref="C70:D70"/>
    <mergeCell ref="C93:D93"/>
    <mergeCell ref="C98:D98"/>
    <mergeCell ref="C99:D99"/>
    <mergeCell ref="C100:D100"/>
    <mergeCell ref="C101:D101"/>
    <mergeCell ref="C102:D102"/>
    <mergeCell ref="C103:D103"/>
    <mergeCell ref="C82:D82"/>
    <mergeCell ref="C84:D84"/>
    <mergeCell ref="C88:D88"/>
    <mergeCell ref="C115:D115"/>
    <mergeCell ref="C116:D116"/>
    <mergeCell ref="C117:D117"/>
    <mergeCell ref="C137:D137"/>
    <mergeCell ref="C138:D138"/>
    <mergeCell ref="C139:D139"/>
    <mergeCell ref="C141:D141"/>
    <mergeCell ref="C104:D104"/>
    <mergeCell ref="C105:D105"/>
    <mergeCell ref="C106:D106"/>
    <mergeCell ref="C107:D107"/>
    <mergeCell ref="C108:D108"/>
    <mergeCell ref="C111:D111"/>
    <mergeCell ref="C160:D160"/>
    <mergeCell ref="C179:D179"/>
    <mergeCell ref="C143:D143"/>
    <mergeCell ref="C145:D145"/>
    <mergeCell ref="C147:D147"/>
    <mergeCell ref="C148:D148"/>
    <mergeCell ref="C121:D121"/>
    <mergeCell ref="C123:D123"/>
    <mergeCell ref="C125:D125"/>
    <mergeCell ref="C126:D126"/>
    <mergeCell ref="C127:D127"/>
    <mergeCell ref="C129:D129"/>
    <mergeCell ref="C130:D130"/>
    <mergeCell ref="C131:D131"/>
    <mergeCell ref="C135:D135"/>
    <mergeCell ref="C204:D204"/>
    <mergeCell ref="C206:D206"/>
    <mergeCell ref="C210:D210"/>
    <mergeCell ref="C196:D196"/>
    <mergeCell ref="C198:D198"/>
    <mergeCell ref="C200:D200"/>
    <mergeCell ref="C184:D184"/>
    <mergeCell ref="C186:D186"/>
    <mergeCell ref="C188:D188"/>
    <mergeCell ref="C190:D190"/>
    <mergeCell ref="C230:D230"/>
    <mergeCell ref="C231:D231"/>
    <mergeCell ref="C232:D232"/>
    <mergeCell ref="C233:D233"/>
    <mergeCell ref="C235:D235"/>
    <mergeCell ref="C237:D237"/>
    <mergeCell ref="C239:D239"/>
    <mergeCell ref="C241:D241"/>
    <mergeCell ref="C215:D215"/>
    <mergeCell ref="C219:D219"/>
    <mergeCell ref="C221:D221"/>
    <mergeCell ref="C223:D223"/>
    <mergeCell ref="C225:D225"/>
    <mergeCell ref="C346:D346"/>
    <mergeCell ref="C348:D348"/>
    <mergeCell ref="C350:D350"/>
    <mergeCell ref="C351:D351"/>
    <mergeCell ref="C353:D353"/>
    <mergeCell ref="C355:D355"/>
    <mergeCell ref="C252:D252"/>
    <mergeCell ref="C253:D253"/>
    <mergeCell ref="C242:D242"/>
    <mergeCell ref="C243:D243"/>
    <mergeCell ref="C245:D245"/>
    <mergeCell ref="C247:D247"/>
    <mergeCell ref="C249:D249"/>
    <mergeCell ref="C250:D250"/>
    <mergeCell ref="C369:D369"/>
    <mergeCell ref="C371:D371"/>
    <mergeCell ref="C373:D373"/>
    <mergeCell ref="C375:D375"/>
    <mergeCell ref="C378:D378"/>
    <mergeCell ref="C408:D408"/>
    <mergeCell ref="C409:D409"/>
    <mergeCell ref="C357:D357"/>
    <mergeCell ref="C359:D359"/>
    <mergeCell ref="C361:D361"/>
    <mergeCell ref="C363:D363"/>
    <mergeCell ref="C365:D365"/>
    <mergeCell ref="C367:D367"/>
    <mergeCell ref="C415:D415"/>
    <mergeCell ref="C417:D417"/>
    <mergeCell ref="C436:D436"/>
    <mergeCell ref="C439:D439"/>
    <mergeCell ref="C441:D441"/>
    <mergeCell ref="C445:D445"/>
    <mergeCell ref="C453:D453"/>
    <mergeCell ref="C454:D454"/>
    <mergeCell ref="C383:D383"/>
    <mergeCell ref="C385:D385"/>
    <mergeCell ref="C387:D387"/>
    <mergeCell ref="C389:D389"/>
    <mergeCell ref="C392:D392"/>
    <mergeCell ref="C394:D394"/>
    <mergeCell ref="C398:D398"/>
    <mergeCell ref="C403:D403"/>
    <mergeCell ref="C405:D405"/>
    <mergeCell ref="C469:D469"/>
    <mergeCell ref="C471:D471"/>
    <mergeCell ref="C484:D484"/>
    <mergeCell ref="C455:D455"/>
    <mergeCell ref="C457:D457"/>
    <mergeCell ref="C458:D458"/>
    <mergeCell ref="C459:D459"/>
    <mergeCell ref="C461:D461"/>
    <mergeCell ref="C463:D463"/>
    <mergeCell ref="C493:D493"/>
    <mergeCell ref="C494:D494"/>
    <mergeCell ref="C495:D495"/>
    <mergeCell ref="C497:D497"/>
    <mergeCell ref="C499:D499"/>
    <mergeCell ref="C500:D500"/>
    <mergeCell ref="C501:D501"/>
    <mergeCell ref="C502:D502"/>
    <mergeCell ref="C505:D505"/>
    <mergeCell ref="C519:D519"/>
    <mergeCell ref="C521:D521"/>
    <mergeCell ref="C523:D523"/>
    <mergeCell ref="C528:D528"/>
    <mergeCell ref="C529:D529"/>
    <mergeCell ref="C530:D530"/>
    <mergeCell ref="C531:D531"/>
    <mergeCell ref="C510:D510"/>
    <mergeCell ref="C512:D512"/>
    <mergeCell ref="C514:D514"/>
    <mergeCell ref="C563:D563"/>
    <mergeCell ref="C565:D565"/>
    <mergeCell ref="C544:D544"/>
    <mergeCell ref="C546:D546"/>
    <mergeCell ref="C554:D554"/>
    <mergeCell ref="C532:D532"/>
    <mergeCell ref="C533:D533"/>
    <mergeCell ref="C534:D534"/>
    <mergeCell ref="C540:D540"/>
  </mergeCells>
  <printOptions gridLinesSet="0"/>
  <pageMargins left="0.59055118110236227" right="0.39370078740157483" top="0.78740157480314965" bottom="0.78740157480314965" header="0.31496062992125984" footer="0.31496062992125984"/>
  <pageSetup paperSize="9" scale="80" orientation="portrait" horizontalDpi="300" r:id="rId1"/>
  <headerFooter alignWithMargins="0">
    <oddFooter>Stránka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showGridLines="0" view="pageBreakPreview" topLeftCell="A69" zoomScaleNormal="100" zoomScaleSheetLayoutView="100" workbookViewId="0">
      <selection activeCell="G113" sqref="G112:G113"/>
    </sheetView>
  </sheetViews>
  <sheetFormatPr defaultRowHeight="12.75" x14ac:dyDescent="0.2"/>
  <cols>
    <col min="1" max="1" width="4.28515625" style="527" customWidth="1"/>
    <col min="2" max="2" width="39.140625" style="593" customWidth="1"/>
    <col min="3" max="3" width="16.7109375" style="593" customWidth="1"/>
    <col min="4" max="4" width="6.7109375" style="593" customWidth="1"/>
    <col min="5" max="5" width="5.140625" style="527" bestFit="1" customWidth="1"/>
    <col min="6" max="6" width="5.7109375" style="527" customWidth="1"/>
    <col min="7" max="7" width="9.85546875" style="527" customWidth="1"/>
    <col min="8" max="8" width="11.7109375" style="526" customWidth="1"/>
    <col min="9" max="9" width="10.85546875" style="527" customWidth="1"/>
    <col min="10" max="10" width="11.85546875" style="527" customWidth="1"/>
    <col min="11" max="11" width="3.5703125" style="527" customWidth="1"/>
    <col min="12" max="16384" width="9.140625" style="527"/>
  </cols>
  <sheetData>
    <row r="1" spans="1:11" s="523" customFormat="1" x14ac:dyDescent="0.2">
      <c r="A1" s="519"/>
      <c r="B1" s="519"/>
      <c r="C1" s="520"/>
      <c r="D1" s="520"/>
      <c r="E1" s="520"/>
      <c r="F1" s="521"/>
      <c r="G1" s="521"/>
      <c r="H1" s="522"/>
      <c r="I1" s="521"/>
    </row>
    <row r="2" spans="1:11" s="523" customFormat="1" x14ac:dyDescent="0.2">
      <c r="A2" s="519" t="s">
        <v>1297</v>
      </c>
      <c r="B2" s="519"/>
      <c r="C2" s="520"/>
      <c r="D2" s="520"/>
      <c r="E2" s="520"/>
      <c r="F2" s="521"/>
      <c r="G2" s="521"/>
      <c r="H2" s="522"/>
      <c r="I2" s="521"/>
    </row>
    <row r="3" spans="1:11" x14ac:dyDescent="0.2">
      <c r="A3" s="524" t="s">
        <v>1756</v>
      </c>
      <c r="B3" s="525"/>
      <c r="C3" s="525"/>
      <c r="D3" s="525"/>
      <c r="E3" s="525"/>
      <c r="F3" s="525"/>
      <c r="G3" s="525"/>
    </row>
    <row r="4" spans="1:11" ht="13.5" thickBot="1" x14ac:dyDescent="0.25">
      <c r="A4" s="528"/>
      <c r="B4" s="525"/>
      <c r="C4" s="525"/>
      <c r="D4" s="525"/>
      <c r="E4" s="525"/>
      <c r="F4" s="525"/>
      <c r="G4" s="525"/>
      <c r="I4" s="529"/>
    </row>
    <row r="5" spans="1:11" s="531" customFormat="1" ht="20.100000000000001" customHeight="1" thickTop="1" x14ac:dyDescent="0.2">
      <c r="A5" s="694" t="s">
        <v>1298</v>
      </c>
      <c r="B5" s="696" t="s">
        <v>1299</v>
      </c>
      <c r="C5" s="698" t="s">
        <v>1300</v>
      </c>
      <c r="D5" s="698" t="s">
        <v>645</v>
      </c>
      <c r="E5" s="692" t="s">
        <v>1301</v>
      </c>
      <c r="F5" s="692" t="s">
        <v>59</v>
      </c>
      <c r="G5" s="682" t="s">
        <v>819</v>
      </c>
      <c r="H5" s="683"/>
      <c r="I5" s="682" t="s">
        <v>1302</v>
      </c>
      <c r="J5" s="684"/>
      <c r="K5" s="530"/>
    </row>
    <row r="6" spans="1:11" s="531" customFormat="1" ht="20.100000000000001" customHeight="1" thickBot="1" x14ac:dyDescent="0.25">
      <c r="A6" s="695"/>
      <c r="B6" s="697"/>
      <c r="C6" s="699"/>
      <c r="D6" s="699"/>
      <c r="E6" s="693"/>
      <c r="F6" s="693"/>
      <c r="G6" s="532" t="s">
        <v>1303</v>
      </c>
      <c r="H6" s="532" t="s">
        <v>821</v>
      </c>
      <c r="I6" s="532" t="s">
        <v>1303</v>
      </c>
      <c r="J6" s="533" t="s">
        <v>821</v>
      </c>
      <c r="K6" s="530"/>
    </row>
    <row r="7" spans="1:11" s="531" customFormat="1" ht="20.100000000000001" customHeight="1" x14ac:dyDescent="0.2">
      <c r="A7" s="534"/>
      <c r="B7" s="535" t="s">
        <v>1304</v>
      </c>
      <c r="C7" s="536"/>
      <c r="D7" s="536"/>
      <c r="E7" s="537"/>
      <c r="F7" s="537"/>
      <c r="G7" s="538"/>
      <c r="H7" s="539"/>
      <c r="I7" s="539"/>
      <c r="J7" s="540"/>
      <c r="K7" s="530"/>
    </row>
    <row r="8" spans="1:11" s="549" customFormat="1" x14ac:dyDescent="0.2">
      <c r="A8" s="541"/>
      <c r="B8" s="542" t="s">
        <v>1305</v>
      </c>
      <c r="C8" s="543"/>
      <c r="D8" s="543"/>
      <c r="E8" s="544">
        <v>1</v>
      </c>
      <c r="F8" s="544" t="s">
        <v>70</v>
      </c>
      <c r="G8" s="545"/>
      <c r="H8" s="546">
        <f t="shared" ref="H8:H99" si="0">E8*G8</f>
        <v>0</v>
      </c>
      <c r="I8" s="547"/>
      <c r="J8" s="548">
        <f>E8*I8</f>
        <v>0</v>
      </c>
    </row>
    <row r="9" spans="1:11" s="549" customFormat="1" x14ac:dyDescent="0.2">
      <c r="A9" s="550"/>
      <c r="B9" s="542" t="s">
        <v>1306</v>
      </c>
      <c r="C9" s="542"/>
      <c r="D9" s="542"/>
      <c r="E9" s="544">
        <v>1</v>
      </c>
      <c r="F9" s="544" t="s">
        <v>70</v>
      </c>
      <c r="G9" s="545"/>
      <c r="H9" s="546">
        <f t="shared" si="0"/>
        <v>0</v>
      </c>
      <c r="I9" s="545"/>
      <c r="J9" s="551">
        <f t="shared" ref="J9:J99" si="1">E9*I9</f>
        <v>0</v>
      </c>
    </row>
    <row r="10" spans="1:11" s="549" customFormat="1" x14ac:dyDescent="0.2">
      <c r="A10" s="550"/>
      <c r="B10" s="542" t="s">
        <v>1307</v>
      </c>
      <c r="C10" s="542"/>
      <c r="D10" s="542"/>
      <c r="E10" s="544">
        <v>1</v>
      </c>
      <c r="F10" s="544" t="s">
        <v>70</v>
      </c>
      <c r="G10" s="545"/>
      <c r="H10" s="546">
        <f t="shared" si="0"/>
        <v>0</v>
      </c>
      <c r="I10" s="545"/>
      <c r="J10" s="552">
        <f t="shared" si="1"/>
        <v>0</v>
      </c>
    </row>
    <row r="11" spans="1:11" s="549" customFormat="1" x14ac:dyDescent="0.2">
      <c r="A11" s="550"/>
      <c r="B11" s="542" t="s">
        <v>1308</v>
      </c>
      <c r="C11" s="542"/>
      <c r="D11" s="542"/>
      <c r="E11" s="544">
        <v>10</v>
      </c>
      <c r="F11" s="544" t="s">
        <v>70</v>
      </c>
      <c r="G11" s="545"/>
      <c r="H11" s="546">
        <f t="shared" si="0"/>
        <v>0</v>
      </c>
      <c r="I11" s="545"/>
      <c r="J11" s="552">
        <f t="shared" si="1"/>
        <v>0</v>
      </c>
    </row>
    <row r="12" spans="1:11" s="549" customFormat="1" x14ac:dyDescent="0.2">
      <c r="A12" s="550"/>
      <c r="B12" s="542" t="s">
        <v>1309</v>
      </c>
      <c r="C12" s="542"/>
      <c r="D12" s="542"/>
      <c r="E12" s="544">
        <v>1</v>
      </c>
      <c r="F12" s="544" t="s">
        <v>70</v>
      </c>
      <c r="G12" s="545"/>
      <c r="H12" s="546">
        <f t="shared" si="0"/>
        <v>0</v>
      </c>
      <c r="I12" s="545"/>
      <c r="J12" s="552">
        <f t="shared" si="1"/>
        <v>0</v>
      </c>
    </row>
    <row r="13" spans="1:11" s="549" customFormat="1" x14ac:dyDescent="0.2">
      <c r="A13" s="550"/>
      <c r="B13" s="553" t="s">
        <v>1310</v>
      </c>
      <c r="C13" s="542"/>
      <c r="D13" s="542"/>
      <c r="E13" s="544"/>
      <c r="F13" s="544"/>
      <c r="G13" s="545"/>
      <c r="H13" s="546"/>
      <c r="I13" s="545"/>
      <c r="J13" s="552"/>
    </row>
    <row r="14" spans="1:11" s="549" customFormat="1" x14ac:dyDescent="0.2">
      <c r="A14" s="550"/>
      <c r="B14" s="554" t="s">
        <v>1311</v>
      </c>
      <c r="C14" s="554" t="s">
        <v>1312</v>
      </c>
      <c r="D14" s="542"/>
      <c r="E14" s="544">
        <v>13</v>
      </c>
      <c r="F14" s="544" t="s">
        <v>70</v>
      </c>
      <c r="G14" s="555"/>
      <c r="H14" s="546">
        <f t="shared" si="0"/>
        <v>0</v>
      </c>
      <c r="I14" s="545"/>
      <c r="J14" s="552">
        <f t="shared" si="1"/>
        <v>0</v>
      </c>
    </row>
    <row r="15" spans="1:11" s="549" customFormat="1" x14ac:dyDescent="0.2">
      <c r="A15" s="550"/>
      <c r="B15" s="542" t="s">
        <v>1313</v>
      </c>
      <c r="C15" s="554" t="s">
        <v>1314</v>
      </c>
      <c r="D15" s="542"/>
      <c r="E15" s="544">
        <v>13</v>
      </c>
      <c r="F15" s="544" t="s">
        <v>70</v>
      </c>
      <c r="G15" s="555"/>
      <c r="H15" s="546">
        <f t="shared" si="0"/>
        <v>0</v>
      </c>
      <c r="I15" s="545"/>
      <c r="J15" s="552">
        <f t="shared" si="1"/>
        <v>0</v>
      </c>
    </row>
    <row r="16" spans="1:11" s="549" customFormat="1" ht="22.5" x14ac:dyDescent="0.2">
      <c r="A16" s="550"/>
      <c r="B16" s="556" t="s">
        <v>1315</v>
      </c>
      <c r="C16" s="554" t="s">
        <v>1316</v>
      </c>
      <c r="D16" s="542"/>
      <c r="E16" s="544">
        <v>14</v>
      </c>
      <c r="F16" s="544" t="s">
        <v>70</v>
      </c>
      <c r="G16" s="555"/>
      <c r="H16" s="546">
        <f t="shared" si="0"/>
        <v>0</v>
      </c>
      <c r="I16" s="545"/>
      <c r="J16" s="552">
        <f t="shared" si="1"/>
        <v>0</v>
      </c>
    </row>
    <row r="17" spans="1:10" s="549" customFormat="1" ht="22.5" x14ac:dyDescent="0.2">
      <c r="A17" s="550"/>
      <c r="B17" s="556" t="s">
        <v>1317</v>
      </c>
      <c r="C17" s="554" t="s">
        <v>1318</v>
      </c>
      <c r="D17" s="542"/>
      <c r="E17" s="544">
        <v>30</v>
      </c>
      <c r="F17" s="544" t="s">
        <v>70</v>
      </c>
      <c r="G17" s="555"/>
      <c r="H17" s="546">
        <f t="shared" si="0"/>
        <v>0</v>
      </c>
      <c r="I17" s="545"/>
      <c r="J17" s="552">
        <f t="shared" si="1"/>
        <v>0</v>
      </c>
    </row>
    <row r="18" spans="1:10" s="549" customFormat="1" ht="22.5" x14ac:dyDescent="0.2">
      <c r="A18" s="550"/>
      <c r="B18" s="556" t="s">
        <v>1319</v>
      </c>
      <c r="C18" s="554" t="s">
        <v>1320</v>
      </c>
      <c r="D18" s="542"/>
      <c r="E18" s="544">
        <v>10</v>
      </c>
      <c r="F18" s="544" t="s">
        <v>70</v>
      </c>
      <c r="G18" s="555"/>
      <c r="H18" s="546">
        <f t="shared" si="0"/>
        <v>0</v>
      </c>
      <c r="I18" s="545"/>
      <c r="J18" s="552">
        <f t="shared" si="1"/>
        <v>0</v>
      </c>
    </row>
    <row r="19" spans="1:10" s="549" customFormat="1" ht="22.5" x14ac:dyDescent="0.2">
      <c r="A19" s="550"/>
      <c r="B19" s="556" t="s">
        <v>1321</v>
      </c>
      <c r="C19" s="554" t="s">
        <v>1322</v>
      </c>
      <c r="D19" s="542"/>
      <c r="E19" s="544">
        <v>4</v>
      </c>
      <c r="F19" s="544" t="s">
        <v>70</v>
      </c>
      <c r="G19" s="555"/>
      <c r="H19" s="546">
        <f t="shared" si="0"/>
        <v>0</v>
      </c>
      <c r="I19" s="545"/>
      <c r="J19" s="552">
        <f t="shared" si="1"/>
        <v>0</v>
      </c>
    </row>
    <row r="20" spans="1:10" s="549" customFormat="1" x14ac:dyDescent="0.2">
      <c r="A20" s="550"/>
      <c r="B20" s="542" t="s">
        <v>1323</v>
      </c>
      <c r="C20" s="554" t="s">
        <v>1324</v>
      </c>
      <c r="D20" s="542"/>
      <c r="E20" s="544">
        <v>19</v>
      </c>
      <c r="F20" s="544" t="s">
        <v>70</v>
      </c>
      <c r="G20" s="555"/>
      <c r="H20" s="546">
        <f t="shared" si="0"/>
        <v>0</v>
      </c>
      <c r="I20" s="545"/>
      <c r="J20" s="552">
        <f t="shared" si="1"/>
        <v>0</v>
      </c>
    </row>
    <row r="21" spans="1:10" s="549" customFormat="1" x14ac:dyDescent="0.2">
      <c r="A21" s="550"/>
      <c r="B21" s="542" t="s">
        <v>1325</v>
      </c>
      <c r="C21" s="554" t="s">
        <v>1326</v>
      </c>
      <c r="D21" s="542"/>
      <c r="E21" s="544">
        <v>2</v>
      </c>
      <c r="F21" s="544" t="s">
        <v>70</v>
      </c>
      <c r="G21" s="555"/>
      <c r="H21" s="546">
        <f t="shared" si="0"/>
        <v>0</v>
      </c>
      <c r="I21" s="545"/>
      <c r="J21" s="552">
        <f t="shared" si="1"/>
        <v>0</v>
      </c>
    </row>
    <row r="22" spans="1:10" s="549" customFormat="1" x14ac:dyDescent="0.2">
      <c r="A22" s="550"/>
      <c r="B22" s="542" t="s">
        <v>1323</v>
      </c>
      <c r="C22" s="554" t="s">
        <v>1327</v>
      </c>
      <c r="D22" s="542"/>
      <c r="E22" s="544">
        <v>2</v>
      </c>
      <c r="F22" s="544" t="s">
        <v>70</v>
      </c>
      <c r="G22" s="555"/>
      <c r="H22" s="546">
        <f t="shared" si="0"/>
        <v>0</v>
      </c>
      <c r="I22" s="545"/>
      <c r="J22" s="552">
        <f t="shared" si="1"/>
        <v>0</v>
      </c>
    </row>
    <row r="23" spans="1:10" s="549" customFormat="1" x14ac:dyDescent="0.2">
      <c r="A23" s="550"/>
      <c r="B23" s="542" t="s">
        <v>1328</v>
      </c>
      <c r="C23" s="554" t="s">
        <v>1329</v>
      </c>
      <c r="D23" s="542"/>
      <c r="E23" s="544">
        <v>10</v>
      </c>
      <c r="F23" s="544" t="s">
        <v>70</v>
      </c>
      <c r="G23" s="555"/>
      <c r="H23" s="546">
        <f t="shared" si="0"/>
        <v>0</v>
      </c>
      <c r="I23" s="545"/>
      <c r="J23" s="552">
        <f t="shared" si="1"/>
        <v>0</v>
      </c>
    </row>
    <row r="24" spans="1:10" s="549" customFormat="1" x14ac:dyDescent="0.2">
      <c r="A24" s="550"/>
      <c r="B24" s="542" t="s">
        <v>1330</v>
      </c>
      <c r="C24" s="554" t="s">
        <v>1331</v>
      </c>
      <c r="D24" s="542"/>
      <c r="E24" s="544">
        <v>4</v>
      </c>
      <c r="F24" s="544" t="s">
        <v>70</v>
      </c>
      <c r="G24" s="555"/>
      <c r="H24" s="546">
        <f t="shared" si="0"/>
        <v>0</v>
      </c>
      <c r="I24" s="545"/>
      <c r="J24" s="552">
        <f t="shared" si="1"/>
        <v>0</v>
      </c>
    </row>
    <row r="25" spans="1:10" s="549" customFormat="1" ht="22.5" x14ac:dyDescent="0.2">
      <c r="A25" s="550"/>
      <c r="B25" s="556" t="s">
        <v>1332</v>
      </c>
      <c r="C25" s="554" t="s">
        <v>1333</v>
      </c>
      <c r="D25" s="542"/>
      <c r="E25" s="544">
        <v>4</v>
      </c>
      <c r="F25" s="544" t="s">
        <v>70</v>
      </c>
      <c r="G25" s="555"/>
      <c r="H25" s="546">
        <f t="shared" si="0"/>
        <v>0</v>
      </c>
      <c r="I25" s="545"/>
      <c r="J25" s="552">
        <f t="shared" si="1"/>
        <v>0</v>
      </c>
    </row>
    <row r="26" spans="1:10" s="549" customFormat="1" x14ac:dyDescent="0.2">
      <c r="A26" s="550"/>
      <c r="B26" s="542" t="s">
        <v>1334</v>
      </c>
      <c r="C26" s="554" t="s">
        <v>1335</v>
      </c>
      <c r="D26" s="542"/>
      <c r="E26" s="544">
        <v>10</v>
      </c>
      <c r="F26" s="544" t="s">
        <v>70</v>
      </c>
      <c r="G26" s="555"/>
      <c r="H26" s="546">
        <f t="shared" si="0"/>
        <v>0</v>
      </c>
      <c r="I26" s="545"/>
      <c r="J26" s="552">
        <f t="shared" si="1"/>
        <v>0</v>
      </c>
    </row>
    <row r="27" spans="1:10" s="549" customFormat="1" x14ac:dyDescent="0.2">
      <c r="A27" s="550"/>
      <c r="B27" s="542" t="s">
        <v>1336</v>
      </c>
      <c r="C27" s="554" t="s">
        <v>1337</v>
      </c>
      <c r="D27" s="542"/>
      <c r="E27" s="544">
        <v>10</v>
      </c>
      <c r="F27" s="544" t="s">
        <v>70</v>
      </c>
      <c r="G27" s="555"/>
      <c r="H27" s="546">
        <f t="shared" si="0"/>
        <v>0</v>
      </c>
      <c r="I27" s="545"/>
      <c r="J27" s="552">
        <f t="shared" si="1"/>
        <v>0</v>
      </c>
    </row>
    <row r="28" spans="1:10" s="549" customFormat="1" x14ac:dyDescent="0.2">
      <c r="A28" s="550"/>
      <c r="B28" s="542" t="s">
        <v>1338</v>
      </c>
      <c r="C28" s="554" t="s">
        <v>1339</v>
      </c>
      <c r="D28" s="542"/>
      <c r="E28" s="544">
        <v>6</v>
      </c>
      <c r="F28" s="544" t="s">
        <v>70</v>
      </c>
      <c r="G28" s="555"/>
      <c r="H28" s="546">
        <f t="shared" si="0"/>
        <v>0</v>
      </c>
      <c r="I28" s="545"/>
      <c r="J28" s="552">
        <f t="shared" si="1"/>
        <v>0</v>
      </c>
    </row>
    <row r="29" spans="1:10" s="549" customFormat="1" x14ac:dyDescent="0.2">
      <c r="A29" s="550"/>
      <c r="B29" s="542" t="s">
        <v>1340</v>
      </c>
      <c r="C29" s="554" t="s">
        <v>1341</v>
      </c>
      <c r="D29" s="542"/>
      <c r="E29" s="544">
        <v>26</v>
      </c>
      <c r="F29" s="544" t="s">
        <v>70</v>
      </c>
      <c r="G29" s="555"/>
      <c r="H29" s="546">
        <f t="shared" si="0"/>
        <v>0</v>
      </c>
      <c r="I29" s="545"/>
      <c r="J29" s="552">
        <f t="shared" si="1"/>
        <v>0</v>
      </c>
    </row>
    <row r="30" spans="1:10" s="549" customFormat="1" x14ac:dyDescent="0.2">
      <c r="A30" s="550"/>
      <c r="B30" s="542" t="s">
        <v>1342</v>
      </c>
      <c r="C30" s="554" t="s">
        <v>1343</v>
      </c>
      <c r="D30" s="542"/>
      <c r="E30" s="544">
        <v>6</v>
      </c>
      <c r="F30" s="544" t="s">
        <v>70</v>
      </c>
      <c r="G30" s="555"/>
      <c r="H30" s="546">
        <f t="shared" si="0"/>
        <v>0</v>
      </c>
      <c r="I30" s="545"/>
      <c r="J30" s="552">
        <f t="shared" si="1"/>
        <v>0</v>
      </c>
    </row>
    <row r="31" spans="1:10" s="549" customFormat="1" x14ac:dyDescent="0.2">
      <c r="A31" s="550"/>
      <c r="B31" s="542" t="s">
        <v>1344</v>
      </c>
      <c r="C31" s="554" t="s">
        <v>1345</v>
      </c>
      <c r="D31" s="542"/>
      <c r="E31" s="544">
        <v>6</v>
      </c>
      <c r="F31" s="544" t="s">
        <v>70</v>
      </c>
      <c r="G31" s="555"/>
      <c r="H31" s="546">
        <f t="shared" si="0"/>
        <v>0</v>
      </c>
      <c r="I31" s="545"/>
      <c r="J31" s="552">
        <f t="shared" si="1"/>
        <v>0</v>
      </c>
    </row>
    <row r="32" spans="1:10" s="549" customFormat="1" x14ac:dyDescent="0.2">
      <c r="A32" s="550"/>
      <c r="B32" s="542" t="s">
        <v>1346</v>
      </c>
      <c r="C32" s="554" t="s">
        <v>1347</v>
      </c>
      <c r="D32" s="542"/>
      <c r="E32" s="544">
        <v>18</v>
      </c>
      <c r="F32" s="544" t="s">
        <v>70</v>
      </c>
      <c r="G32" s="555"/>
      <c r="H32" s="546">
        <f t="shared" si="0"/>
        <v>0</v>
      </c>
      <c r="I32" s="545"/>
      <c r="J32" s="552">
        <f t="shared" si="1"/>
        <v>0</v>
      </c>
    </row>
    <row r="33" spans="1:10" s="549" customFormat="1" x14ac:dyDescent="0.2">
      <c r="A33" s="550"/>
      <c r="B33" s="542" t="s">
        <v>1348</v>
      </c>
      <c r="C33" s="554" t="s">
        <v>1347</v>
      </c>
      <c r="D33" s="542"/>
      <c r="E33" s="544">
        <v>6</v>
      </c>
      <c r="F33" s="544" t="s">
        <v>70</v>
      </c>
      <c r="G33" s="555"/>
      <c r="H33" s="546">
        <f t="shared" si="0"/>
        <v>0</v>
      </c>
      <c r="I33" s="545"/>
      <c r="J33" s="552">
        <f t="shared" si="1"/>
        <v>0</v>
      </c>
    </row>
    <row r="34" spans="1:10" s="549" customFormat="1" x14ac:dyDescent="0.2">
      <c r="A34" s="550"/>
      <c r="B34" s="542" t="s">
        <v>1349</v>
      </c>
      <c r="C34" s="554" t="s">
        <v>1347</v>
      </c>
      <c r="D34" s="542"/>
      <c r="E34" s="544">
        <v>6</v>
      </c>
      <c r="F34" s="544" t="s">
        <v>70</v>
      </c>
      <c r="G34" s="555"/>
      <c r="H34" s="547">
        <f t="shared" si="0"/>
        <v>0</v>
      </c>
      <c r="I34" s="545"/>
      <c r="J34" s="552">
        <f t="shared" si="1"/>
        <v>0</v>
      </c>
    </row>
    <row r="35" spans="1:10" s="549" customFormat="1" x14ac:dyDescent="0.2">
      <c r="A35" s="557"/>
      <c r="B35" s="542" t="s">
        <v>1350</v>
      </c>
      <c r="C35" s="554" t="s">
        <v>1347</v>
      </c>
      <c r="D35" s="542"/>
      <c r="E35" s="544">
        <v>6</v>
      </c>
      <c r="F35" s="544" t="s">
        <v>70</v>
      </c>
      <c r="G35" s="555"/>
      <c r="H35" s="547">
        <f t="shared" si="0"/>
        <v>0</v>
      </c>
      <c r="I35" s="545"/>
      <c r="J35" s="552">
        <f t="shared" si="1"/>
        <v>0</v>
      </c>
    </row>
    <row r="36" spans="1:10" s="549" customFormat="1" x14ac:dyDescent="0.2">
      <c r="A36" s="557"/>
      <c r="B36" s="553" t="s">
        <v>1351</v>
      </c>
      <c r="C36" s="554"/>
      <c r="D36" s="542"/>
      <c r="E36" s="544"/>
      <c r="F36" s="544"/>
      <c r="G36" s="555"/>
      <c r="H36" s="547"/>
      <c r="I36" s="545"/>
      <c r="J36" s="552"/>
    </row>
    <row r="37" spans="1:10" s="549" customFormat="1" x14ac:dyDescent="0.2">
      <c r="A37" s="557"/>
      <c r="B37" s="542" t="s">
        <v>1352</v>
      </c>
      <c r="C37" s="554" t="s">
        <v>1353</v>
      </c>
      <c r="D37" s="542"/>
      <c r="E37" s="544">
        <v>42</v>
      </c>
      <c r="F37" s="544" t="s">
        <v>70</v>
      </c>
      <c r="G37" s="555"/>
      <c r="H37" s="547">
        <f t="shared" si="0"/>
        <v>0</v>
      </c>
      <c r="I37" s="545"/>
      <c r="J37" s="552">
        <f t="shared" si="1"/>
        <v>0</v>
      </c>
    </row>
    <row r="38" spans="1:10" s="549" customFormat="1" x14ac:dyDescent="0.2">
      <c r="A38" s="557"/>
      <c r="B38" s="542" t="s">
        <v>1354</v>
      </c>
      <c r="C38" s="554" t="s">
        <v>1355</v>
      </c>
      <c r="D38" s="542"/>
      <c r="E38" s="544">
        <v>44</v>
      </c>
      <c r="F38" s="544" t="s">
        <v>70</v>
      </c>
      <c r="G38" s="555"/>
      <c r="H38" s="547">
        <f t="shared" si="0"/>
        <v>0</v>
      </c>
      <c r="I38" s="545"/>
      <c r="J38" s="552">
        <f t="shared" si="1"/>
        <v>0</v>
      </c>
    </row>
    <row r="39" spans="1:10" s="549" customFormat="1" x14ac:dyDescent="0.2">
      <c r="A39" s="557"/>
      <c r="B39" s="542" t="s">
        <v>1356</v>
      </c>
      <c r="C39" s="554" t="s">
        <v>1357</v>
      </c>
      <c r="D39" s="542"/>
      <c r="E39" s="544">
        <v>20</v>
      </c>
      <c r="F39" s="544" t="s">
        <v>70</v>
      </c>
      <c r="G39" s="555"/>
      <c r="H39" s="547">
        <f t="shared" si="0"/>
        <v>0</v>
      </c>
      <c r="I39" s="545"/>
      <c r="J39" s="552">
        <f t="shared" si="1"/>
        <v>0</v>
      </c>
    </row>
    <row r="40" spans="1:10" s="549" customFormat="1" x14ac:dyDescent="0.2">
      <c r="A40" s="557"/>
      <c r="B40" s="542" t="s">
        <v>1770</v>
      </c>
      <c r="C40" s="554" t="s">
        <v>1358</v>
      </c>
      <c r="D40" s="542"/>
      <c r="E40" s="544">
        <v>86</v>
      </c>
      <c r="F40" s="544" t="s">
        <v>70</v>
      </c>
      <c r="G40" s="555"/>
      <c r="H40" s="547">
        <f t="shared" si="0"/>
        <v>0</v>
      </c>
      <c r="I40" s="545"/>
      <c r="J40" s="552">
        <f t="shared" si="1"/>
        <v>0</v>
      </c>
    </row>
    <row r="41" spans="1:10" s="549" customFormat="1" x14ac:dyDescent="0.2">
      <c r="A41" s="557"/>
      <c r="B41" s="542" t="s">
        <v>1771</v>
      </c>
      <c r="C41" s="554" t="s">
        <v>1359</v>
      </c>
      <c r="D41" s="542"/>
      <c r="E41" s="544">
        <v>20</v>
      </c>
      <c r="F41" s="544" t="s">
        <v>70</v>
      </c>
      <c r="G41" s="555"/>
      <c r="H41" s="547">
        <f t="shared" si="0"/>
        <v>0</v>
      </c>
      <c r="I41" s="545"/>
      <c r="J41" s="552">
        <f>E41*I41</f>
        <v>0</v>
      </c>
    </row>
    <row r="42" spans="1:10" s="549" customFormat="1" x14ac:dyDescent="0.2">
      <c r="A42" s="557"/>
      <c r="B42" s="542" t="s">
        <v>1772</v>
      </c>
      <c r="C42" s="554" t="s">
        <v>1360</v>
      </c>
      <c r="D42" s="542"/>
      <c r="E42" s="544">
        <v>106</v>
      </c>
      <c r="F42" s="544" t="s">
        <v>70</v>
      </c>
      <c r="G42" s="555"/>
      <c r="H42" s="547">
        <f t="shared" si="0"/>
        <v>0</v>
      </c>
      <c r="I42" s="545"/>
      <c r="J42" s="552">
        <f>E42*I42</f>
        <v>0</v>
      </c>
    </row>
    <row r="43" spans="1:10" s="549" customFormat="1" x14ac:dyDescent="0.2">
      <c r="A43" s="557"/>
      <c r="B43" s="542" t="s">
        <v>1361</v>
      </c>
      <c r="C43" s="554" t="s">
        <v>1362</v>
      </c>
      <c r="D43" s="542"/>
      <c r="E43" s="544">
        <v>164</v>
      </c>
      <c r="F43" s="544" t="s">
        <v>70</v>
      </c>
      <c r="G43" s="555"/>
      <c r="H43" s="547">
        <f t="shared" si="0"/>
        <v>0</v>
      </c>
      <c r="I43" s="545"/>
      <c r="J43" s="552">
        <f t="shared" si="1"/>
        <v>0</v>
      </c>
    </row>
    <row r="44" spans="1:10" s="549" customFormat="1" x14ac:dyDescent="0.2">
      <c r="A44" s="557"/>
      <c r="B44" s="542" t="s">
        <v>1363</v>
      </c>
      <c r="C44" s="554" t="s">
        <v>1364</v>
      </c>
      <c r="D44" s="542"/>
      <c r="E44" s="544">
        <v>20</v>
      </c>
      <c r="F44" s="544" t="s">
        <v>70</v>
      </c>
      <c r="G44" s="555"/>
      <c r="H44" s="547">
        <f t="shared" si="0"/>
        <v>0</v>
      </c>
      <c r="I44" s="545"/>
      <c r="J44" s="552">
        <f t="shared" si="1"/>
        <v>0</v>
      </c>
    </row>
    <row r="45" spans="1:10" s="549" customFormat="1" x14ac:dyDescent="0.2">
      <c r="A45" s="557"/>
      <c r="B45" s="542" t="s">
        <v>1772</v>
      </c>
      <c r="C45" s="554" t="s">
        <v>1360</v>
      </c>
      <c r="D45" s="542"/>
      <c r="E45" s="544">
        <v>164</v>
      </c>
      <c r="F45" s="544" t="s">
        <v>70</v>
      </c>
      <c r="G45" s="555"/>
      <c r="H45" s="547">
        <f t="shared" si="0"/>
        <v>0</v>
      </c>
      <c r="I45" s="545"/>
      <c r="J45" s="552">
        <f t="shared" si="1"/>
        <v>0</v>
      </c>
    </row>
    <row r="46" spans="1:10" s="549" customFormat="1" x14ac:dyDescent="0.2">
      <c r="A46" s="557"/>
      <c r="B46" s="542" t="s">
        <v>1365</v>
      </c>
      <c r="C46" s="554" t="s">
        <v>1366</v>
      </c>
      <c r="D46" s="542"/>
      <c r="E46" s="544">
        <v>1</v>
      </c>
      <c r="F46" s="544" t="s">
        <v>70</v>
      </c>
      <c r="G46" s="555"/>
      <c r="H46" s="547">
        <f t="shared" si="0"/>
        <v>0</v>
      </c>
      <c r="I46" s="545"/>
      <c r="J46" s="552">
        <f t="shared" si="1"/>
        <v>0</v>
      </c>
    </row>
    <row r="47" spans="1:10" s="549" customFormat="1" x14ac:dyDescent="0.2">
      <c r="A47" s="557"/>
      <c r="B47" s="542" t="s">
        <v>1367</v>
      </c>
      <c r="C47" s="554"/>
      <c r="D47" s="542"/>
      <c r="E47" s="544">
        <v>19</v>
      </c>
      <c r="F47" s="544" t="s">
        <v>70</v>
      </c>
      <c r="G47" s="555"/>
      <c r="H47" s="547">
        <f t="shared" si="0"/>
        <v>0</v>
      </c>
      <c r="I47" s="545"/>
      <c r="J47" s="552">
        <f t="shared" si="1"/>
        <v>0</v>
      </c>
    </row>
    <row r="48" spans="1:10" s="549" customFormat="1" x14ac:dyDescent="0.2">
      <c r="A48" s="557"/>
      <c r="B48" s="542" t="s">
        <v>1368</v>
      </c>
      <c r="C48" s="554" t="s">
        <v>1369</v>
      </c>
      <c r="D48" s="542"/>
      <c r="E48" s="544">
        <v>12</v>
      </c>
      <c r="F48" s="558" t="s">
        <v>70</v>
      </c>
      <c r="G48" s="555"/>
      <c r="H48" s="547">
        <f t="shared" si="0"/>
        <v>0</v>
      </c>
      <c r="I48" s="547"/>
      <c r="J48" s="552">
        <f t="shared" si="1"/>
        <v>0</v>
      </c>
    </row>
    <row r="49" spans="1:10" s="549" customFormat="1" x14ac:dyDescent="0.2">
      <c r="A49" s="557"/>
      <c r="B49" s="543" t="s">
        <v>1370</v>
      </c>
      <c r="C49" s="542" t="s">
        <v>1371</v>
      </c>
      <c r="D49" s="543"/>
      <c r="E49" s="544">
        <v>350</v>
      </c>
      <c r="F49" s="544" t="s">
        <v>70</v>
      </c>
      <c r="G49" s="559"/>
      <c r="H49" s="547">
        <f t="shared" si="0"/>
        <v>0</v>
      </c>
      <c r="I49" s="547"/>
      <c r="J49" s="551">
        <f t="shared" si="1"/>
        <v>0</v>
      </c>
    </row>
    <row r="50" spans="1:10" s="549" customFormat="1" x14ac:dyDescent="0.2">
      <c r="A50" s="557"/>
      <c r="B50" s="542" t="s">
        <v>1372</v>
      </c>
      <c r="C50" s="542" t="s">
        <v>1373</v>
      </c>
      <c r="D50" s="543"/>
      <c r="E50" s="544">
        <v>210</v>
      </c>
      <c r="F50" s="544" t="s">
        <v>70</v>
      </c>
      <c r="G50" s="559"/>
      <c r="H50" s="547">
        <f t="shared" si="0"/>
        <v>0</v>
      </c>
      <c r="I50" s="547"/>
      <c r="J50" s="551">
        <f t="shared" si="1"/>
        <v>0</v>
      </c>
    </row>
    <row r="51" spans="1:10" s="549" customFormat="1" x14ac:dyDescent="0.2">
      <c r="A51" s="557"/>
      <c r="B51" s="542" t="s">
        <v>1374</v>
      </c>
      <c r="C51" s="542" t="s">
        <v>1375</v>
      </c>
      <c r="D51" s="543"/>
      <c r="E51" s="544">
        <v>10</v>
      </c>
      <c r="F51" s="544" t="s">
        <v>70</v>
      </c>
      <c r="G51" s="559"/>
      <c r="H51" s="547">
        <f t="shared" si="0"/>
        <v>0</v>
      </c>
      <c r="I51" s="547"/>
      <c r="J51" s="551">
        <f t="shared" si="1"/>
        <v>0</v>
      </c>
    </row>
    <row r="52" spans="1:10" s="549" customFormat="1" x14ac:dyDescent="0.2">
      <c r="A52" s="557"/>
      <c r="B52" s="542" t="s">
        <v>1376</v>
      </c>
      <c r="C52" s="542" t="s">
        <v>1377</v>
      </c>
      <c r="D52" s="542"/>
      <c r="E52" s="544">
        <v>50</v>
      </c>
      <c r="F52" s="544" t="s">
        <v>75</v>
      </c>
      <c r="G52" s="559"/>
      <c r="H52" s="547">
        <f t="shared" si="0"/>
        <v>0</v>
      </c>
      <c r="I52" s="547"/>
      <c r="J52" s="551">
        <f t="shared" si="1"/>
        <v>0</v>
      </c>
    </row>
    <row r="53" spans="1:10" s="549" customFormat="1" x14ac:dyDescent="0.2">
      <c r="A53" s="557"/>
      <c r="B53" s="542" t="s">
        <v>1378</v>
      </c>
      <c r="C53" s="542">
        <v>1420</v>
      </c>
      <c r="D53" s="542"/>
      <c r="E53" s="544">
        <v>150</v>
      </c>
      <c r="F53" s="544" t="s">
        <v>75</v>
      </c>
      <c r="G53" s="559"/>
      <c r="H53" s="547">
        <f t="shared" si="0"/>
        <v>0</v>
      </c>
      <c r="I53" s="547"/>
      <c r="J53" s="551">
        <f t="shared" si="1"/>
        <v>0</v>
      </c>
    </row>
    <row r="54" spans="1:10" s="549" customFormat="1" x14ac:dyDescent="0.2">
      <c r="A54" s="557"/>
      <c r="B54" s="542" t="s">
        <v>1379</v>
      </c>
      <c r="C54" s="542" t="s">
        <v>1380</v>
      </c>
      <c r="D54" s="542"/>
      <c r="E54" s="544">
        <v>60</v>
      </c>
      <c r="F54" s="544" t="s">
        <v>75</v>
      </c>
      <c r="G54" s="559"/>
      <c r="H54" s="547">
        <f t="shared" si="0"/>
        <v>0</v>
      </c>
      <c r="I54" s="547"/>
      <c r="J54" s="551">
        <f t="shared" si="1"/>
        <v>0</v>
      </c>
    </row>
    <row r="55" spans="1:10" s="549" customFormat="1" x14ac:dyDescent="0.2">
      <c r="A55" s="557"/>
      <c r="B55" s="542" t="s">
        <v>1379</v>
      </c>
      <c r="C55" s="542" t="s">
        <v>1381</v>
      </c>
      <c r="D55" s="542"/>
      <c r="E55" s="544">
        <v>250</v>
      </c>
      <c r="F55" s="544" t="s">
        <v>75</v>
      </c>
      <c r="G55" s="559"/>
      <c r="H55" s="547">
        <f t="shared" si="0"/>
        <v>0</v>
      </c>
      <c r="I55" s="547"/>
      <c r="J55" s="551">
        <f t="shared" si="1"/>
        <v>0</v>
      </c>
    </row>
    <row r="56" spans="1:10" s="549" customFormat="1" x14ac:dyDescent="0.2">
      <c r="A56" s="557"/>
      <c r="B56" s="542" t="s">
        <v>1773</v>
      </c>
      <c r="C56" s="542"/>
      <c r="D56" s="542"/>
      <c r="E56" s="544">
        <v>1000</v>
      </c>
      <c r="F56" s="544" t="s">
        <v>70</v>
      </c>
      <c r="G56" s="559"/>
      <c r="H56" s="547">
        <f t="shared" si="0"/>
        <v>0</v>
      </c>
      <c r="I56" s="547"/>
      <c r="J56" s="551">
        <f t="shared" si="1"/>
        <v>0</v>
      </c>
    </row>
    <row r="57" spans="1:10" s="549" customFormat="1" x14ac:dyDescent="0.2">
      <c r="A57" s="557"/>
      <c r="B57" s="542" t="s">
        <v>1774</v>
      </c>
      <c r="C57" s="542"/>
      <c r="D57" s="542"/>
      <c r="E57" s="544">
        <v>1000</v>
      </c>
      <c r="F57" s="544" t="s">
        <v>70</v>
      </c>
      <c r="G57" s="559"/>
      <c r="H57" s="547">
        <f t="shared" si="0"/>
        <v>0</v>
      </c>
      <c r="I57" s="547"/>
      <c r="J57" s="551">
        <f t="shared" si="1"/>
        <v>0</v>
      </c>
    </row>
    <row r="58" spans="1:10" s="549" customFormat="1" x14ac:dyDescent="0.2">
      <c r="A58" s="557"/>
      <c r="B58" s="542" t="s">
        <v>1775</v>
      </c>
      <c r="C58" s="542"/>
      <c r="D58" s="542"/>
      <c r="E58" s="544">
        <v>200</v>
      </c>
      <c r="F58" s="544" t="s">
        <v>70</v>
      </c>
      <c r="G58" s="559"/>
      <c r="H58" s="547">
        <f t="shared" si="0"/>
        <v>0</v>
      </c>
      <c r="I58" s="547"/>
      <c r="J58" s="551">
        <f t="shared" si="1"/>
        <v>0</v>
      </c>
    </row>
    <row r="59" spans="1:10" s="549" customFormat="1" x14ac:dyDescent="0.2">
      <c r="A59" s="557"/>
      <c r="B59" s="542" t="s">
        <v>1087</v>
      </c>
      <c r="C59" s="542"/>
      <c r="D59" s="542"/>
      <c r="E59" s="544">
        <v>1</v>
      </c>
      <c r="F59" s="544" t="s">
        <v>102</v>
      </c>
      <c r="G59" s="559"/>
      <c r="H59" s="547">
        <f t="shared" si="0"/>
        <v>0</v>
      </c>
      <c r="I59" s="547"/>
      <c r="J59" s="551">
        <f t="shared" si="1"/>
        <v>0</v>
      </c>
    </row>
    <row r="60" spans="1:10" s="549" customFormat="1" x14ac:dyDescent="0.2">
      <c r="A60" s="557"/>
      <c r="B60" s="553" t="s">
        <v>1382</v>
      </c>
      <c r="C60" s="542"/>
      <c r="D60" s="542"/>
      <c r="E60" s="544"/>
      <c r="F60" s="544"/>
      <c r="G60" s="559"/>
      <c r="H60" s="547"/>
      <c r="I60" s="547"/>
      <c r="J60" s="551"/>
    </row>
    <row r="61" spans="1:10" s="549" customFormat="1" x14ac:dyDescent="0.2">
      <c r="A61" s="557"/>
      <c r="B61" s="542" t="s">
        <v>1383</v>
      </c>
      <c r="C61" s="542"/>
      <c r="D61" s="542"/>
      <c r="E61" s="544">
        <v>60</v>
      </c>
      <c r="F61" s="544" t="s">
        <v>75</v>
      </c>
      <c r="G61" s="547"/>
      <c r="H61" s="547">
        <f t="shared" si="0"/>
        <v>0</v>
      </c>
      <c r="I61" s="547"/>
      <c r="J61" s="551">
        <f t="shared" si="1"/>
        <v>0</v>
      </c>
    </row>
    <row r="62" spans="1:10" s="549" customFormat="1" x14ac:dyDescent="0.2">
      <c r="A62" s="557"/>
      <c r="B62" s="542" t="s">
        <v>1384</v>
      </c>
      <c r="C62" s="542"/>
      <c r="D62" s="542"/>
      <c r="E62" s="544">
        <v>40</v>
      </c>
      <c r="F62" s="544" t="s">
        <v>75</v>
      </c>
      <c r="G62" s="546"/>
      <c r="H62" s="547">
        <f t="shared" si="0"/>
        <v>0</v>
      </c>
      <c r="I62" s="546"/>
      <c r="J62" s="551">
        <f t="shared" si="1"/>
        <v>0</v>
      </c>
    </row>
    <row r="63" spans="1:10" s="549" customFormat="1" x14ac:dyDescent="0.2">
      <c r="A63" s="557"/>
      <c r="B63" s="542" t="s">
        <v>1385</v>
      </c>
      <c r="C63" s="560"/>
      <c r="D63" s="542"/>
      <c r="E63" s="544">
        <v>320</v>
      </c>
      <c r="F63" s="544" t="s">
        <v>75</v>
      </c>
      <c r="G63" s="546"/>
      <c r="H63" s="546">
        <f t="shared" si="0"/>
        <v>0</v>
      </c>
      <c r="I63" s="546"/>
      <c r="J63" s="552">
        <f t="shared" si="1"/>
        <v>0</v>
      </c>
    </row>
    <row r="64" spans="1:10" s="549" customFormat="1" x14ac:dyDescent="0.2">
      <c r="A64" s="550"/>
      <c r="B64" s="561" t="s">
        <v>1386</v>
      </c>
      <c r="C64" s="562"/>
      <c r="D64" s="561"/>
      <c r="E64" s="563">
        <v>230</v>
      </c>
      <c r="F64" s="563" t="s">
        <v>75</v>
      </c>
      <c r="G64" s="546"/>
      <c r="H64" s="546">
        <f t="shared" si="0"/>
        <v>0</v>
      </c>
      <c r="I64" s="546"/>
      <c r="J64" s="551">
        <f t="shared" si="1"/>
        <v>0</v>
      </c>
    </row>
    <row r="65" spans="1:10" s="549" customFormat="1" x14ac:dyDescent="0.2">
      <c r="A65" s="550"/>
      <c r="B65" s="561" t="s">
        <v>1387</v>
      </c>
      <c r="C65" s="562"/>
      <c r="D65" s="561"/>
      <c r="E65" s="563">
        <v>1700</v>
      </c>
      <c r="F65" s="563" t="s">
        <v>75</v>
      </c>
      <c r="G65" s="546"/>
      <c r="H65" s="546">
        <f t="shared" si="0"/>
        <v>0</v>
      </c>
      <c r="I65" s="546"/>
      <c r="J65" s="551">
        <f t="shared" si="1"/>
        <v>0</v>
      </c>
    </row>
    <row r="66" spans="1:10" s="549" customFormat="1" x14ac:dyDescent="0.2">
      <c r="A66" s="550"/>
      <c r="B66" s="561" t="s">
        <v>1388</v>
      </c>
      <c r="C66" s="562"/>
      <c r="D66" s="561"/>
      <c r="E66" s="563">
        <v>2400</v>
      </c>
      <c r="F66" s="563" t="s">
        <v>75</v>
      </c>
      <c r="G66" s="546"/>
      <c r="H66" s="546">
        <f t="shared" si="0"/>
        <v>0</v>
      </c>
      <c r="I66" s="546"/>
      <c r="J66" s="551">
        <f t="shared" si="1"/>
        <v>0</v>
      </c>
    </row>
    <row r="67" spans="1:10" s="549" customFormat="1" x14ac:dyDescent="0.2">
      <c r="A67" s="550"/>
      <c r="B67" s="561" t="s">
        <v>1389</v>
      </c>
      <c r="C67" s="562"/>
      <c r="D67" s="561"/>
      <c r="E67" s="563">
        <v>350</v>
      </c>
      <c r="F67" s="563" t="s">
        <v>75</v>
      </c>
      <c r="G67" s="546"/>
      <c r="H67" s="546">
        <f t="shared" si="0"/>
        <v>0</v>
      </c>
      <c r="I67" s="546"/>
      <c r="J67" s="551">
        <f t="shared" si="1"/>
        <v>0</v>
      </c>
    </row>
    <row r="68" spans="1:10" s="549" customFormat="1" x14ac:dyDescent="0.2">
      <c r="A68" s="550"/>
      <c r="B68" s="561" t="s">
        <v>1390</v>
      </c>
      <c r="C68" s="562"/>
      <c r="D68" s="561"/>
      <c r="E68" s="563">
        <v>100</v>
      </c>
      <c r="F68" s="563" t="s">
        <v>75</v>
      </c>
      <c r="G68" s="546"/>
      <c r="H68" s="546">
        <f t="shared" si="0"/>
        <v>0</v>
      </c>
      <c r="I68" s="546"/>
      <c r="J68" s="551">
        <f t="shared" si="1"/>
        <v>0</v>
      </c>
    </row>
    <row r="69" spans="1:10" s="549" customFormat="1" x14ac:dyDescent="0.2">
      <c r="A69" s="550"/>
      <c r="B69" s="564" t="s">
        <v>1391</v>
      </c>
      <c r="C69" s="562"/>
      <c r="D69" s="561"/>
      <c r="E69" s="563"/>
      <c r="F69" s="563"/>
      <c r="G69" s="546"/>
      <c r="H69" s="546"/>
      <c r="I69" s="546"/>
      <c r="J69" s="551"/>
    </row>
    <row r="70" spans="1:10" s="549" customFormat="1" x14ac:dyDescent="0.2">
      <c r="A70" s="550"/>
      <c r="B70" s="561" t="s">
        <v>1392</v>
      </c>
      <c r="C70" s="562"/>
      <c r="D70" s="561"/>
      <c r="E70" s="563">
        <v>290</v>
      </c>
      <c r="F70" s="563" t="s">
        <v>75</v>
      </c>
      <c r="G70" s="546"/>
      <c r="H70" s="546">
        <f t="shared" si="0"/>
        <v>0</v>
      </c>
      <c r="I70" s="546"/>
      <c r="J70" s="551">
        <f t="shared" si="1"/>
        <v>0</v>
      </c>
    </row>
    <row r="71" spans="1:10" s="549" customFormat="1" x14ac:dyDescent="0.2">
      <c r="A71" s="550"/>
      <c r="B71" s="561" t="s">
        <v>1393</v>
      </c>
      <c r="C71" s="562"/>
      <c r="D71" s="561"/>
      <c r="E71" s="563">
        <v>35</v>
      </c>
      <c r="F71" s="563" t="s">
        <v>75</v>
      </c>
      <c r="G71" s="546"/>
      <c r="H71" s="546">
        <f t="shared" si="0"/>
        <v>0</v>
      </c>
      <c r="I71" s="546"/>
      <c r="J71" s="551">
        <f t="shared" si="1"/>
        <v>0</v>
      </c>
    </row>
    <row r="72" spans="1:10" s="549" customFormat="1" x14ac:dyDescent="0.2">
      <c r="A72" s="550"/>
      <c r="B72" s="561" t="s">
        <v>1394</v>
      </c>
      <c r="C72" s="562"/>
      <c r="D72" s="561"/>
      <c r="E72" s="563">
        <v>130</v>
      </c>
      <c r="F72" s="563" t="s">
        <v>75</v>
      </c>
      <c r="G72" s="546"/>
      <c r="H72" s="546">
        <f t="shared" si="0"/>
        <v>0</v>
      </c>
      <c r="I72" s="546"/>
      <c r="J72" s="551">
        <f t="shared" si="1"/>
        <v>0</v>
      </c>
    </row>
    <row r="73" spans="1:10" s="549" customFormat="1" x14ac:dyDescent="0.2">
      <c r="A73" s="550"/>
      <c r="B73" s="561" t="s">
        <v>1395</v>
      </c>
      <c r="C73" s="562" t="s">
        <v>1396</v>
      </c>
      <c r="D73" s="561"/>
      <c r="E73" s="563">
        <v>6</v>
      </c>
      <c r="F73" s="563" t="s">
        <v>70</v>
      </c>
      <c r="G73" s="546"/>
      <c r="H73" s="546">
        <f t="shared" si="0"/>
        <v>0</v>
      </c>
      <c r="I73" s="546"/>
      <c r="J73" s="551">
        <f t="shared" si="1"/>
        <v>0</v>
      </c>
    </row>
    <row r="74" spans="1:10" s="549" customFormat="1" x14ac:dyDescent="0.2">
      <c r="A74" s="550"/>
      <c r="B74" s="561" t="s">
        <v>1397</v>
      </c>
      <c r="C74" s="562" t="s">
        <v>1398</v>
      </c>
      <c r="D74" s="561"/>
      <c r="E74" s="563">
        <v>6</v>
      </c>
      <c r="F74" s="563" t="s">
        <v>70</v>
      </c>
      <c r="G74" s="546"/>
      <c r="H74" s="546">
        <f t="shared" si="0"/>
        <v>0</v>
      </c>
      <c r="I74" s="546"/>
      <c r="J74" s="551">
        <f t="shared" si="1"/>
        <v>0</v>
      </c>
    </row>
    <row r="75" spans="1:10" s="549" customFormat="1" x14ac:dyDescent="0.2">
      <c r="A75" s="550"/>
      <c r="B75" s="561" t="s">
        <v>1399</v>
      </c>
      <c r="C75" s="562" t="s">
        <v>1400</v>
      </c>
      <c r="D75" s="561"/>
      <c r="E75" s="563">
        <v>12</v>
      </c>
      <c r="F75" s="563" t="s">
        <v>70</v>
      </c>
      <c r="G75" s="546"/>
      <c r="H75" s="546">
        <f t="shared" si="0"/>
        <v>0</v>
      </c>
      <c r="I75" s="546"/>
      <c r="J75" s="551">
        <f t="shared" si="1"/>
        <v>0</v>
      </c>
    </row>
    <row r="76" spans="1:10" s="549" customFormat="1" x14ac:dyDescent="0.2">
      <c r="A76" s="550"/>
      <c r="B76" s="561" t="s">
        <v>1401</v>
      </c>
      <c r="C76" s="562" t="s">
        <v>1402</v>
      </c>
      <c r="D76" s="561"/>
      <c r="E76" s="563">
        <v>26</v>
      </c>
      <c r="F76" s="563" t="s">
        <v>70</v>
      </c>
      <c r="G76" s="546"/>
      <c r="H76" s="546">
        <f t="shared" si="0"/>
        <v>0</v>
      </c>
      <c r="I76" s="546"/>
      <c r="J76" s="551">
        <f t="shared" si="1"/>
        <v>0</v>
      </c>
    </row>
    <row r="77" spans="1:10" s="549" customFormat="1" x14ac:dyDescent="0.2">
      <c r="A77" s="550"/>
      <c r="B77" s="561" t="s">
        <v>1403</v>
      </c>
      <c r="C77" s="562" t="s">
        <v>1404</v>
      </c>
      <c r="D77" s="561"/>
      <c r="E77" s="563">
        <v>6</v>
      </c>
      <c r="F77" s="563" t="s">
        <v>70</v>
      </c>
      <c r="G77" s="546"/>
      <c r="H77" s="546">
        <f t="shared" si="0"/>
        <v>0</v>
      </c>
      <c r="I77" s="546"/>
      <c r="J77" s="551">
        <f t="shared" si="1"/>
        <v>0</v>
      </c>
    </row>
    <row r="78" spans="1:10" s="549" customFormat="1" x14ac:dyDescent="0.2">
      <c r="A78" s="550"/>
      <c r="B78" s="561" t="s">
        <v>1405</v>
      </c>
      <c r="C78" s="562" t="s">
        <v>1406</v>
      </c>
      <c r="D78" s="561"/>
      <c r="E78" s="563">
        <v>22</v>
      </c>
      <c r="F78" s="563" t="s">
        <v>70</v>
      </c>
      <c r="G78" s="546"/>
      <c r="H78" s="546">
        <f t="shared" si="0"/>
        <v>0</v>
      </c>
      <c r="I78" s="546"/>
      <c r="J78" s="551">
        <f t="shared" si="1"/>
        <v>0</v>
      </c>
    </row>
    <row r="79" spans="1:10" s="549" customFormat="1" x14ac:dyDescent="0.2">
      <c r="A79" s="550"/>
      <c r="B79" s="542" t="s">
        <v>1407</v>
      </c>
      <c r="C79" s="562"/>
      <c r="D79" s="561"/>
      <c r="E79" s="544">
        <v>250</v>
      </c>
      <c r="F79" s="544" t="s">
        <v>75</v>
      </c>
      <c r="G79" s="546"/>
      <c r="H79" s="546">
        <f t="shared" si="0"/>
        <v>0</v>
      </c>
      <c r="I79" s="546"/>
      <c r="J79" s="565">
        <f t="shared" si="1"/>
        <v>0</v>
      </c>
    </row>
    <row r="80" spans="1:10" s="549" customFormat="1" x14ac:dyDescent="0.2">
      <c r="A80" s="550"/>
      <c r="B80" s="564" t="s">
        <v>1408</v>
      </c>
      <c r="C80" s="562"/>
      <c r="D80" s="561"/>
      <c r="E80" s="563"/>
      <c r="F80" s="563"/>
      <c r="G80" s="546"/>
      <c r="H80" s="546"/>
      <c r="I80" s="546"/>
      <c r="J80" s="565"/>
    </row>
    <row r="81" spans="1:10" s="549" customFormat="1" x14ac:dyDescent="0.2">
      <c r="A81" s="550"/>
      <c r="B81" s="561" t="s">
        <v>1409</v>
      </c>
      <c r="C81" s="562"/>
      <c r="D81" s="561"/>
      <c r="E81" s="563">
        <v>2500</v>
      </c>
      <c r="F81" s="563" t="s">
        <v>75</v>
      </c>
      <c r="G81" s="546"/>
      <c r="H81" s="546">
        <f t="shared" si="0"/>
        <v>0</v>
      </c>
      <c r="I81" s="546"/>
      <c r="J81" s="565">
        <f t="shared" si="1"/>
        <v>0</v>
      </c>
    </row>
    <row r="82" spans="1:10" s="549" customFormat="1" x14ac:dyDescent="0.2">
      <c r="A82" s="550"/>
      <c r="B82" s="561" t="s">
        <v>1410</v>
      </c>
      <c r="C82" s="562"/>
      <c r="D82" s="561"/>
      <c r="E82" s="563">
        <v>2500</v>
      </c>
      <c r="F82" s="563" t="s">
        <v>75</v>
      </c>
      <c r="G82" s="546"/>
      <c r="H82" s="546">
        <f t="shared" si="0"/>
        <v>0</v>
      </c>
      <c r="I82" s="546"/>
      <c r="J82" s="565">
        <f t="shared" si="1"/>
        <v>0</v>
      </c>
    </row>
    <row r="83" spans="1:10" s="549" customFormat="1" x14ac:dyDescent="0.2">
      <c r="A83" s="550"/>
      <c r="B83" s="561" t="s">
        <v>1411</v>
      </c>
      <c r="C83" s="562"/>
      <c r="D83" s="561"/>
      <c r="E83" s="563">
        <v>1500</v>
      </c>
      <c r="F83" s="563" t="s">
        <v>75</v>
      </c>
      <c r="G83" s="546"/>
      <c r="H83" s="546">
        <f t="shared" si="0"/>
        <v>0</v>
      </c>
      <c r="I83" s="546"/>
      <c r="J83" s="565">
        <f t="shared" si="1"/>
        <v>0</v>
      </c>
    </row>
    <row r="84" spans="1:10" s="549" customFormat="1" x14ac:dyDescent="0.2">
      <c r="A84" s="550"/>
      <c r="B84" s="561" t="s">
        <v>1412</v>
      </c>
      <c r="C84" s="562"/>
      <c r="D84" s="561"/>
      <c r="E84" s="563">
        <v>1500</v>
      </c>
      <c r="F84" s="563" t="s">
        <v>75</v>
      </c>
      <c r="G84" s="546"/>
      <c r="H84" s="546">
        <f t="shared" si="0"/>
        <v>0</v>
      </c>
      <c r="I84" s="546"/>
      <c r="J84" s="565">
        <f t="shared" si="1"/>
        <v>0</v>
      </c>
    </row>
    <row r="85" spans="1:10" s="549" customFormat="1" x14ac:dyDescent="0.2">
      <c r="A85" s="550"/>
      <c r="B85" s="561" t="s">
        <v>1413</v>
      </c>
      <c r="C85" s="562"/>
      <c r="D85" s="561"/>
      <c r="E85" s="563">
        <v>560</v>
      </c>
      <c r="F85" s="563" t="s">
        <v>70</v>
      </c>
      <c r="G85" s="546"/>
      <c r="H85" s="546">
        <f t="shared" si="0"/>
        <v>0</v>
      </c>
      <c r="I85" s="546"/>
      <c r="J85" s="565">
        <f t="shared" si="1"/>
        <v>0</v>
      </c>
    </row>
    <row r="86" spans="1:10" s="549" customFormat="1" x14ac:dyDescent="0.2">
      <c r="A86" s="550"/>
      <c r="B86" s="561" t="s">
        <v>1414</v>
      </c>
      <c r="C86" s="562"/>
      <c r="D86" s="561"/>
      <c r="E86" s="563">
        <v>560</v>
      </c>
      <c r="F86" s="563" t="s">
        <v>70</v>
      </c>
      <c r="G86" s="546"/>
      <c r="H86" s="546">
        <f t="shared" si="0"/>
        <v>0</v>
      </c>
      <c r="I86" s="546"/>
      <c r="J86" s="565">
        <f t="shared" si="1"/>
        <v>0</v>
      </c>
    </row>
    <row r="87" spans="1:10" s="549" customFormat="1" ht="33.75" x14ac:dyDescent="0.2">
      <c r="A87" s="550"/>
      <c r="B87" s="556" t="s">
        <v>1415</v>
      </c>
      <c r="C87" s="562"/>
      <c r="D87" s="561"/>
      <c r="E87" s="563">
        <v>250</v>
      </c>
      <c r="F87" s="563" t="s">
        <v>75</v>
      </c>
      <c r="G87" s="546"/>
      <c r="H87" s="546">
        <f t="shared" si="0"/>
        <v>0</v>
      </c>
      <c r="I87" s="546"/>
      <c r="J87" s="565">
        <f t="shared" si="1"/>
        <v>0</v>
      </c>
    </row>
    <row r="88" spans="1:10" s="549" customFormat="1" ht="22.5" x14ac:dyDescent="0.2">
      <c r="A88" s="550"/>
      <c r="B88" s="556" t="s">
        <v>1416</v>
      </c>
      <c r="C88" s="562"/>
      <c r="D88" s="561"/>
      <c r="E88" s="563">
        <v>6</v>
      </c>
      <c r="F88" s="563" t="s">
        <v>70</v>
      </c>
      <c r="G88" s="546"/>
      <c r="H88" s="546">
        <f t="shared" si="0"/>
        <v>0</v>
      </c>
      <c r="I88" s="546"/>
      <c r="J88" s="565">
        <f t="shared" si="1"/>
        <v>0</v>
      </c>
    </row>
    <row r="89" spans="1:10" s="549" customFormat="1" x14ac:dyDescent="0.2">
      <c r="A89" s="550"/>
      <c r="B89" s="556" t="s">
        <v>1417</v>
      </c>
      <c r="C89" s="562"/>
      <c r="D89" s="561"/>
      <c r="E89" s="563">
        <v>6</v>
      </c>
      <c r="F89" s="563" t="s">
        <v>70</v>
      </c>
      <c r="G89" s="546"/>
      <c r="H89" s="546">
        <f t="shared" si="0"/>
        <v>0</v>
      </c>
      <c r="I89" s="546"/>
      <c r="J89" s="551">
        <f t="shared" si="1"/>
        <v>0</v>
      </c>
    </row>
    <row r="90" spans="1:10" s="549" customFormat="1" x14ac:dyDescent="0.2">
      <c r="A90" s="550"/>
      <c r="B90" s="556" t="s">
        <v>1418</v>
      </c>
      <c r="C90" s="562"/>
      <c r="D90" s="561"/>
      <c r="E90" s="563">
        <v>1</v>
      </c>
      <c r="F90" s="563" t="s">
        <v>70</v>
      </c>
      <c r="G90" s="546"/>
      <c r="H90" s="546">
        <f t="shared" si="0"/>
        <v>0</v>
      </c>
      <c r="I90" s="546"/>
      <c r="J90" s="551">
        <f t="shared" si="1"/>
        <v>0</v>
      </c>
    </row>
    <row r="91" spans="1:10" s="549" customFormat="1" x14ac:dyDescent="0.2">
      <c r="A91" s="550"/>
      <c r="B91" s="542" t="s">
        <v>1419</v>
      </c>
      <c r="C91" s="562"/>
      <c r="D91" s="561"/>
      <c r="E91" s="563">
        <v>1</v>
      </c>
      <c r="F91" s="563" t="s">
        <v>102</v>
      </c>
      <c r="G91" s="546"/>
      <c r="H91" s="546">
        <f t="shared" si="0"/>
        <v>0</v>
      </c>
      <c r="I91" s="546"/>
      <c r="J91" s="551">
        <f t="shared" si="1"/>
        <v>0</v>
      </c>
    </row>
    <row r="92" spans="1:10" s="549" customFormat="1" x14ac:dyDescent="0.2">
      <c r="A92" s="550"/>
      <c r="B92" s="542" t="s">
        <v>677</v>
      </c>
      <c r="C92" s="562"/>
      <c r="D92" s="561"/>
      <c r="E92" s="563">
        <v>1</v>
      </c>
      <c r="F92" s="563" t="s">
        <v>102</v>
      </c>
      <c r="G92" s="546"/>
      <c r="H92" s="546">
        <f t="shared" si="0"/>
        <v>0</v>
      </c>
      <c r="I92" s="546"/>
      <c r="J92" s="551">
        <f t="shared" si="1"/>
        <v>0</v>
      </c>
    </row>
    <row r="93" spans="1:10" s="549" customFormat="1" x14ac:dyDescent="0.2">
      <c r="A93" s="550"/>
      <c r="B93" s="542" t="s">
        <v>1420</v>
      </c>
      <c r="C93" s="562"/>
      <c r="D93" s="561"/>
      <c r="E93" s="563">
        <v>250</v>
      </c>
      <c r="F93" s="563" t="s">
        <v>75</v>
      </c>
      <c r="G93" s="546"/>
      <c r="H93" s="546">
        <f t="shared" si="0"/>
        <v>0</v>
      </c>
      <c r="I93" s="546"/>
      <c r="J93" s="551">
        <f t="shared" si="1"/>
        <v>0</v>
      </c>
    </row>
    <row r="94" spans="1:10" s="549" customFormat="1" x14ac:dyDescent="0.2">
      <c r="A94" s="550"/>
      <c r="B94" s="542" t="s">
        <v>1421</v>
      </c>
      <c r="C94" s="562"/>
      <c r="D94" s="561"/>
      <c r="E94" s="563">
        <v>1</v>
      </c>
      <c r="F94" s="563" t="s">
        <v>102</v>
      </c>
      <c r="G94" s="546"/>
      <c r="H94" s="546">
        <f t="shared" si="0"/>
        <v>0</v>
      </c>
      <c r="I94" s="546"/>
      <c r="J94" s="551">
        <f t="shared" si="1"/>
        <v>0</v>
      </c>
    </row>
    <row r="95" spans="1:10" s="549" customFormat="1" x14ac:dyDescent="0.2">
      <c r="A95" s="550"/>
      <c r="B95" s="553" t="s">
        <v>1422</v>
      </c>
      <c r="C95" s="562"/>
      <c r="D95" s="561"/>
      <c r="E95" s="563"/>
      <c r="F95" s="563"/>
      <c r="G95" s="546"/>
      <c r="H95" s="546"/>
      <c r="I95" s="546"/>
      <c r="J95" s="551"/>
    </row>
    <row r="96" spans="1:10" s="549" customFormat="1" x14ac:dyDescent="0.2">
      <c r="A96" s="550"/>
      <c r="B96" s="542" t="s">
        <v>1423</v>
      </c>
      <c r="C96" s="562"/>
      <c r="D96" s="561"/>
      <c r="E96" s="563">
        <v>1</v>
      </c>
      <c r="F96" s="563" t="s">
        <v>102</v>
      </c>
      <c r="G96" s="546"/>
      <c r="H96" s="546">
        <f t="shared" si="0"/>
        <v>0</v>
      </c>
      <c r="I96" s="546"/>
      <c r="J96" s="551">
        <f t="shared" si="1"/>
        <v>0</v>
      </c>
    </row>
    <row r="97" spans="1:14" s="549" customFormat="1" x14ac:dyDescent="0.2">
      <c r="A97" s="550"/>
      <c r="B97" s="542" t="s">
        <v>1286</v>
      </c>
      <c r="C97" s="562"/>
      <c r="D97" s="561"/>
      <c r="E97" s="563">
        <v>1</v>
      </c>
      <c r="F97" s="563" t="s">
        <v>102</v>
      </c>
      <c r="G97" s="546"/>
      <c r="H97" s="546">
        <f t="shared" si="0"/>
        <v>0</v>
      </c>
      <c r="I97" s="546"/>
      <c r="J97" s="551">
        <f t="shared" si="1"/>
        <v>0</v>
      </c>
    </row>
    <row r="98" spans="1:14" s="549" customFormat="1" x14ac:dyDescent="0.2">
      <c r="A98" s="550"/>
      <c r="B98" s="542" t="s">
        <v>997</v>
      </c>
      <c r="C98" s="562"/>
      <c r="D98" s="561"/>
      <c r="E98" s="563">
        <v>1</v>
      </c>
      <c r="F98" s="563" t="s">
        <v>102</v>
      </c>
      <c r="G98" s="546"/>
      <c r="H98" s="546">
        <f t="shared" si="0"/>
        <v>0</v>
      </c>
      <c r="I98" s="546"/>
      <c r="J98" s="551">
        <f t="shared" si="1"/>
        <v>0</v>
      </c>
    </row>
    <row r="99" spans="1:14" s="549" customFormat="1" x14ac:dyDescent="0.2">
      <c r="A99" s="550"/>
      <c r="B99" s="561" t="s">
        <v>1424</v>
      </c>
      <c r="C99" s="562"/>
      <c r="D99" s="561"/>
      <c r="E99" s="563">
        <v>1</v>
      </c>
      <c r="F99" s="563" t="s">
        <v>102</v>
      </c>
      <c r="G99" s="546"/>
      <c r="H99" s="546">
        <f t="shared" si="0"/>
        <v>0</v>
      </c>
      <c r="I99" s="546"/>
      <c r="J99" s="551">
        <f t="shared" si="1"/>
        <v>0</v>
      </c>
    </row>
    <row r="100" spans="1:14" s="549" customFormat="1" x14ac:dyDescent="0.2">
      <c r="A100" s="550"/>
      <c r="B100" s="561" t="s">
        <v>995</v>
      </c>
      <c r="C100" s="562"/>
      <c r="D100" s="561"/>
      <c r="E100" s="563">
        <v>1</v>
      </c>
      <c r="F100" s="563" t="s">
        <v>102</v>
      </c>
      <c r="G100" s="546"/>
      <c r="H100" s="546">
        <f>E100*G100</f>
        <v>0</v>
      </c>
      <c r="I100" s="546"/>
      <c r="J100" s="551">
        <f>E100*I100</f>
        <v>0</v>
      </c>
    </row>
    <row r="101" spans="1:14" s="549" customFormat="1" x14ac:dyDescent="0.2">
      <c r="A101" s="550"/>
      <c r="B101" s="561"/>
      <c r="C101" s="562"/>
      <c r="D101" s="561"/>
      <c r="E101" s="563"/>
      <c r="F101" s="563"/>
      <c r="G101" s="566"/>
      <c r="H101" s="567"/>
      <c r="I101" s="566"/>
      <c r="J101" s="568"/>
    </row>
    <row r="102" spans="1:14" s="549" customFormat="1" ht="13.5" thickBot="1" x14ac:dyDescent="0.25">
      <c r="A102" s="550"/>
      <c r="B102" s="561"/>
      <c r="C102" s="562"/>
      <c r="D102" s="561"/>
      <c r="E102" s="563"/>
      <c r="F102" s="563"/>
      <c r="G102" s="566"/>
      <c r="H102" s="567"/>
      <c r="I102" s="566"/>
      <c r="J102" s="569"/>
    </row>
    <row r="103" spans="1:14" s="531" customFormat="1" ht="20.100000000000001" customHeight="1" x14ac:dyDescent="0.2">
      <c r="A103" s="570"/>
      <c r="B103" s="685" t="s">
        <v>1425</v>
      </c>
      <c r="C103" s="571"/>
      <c r="D103" s="571"/>
      <c r="E103" s="572"/>
      <c r="F103" s="573"/>
      <c r="G103" s="687" t="s">
        <v>819</v>
      </c>
      <c r="H103" s="688"/>
      <c r="I103" s="687" t="s">
        <v>1302</v>
      </c>
      <c r="J103" s="689"/>
      <c r="K103" s="574"/>
      <c r="L103" s="574"/>
      <c r="M103" s="574"/>
      <c r="N103" s="574"/>
    </row>
    <row r="104" spans="1:14" s="531" customFormat="1" ht="20.100000000000001" customHeight="1" x14ac:dyDescent="0.2">
      <c r="A104" s="575"/>
      <c r="B104" s="686"/>
      <c r="C104" s="576"/>
      <c r="D104" s="576"/>
      <c r="E104" s="577"/>
      <c r="F104" s="578"/>
      <c r="G104" s="690">
        <f>SUM(H8:H102)</f>
        <v>0</v>
      </c>
      <c r="H104" s="691"/>
      <c r="I104" s="690">
        <f>SUM(J8:J102)</f>
        <v>0</v>
      </c>
      <c r="J104" s="691"/>
      <c r="K104" s="530"/>
    </row>
    <row r="105" spans="1:14" s="531" customFormat="1" ht="20.100000000000001" customHeight="1" x14ac:dyDescent="0.2">
      <c r="A105" s="579"/>
      <c r="B105" s="673" t="s">
        <v>1426</v>
      </c>
      <c r="C105" s="673"/>
      <c r="D105" s="673"/>
      <c r="E105" s="673"/>
      <c r="F105" s="580"/>
      <c r="G105" s="581"/>
      <c r="H105" s="582"/>
      <c r="I105" s="674">
        <f>G104+I104</f>
        <v>0</v>
      </c>
      <c r="J105" s="675"/>
      <c r="K105" s="530"/>
      <c r="L105" s="583"/>
    </row>
    <row r="106" spans="1:14" s="531" customFormat="1" ht="20.100000000000001" customHeight="1" x14ac:dyDescent="0.2">
      <c r="A106" s="584"/>
      <c r="B106" s="676" t="s">
        <v>1427</v>
      </c>
      <c r="C106" s="676"/>
      <c r="D106" s="676"/>
      <c r="E106" s="676"/>
      <c r="F106" s="585"/>
      <c r="G106" s="586"/>
      <c r="H106" s="587"/>
      <c r="I106" s="677">
        <f>I105/100*21</f>
        <v>0</v>
      </c>
      <c r="J106" s="678"/>
      <c r="K106" s="530"/>
    </row>
    <row r="107" spans="1:14" s="531" customFormat="1" ht="20.100000000000001" customHeight="1" thickBot="1" x14ac:dyDescent="0.25">
      <c r="A107" s="588"/>
      <c r="B107" s="679" t="s">
        <v>1428</v>
      </c>
      <c r="C107" s="679"/>
      <c r="D107" s="679"/>
      <c r="E107" s="679"/>
      <c r="F107" s="589"/>
      <c r="G107" s="590"/>
      <c r="H107" s="591"/>
      <c r="I107" s="680">
        <f>I105+I106</f>
        <v>0</v>
      </c>
      <c r="J107" s="681"/>
      <c r="K107" s="530"/>
    </row>
    <row r="108" spans="1:14" s="531" customFormat="1" ht="13.5" thickTop="1" x14ac:dyDescent="0.2">
      <c r="A108" s="592"/>
      <c r="B108" s="530"/>
      <c r="C108" s="530"/>
      <c r="D108" s="530"/>
      <c r="E108" s="530"/>
      <c r="F108" s="574"/>
      <c r="G108" s="574"/>
      <c r="H108" s="574"/>
      <c r="I108" s="574"/>
      <c r="J108" s="574"/>
      <c r="K108" s="530"/>
    </row>
  </sheetData>
  <mergeCells count="19">
    <mergeCell ref="A5:A6"/>
    <mergeCell ref="B5:B6"/>
    <mergeCell ref="C5:C6"/>
    <mergeCell ref="D5:D6"/>
    <mergeCell ref="E5:E6"/>
    <mergeCell ref="G5:H5"/>
    <mergeCell ref="I5:J5"/>
    <mergeCell ref="B103:B104"/>
    <mergeCell ref="G103:H103"/>
    <mergeCell ref="I103:J103"/>
    <mergeCell ref="G104:H104"/>
    <mergeCell ref="I104:J104"/>
    <mergeCell ref="F5:F6"/>
    <mergeCell ref="B105:E105"/>
    <mergeCell ref="I105:J105"/>
    <mergeCell ref="B106:E106"/>
    <mergeCell ref="I106:J106"/>
    <mergeCell ref="B107:E107"/>
    <mergeCell ref="I107:J107"/>
  </mergeCells>
  <printOptions horizontalCentered="1" verticalCentered="1"/>
  <pageMargins left="0.19685039370078741" right="0.19685039370078741" top="0.39370078740157483" bottom="0.39370078740157483" header="0.31496062992125984" footer="0.11811023622047245"/>
  <pageSetup paperSize="9" orientation="landscape" r:id="rId1"/>
  <headerFooter alignWithMargins="0">
    <oddHeader>&amp;R&amp;P/&amp;N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view="pageBreakPreview" zoomScale="150" zoomScaleNormal="100" zoomScaleSheetLayoutView="150" workbookViewId="0">
      <selection activeCell="C7" sqref="C7:C10"/>
    </sheetView>
  </sheetViews>
  <sheetFormatPr defaultRowHeight="12.75" x14ac:dyDescent="0.2"/>
  <cols>
    <col min="1" max="1" width="4.28515625" style="610" customWidth="1"/>
    <col min="2" max="2" width="36.85546875" style="640" customWidth="1"/>
    <col min="3" max="3" width="23.7109375" style="640" customWidth="1"/>
    <col min="4" max="4" width="15.28515625" style="640" customWidth="1"/>
    <col min="5" max="5" width="5.140625" style="610" bestFit="1" customWidth="1"/>
    <col min="6" max="6" width="5.7109375" style="610" customWidth="1"/>
    <col min="7" max="7" width="8.5703125" style="610" customWidth="1"/>
    <col min="8" max="8" width="11.7109375" style="609" customWidth="1"/>
    <col min="9" max="9" width="8.28515625" style="610" customWidth="1"/>
    <col min="10" max="10" width="11.85546875" style="610" customWidth="1"/>
    <col min="11" max="16384" width="9.140625" style="610"/>
  </cols>
  <sheetData>
    <row r="1" spans="1:11" s="600" customFormat="1" x14ac:dyDescent="0.2">
      <c r="A1" s="594"/>
      <c r="B1" s="595"/>
      <c r="C1" s="596"/>
      <c r="D1" s="596"/>
      <c r="E1" s="596"/>
      <c r="F1" s="597"/>
      <c r="G1" s="597"/>
      <c r="H1" s="598"/>
      <c r="I1" s="597"/>
      <c r="J1" s="599"/>
    </row>
    <row r="2" spans="1:11" s="600" customFormat="1" x14ac:dyDescent="0.2">
      <c r="A2" s="601" t="s">
        <v>1429</v>
      </c>
      <c r="B2" s="602"/>
      <c r="C2" s="603"/>
      <c r="D2" s="603"/>
      <c r="E2" s="603"/>
      <c r="F2" s="604"/>
      <c r="G2" s="604"/>
      <c r="H2" s="605"/>
      <c r="I2" s="604"/>
      <c r="J2" s="606"/>
    </row>
    <row r="3" spans="1:11" x14ac:dyDescent="0.2">
      <c r="A3" s="607" t="s">
        <v>1430</v>
      </c>
      <c r="B3" s="608"/>
      <c r="C3" s="608"/>
      <c r="D3" s="608"/>
      <c r="E3" s="608"/>
      <c r="F3" s="608"/>
      <c r="G3" s="608"/>
      <c r="J3" s="611"/>
    </row>
    <row r="4" spans="1:11" ht="13.5" thickBot="1" x14ac:dyDescent="0.25">
      <c r="A4" s="612"/>
      <c r="B4" s="608"/>
      <c r="C4" s="608"/>
      <c r="D4" s="608"/>
      <c r="E4" s="608"/>
      <c r="F4" s="608"/>
      <c r="G4" s="608"/>
      <c r="I4" s="613"/>
      <c r="J4" s="611"/>
    </row>
    <row r="5" spans="1:11" s="531" customFormat="1" ht="20.100000000000001" customHeight="1" thickTop="1" x14ac:dyDescent="0.2">
      <c r="A5" s="712" t="s">
        <v>1298</v>
      </c>
      <c r="B5" s="696" t="s">
        <v>1299</v>
      </c>
      <c r="C5" s="698" t="s">
        <v>1300</v>
      </c>
      <c r="D5" s="698" t="s">
        <v>645</v>
      </c>
      <c r="E5" s="692" t="s">
        <v>1301</v>
      </c>
      <c r="F5" s="692" t="s">
        <v>59</v>
      </c>
      <c r="G5" s="682" t="s">
        <v>819</v>
      </c>
      <c r="H5" s="705"/>
      <c r="I5" s="682" t="s">
        <v>1302</v>
      </c>
      <c r="J5" s="706"/>
      <c r="K5" s="530"/>
    </row>
    <row r="6" spans="1:11" s="531" customFormat="1" ht="20.100000000000001" customHeight="1" thickBot="1" x14ac:dyDescent="0.25">
      <c r="A6" s="713"/>
      <c r="B6" s="714"/>
      <c r="C6" s="715"/>
      <c r="D6" s="715"/>
      <c r="E6" s="693"/>
      <c r="F6" s="693"/>
      <c r="G6" s="532" t="s">
        <v>1303</v>
      </c>
      <c r="H6" s="532" t="s">
        <v>821</v>
      </c>
      <c r="I6" s="532" t="s">
        <v>1303</v>
      </c>
      <c r="J6" s="614" t="s">
        <v>821</v>
      </c>
      <c r="K6" s="530"/>
    </row>
    <row r="7" spans="1:11" s="622" customFormat="1" x14ac:dyDescent="0.2">
      <c r="A7" s="615">
        <v>1</v>
      </c>
      <c r="B7" s="616" t="s">
        <v>1431</v>
      </c>
      <c r="C7" s="616"/>
      <c r="D7" s="617"/>
      <c r="E7" s="618">
        <v>1</v>
      </c>
      <c r="F7" s="618" t="s">
        <v>70</v>
      </c>
      <c r="G7" s="618"/>
      <c r="H7" s="619">
        <f t="shared" ref="H7:H22" si="0">E7*G7</f>
        <v>0</v>
      </c>
      <c r="I7" s="620"/>
      <c r="J7" s="621">
        <f>E7*I7</f>
        <v>0</v>
      </c>
    </row>
    <row r="8" spans="1:11" s="622" customFormat="1" x14ac:dyDescent="0.2">
      <c r="A8" s="623">
        <v>2</v>
      </c>
      <c r="B8" s="624" t="s">
        <v>1432</v>
      </c>
      <c r="C8" s="625"/>
      <c r="D8" s="626"/>
      <c r="E8" s="627">
        <v>3</v>
      </c>
      <c r="F8" s="627" t="s">
        <v>70</v>
      </c>
      <c r="G8" s="627"/>
      <c r="H8" s="619">
        <f t="shared" si="0"/>
        <v>0</v>
      </c>
      <c r="I8" s="628"/>
      <c r="J8" s="629">
        <f>E8*I8</f>
        <v>0</v>
      </c>
    </row>
    <row r="9" spans="1:11" s="622" customFormat="1" x14ac:dyDescent="0.2">
      <c r="A9" s="623">
        <v>3</v>
      </c>
      <c r="B9" s="625" t="s">
        <v>1433</v>
      </c>
      <c r="C9" s="625"/>
      <c r="D9" s="625"/>
      <c r="E9" s="627">
        <v>60</v>
      </c>
      <c r="F9" s="627" t="s">
        <v>75</v>
      </c>
      <c r="G9" s="627"/>
      <c r="H9" s="619">
        <f t="shared" si="0"/>
        <v>0</v>
      </c>
      <c r="I9" s="630"/>
      <c r="J9" s="629">
        <f t="shared" ref="J9:J22" si="1">E9*I9</f>
        <v>0</v>
      </c>
    </row>
    <row r="10" spans="1:11" s="622" customFormat="1" x14ac:dyDescent="0.2">
      <c r="A10" s="623">
        <v>4</v>
      </c>
      <c r="B10" s="625" t="s">
        <v>1434</v>
      </c>
      <c r="C10" s="625"/>
      <c r="D10" s="625"/>
      <c r="E10" s="627">
        <v>60</v>
      </c>
      <c r="F10" s="627" t="s">
        <v>75</v>
      </c>
      <c r="G10" s="627"/>
      <c r="H10" s="619">
        <f t="shared" si="0"/>
        <v>0</v>
      </c>
      <c r="I10" s="627"/>
      <c r="J10" s="629">
        <f t="shared" si="1"/>
        <v>0</v>
      </c>
    </row>
    <row r="11" spans="1:11" s="622" customFormat="1" x14ac:dyDescent="0.2">
      <c r="A11" s="623">
        <v>5</v>
      </c>
      <c r="B11" s="625" t="s">
        <v>1435</v>
      </c>
      <c r="C11" s="625"/>
      <c r="D11" s="625"/>
      <c r="E11" s="627">
        <v>60</v>
      </c>
      <c r="F11" s="627" t="s">
        <v>75</v>
      </c>
      <c r="G11" s="627"/>
      <c r="H11" s="619">
        <f t="shared" si="0"/>
        <v>0</v>
      </c>
      <c r="I11" s="627"/>
      <c r="J11" s="629">
        <f t="shared" si="1"/>
        <v>0</v>
      </c>
    </row>
    <row r="12" spans="1:11" s="622" customFormat="1" x14ac:dyDescent="0.2">
      <c r="A12" s="623">
        <v>6</v>
      </c>
      <c r="B12" s="625" t="s">
        <v>1436</v>
      </c>
      <c r="C12" s="625"/>
      <c r="D12" s="625"/>
      <c r="E12" s="627">
        <v>5</v>
      </c>
      <c r="F12" s="627" t="s">
        <v>75</v>
      </c>
      <c r="G12" s="627"/>
      <c r="H12" s="619">
        <f t="shared" si="0"/>
        <v>0</v>
      </c>
      <c r="I12" s="627"/>
      <c r="J12" s="629">
        <f t="shared" si="1"/>
        <v>0</v>
      </c>
    </row>
    <row r="13" spans="1:11" s="622" customFormat="1" x14ac:dyDescent="0.2">
      <c r="A13" s="623">
        <v>7</v>
      </c>
      <c r="B13" s="625" t="s">
        <v>1407</v>
      </c>
      <c r="C13" s="625"/>
      <c r="D13" s="625"/>
      <c r="E13" s="627">
        <v>60</v>
      </c>
      <c r="F13" s="627" t="s">
        <v>75</v>
      </c>
      <c r="G13" s="627"/>
      <c r="H13" s="619">
        <f t="shared" si="0"/>
        <v>0</v>
      </c>
      <c r="I13" s="627"/>
      <c r="J13" s="629">
        <f t="shared" si="1"/>
        <v>0</v>
      </c>
    </row>
    <row r="14" spans="1:11" s="622" customFormat="1" x14ac:dyDescent="0.2">
      <c r="A14" s="623">
        <v>8</v>
      </c>
      <c r="B14" s="625" t="s">
        <v>1437</v>
      </c>
      <c r="C14" s="625"/>
      <c r="D14" s="625"/>
      <c r="E14" s="627">
        <v>1</v>
      </c>
      <c r="F14" s="627" t="s">
        <v>102</v>
      </c>
      <c r="G14" s="627"/>
      <c r="H14" s="619">
        <f t="shared" si="0"/>
        <v>0</v>
      </c>
      <c r="I14" s="627"/>
      <c r="J14" s="629">
        <f t="shared" si="1"/>
        <v>0</v>
      </c>
    </row>
    <row r="15" spans="1:11" s="622" customFormat="1" ht="33.75" x14ac:dyDescent="0.2">
      <c r="A15" s="623">
        <v>9</v>
      </c>
      <c r="B15" s="624" t="s">
        <v>1415</v>
      </c>
      <c r="C15" s="625"/>
      <c r="D15" s="625"/>
      <c r="E15" s="627">
        <v>60</v>
      </c>
      <c r="F15" s="627" t="s">
        <v>75</v>
      </c>
      <c r="G15" s="627"/>
      <c r="H15" s="619">
        <f t="shared" si="0"/>
        <v>0</v>
      </c>
      <c r="I15" s="627"/>
      <c r="J15" s="629">
        <f t="shared" si="1"/>
        <v>0</v>
      </c>
    </row>
    <row r="16" spans="1:11" s="622" customFormat="1" ht="22.5" x14ac:dyDescent="0.2">
      <c r="A16" s="623">
        <v>10</v>
      </c>
      <c r="B16" s="624" t="s">
        <v>1438</v>
      </c>
      <c r="C16" s="625"/>
      <c r="D16" s="625"/>
      <c r="E16" s="627">
        <v>1</v>
      </c>
      <c r="F16" s="627" t="s">
        <v>102</v>
      </c>
      <c r="G16" s="627"/>
      <c r="H16" s="619">
        <f t="shared" si="0"/>
        <v>0</v>
      </c>
      <c r="I16" s="627"/>
      <c r="J16" s="629">
        <f t="shared" si="1"/>
        <v>0</v>
      </c>
    </row>
    <row r="17" spans="1:14" s="622" customFormat="1" x14ac:dyDescent="0.2">
      <c r="A17" s="623">
        <v>11</v>
      </c>
      <c r="B17" s="625" t="s">
        <v>1419</v>
      </c>
      <c r="C17" s="625"/>
      <c r="D17" s="625"/>
      <c r="E17" s="627">
        <v>1</v>
      </c>
      <c r="F17" s="627" t="s">
        <v>102</v>
      </c>
      <c r="G17" s="627"/>
      <c r="H17" s="619">
        <f t="shared" si="0"/>
        <v>0</v>
      </c>
      <c r="I17" s="627"/>
      <c r="J17" s="629">
        <f t="shared" si="1"/>
        <v>0</v>
      </c>
    </row>
    <row r="18" spans="1:14" s="622" customFormat="1" x14ac:dyDescent="0.2">
      <c r="A18" s="623">
        <v>12</v>
      </c>
      <c r="B18" s="625" t="s">
        <v>677</v>
      </c>
      <c r="C18" s="625"/>
      <c r="D18" s="625"/>
      <c r="E18" s="627">
        <v>1</v>
      </c>
      <c r="F18" s="627" t="s">
        <v>102</v>
      </c>
      <c r="G18" s="627"/>
      <c r="H18" s="619">
        <f t="shared" si="0"/>
        <v>0</v>
      </c>
      <c r="I18" s="627"/>
      <c r="J18" s="629">
        <f t="shared" si="1"/>
        <v>0</v>
      </c>
    </row>
    <row r="19" spans="1:14" s="622" customFormat="1" x14ac:dyDescent="0.2">
      <c r="A19" s="623">
        <v>13</v>
      </c>
      <c r="B19" s="625" t="s">
        <v>1420</v>
      </c>
      <c r="C19" s="625"/>
      <c r="D19" s="625"/>
      <c r="E19" s="627">
        <v>60</v>
      </c>
      <c r="F19" s="627" t="s">
        <v>75</v>
      </c>
      <c r="G19" s="627"/>
      <c r="H19" s="619">
        <f t="shared" si="0"/>
        <v>0</v>
      </c>
      <c r="I19" s="627"/>
      <c r="J19" s="629">
        <f t="shared" si="1"/>
        <v>0</v>
      </c>
    </row>
    <row r="20" spans="1:14" s="622" customFormat="1" x14ac:dyDescent="0.2">
      <c r="A20" s="623">
        <v>14</v>
      </c>
      <c r="B20" s="625" t="s">
        <v>1421</v>
      </c>
      <c r="C20" s="625"/>
      <c r="D20" s="625"/>
      <c r="E20" s="627">
        <v>1</v>
      </c>
      <c r="F20" s="627" t="s">
        <v>102</v>
      </c>
      <c r="G20" s="627"/>
      <c r="H20" s="619">
        <f t="shared" si="0"/>
        <v>0</v>
      </c>
      <c r="I20" s="627"/>
      <c r="J20" s="629">
        <f t="shared" si="1"/>
        <v>0</v>
      </c>
    </row>
    <row r="21" spans="1:14" s="622" customFormat="1" x14ac:dyDescent="0.2">
      <c r="A21" s="623">
        <v>15</v>
      </c>
      <c r="B21" s="625" t="s">
        <v>1286</v>
      </c>
      <c r="C21" s="625"/>
      <c r="D21" s="625"/>
      <c r="E21" s="627">
        <v>1</v>
      </c>
      <c r="F21" s="627" t="s">
        <v>102</v>
      </c>
      <c r="G21" s="627"/>
      <c r="H21" s="619">
        <f t="shared" si="0"/>
        <v>0</v>
      </c>
      <c r="I21" s="627"/>
      <c r="J21" s="629">
        <f t="shared" si="1"/>
        <v>0</v>
      </c>
    </row>
    <row r="22" spans="1:14" s="622" customFormat="1" ht="13.5" thickBot="1" x14ac:dyDescent="0.25">
      <c r="A22" s="623">
        <v>16</v>
      </c>
      <c r="B22" s="625" t="s">
        <v>997</v>
      </c>
      <c r="C22" s="625"/>
      <c r="D22" s="625"/>
      <c r="E22" s="627">
        <v>1</v>
      </c>
      <c r="F22" s="627" t="s">
        <v>102</v>
      </c>
      <c r="G22" s="627"/>
      <c r="H22" s="619">
        <f t="shared" si="0"/>
        <v>0</v>
      </c>
      <c r="I22" s="627"/>
      <c r="J22" s="629">
        <f t="shared" si="1"/>
        <v>0</v>
      </c>
    </row>
    <row r="23" spans="1:14" s="531" customFormat="1" ht="20.100000000000001" customHeight="1" x14ac:dyDescent="0.2">
      <c r="A23" s="631"/>
      <c r="B23" s="685" t="s">
        <v>1425</v>
      </c>
      <c r="C23" s="571"/>
      <c r="D23" s="571"/>
      <c r="E23" s="572"/>
      <c r="F23" s="573"/>
      <c r="G23" s="687" t="s">
        <v>819</v>
      </c>
      <c r="H23" s="708"/>
      <c r="I23" s="687" t="s">
        <v>1302</v>
      </c>
      <c r="J23" s="709"/>
      <c r="K23" s="574"/>
      <c r="L23" s="574"/>
      <c r="M23" s="574"/>
      <c r="N23" s="574"/>
    </row>
    <row r="24" spans="1:14" s="531" customFormat="1" ht="20.100000000000001" customHeight="1" x14ac:dyDescent="0.2">
      <c r="A24" s="632"/>
      <c r="B24" s="707"/>
      <c r="C24" s="633"/>
      <c r="D24" s="633"/>
      <c r="E24" s="577"/>
      <c r="F24" s="578"/>
      <c r="G24" s="690">
        <f>SUM(H7:H22)</f>
        <v>0</v>
      </c>
      <c r="H24" s="710"/>
      <c r="I24" s="690">
        <f>SUM(J7:J22)</f>
        <v>0</v>
      </c>
      <c r="J24" s="711"/>
      <c r="K24" s="530"/>
    </row>
    <row r="25" spans="1:14" s="531" customFormat="1" ht="20.100000000000001" customHeight="1" x14ac:dyDescent="0.2">
      <c r="A25" s="634"/>
      <c r="B25" s="673" t="s">
        <v>1426</v>
      </c>
      <c r="C25" s="673"/>
      <c r="D25" s="673"/>
      <c r="E25" s="673"/>
      <c r="F25" s="580"/>
      <c r="G25" s="581"/>
      <c r="H25" s="582"/>
      <c r="I25" s="674">
        <f>G24+I24</f>
        <v>0</v>
      </c>
      <c r="J25" s="700"/>
      <c r="K25" s="530"/>
      <c r="L25" s="583"/>
    </row>
    <row r="26" spans="1:14" s="531" customFormat="1" ht="20.100000000000001" customHeight="1" x14ac:dyDescent="0.2">
      <c r="A26" s="635"/>
      <c r="B26" s="676" t="s">
        <v>1427</v>
      </c>
      <c r="C26" s="676"/>
      <c r="D26" s="676"/>
      <c r="E26" s="676"/>
      <c r="F26" s="585"/>
      <c r="G26" s="586"/>
      <c r="H26" s="587"/>
      <c r="I26" s="677">
        <f>I25/100*21</f>
        <v>0</v>
      </c>
      <c r="J26" s="701"/>
      <c r="K26" s="530"/>
    </row>
    <row r="27" spans="1:14" s="531" customFormat="1" ht="20.100000000000001" customHeight="1" thickBot="1" x14ac:dyDescent="0.25">
      <c r="A27" s="636"/>
      <c r="B27" s="702" t="s">
        <v>1428</v>
      </c>
      <c r="C27" s="702"/>
      <c r="D27" s="702"/>
      <c r="E27" s="702"/>
      <c r="F27" s="637"/>
      <c r="G27" s="638"/>
      <c r="H27" s="639"/>
      <c r="I27" s="703">
        <f>I25+I26</f>
        <v>0</v>
      </c>
      <c r="J27" s="704"/>
      <c r="K27" s="530"/>
    </row>
    <row r="28" spans="1:14" s="531" customFormat="1" x14ac:dyDescent="0.2">
      <c r="A28" s="592"/>
      <c r="B28" s="530"/>
      <c r="C28" s="530"/>
      <c r="D28" s="530"/>
      <c r="E28" s="530"/>
      <c r="F28" s="574"/>
      <c r="G28" s="574"/>
      <c r="H28" s="574"/>
      <c r="I28" s="574"/>
      <c r="J28" s="574"/>
      <c r="K28" s="530"/>
    </row>
  </sheetData>
  <mergeCells count="19">
    <mergeCell ref="A5:A6"/>
    <mergeCell ref="B5:B6"/>
    <mergeCell ref="C5:C6"/>
    <mergeCell ref="D5:D6"/>
    <mergeCell ref="E5:E6"/>
    <mergeCell ref="G5:H5"/>
    <mergeCell ref="I5:J5"/>
    <mergeCell ref="B23:B24"/>
    <mergeCell ref="G23:H23"/>
    <mergeCell ref="I23:J23"/>
    <mergeCell ref="G24:H24"/>
    <mergeCell ref="I24:J24"/>
    <mergeCell ref="F5:F6"/>
    <mergeCell ref="B25:E25"/>
    <mergeCell ref="I25:J25"/>
    <mergeCell ref="B26:E26"/>
    <mergeCell ref="I26:J26"/>
    <mergeCell ref="B27:E27"/>
    <mergeCell ref="I27:J27"/>
  </mergeCells>
  <printOptions horizontalCentered="1"/>
  <pageMargins left="0.19685039370078741" right="0.19685039370078741" top="0.78740157480314965" bottom="0.39370078740157483" header="0.31496062992125984" footer="0.11811023622047245"/>
  <pageSetup paperSize="9" orientation="landscape" r:id="rId1"/>
  <headerFooter alignWithMargins="0">
    <oddHeader>&amp;R&amp;P/&amp;N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1"/>
  <sheetViews>
    <sheetView topLeftCell="A362" workbookViewId="0">
      <selection activeCell="C347" sqref="C347:C364"/>
    </sheetView>
  </sheetViews>
  <sheetFormatPr defaultRowHeight="12.75" x14ac:dyDescent="0.2"/>
  <cols>
    <col min="1" max="1" width="6.5703125" customWidth="1"/>
    <col min="2" max="2" width="12.42578125" customWidth="1"/>
    <col min="3" max="3" width="9.28515625" customWidth="1"/>
    <col min="4" max="4" width="57.28515625" customWidth="1"/>
    <col min="5" max="5" width="7.140625" customWidth="1"/>
    <col min="6" max="6" width="5.7109375" customWidth="1"/>
    <col min="7" max="7" width="12.5703125" customWidth="1"/>
    <col min="8" max="8" width="17" customWidth="1"/>
  </cols>
  <sheetData>
    <row r="1" spans="1:8" ht="20.25" x14ac:dyDescent="0.2">
      <c r="A1" s="718" t="s">
        <v>1000</v>
      </c>
      <c r="B1" s="718"/>
      <c r="C1" s="718"/>
      <c r="D1" s="718"/>
      <c r="E1" s="718"/>
      <c r="F1" s="718"/>
      <c r="G1" s="718"/>
      <c r="H1" s="718"/>
    </row>
    <row r="2" spans="1:8" ht="15" x14ac:dyDescent="0.2">
      <c r="A2" s="719" t="s">
        <v>1001</v>
      </c>
      <c r="B2" s="719"/>
      <c r="C2" s="719"/>
      <c r="D2" s="719"/>
      <c r="E2" s="719"/>
      <c r="F2" s="719"/>
      <c r="G2" s="719"/>
      <c r="H2" s="719"/>
    </row>
    <row r="3" spans="1:8" x14ac:dyDescent="0.2">
      <c r="A3" s="518"/>
      <c r="B3" s="518"/>
      <c r="C3" s="518"/>
      <c r="D3" s="518"/>
      <c r="E3" s="518"/>
      <c r="F3" s="518"/>
      <c r="G3" s="518"/>
      <c r="H3" s="518"/>
    </row>
    <row r="4" spans="1:8" ht="18" x14ac:dyDescent="0.2">
      <c r="A4" s="720" t="s">
        <v>1002</v>
      </c>
      <c r="B4" s="720"/>
      <c r="C4" s="720"/>
      <c r="D4" s="720"/>
      <c r="E4" s="720"/>
      <c r="F4" s="720"/>
      <c r="G4" s="720"/>
      <c r="H4" s="720"/>
    </row>
    <row r="5" spans="1:8" ht="15" x14ac:dyDescent="0.2">
      <c r="A5" s="719" t="s">
        <v>1003</v>
      </c>
      <c r="B5" s="719"/>
      <c r="C5" s="719"/>
      <c r="D5" s="719"/>
      <c r="E5" s="719"/>
      <c r="F5" s="719"/>
      <c r="G5" s="719"/>
      <c r="H5" s="719"/>
    </row>
    <row r="6" spans="1:8" ht="18" x14ac:dyDescent="0.2">
      <c r="A6" s="720" t="s">
        <v>1004</v>
      </c>
      <c r="B6" s="720"/>
      <c r="C6" s="720"/>
      <c r="D6" s="720"/>
      <c r="E6" s="720"/>
      <c r="F6" s="720"/>
      <c r="G6" s="720"/>
      <c r="H6" s="720"/>
    </row>
    <row r="7" spans="1:8" x14ac:dyDescent="0.2">
      <c r="A7" s="495"/>
      <c r="B7" s="495"/>
      <c r="C7" s="506"/>
      <c r="D7" s="506"/>
      <c r="E7" s="506"/>
      <c r="F7" s="506"/>
      <c r="G7" s="506"/>
      <c r="H7" s="506"/>
    </row>
    <row r="8" spans="1:8" x14ac:dyDescent="0.2">
      <c r="A8" s="495"/>
      <c r="B8" s="495"/>
      <c r="C8" s="506"/>
      <c r="D8" s="506"/>
      <c r="E8" s="506"/>
      <c r="F8" s="506"/>
      <c r="G8" s="506"/>
      <c r="H8" s="506"/>
    </row>
    <row r="9" spans="1:8" x14ac:dyDescent="0.2">
      <c r="A9" s="495"/>
      <c r="B9" s="495"/>
      <c r="C9" s="506"/>
      <c r="D9" s="506"/>
      <c r="E9" s="506"/>
      <c r="F9" s="506"/>
      <c r="G9" s="506"/>
      <c r="H9" s="506"/>
    </row>
    <row r="10" spans="1:8" ht="18" x14ac:dyDescent="0.2">
      <c r="A10" s="717" t="s">
        <v>1005</v>
      </c>
      <c r="B10" s="717"/>
      <c r="C10" s="717"/>
      <c r="D10" s="717"/>
      <c r="E10" s="717"/>
      <c r="F10" s="717"/>
      <c r="G10" s="717"/>
      <c r="H10" s="717"/>
    </row>
    <row r="11" spans="1:8" x14ac:dyDescent="0.2">
      <c r="A11" s="495"/>
      <c r="B11" s="495"/>
      <c r="C11" s="506"/>
      <c r="D11" s="506"/>
      <c r="E11" s="506"/>
      <c r="F11" s="506"/>
      <c r="G11" s="506"/>
      <c r="H11" s="506"/>
    </row>
    <row r="12" spans="1:8" ht="15.75" x14ac:dyDescent="0.2">
      <c r="A12" s="500"/>
      <c r="B12" s="500"/>
      <c r="C12" s="501"/>
      <c r="D12" s="502" t="s">
        <v>1006</v>
      </c>
      <c r="E12" s="501"/>
      <c r="F12" s="501"/>
      <c r="G12" s="501"/>
      <c r="H12" s="501"/>
    </row>
    <row r="13" spans="1:8" x14ac:dyDescent="0.2">
      <c r="A13" s="503" t="s">
        <v>1007</v>
      </c>
      <c r="B13" s="503" t="s">
        <v>1008</v>
      </c>
      <c r="C13" s="504" t="s">
        <v>1009</v>
      </c>
      <c r="D13" s="504" t="s">
        <v>1010</v>
      </c>
      <c r="E13" s="503" t="s">
        <v>1011</v>
      </c>
      <c r="F13" s="503" t="s">
        <v>59</v>
      </c>
      <c r="G13" s="505" t="s">
        <v>1012</v>
      </c>
      <c r="H13" s="505" t="s">
        <v>1013</v>
      </c>
    </row>
    <row r="14" spans="1:8" ht="132" customHeight="1" x14ac:dyDescent="0.2">
      <c r="A14" s="484">
        <v>1</v>
      </c>
      <c r="B14" s="484" t="s">
        <v>1014</v>
      </c>
      <c r="C14" s="485"/>
      <c r="D14" s="486" t="s">
        <v>1015</v>
      </c>
      <c r="E14" s="487">
        <v>1</v>
      </c>
      <c r="F14" s="487" t="s">
        <v>70</v>
      </c>
      <c r="G14" s="488"/>
      <c r="H14" s="488">
        <f>E14*G14</f>
        <v>0</v>
      </c>
    </row>
    <row r="15" spans="1:8" ht="36" customHeight="1" x14ac:dyDescent="0.2">
      <c r="A15" s="484">
        <v>2</v>
      </c>
      <c r="B15" s="484"/>
      <c r="C15" s="485"/>
      <c r="D15" s="486" t="s">
        <v>1016</v>
      </c>
      <c r="E15" s="487">
        <v>1</v>
      </c>
      <c r="F15" s="487" t="s">
        <v>70</v>
      </c>
      <c r="G15" s="488"/>
      <c r="H15" s="488">
        <f t="shared" ref="H15:H34" si="0">E15*G15</f>
        <v>0</v>
      </c>
    </row>
    <row r="16" spans="1:8" ht="53.25" customHeight="1" x14ac:dyDescent="0.2">
      <c r="A16" s="484">
        <v>3</v>
      </c>
      <c r="B16" s="484"/>
      <c r="C16" s="485"/>
      <c r="D16" s="486" t="s">
        <v>1017</v>
      </c>
      <c r="E16" s="487">
        <v>1</v>
      </c>
      <c r="F16" s="487" t="s">
        <v>70</v>
      </c>
      <c r="G16" s="488"/>
      <c r="H16" s="488">
        <f t="shared" si="0"/>
        <v>0</v>
      </c>
    </row>
    <row r="17" spans="1:8" ht="39" customHeight="1" x14ac:dyDescent="0.2">
      <c r="A17" s="484">
        <v>4</v>
      </c>
      <c r="B17" s="484"/>
      <c r="C17" s="485"/>
      <c r="D17" s="486" t="s">
        <v>1018</v>
      </c>
      <c r="E17" s="487">
        <v>2</v>
      </c>
      <c r="F17" s="487" t="s">
        <v>70</v>
      </c>
      <c r="G17" s="488"/>
      <c r="H17" s="488">
        <f t="shared" si="0"/>
        <v>0</v>
      </c>
    </row>
    <row r="18" spans="1:8" ht="42" customHeight="1" x14ac:dyDescent="0.2">
      <c r="A18" s="484">
        <v>5</v>
      </c>
      <c r="B18" s="484"/>
      <c r="C18" s="485"/>
      <c r="D18" s="486" t="s">
        <v>1019</v>
      </c>
      <c r="E18" s="487">
        <v>2</v>
      </c>
      <c r="F18" s="487" t="s">
        <v>70</v>
      </c>
      <c r="G18" s="488"/>
      <c r="H18" s="488">
        <f t="shared" si="0"/>
        <v>0</v>
      </c>
    </row>
    <row r="19" spans="1:8" ht="51.75" customHeight="1" x14ac:dyDescent="0.2">
      <c r="A19" s="484">
        <v>6</v>
      </c>
      <c r="B19" s="484" t="s">
        <v>1020</v>
      </c>
      <c r="C19" s="485"/>
      <c r="D19" s="486" t="s">
        <v>1021</v>
      </c>
      <c r="E19" s="487">
        <v>1</v>
      </c>
      <c r="F19" s="487" t="s">
        <v>70</v>
      </c>
      <c r="G19" s="488"/>
      <c r="H19" s="488">
        <f t="shared" si="0"/>
        <v>0</v>
      </c>
    </row>
    <row r="20" spans="1:8" ht="18.75" customHeight="1" x14ac:dyDescent="0.2">
      <c r="A20" s="484">
        <v>7</v>
      </c>
      <c r="B20" s="484" t="s">
        <v>1022</v>
      </c>
      <c r="C20" s="485"/>
      <c r="D20" s="486" t="s">
        <v>1023</v>
      </c>
      <c r="E20" s="487">
        <v>2</v>
      </c>
      <c r="F20" s="487" t="s">
        <v>70</v>
      </c>
      <c r="G20" s="488"/>
      <c r="H20" s="488">
        <f t="shared" si="0"/>
        <v>0</v>
      </c>
    </row>
    <row r="21" spans="1:8" ht="28.5" customHeight="1" x14ac:dyDescent="0.2">
      <c r="A21" s="484">
        <v>8</v>
      </c>
      <c r="B21" s="484" t="s">
        <v>1024</v>
      </c>
      <c r="C21" s="485"/>
      <c r="D21" s="486" t="s">
        <v>1025</v>
      </c>
      <c r="E21" s="487">
        <v>6</v>
      </c>
      <c r="F21" s="487" t="s">
        <v>70</v>
      </c>
      <c r="G21" s="488"/>
      <c r="H21" s="488">
        <f t="shared" si="0"/>
        <v>0</v>
      </c>
    </row>
    <row r="22" spans="1:8" ht="22.5" customHeight="1" x14ac:dyDescent="0.2">
      <c r="A22" s="484">
        <v>9</v>
      </c>
      <c r="B22" s="484"/>
      <c r="C22" s="485"/>
      <c r="D22" s="486" t="s">
        <v>1026</v>
      </c>
      <c r="E22" s="487">
        <v>6</v>
      </c>
      <c r="F22" s="487" t="s">
        <v>70</v>
      </c>
      <c r="G22" s="488"/>
      <c r="H22" s="488">
        <f t="shared" si="0"/>
        <v>0</v>
      </c>
    </row>
    <row r="23" spans="1:8" ht="126" customHeight="1" x14ac:dyDescent="0.2">
      <c r="A23" s="484">
        <v>10</v>
      </c>
      <c r="B23" s="484"/>
      <c r="C23" s="485"/>
      <c r="D23" s="486" t="s">
        <v>1027</v>
      </c>
      <c r="E23" s="487">
        <v>1</v>
      </c>
      <c r="F23" s="487" t="s">
        <v>70</v>
      </c>
      <c r="G23" s="488"/>
      <c r="H23" s="488">
        <f t="shared" si="0"/>
        <v>0</v>
      </c>
    </row>
    <row r="24" spans="1:8" ht="43.5" customHeight="1" x14ac:dyDescent="0.2">
      <c r="A24" s="484">
        <v>11</v>
      </c>
      <c r="B24" s="484"/>
      <c r="C24" s="485"/>
      <c r="D24" s="486" t="s">
        <v>1028</v>
      </c>
      <c r="E24" s="487">
        <v>1</v>
      </c>
      <c r="F24" s="487" t="s">
        <v>70</v>
      </c>
      <c r="G24" s="488"/>
      <c r="H24" s="488">
        <f t="shared" si="0"/>
        <v>0</v>
      </c>
    </row>
    <row r="25" spans="1:8" ht="39.75" customHeight="1" x14ac:dyDescent="0.2">
      <c r="A25" s="484">
        <v>12</v>
      </c>
      <c r="B25" s="484"/>
      <c r="C25" s="485"/>
      <c r="D25" s="486" t="s">
        <v>1029</v>
      </c>
      <c r="E25" s="487">
        <v>1</v>
      </c>
      <c r="F25" s="487" t="s">
        <v>70</v>
      </c>
      <c r="G25" s="488"/>
      <c r="H25" s="488">
        <f t="shared" si="0"/>
        <v>0</v>
      </c>
    </row>
    <row r="26" spans="1:8" ht="18" customHeight="1" x14ac:dyDescent="0.2">
      <c r="A26" s="484">
        <v>13</v>
      </c>
      <c r="B26" s="484"/>
      <c r="C26" s="485"/>
      <c r="D26" s="486" t="s">
        <v>1030</v>
      </c>
      <c r="E26" s="487">
        <v>1</v>
      </c>
      <c r="F26" s="487" t="s">
        <v>70</v>
      </c>
      <c r="G26" s="488"/>
      <c r="H26" s="488">
        <f t="shared" si="0"/>
        <v>0</v>
      </c>
    </row>
    <row r="27" spans="1:8" ht="27.75" customHeight="1" x14ac:dyDescent="0.2">
      <c r="A27" s="484">
        <v>14</v>
      </c>
      <c r="B27" s="484" t="s">
        <v>1031</v>
      </c>
      <c r="C27" s="485"/>
      <c r="D27" s="486" t="s">
        <v>1032</v>
      </c>
      <c r="E27" s="487">
        <v>2</v>
      </c>
      <c r="F27" s="487" t="s">
        <v>70</v>
      </c>
      <c r="G27" s="488"/>
      <c r="H27" s="488">
        <f t="shared" si="0"/>
        <v>0</v>
      </c>
    </row>
    <row r="28" spans="1:8" ht="32.25" customHeight="1" x14ac:dyDescent="0.2">
      <c r="A28" s="484">
        <v>15</v>
      </c>
      <c r="B28" s="484" t="s">
        <v>1033</v>
      </c>
      <c r="C28" s="485"/>
      <c r="D28" s="486" t="s">
        <v>1034</v>
      </c>
      <c r="E28" s="487">
        <v>2</v>
      </c>
      <c r="F28" s="487" t="s">
        <v>70</v>
      </c>
      <c r="G28" s="488"/>
      <c r="H28" s="488">
        <f t="shared" si="0"/>
        <v>0</v>
      </c>
    </row>
    <row r="29" spans="1:8" ht="60" customHeight="1" x14ac:dyDescent="0.2">
      <c r="A29" s="484">
        <v>16</v>
      </c>
      <c r="B29" s="484" t="s">
        <v>1035</v>
      </c>
      <c r="C29" s="485"/>
      <c r="D29" s="486" t="s">
        <v>1036</v>
      </c>
      <c r="E29" s="487">
        <v>1</v>
      </c>
      <c r="F29" s="487" t="s">
        <v>70</v>
      </c>
      <c r="G29" s="488"/>
      <c r="H29" s="488">
        <f t="shared" si="0"/>
        <v>0</v>
      </c>
    </row>
    <row r="30" spans="1:8" ht="78" customHeight="1" x14ac:dyDescent="0.2">
      <c r="A30" s="484">
        <v>17</v>
      </c>
      <c r="B30" s="484" t="s">
        <v>1037</v>
      </c>
      <c r="C30" s="485"/>
      <c r="D30" s="486" t="s">
        <v>1038</v>
      </c>
      <c r="E30" s="487">
        <v>2</v>
      </c>
      <c r="F30" s="487" t="s">
        <v>70</v>
      </c>
      <c r="G30" s="488"/>
      <c r="H30" s="488">
        <f t="shared" si="0"/>
        <v>0</v>
      </c>
    </row>
    <row r="31" spans="1:8" ht="54.75" customHeight="1" x14ac:dyDescent="0.2">
      <c r="A31" s="484">
        <v>18</v>
      </c>
      <c r="B31" s="484" t="s">
        <v>1039</v>
      </c>
      <c r="C31" s="485"/>
      <c r="D31" s="486" t="s">
        <v>1040</v>
      </c>
      <c r="E31" s="487">
        <v>2</v>
      </c>
      <c r="F31" s="487" t="s">
        <v>70</v>
      </c>
      <c r="G31" s="488"/>
      <c r="H31" s="488">
        <f t="shared" si="0"/>
        <v>0</v>
      </c>
    </row>
    <row r="32" spans="1:8" ht="23.25" customHeight="1" x14ac:dyDescent="0.2">
      <c r="A32" s="484">
        <v>19</v>
      </c>
      <c r="B32" s="484"/>
      <c r="C32" s="485"/>
      <c r="D32" s="486" t="s">
        <v>1041</v>
      </c>
      <c r="E32" s="487">
        <v>1</v>
      </c>
      <c r="F32" s="487" t="s">
        <v>70</v>
      </c>
      <c r="G32" s="488"/>
      <c r="H32" s="488">
        <f t="shared" si="0"/>
        <v>0</v>
      </c>
    </row>
    <row r="33" spans="1:8" ht="30" customHeight="1" x14ac:dyDescent="0.2">
      <c r="A33" s="484">
        <v>20</v>
      </c>
      <c r="B33" s="484"/>
      <c r="C33" s="485"/>
      <c r="D33" s="486" t="s">
        <v>1042</v>
      </c>
      <c r="E33" s="487">
        <v>2</v>
      </c>
      <c r="F33" s="487" t="s">
        <v>70</v>
      </c>
      <c r="G33" s="488"/>
      <c r="H33" s="488">
        <f t="shared" si="0"/>
        <v>0</v>
      </c>
    </row>
    <row r="34" spans="1:8" ht="19.5" customHeight="1" x14ac:dyDescent="0.2">
      <c r="A34" s="484">
        <v>21</v>
      </c>
      <c r="B34" s="484"/>
      <c r="C34" s="485"/>
      <c r="D34" s="486" t="s">
        <v>1043</v>
      </c>
      <c r="E34" s="487">
        <v>1</v>
      </c>
      <c r="F34" s="487" t="s">
        <v>471</v>
      </c>
      <c r="G34" s="488"/>
      <c r="H34" s="488">
        <f t="shared" si="0"/>
        <v>0</v>
      </c>
    </row>
    <row r="35" spans="1:8" ht="15" x14ac:dyDescent="0.2">
      <c r="A35" s="490"/>
      <c r="B35" s="490"/>
      <c r="C35" s="491"/>
      <c r="D35" s="492" t="s">
        <v>1013</v>
      </c>
      <c r="E35" s="493"/>
      <c r="F35" s="493"/>
      <c r="G35" s="493"/>
      <c r="H35" s="494">
        <f>SUM(H14:H34)</f>
        <v>0</v>
      </c>
    </row>
    <row r="36" spans="1:8" x14ac:dyDescent="0.2">
      <c r="A36" s="495"/>
      <c r="B36" s="495"/>
      <c r="C36" s="496" t="s">
        <v>1044</v>
      </c>
      <c r="D36" s="497" t="s">
        <v>1045</v>
      </c>
      <c r="E36" s="498"/>
      <c r="F36" s="498"/>
      <c r="G36" s="498"/>
      <c r="H36" s="499"/>
    </row>
    <row r="37" spans="1:8" x14ac:dyDescent="0.2">
      <c r="A37" s="495"/>
      <c r="B37" s="495"/>
      <c r="C37" s="496"/>
      <c r="D37" s="497"/>
      <c r="E37" s="498"/>
      <c r="F37" s="498"/>
      <c r="G37" s="498"/>
      <c r="H37" s="499"/>
    </row>
    <row r="38" spans="1:8" ht="15.75" x14ac:dyDescent="0.2">
      <c r="A38" s="500"/>
      <c r="B38" s="500"/>
      <c r="C38" s="501"/>
      <c r="D38" s="502" t="s">
        <v>1046</v>
      </c>
      <c r="E38" s="501"/>
      <c r="F38" s="501"/>
      <c r="G38" s="501"/>
      <c r="H38" s="501"/>
    </row>
    <row r="39" spans="1:8" x14ac:dyDescent="0.2">
      <c r="A39" s="503" t="s">
        <v>1007</v>
      </c>
      <c r="B39" s="503"/>
      <c r="C39" s="504" t="s">
        <v>57</v>
      </c>
      <c r="D39" s="504" t="s">
        <v>1010</v>
      </c>
      <c r="E39" s="503" t="s">
        <v>1011</v>
      </c>
      <c r="F39" s="503" t="s">
        <v>59</v>
      </c>
      <c r="G39" s="505" t="s">
        <v>1012</v>
      </c>
      <c r="H39" s="505" t="s">
        <v>1013</v>
      </c>
    </row>
    <row r="40" spans="1:8" ht="18" customHeight="1" x14ac:dyDescent="0.2">
      <c r="A40" s="484">
        <v>22</v>
      </c>
      <c r="B40" s="484"/>
      <c r="C40" s="485"/>
      <c r="D40" s="486" t="s">
        <v>1047</v>
      </c>
      <c r="E40" s="487">
        <v>1</v>
      </c>
      <c r="F40" s="487" t="s">
        <v>70</v>
      </c>
      <c r="G40" s="488"/>
      <c r="H40" s="488">
        <f t="shared" ref="H40:H63" si="1">E40*G40</f>
        <v>0</v>
      </c>
    </row>
    <row r="41" spans="1:8" ht="16.5" customHeight="1" x14ac:dyDescent="0.2">
      <c r="A41" s="484">
        <v>23</v>
      </c>
      <c r="B41" s="484"/>
      <c r="C41" s="485"/>
      <c r="D41" s="486" t="s">
        <v>1048</v>
      </c>
      <c r="E41" s="487">
        <v>1</v>
      </c>
      <c r="F41" s="487" t="s">
        <v>70</v>
      </c>
      <c r="G41" s="488"/>
      <c r="H41" s="488">
        <f t="shared" si="1"/>
        <v>0</v>
      </c>
    </row>
    <row r="42" spans="1:8" x14ac:dyDescent="0.2">
      <c r="A42" s="484">
        <v>24</v>
      </c>
      <c r="B42" s="484"/>
      <c r="C42" s="485"/>
      <c r="D42" s="486" t="s">
        <v>1049</v>
      </c>
      <c r="E42" s="487">
        <v>1</v>
      </c>
      <c r="F42" s="487" t="s">
        <v>70</v>
      </c>
      <c r="G42" s="488"/>
      <c r="H42" s="488">
        <f t="shared" si="1"/>
        <v>0</v>
      </c>
    </row>
    <row r="43" spans="1:8" ht="19.5" customHeight="1" x14ac:dyDescent="0.2">
      <c r="A43" s="484">
        <v>25</v>
      </c>
      <c r="B43" s="484"/>
      <c r="C43" s="485"/>
      <c r="D43" s="486" t="s">
        <v>1050</v>
      </c>
      <c r="E43" s="487">
        <v>1</v>
      </c>
      <c r="F43" s="487" t="s">
        <v>70</v>
      </c>
      <c r="G43" s="488"/>
      <c r="H43" s="488">
        <f t="shared" si="1"/>
        <v>0</v>
      </c>
    </row>
    <row r="44" spans="1:8" ht="20.25" customHeight="1" x14ac:dyDescent="0.2">
      <c r="A44" s="484">
        <v>26</v>
      </c>
      <c r="B44" s="484"/>
      <c r="C44" s="485"/>
      <c r="D44" s="486" t="s">
        <v>1051</v>
      </c>
      <c r="E44" s="487">
        <v>1</v>
      </c>
      <c r="F44" s="487" t="s">
        <v>70</v>
      </c>
      <c r="G44" s="488"/>
      <c r="H44" s="488">
        <f t="shared" si="1"/>
        <v>0</v>
      </c>
    </row>
    <row r="45" spans="1:8" ht="22.5" customHeight="1" x14ac:dyDescent="0.2">
      <c r="A45" s="484">
        <v>27</v>
      </c>
      <c r="B45" s="484"/>
      <c r="C45" s="485"/>
      <c r="D45" s="486" t="s">
        <v>1052</v>
      </c>
      <c r="E45" s="487">
        <v>1</v>
      </c>
      <c r="F45" s="487" t="s">
        <v>70</v>
      </c>
      <c r="G45" s="488"/>
      <c r="H45" s="488">
        <f t="shared" si="1"/>
        <v>0</v>
      </c>
    </row>
    <row r="46" spans="1:8" ht="17.25" customHeight="1" x14ac:dyDescent="0.2">
      <c r="A46" s="484">
        <v>28</v>
      </c>
      <c r="B46" s="484"/>
      <c r="C46" s="485"/>
      <c r="D46" s="486" t="s">
        <v>1053</v>
      </c>
      <c r="E46" s="487">
        <v>2</v>
      </c>
      <c r="F46" s="487" t="s">
        <v>70</v>
      </c>
      <c r="G46" s="488"/>
      <c r="H46" s="488">
        <f t="shared" si="1"/>
        <v>0</v>
      </c>
    </row>
    <row r="47" spans="1:8" ht="19.5" customHeight="1" x14ac:dyDescent="0.2">
      <c r="A47" s="484">
        <v>29</v>
      </c>
      <c r="B47" s="484"/>
      <c r="C47" s="485"/>
      <c r="D47" s="486" t="s">
        <v>1054</v>
      </c>
      <c r="E47" s="487">
        <v>2</v>
      </c>
      <c r="F47" s="487" t="s">
        <v>70</v>
      </c>
      <c r="G47" s="488"/>
      <c r="H47" s="488">
        <f t="shared" si="1"/>
        <v>0</v>
      </c>
    </row>
    <row r="48" spans="1:8" ht="23.25" customHeight="1" x14ac:dyDescent="0.2">
      <c r="A48" s="484">
        <v>30</v>
      </c>
      <c r="B48" s="484"/>
      <c r="C48" s="485"/>
      <c r="D48" s="486" t="s">
        <v>1055</v>
      </c>
      <c r="E48" s="487">
        <v>1</v>
      </c>
      <c r="F48" s="487" t="s">
        <v>70</v>
      </c>
      <c r="G48" s="488"/>
      <c r="H48" s="488">
        <f t="shared" si="1"/>
        <v>0</v>
      </c>
    </row>
    <row r="49" spans="1:8" ht="16.5" customHeight="1" x14ac:dyDescent="0.2">
      <c r="A49" s="484">
        <v>31</v>
      </c>
      <c r="B49" s="484"/>
      <c r="C49" s="485"/>
      <c r="D49" s="486" t="s">
        <v>1056</v>
      </c>
      <c r="E49" s="487">
        <v>1</v>
      </c>
      <c r="F49" s="487" t="s">
        <v>70</v>
      </c>
      <c r="G49" s="488"/>
      <c r="H49" s="488">
        <f t="shared" si="1"/>
        <v>0</v>
      </c>
    </row>
    <row r="50" spans="1:8" ht="18.75" customHeight="1" x14ac:dyDescent="0.2">
      <c r="A50" s="484">
        <v>32</v>
      </c>
      <c r="B50" s="484"/>
      <c r="C50" s="485"/>
      <c r="D50" s="486" t="s">
        <v>1057</v>
      </c>
      <c r="E50" s="487">
        <v>2</v>
      </c>
      <c r="F50" s="487" t="s">
        <v>70</v>
      </c>
      <c r="G50" s="488"/>
      <c r="H50" s="488">
        <f t="shared" si="1"/>
        <v>0</v>
      </c>
    </row>
    <row r="51" spans="1:8" ht="18.75" customHeight="1" x14ac:dyDescent="0.2">
      <c r="A51" s="484">
        <v>33</v>
      </c>
      <c r="B51" s="484"/>
      <c r="C51" s="485"/>
      <c r="D51" s="486" t="s">
        <v>1058</v>
      </c>
      <c r="E51" s="487">
        <v>6</v>
      </c>
      <c r="F51" s="487" t="s">
        <v>70</v>
      </c>
      <c r="G51" s="488"/>
      <c r="H51" s="488">
        <f t="shared" si="1"/>
        <v>0</v>
      </c>
    </row>
    <row r="52" spans="1:8" ht="18.75" customHeight="1" x14ac:dyDescent="0.2">
      <c r="A52" s="484">
        <v>34</v>
      </c>
      <c r="B52" s="484"/>
      <c r="C52" s="485"/>
      <c r="D52" s="486" t="s">
        <v>1059</v>
      </c>
      <c r="E52" s="487">
        <v>6</v>
      </c>
      <c r="F52" s="487" t="s">
        <v>70</v>
      </c>
      <c r="G52" s="488"/>
      <c r="H52" s="488">
        <f t="shared" si="1"/>
        <v>0</v>
      </c>
    </row>
    <row r="53" spans="1:8" ht="18" customHeight="1" x14ac:dyDescent="0.2">
      <c r="A53" s="484">
        <v>35</v>
      </c>
      <c r="B53" s="484"/>
      <c r="C53" s="485"/>
      <c r="D53" s="486" t="s">
        <v>1060</v>
      </c>
      <c r="E53" s="487">
        <v>1</v>
      </c>
      <c r="F53" s="487" t="s">
        <v>70</v>
      </c>
      <c r="G53" s="488"/>
      <c r="H53" s="488">
        <f t="shared" si="1"/>
        <v>0</v>
      </c>
    </row>
    <row r="54" spans="1:8" ht="17.25" customHeight="1" x14ac:dyDescent="0.2">
      <c r="A54" s="484">
        <v>36</v>
      </c>
      <c r="B54" s="484"/>
      <c r="C54" s="485"/>
      <c r="D54" s="486" t="s">
        <v>1061</v>
      </c>
      <c r="E54" s="487">
        <v>1</v>
      </c>
      <c r="F54" s="487" t="s">
        <v>70</v>
      </c>
      <c r="G54" s="488"/>
      <c r="H54" s="488">
        <f t="shared" si="1"/>
        <v>0</v>
      </c>
    </row>
    <row r="55" spans="1:8" ht="17.25" customHeight="1" x14ac:dyDescent="0.2">
      <c r="A55" s="484">
        <v>37</v>
      </c>
      <c r="B55" s="484"/>
      <c r="C55" s="485"/>
      <c r="D55" s="486" t="s">
        <v>1062</v>
      </c>
      <c r="E55" s="487">
        <v>1</v>
      </c>
      <c r="F55" s="487" t="s">
        <v>70</v>
      </c>
      <c r="G55" s="488"/>
      <c r="H55" s="488">
        <f t="shared" si="1"/>
        <v>0</v>
      </c>
    </row>
    <row r="56" spans="1:8" ht="19.5" customHeight="1" x14ac:dyDescent="0.2">
      <c r="A56" s="484">
        <v>38</v>
      </c>
      <c r="B56" s="484"/>
      <c r="C56" s="485"/>
      <c r="D56" s="486" t="s">
        <v>1063</v>
      </c>
      <c r="E56" s="487">
        <v>1</v>
      </c>
      <c r="F56" s="487" t="s">
        <v>70</v>
      </c>
      <c r="G56" s="488"/>
      <c r="H56" s="488">
        <f t="shared" si="1"/>
        <v>0</v>
      </c>
    </row>
    <row r="57" spans="1:8" ht="18.75" customHeight="1" x14ac:dyDescent="0.2">
      <c r="A57" s="484">
        <v>39</v>
      </c>
      <c r="B57" s="484"/>
      <c r="C57" s="485"/>
      <c r="D57" s="486" t="s">
        <v>1064</v>
      </c>
      <c r="E57" s="487">
        <v>1</v>
      </c>
      <c r="F57" s="487" t="s">
        <v>102</v>
      </c>
      <c r="G57" s="488"/>
      <c r="H57" s="488">
        <f t="shared" si="1"/>
        <v>0</v>
      </c>
    </row>
    <row r="58" spans="1:8" ht="15.75" customHeight="1" x14ac:dyDescent="0.2">
      <c r="A58" s="484">
        <v>40</v>
      </c>
      <c r="B58" s="484"/>
      <c r="C58" s="485"/>
      <c r="D58" s="486" t="s">
        <v>1065</v>
      </c>
      <c r="E58" s="487">
        <v>2</v>
      </c>
      <c r="F58" s="487" t="s">
        <v>70</v>
      </c>
      <c r="G58" s="488"/>
      <c r="H58" s="488">
        <f t="shared" si="1"/>
        <v>0</v>
      </c>
    </row>
    <row r="59" spans="1:8" ht="18" customHeight="1" x14ac:dyDescent="0.2">
      <c r="A59" s="484">
        <v>41</v>
      </c>
      <c r="B59" s="484"/>
      <c r="C59" s="485"/>
      <c r="D59" s="486" t="s">
        <v>1066</v>
      </c>
      <c r="E59" s="487">
        <v>2</v>
      </c>
      <c r="F59" s="487" t="s">
        <v>70</v>
      </c>
      <c r="G59" s="488"/>
      <c r="H59" s="488">
        <f t="shared" si="1"/>
        <v>0</v>
      </c>
    </row>
    <row r="60" spans="1:8" ht="16.5" customHeight="1" x14ac:dyDescent="0.2">
      <c r="A60" s="484">
        <v>42</v>
      </c>
      <c r="B60" s="484"/>
      <c r="C60" s="485"/>
      <c r="D60" s="486" t="s">
        <v>1067</v>
      </c>
      <c r="E60" s="487">
        <v>5</v>
      </c>
      <c r="F60" s="487" t="s">
        <v>70</v>
      </c>
      <c r="G60" s="488"/>
      <c r="H60" s="488">
        <f t="shared" si="1"/>
        <v>0</v>
      </c>
    </row>
    <row r="61" spans="1:8" ht="17.25" customHeight="1" x14ac:dyDescent="0.2">
      <c r="A61" s="484">
        <v>43</v>
      </c>
      <c r="B61" s="484"/>
      <c r="C61" s="485"/>
      <c r="D61" s="486" t="s">
        <v>1068</v>
      </c>
      <c r="E61" s="487">
        <v>1</v>
      </c>
      <c r="F61" s="487" t="s">
        <v>70</v>
      </c>
      <c r="G61" s="488"/>
      <c r="H61" s="488">
        <f t="shared" si="1"/>
        <v>0</v>
      </c>
    </row>
    <row r="62" spans="1:8" x14ac:dyDescent="0.2">
      <c r="A62" s="484">
        <v>44</v>
      </c>
      <c r="B62" s="484"/>
      <c r="C62" s="485"/>
      <c r="D62" s="486" t="s">
        <v>1069</v>
      </c>
      <c r="E62" s="487">
        <v>2</v>
      </c>
      <c r="F62" s="487" t="s">
        <v>70</v>
      </c>
      <c r="G62" s="488"/>
      <c r="H62" s="488">
        <f t="shared" si="1"/>
        <v>0</v>
      </c>
    </row>
    <row r="63" spans="1:8" ht="17.25" customHeight="1" x14ac:dyDescent="0.2">
      <c r="A63" s="484">
        <v>45</v>
      </c>
      <c r="B63" s="484"/>
      <c r="C63" s="485"/>
      <c r="D63" s="486" t="s">
        <v>1070</v>
      </c>
      <c r="E63" s="487">
        <v>1</v>
      </c>
      <c r="F63" s="487" t="s">
        <v>471</v>
      </c>
      <c r="G63" s="488"/>
      <c r="H63" s="488">
        <f t="shared" si="1"/>
        <v>0</v>
      </c>
    </row>
    <row r="64" spans="1:8" ht="15" x14ac:dyDescent="0.2">
      <c r="A64" s="490"/>
      <c r="B64" s="490"/>
      <c r="C64" s="491"/>
      <c r="D64" s="492" t="s">
        <v>1013</v>
      </c>
      <c r="E64" s="493"/>
      <c r="F64" s="493"/>
      <c r="G64" s="493"/>
      <c r="H64" s="494">
        <f>SUM(H43:H63)</f>
        <v>0</v>
      </c>
    </row>
    <row r="65" spans="1:8" x14ac:dyDescent="0.2">
      <c r="A65" s="495"/>
      <c r="B65" s="495"/>
      <c r="C65" s="496" t="s">
        <v>1044</v>
      </c>
      <c r="D65" s="497" t="s">
        <v>1045</v>
      </c>
      <c r="E65" s="498"/>
      <c r="F65" s="498"/>
      <c r="G65" s="498"/>
      <c r="H65" s="499"/>
    </row>
    <row r="66" spans="1:8" x14ac:dyDescent="0.2">
      <c r="A66" s="495"/>
      <c r="B66" s="495"/>
      <c r="C66" s="496"/>
      <c r="D66" s="497"/>
      <c r="E66" s="498"/>
      <c r="F66" s="498"/>
      <c r="G66" s="498"/>
      <c r="H66" s="499"/>
    </row>
    <row r="67" spans="1:8" ht="15.75" x14ac:dyDescent="0.2">
      <c r="A67" s="500"/>
      <c r="B67" s="500"/>
      <c r="C67" s="501"/>
      <c r="D67" s="502" t="s">
        <v>1071</v>
      </c>
      <c r="E67" s="501"/>
      <c r="F67" s="501"/>
      <c r="G67" s="501"/>
      <c r="H67" s="501"/>
    </row>
    <row r="68" spans="1:8" x14ac:dyDescent="0.2">
      <c r="A68" s="503" t="s">
        <v>1007</v>
      </c>
      <c r="B68" s="503" t="s">
        <v>1008</v>
      </c>
      <c r="C68" s="504" t="s">
        <v>1009</v>
      </c>
      <c r="D68" s="504" t="s">
        <v>1010</v>
      </c>
      <c r="E68" s="503" t="s">
        <v>1011</v>
      </c>
      <c r="F68" s="503" t="s">
        <v>59</v>
      </c>
      <c r="G68" s="505" t="s">
        <v>1012</v>
      </c>
      <c r="H68" s="505" t="s">
        <v>1013</v>
      </c>
    </row>
    <row r="69" spans="1:8" ht="32.25" customHeight="1" x14ac:dyDescent="0.2">
      <c r="A69" s="484">
        <v>46</v>
      </c>
      <c r="B69" s="484" t="s">
        <v>1072</v>
      </c>
      <c r="C69" s="485"/>
      <c r="D69" s="486" t="s">
        <v>1073</v>
      </c>
      <c r="E69" s="487">
        <v>6</v>
      </c>
      <c r="F69" s="487" t="s">
        <v>70</v>
      </c>
      <c r="G69" s="488"/>
      <c r="H69" s="488">
        <f t="shared" ref="H69:H77" si="2">E69*G69</f>
        <v>0</v>
      </c>
    </row>
    <row r="70" spans="1:8" ht="56.25" customHeight="1" x14ac:dyDescent="0.2">
      <c r="A70" s="484">
        <v>47</v>
      </c>
      <c r="B70" s="484" t="s">
        <v>1074</v>
      </c>
      <c r="C70" s="485"/>
      <c r="D70" s="486" t="s">
        <v>1075</v>
      </c>
      <c r="E70" s="487">
        <v>7</v>
      </c>
      <c r="F70" s="487" t="s">
        <v>70</v>
      </c>
      <c r="G70" s="488"/>
      <c r="H70" s="488">
        <f t="shared" si="2"/>
        <v>0</v>
      </c>
    </row>
    <row r="71" spans="1:8" ht="66" customHeight="1" x14ac:dyDescent="0.2">
      <c r="A71" s="484">
        <v>48</v>
      </c>
      <c r="B71" s="484" t="s">
        <v>1076</v>
      </c>
      <c r="C71" s="485"/>
      <c r="D71" s="486" t="s">
        <v>1077</v>
      </c>
      <c r="E71" s="487">
        <v>1</v>
      </c>
      <c r="F71" s="487" t="s">
        <v>70</v>
      </c>
      <c r="G71" s="488"/>
      <c r="H71" s="488">
        <f t="shared" si="2"/>
        <v>0</v>
      </c>
    </row>
    <row r="72" spans="1:8" ht="21.75" customHeight="1" x14ac:dyDescent="0.2">
      <c r="A72" s="484">
        <v>49</v>
      </c>
      <c r="B72" s="484" t="s">
        <v>1078</v>
      </c>
      <c r="C72" s="485"/>
      <c r="D72" s="486" t="s">
        <v>1079</v>
      </c>
      <c r="E72" s="487">
        <v>1</v>
      </c>
      <c r="F72" s="487" t="s">
        <v>70</v>
      </c>
      <c r="G72" s="488"/>
      <c r="H72" s="488">
        <f t="shared" si="2"/>
        <v>0</v>
      </c>
    </row>
    <row r="73" spans="1:8" ht="29.25" customHeight="1" x14ac:dyDescent="0.2">
      <c r="A73" s="484">
        <v>50</v>
      </c>
      <c r="B73" s="484" t="s">
        <v>1080</v>
      </c>
      <c r="C73" s="485"/>
      <c r="D73" s="486" t="s">
        <v>1081</v>
      </c>
      <c r="E73" s="487">
        <v>20</v>
      </c>
      <c r="F73" s="487" t="s">
        <v>70</v>
      </c>
      <c r="G73" s="488"/>
      <c r="H73" s="488">
        <f t="shared" si="2"/>
        <v>0</v>
      </c>
    </row>
    <row r="74" spans="1:8" ht="31.5" customHeight="1" x14ac:dyDescent="0.2">
      <c r="A74" s="484">
        <v>51</v>
      </c>
      <c r="B74" s="484" t="s">
        <v>1082</v>
      </c>
      <c r="C74" s="485"/>
      <c r="D74" s="486" t="s">
        <v>1083</v>
      </c>
      <c r="E74" s="487">
        <v>20</v>
      </c>
      <c r="F74" s="487" t="s">
        <v>70</v>
      </c>
      <c r="G74" s="488"/>
      <c r="H74" s="488">
        <f t="shared" si="2"/>
        <v>0</v>
      </c>
    </row>
    <row r="75" spans="1:8" ht="30" customHeight="1" x14ac:dyDescent="0.2">
      <c r="A75" s="484">
        <v>52</v>
      </c>
      <c r="B75" s="484" t="s">
        <v>1084</v>
      </c>
      <c r="C75" s="485"/>
      <c r="D75" s="486" t="s">
        <v>1085</v>
      </c>
      <c r="E75" s="487">
        <v>6</v>
      </c>
      <c r="F75" s="487" t="s">
        <v>70</v>
      </c>
      <c r="G75" s="488"/>
      <c r="H75" s="488">
        <f t="shared" si="2"/>
        <v>0</v>
      </c>
    </row>
    <row r="76" spans="1:8" ht="29.25" customHeight="1" x14ac:dyDescent="0.2">
      <c r="A76" s="484">
        <v>53</v>
      </c>
      <c r="B76" s="484"/>
      <c r="C76" s="485"/>
      <c r="D76" s="486" t="s">
        <v>1086</v>
      </c>
      <c r="E76" s="487">
        <v>2</v>
      </c>
      <c r="F76" s="487" t="s">
        <v>70</v>
      </c>
      <c r="G76" s="488"/>
      <c r="H76" s="488">
        <f t="shared" si="2"/>
        <v>0</v>
      </c>
    </row>
    <row r="77" spans="1:8" ht="16.5" customHeight="1" x14ac:dyDescent="0.2">
      <c r="A77" s="484">
        <v>54</v>
      </c>
      <c r="B77" s="484"/>
      <c r="C77" s="485"/>
      <c r="D77" s="486" t="s">
        <v>1087</v>
      </c>
      <c r="E77" s="487">
        <v>1</v>
      </c>
      <c r="F77" s="487" t="s">
        <v>471</v>
      </c>
      <c r="G77" s="488"/>
      <c r="H77" s="488">
        <f t="shared" si="2"/>
        <v>0</v>
      </c>
    </row>
    <row r="78" spans="1:8" ht="15" x14ac:dyDescent="0.2">
      <c r="A78" s="490"/>
      <c r="B78" s="490"/>
      <c r="C78" s="491"/>
      <c r="D78" s="492" t="s">
        <v>1013</v>
      </c>
      <c r="E78" s="493"/>
      <c r="F78" s="493"/>
      <c r="G78" s="493"/>
      <c r="H78" s="494">
        <f>SUM(H69:H77)</f>
        <v>0</v>
      </c>
    </row>
    <row r="79" spans="1:8" x14ac:dyDescent="0.2">
      <c r="A79" s="495"/>
      <c r="B79" s="495"/>
      <c r="C79" s="496" t="s">
        <v>1044</v>
      </c>
      <c r="D79" s="497" t="s">
        <v>1088</v>
      </c>
      <c r="E79" s="498"/>
      <c r="F79" s="498"/>
      <c r="G79" s="498"/>
      <c r="H79" s="499"/>
    </row>
    <row r="80" spans="1:8" x14ac:dyDescent="0.2">
      <c r="A80" s="495"/>
      <c r="B80" s="495"/>
      <c r="C80" s="496"/>
      <c r="D80" s="497"/>
      <c r="E80" s="498"/>
      <c r="F80" s="498"/>
      <c r="G80" s="498"/>
      <c r="H80" s="499"/>
    </row>
    <row r="81" spans="1:8" ht="15.75" x14ac:dyDescent="0.2">
      <c r="A81" s="500"/>
      <c r="B81" s="500"/>
      <c r="C81" s="501"/>
      <c r="D81" s="502" t="s">
        <v>1089</v>
      </c>
      <c r="E81" s="501"/>
      <c r="F81" s="501"/>
      <c r="G81" s="501"/>
      <c r="H81" s="501"/>
    </row>
    <row r="82" spans="1:8" x14ac:dyDescent="0.2">
      <c r="A82" s="503" t="s">
        <v>1007</v>
      </c>
      <c r="B82" s="503"/>
      <c r="C82" s="504" t="s">
        <v>57</v>
      </c>
      <c r="D82" s="504" t="s">
        <v>1010</v>
      </c>
      <c r="E82" s="503" t="s">
        <v>1011</v>
      </c>
      <c r="F82" s="503" t="s">
        <v>59</v>
      </c>
      <c r="G82" s="505"/>
      <c r="H82" s="505"/>
    </row>
    <row r="83" spans="1:8" ht="21" customHeight="1" x14ac:dyDescent="0.2">
      <c r="A83" s="484">
        <v>55</v>
      </c>
      <c r="B83" s="484"/>
      <c r="C83" s="485"/>
      <c r="D83" s="486" t="s">
        <v>1090</v>
      </c>
      <c r="E83" s="487">
        <v>6</v>
      </c>
      <c r="F83" s="487" t="s">
        <v>70</v>
      </c>
      <c r="G83" s="488"/>
      <c r="H83" s="488">
        <f t="shared" ref="H83:H90" si="3">E83*G83</f>
        <v>0</v>
      </c>
    </row>
    <row r="84" spans="1:8" ht="18" customHeight="1" x14ac:dyDescent="0.2">
      <c r="A84" s="484">
        <v>56</v>
      </c>
      <c r="B84" s="484"/>
      <c r="C84" s="485"/>
      <c r="D84" s="486" t="s">
        <v>1091</v>
      </c>
      <c r="E84" s="487">
        <v>8</v>
      </c>
      <c r="F84" s="487" t="s">
        <v>70</v>
      </c>
      <c r="G84" s="488"/>
      <c r="H84" s="488">
        <f t="shared" si="3"/>
        <v>0</v>
      </c>
    </row>
    <row r="85" spans="1:8" ht="19.5" customHeight="1" x14ac:dyDescent="0.2">
      <c r="A85" s="484">
        <v>57</v>
      </c>
      <c r="B85" s="484"/>
      <c r="C85" s="485"/>
      <c r="D85" s="486" t="s">
        <v>1092</v>
      </c>
      <c r="E85" s="487">
        <v>1</v>
      </c>
      <c r="F85" s="487" t="s">
        <v>70</v>
      </c>
      <c r="G85" s="488"/>
      <c r="H85" s="488">
        <f t="shared" si="3"/>
        <v>0</v>
      </c>
    </row>
    <row r="86" spans="1:8" ht="20.25" customHeight="1" x14ac:dyDescent="0.2">
      <c r="A86" s="484">
        <v>58</v>
      </c>
      <c r="B86" s="484"/>
      <c r="C86" s="485"/>
      <c r="D86" s="486" t="s">
        <v>1093</v>
      </c>
      <c r="E86" s="487">
        <v>40</v>
      </c>
      <c r="F86" s="487" t="s">
        <v>70</v>
      </c>
      <c r="G86" s="488"/>
      <c r="H86" s="488">
        <f t="shared" si="3"/>
        <v>0</v>
      </c>
    </row>
    <row r="87" spans="1:8" ht="18" customHeight="1" x14ac:dyDescent="0.2">
      <c r="A87" s="484">
        <v>59</v>
      </c>
      <c r="B87" s="484"/>
      <c r="C87" s="485"/>
      <c r="D87" s="486" t="s">
        <v>1069</v>
      </c>
      <c r="E87" s="487">
        <v>6</v>
      </c>
      <c r="F87" s="487" t="s">
        <v>70</v>
      </c>
      <c r="G87" s="488"/>
      <c r="H87" s="488">
        <f t="shared" si="3"/>
        <v>0</v>
      </c>
    </row>
    <row r="88" spans="1:8" ht="18.75" customHeight="1" x14ac:dyDescent="0.2">
      <c r="A88" s="484">
        <v>60</v>
      </c>
      <c r="B88" s="484"/>
      <c r="C88" s="485"/>
      <c r="D88" s="486" t="s">
        <v>1094</v>
      </c>
      <c r="E88" s="487">
        <v>2</v>
      </c>
      <c r="F88" s="487" t="s">
        <v>70</v>
      </c>
      <c r="G88" s="488"/>
      <c r="H88" s="488">
        <f t="shared" si="3"/>
        <v>0</v>
      </c>
    </row>
    <row r="89" spans="1:8" ht="18" customHeight="1" x14ac:dyDescent="0.2">
      <c r="A89" s="484">
        <v>61</v>
      </c>
      <c r="B89" s="484"/>
      <c r="C89" s="485"/>
      <c r="D89" s="486" t="s">
        <v>1095</v>
      </c>
      <c r="E89" s="487">
        <v>57</v>
      </c>
      <c r="F89" s="487" t="s">
        <v>70</v>
      </c>
      <c r="G89" s="488"/>
      <c r="H89" s="488">
        <f t="shared" si="3"/>
        <v>0</v>
      </c>
    </row>
    <row r="90" spans="1:8" ht="19.5" customHeight="1" x14ac:dyDescent="0.2">
      <c r="A90" s="484">
        <v>62</v>
      </c>
      <c r="B90" s="484"/>
      <c r="C90" s="485"/>
      <c r="D90" s="486" t="s">
        <v>1070</v>
      </c>
      <c r="E90" s="487">
        <v>1</v>
      </c>
      <c r="F90" s="487" t="s">
        <v>471</v>
      </c>
      <c r="G90" s="488"/>
      <c r="H90" s="488">
        <f t="shared" si="3"/>
        <v>0</v>
      </c>
    </row>
    <row r="91" spans="1:8" ht="15" x14ac:dyDescent="0.2">
      <c r="A91" s="490"/>
      <c r="B91" s="490"/>
      <c r="C91" s="491"/>
      <c r="D91" s="492" t="s">
        <v>1013</v>
      </c>
      <c r="E91" s="493"/>
      <c r="F91" s="493"/>
      <c r="G91" s="493"/>
      <c r="H91" s="494">
        <f>SUM(H83:H90)</f>
        <v>0</v>
      </c>
    </row>
    <row r="92" spans="1:8" x14ac:dyDescent="0.2">
      <c r="A92" s="495"/>
      <c r="B92" s="495"/>
      <c r="C92" s="496" t="s">
        <v>1044</v>
      </c>
      <c r="D92" s="497" t="s">
        <v>1088</v>
      </c>
      <c r="E92" s="498"/>
      <c r="F92" s="498"/>
      <c r="G92" s="498"/>
      <c r="H92" s="499"/>
    </row>
    <row r="93" spans="1:8" x14ac:dyDescent="0.2">
      <c r="A93" s="495"/>
      <c r="B93" s="495"/>
      <c r="C93" s="496"/>
      <c r="D93" s="497"/>
      <c r="E93" s="498"/>
      <c r="F93" s="498"/>
      <c r="G93" s="498"/>
      <c r="H93" s="499"/>
    </row>
    <row r="94" spans="1:8" ht="15.75" x14ac:dyDescent="0.2">
      <c r="A94" s="500"/>
      <c r="B94" s="500"/>
      <c r="C94" s="501"/>
      <c r="D94" s="502" t="s">
        <v>1096</v>
      </c>
      <c r="E94" s="501"/>
      <c r="F94" s="501"/>
      <c r="G94" s="501"/>
      <c r="H94" s="501"/>
    </row>
    <row r="95" spans="1:8" x14ac:dyDescent="0.2">
      <c r="A95" s="503" t="s">
        <v>1007</v>
      </c>
      <c r="B95" s="503" t="s">
        <v>1008</v>
      </c>
      <c r="C95" s="504" t="s">
        <v>1009</v>
      </c>
      <c r="D95" s="504" t="s">
        <v>1010</v>
      </c>
      <c r="E95" s="503" t="s">
        <v>1011</v>
      </c>
      <c r="F95" s="503" t="s">
        <v>59</v>
      </c>
      <c r="G95" s="505" t="s">
        <v>1012</v>
      </c>
      <c r="H95" s="505" t="s">
        <v>1013</v>
      </c>
    </row>
    <row r="96" spans="1:8" ht="30" customHeight="1" x14ac:dyDescent="0.2">
      <c r="A96" s="484">
        <v>63</v>
      </c>
      <c r="B96" s="484" t="s">
        <v>1097</v>
      </c>
      <c r="C96" s="485"/>
      <c r="D96" s="486" t="s">
        <v>1098</v>
      </c>
      <c r="E96" s="487">
        <v>4</v>
      </c>
      <c r="F96" s="487" t="s">
        <v>70</v>
      </c>
      <c r="G96" s="488"/>
      <c r="H96" s="488">
        <f t="shared" ref="H96:H107" si="4">E96*G96</f>
        <v>0</v>
      </c>
    </row>
    <row r="97" spans="1:8" ht="26.25" customHeight="1" x14ac:dyDescent="0.2">
      <c r="A97" s="484">
        <v>64</v>
      </c>
      <c r="B97" s="484"/>
      <c r="C97" s="485"/>
      <c r="D97" s="486" t="s">
        <v>1099</v>
      </c>
      <c r="E97" s="487">
        <v>1</v>
      </c>
      <c r="F97" s="487" t="s">
        <v>70</v>
      </c>
      <c r="G97" s="488"/>
      <c r="H97" s="488">
        <f t="shared" si="4"/>
        <v>0</v>
      </c>
    </row>
    <row r="98" spans="1:8" ht="20.25" customHeight="1" x14ac:dyDescent="0.2">
      <c r="A98" s="484">
        <v>65</v>
      </c>
      <c r="B98" s="484"/>
      <c r="C98" s="485"/>
      <c r="D98" s="486" t="s">
        <v>1100</v>
      </c>
      <c r="E98" s="487">
        <v>4</v>
      </c>
      <c r="F98" s="487" t="s">
        <v>70</v>
      </c>
      <c r="G98" s="488"/>
      <c r="H98" s="488">
        <f t="shared" si="4"/>
        <v>0</v>
      </c>
    </row>
    <row r="99" spans="1:8" ht="19.5" customHeight="1" x14ac:dyDescent="0.2">
      <c r="A99" s="484">
        <v>66</v>
      </c>
      <c r="B99" s="484" t="s">
        <v>1101</v>
      </c>
      <c r="C99" s="485"/>
      <c r="D99" s="486" t="s">
        <v>1102</v>
      </c>
      <c r="E99" s="487">
        <v>2</v>
      </c>
      <c r="F99" s="487" t="s">
        <v>70</v>
      </c>
      <c r="G99" s="488"/>
      <c r="H99" s="488">
        <f t="shared" si="4"/>
        <v>0</v>
      </c>
    </row>
    <row r="100" spans="1:8" ht="23.25" customHeight="1" x14ac:dyDescent="0.2">
      <c r="A100" s="484">
        <v>67</v>
      </c>
      <c r="B100" s="484" t="s">
        <v>1103</v>
      </c>
      <c r="C100" s="485"/>
      <c r="D100" s="486" t="s">
        <v>1104</v>
      </c>
      <c r="E100" s="487">
        <v>2</v>
      </c>
      <c r="F100" s="487" t="s">
        <v>70</v>
      </c>
      <c r="G100" s="488"/>
      <c r="H100" s="488">
        <f t="shared" si="4"/>
        <v>0</v>
      </c>
    </row>
    <row r="101" spans="1:8" ht="45" customHeight="1" x14ac:dyDescent="0.2">
      <c r="A101" s="484">
        <v>68</v>
      </c>
      <c r="B101" s="484" t="s">
        <v>1105</v>
      </c>
      <c r="C101" s="485"/>
      <c r="D101" s="486" t="s">
        <v>1106</v>
      </c>
      <c r="E101" s="487">
        <v>2</v>
      </c>
      <c r="F101" s="487" t="s">
        <v>70</v>
      </c>
      <c r="G101" s="488"/>
      <c r="H101" s="488">
        <f t="shared" si="4"/>
        <v>0</v>
      </c>
    </row>
    <row r="102" spans="1:8" ht="55.5" customHeight="1" x14ac:dyDescent="0.2">
      <c r="A102" s="484">
        <v>69</v>
      </c>
      <c r="B102" s="484" t="s">
        <v>1107</v>
      </c>
      <c r="C102" s="485"/>
      <c r="D102" s="486" t="s">
        <v>1108</v>
      </c>
      <c r="E102" s="487">
        <v>2</v>
      </c>
      <c r="F102" s="487" t="s">
        <v>70</v>
      </c>
      <c r="G102" s="488"/>
      <c r="H102" s="488">
        <f t="shared" si="4"/>
        <v>0</v>
      </c>
    </row>
    <row r="103" spans="1:8" ht="26.25" customHeight="1" x14ac:dyDescent="0.2">
      <c r="A103" s="484">
        <v>70</v>
      </c>
      <c r="B103" s="484"/>
      <c r="C103" s="485"/>
      <c r="D103" s="486" t="s">
        <v>1109</v>
      </c>
      <c r="E103" s="487">
        <v>4</v>
      </c>
      <c r="F103" s="487" t="s">
        <v>70</v>
      </c>
      <c r="G103" s="488"/>
      <c r="H103" s="488">
        <f t="shared" si="4"/>
        <v>0</v>
      </c>
    </row>
    <row r="104" spans="1:8" ht="54" customHeight="1" x14ac:dyDescent="0.2">
      <c r="A104" s="484">
        <v>71</v>
      </c>
      <c r="B104" s="484" t="s">
        <v>1020</v>
      </c>
      <c r="C104" s="485"/>
      <c r="D104" s="486" t="s">
        <v>1021</v>
      </c>
      <c r="E104" s="487">
        <v>1</v>
      </c>
      <c r="F104" s="487" t="s">
        <v>70</v>
      </c>
      <c r="G104" s="488"/>
      <c r="H104" s="488">
        <f t="shared" si="4"/>
        <v>0</v>
      </c>
    </row>
    <row r="105" spans="1:8" ht="22.5" customHeight="1" x14ac:dyDescent="0.2">
      <c r="A105" s="484">
        <v>72</v>
      </c>
      <c r="B105" s="484" t="s">
        <v>1022</v>
      </c>
      <c r="C105" s="485"/>
      <c r="D105" s="486" t="s">
        <v>1023</v>
      </c>
      <c r="E105" s="487">
        <v>1</v>
      </c>
      <c r="F105" s="487" t="s">
        <v>70</v>
      </c>
      <c r="G105" s="488"/>
      <c r="H105" s="488">
        <f t="shared" si="4"/>
        <v>0</v>
      </c>
    </row>
    <row r="106" spans="1:8" ht="59.25" customHeight="1" x14ac:dyDescent="0.2">
      <c r="A106" s="484">
        <v>73</v>
      </c>
      <c r="B106" s="484" t="s">
        <v>1039</v>
      </c>
      <c r="C106" s="485"/>
      <c r="D106" s="486" t="s">
        <v>1040</v>
      </c>
      <c r="E106" s="487">
        <v>1</v>
      </c>
      <c r="F106" s="487" t="s">
        <v>70</v>
      </c>
      <c r="G106" s="488"/>
      <c r="H106" s="488">
        <f t="shared" si="4"/>
        <v>0</v>
      </c>
    </row>
    <row r="107" spans="1:8" ht="33.75" customHeight="1" x14ac:dyDescent="0.2">
      <c r="A107" s="484">
        <v>74</v>
      </c>
      <c r="B107" s="484"/>
      <c r="C107" s="485"/>
      <c r="D107" s="486" t="s">
        <v>1110</v>
      </c>
      <c r="E107" s="487">
        <v>1</v>
      </c>
      <c r="F107" s="487" t="s">
        <v>102</v>
      </c>
      <c r="G107" s="488"/>
      <c r="H107" s="488">
        <f t="shared" si="4"/>
        <v>0</v>
      </c>
    </row>
    <row r="108" spans="1:8" ht="15" x14ac:dyDescent="0.2">
      <c r="A108" s="490"/>
      <c r="B108" s="490"/>
      <c r="C108" s="491"/>
      <c r="D108" s="492" t="s">
        <v>1013</v>
      </c>
      <c r="E108" s="493"/>
      <c r="F108" s="493"/>
      <c r="G108" s="493"/>
      <c r="H108" s="494">
        <f>SUM(H96:H107)</f>
        <v>0</v>
      </c>
    </row>
    <row r="109" spans="1:8" x14ac:dyDescent="0.2">
      <c r="A109" s="495"/>
      <c r="B109" s="495"/>
      <c r="C109" s="496" t="s">
        <v>1044</v>
      </c>
      <c r="D109" s="497" t="s">
        <v>1088</v>
      </c>
      <c r="E109" s="498"/>
      <c r="F109" s="498"/>
      <c r="G109" s="498"/>
      <c r="H109" s="499"/>
    </row>
    <row r="110" spans="1:8" x14ac:dyDescent="0.2">
      <c r="A110" s="495"/>
      <c r="B110" s="495"/>
      <c r="C110" s="496"/>
      <c r="D110" s="497"/>
      <c r="E110" s="498"/>
      <c r="F110" s="498"/>
      <c r="G110" s="498"/>
      <c r="H110" s="499"/>
    </row>
    <row r="111" spans="1:8" ht="15.75" x14ac:dyDescent="0.2">
      <c r="A111" s="500"/>
      <c r="B111" s="500"/>
      <c r="C111" s="501"/>
      <c r="D111" s="502" t="s">
        <v>1111</v>
      </c>
      <c r="E111" s="501"/>
      <c r="F111" s="501"/>
      <c r="G111" s="501"/>
      <c r="H111" s="501"/>
    </row>
    <row r="112" spans="1:8" x14ac:dyDescent="0.2">
      <c r="A112" s="503" t="s">
        <v>1007</v>
      </c>
      <c r="B112" s="503" t="s">
        <v>1008</v>
      </c>
      <c r="C112" s="504" t="s">
        <v>1009</v>
      </c>
      <c r="D112" s="504" t="s">
        <v>1010</v>
      </c>
      <c r="E112" s="503" t="s">
        <v>1011</v>
      </c>
      <c r="F112" s="503" t="s">
        <v>59</v>
      </c>
      <c r="G112" s="505" t="s">
        <v>1012</v>
      </c>
      <c r="H112" s="505" t="s">
        <v>1013</v>
      </c>
    </row>
    <row r="113" spans="1:8" ht="20.25" customHeight="1" x14ac:dyDescent="0.2">
      <c r="A113" s="484">
        <v>75</v>
      </c>
      <c r="B113" s="484"/>
      <c r="C113" s="485"/>
      <c r="D113" s="486" t="s">
        <v>1112</v>
      </c>
      <c r="E113" s="487">
        <v>4</v>
      </c>
      <c r="F113" s="487" t="s">
        <v>70</v>
      </c>
      <c r="G113" s="488"/>
      <c r="H113" s="488">
        <f t="shared" ref="H113:H123" si="5">E113*G113</f>
        <v>0</v>
      </c>
    </row>
    <row r="114" spans="1:8" ht="22.5" customHeight="1" x14ac:dyDescent="0.2">
      <c r="A114" s="484">
        <v>76</v>
      </c>
      <c r="B114" s="484"/>
      <c r="C114" s="485"/>
      <c r="D114" s="486" t="s">
        <v>1113</v>
      </c>
      <c r="E114" s="487">
        <v>1</v>
      </c>
      <c r="F114" s="487" t="s">
        <v>102</v>
      </c>
      <c r="G114" s="488"/>
      <c r="H114" s="488">
        <f t="shared" si="5"/>
        <v>0</v>
      </c>
    </row>
    <row r="115" spans="1:8" x14ac:dyDescent="0.2">
      <c r="A115" s="484">
        <v>77</v>
      </c>
      <c r="B115" s="484"/>
      <c r="C115" s="485"/>
      <c r="D115" s="486" t="s">
        <v>1069</v>
      </c>
      <c r="E115" s="487">
        <v>4</v>
      </c>
      <c r="F115" s="487" t="s">
        <v>70</v>
      </c>
      <c r="G115" s="488"/>
      <c r="H115" s="488">
        <f t="shared" si="5"/>
        <v>0</v>
      </c>
    </row>
    <row r="116" spans="1:8" ht="19.5" customHeight="1" x14ac:dyDescent="0.2">
      <c r="A116" s="484">
        <v>78</v>
      </c>
      <c r="B116" s="484"/>
      <c r="C116" s="485"/>
      <c r="D116" s="486" t="s">
        <v>1114</v>
      </c>
      <c r="E116" s="487">
        <v>1</v>
      </c>
      <c r="F116" s="487" t="s">
        <v>70</v>
      </c>
      <c r="G116" s="488"/>
      <c r="H116" s="488">
        <f t="shared" si="5"/>
        <v>0</v>
      </c>
    </row>
    <row r="117" spans="1:8" ht="17.25" customHeight="1" x14ac:dyDescent="0.2">
      <c r="A117" s="484">
        <v>79</v>
      </c>
      <c r="B117" s="484"/>
      <c r="C117" s="485"/>
      <c r="D117" s="486" t="s">
        <v>1115</v>
      </c>
      <c r="E117" s="487">
        <v>4</v>
      </c>
      <c r="F117" s="487" t="s">
        <v>70</v>
      </c>
      <c r="G117" s="488"/>
      <c r="H117" s="488">
        <f t="shared" si="5"/>
        <v>0</v>
      </c>
    </row>
    <row r="118" spans="1:8" ht="19.5" customHeight="1" x14ac:dyDescent="0.2">
      <c r="A118" s="484">
        <v>80</v>
      </c>
      <c r="B118" s="484"/>
      <c r="C118" s="485"/>
      <c r="D118" s="486" t="s">
        <v>1116</v>
      </c>
      <c r="E118" s="487">
        <v>4</v>
      </c>
      <c r="F118" s="487" t="s">
        <v>70</v>
      </c>
      <c r="G118" s="488"/>
      <c r="H118" s="488">
        <f t="shared" si="5"/>
        <v>0</v>
      </c>
    </row>
    <row r="119" spans="1:8" ht="18.75" customHeight="1" x14ac:dyDescent="0.2">
      <c r="A119" s="484">
        <v>81</v>
      </c>
      <c r="B119" s="484"/>
      <c r="C119" s="485"/>
      <c r="D119" s="486" t="s">
        <v>1117</v>
      </c>
      <c r="E119" s="487">
        <v>4</v>
      </c>
      <c r="F119" s="487" t="s">
        <v>70</v>
      </c>
      <c r="G119" s="488"/>
      <c r="H119" s="488">
        <f t="shared" si="5"/>
        <v>0</v>
      </c>
    </row>
    <row r="120" spans="1:8" ht="15.75" customHeight="1" x14ac:dyDescent="0.2">
      <c r="A120" s="484">
        <v>82</v>
      </c>
      <c r="B120" s="484"/>
      <c r="C120" s="485"/>
      <c r="D120" s="486" t="s">
        <v>1056</v>
      </c>
      <c r="E120" s="487">
        <v>1</v>
      </c>
      <c r="F120" s="487" t="s">
        <v>70</v>
      </c>
      <c r="G120" s="488"/>
      <c r="H120" s="488">
        <f t="shared" si="5"/>
        <v>0</v>
      </c>
    </row>
    <row r="121" spans="1:8" ht="20.25" customHeight="1" x14ac:dyDescent="0.2">
      <c r="A121" s="484">
        <v>83</v>
      </c>
      <c r="B121" s="484"/>
      <c r="C121" s="485"/>
      <c r="D121" s="486" t="s">
        <v>1057</v>
      </c>
      <c r="E121" s="487">
        <v>1</v>
      </c>
      <c r="F121" s="487" t="s">
        <v>70</v>
      </c>
      <c r="G121" s="488"/>
      <c r="H121" s="488">
        <f t="shared" si="5"/>
        <v>0</v>
      </c>
    </row>
    <row r="122" spans="1:8" ht="19.5" customHeight="1" x14ac:dyDescent="0.2">
      <c r="A122" s="484">
        <v>84</v>
      </c>
      <c r="B122" s="484"/>
      <c r="C122" s="485"/>
      <c r="D122" s="486" t="s">
        <v>1067</v>
      </c>
      <c r="E122" s="487">
        <v>2</v>
      </c>
      <c r="F122" s="487" t="s">
        <v>70</v>
      </c>
      <c r="G122" s="488"/>
      <c r="H122" s="488">
        <f t="shared" si="5"/>
        <v>0</v>
      </c>
    </row>
    <row r="123" spans="1:8" ht="20.25" customHeight="1" x14ac:dyDescent="0.2">
      <c r="A123" s="484">
        <v>85</v>
      </c>
      <c r="B123" s="484"/>
      <c r="C123" s="485"/>
      <c r="D123" s="486" t="s">
        <v>1118</v>
      </c>
      <c r="E123" s="487">
        <v>1</v>
      </c>
      <c r="F123" s="487" t="s">
        <v>102</v>
      </c>
      <c r="G123" s="488"/>
      <c r="H123" s="488">
        <f t="shared" si="5"/>
        <v>0</v>
      </c>
    </row>
    <row r="124" spans="1:8" ht="15" x14ac:dyDescent="0.2">
      <c r="A124" s="490"/>
      <c r="B124" s="490"/>
      <c r="C124" s="491"/>
      <c r="D124" s="492" t="s">
        <v>1013</v>
      </c>
      <c r="E124" s="493"/>
      <c r="F124" s="493"/>
      <c r="G124" s="493"/>
      <c r="H124" s="494">
        <f>SUM(H112:H123)</f>
        <v>0</v>
      </c>
    </row>
    <row r="125" spans="1:8" x14ac:dyDescent="0.2">
      <c r="A125" s="495"/>
      <c r="B125" s="495"/>
      <c r="C125" s="496" t="s">
        <v>1044</v>
      </c>
      <c r="D125" s="497" t="s">
        <v>1088</v>
      </c>
      <c r="E125" s="498"/>
      <c r="F125" s="498"/>
      <c r="G125" s="498"/>
      <c r="H125" s="499"/>
    </row>
    <row r="126" spans="1:8" x14ac:dyDescent="0.2">
      <c r="A126" s="495"/>
      <c r="B126" s="495"/>
      <c r="C126" s="496"/>
      <c r="D126" s="497"/>
      <c r="E126" s="498"/>
      <c r="F126" s="498"/>
      <c r="G126" s="498"/>
      <c r="H126" s="499"/>
    </row>
    <row r="127" spans="1:8" x14ac:dyDescent="0.2">
      <c r="A127" s="495"/>
      <c r="B127" s="495"/>
      <c r="C127" s="496"/>
      <c r="D127" s="497"/>
      <c r="E127" s="498"/>
      <c r="F127" s="498"/>
      <c r="G127" s="498"/>
      <c r="H127" s="499"/>
    </row>
    <row r="128" spans="1:8" ht="15.75" x14ac:dyDescent="0.2">
      <c r="A128" s="500"/>
      <c r="B128" s="500"/>
      <c r="C128" s="501"/>
      <c r="D128" s="502" t="s">
        <v>1119</v>
      </c>
      <c r="E128" s="501"/>
      <c r="F128" s="501"/>
      <c r="G128" s="501"/>
      <c r="H128" s="501"/>
    </row>
    <row r="129" spans="1:8" x14ac:dyDescent="0.2">
      <c r="A129" s="503" t="s">
        <v>1007</v>
      </c>
      <c r="B129" s="503" t="s">
        <v>1008</v>
      </c>
      <c r="C129" s="504" t="s">
        <v>1009</v>
      </c>
      <c r="D129" s="504" t="s">
        <v>1010</v>
      </c>
      <c r="E129" s="503" t="s">
        <v>1011</v>
      </c>
      <c r="F129" s="503" t="s">
        <v>59</v>
      </c>
      <c r="G129" s="505" t="s">
        <v>1012</v>
      </c>
      <c r="H129" s="505" t="s">
        <v>1013</v>
      </c>
    </row>
    <row r="130" spans="1:8" ht="24" x14ac:dyDescent="0.2">
      <c r="A130" s="484">
        <v>86</v>
      </c>
      <c r="B130" s="484" t="s">
        <v>1120</v>
      </c>
      <c r="C130" s="485"/>
      <c r="D130" s="486" t="s">
        <v>1121</v>
      </c>
      <c r="E130" s="487">
        <v>1500</v>
      </c>
      <c r="F130" s="487" t="s">
        <v>75</v>
      </c>
      <c r="G130" s="488"/>
      <c r="H130" s="488">
        <f t="shared" ref="H130:H145" si="6">E130*G130</f>
        <v>0</v>
      </c>
    </row>
    <row r="131" spans="1:8" ht="24" x14ac:dyDescent="0.2">
      <c r="A131" s="484">
        <v>87</v>
      </c>
      <c r="B131" s="484" t="s">
        <v>1122</v>
      </c>
      <c r="C131" s="485"/>
      <c r="D131" s="486" t="s">
        <v>1123</v>
      </c>
      <c r="E131" s="487">
        <v>200</v>
      </c>
      <c r="F131" s="487" t="s">
        <v>75</v>
      </c>
      <c r="G131" s="488"/>
      <c r="H131" s="488">
        <f t="shared" si="6"/>
        <v>0</v>
      </c>
    </row>
    <row r="132" spans="1:8" ht="24" x14ac:dyDescent="0.2">
      <c r="A132" s="484">
        <v>88</v>
      </c>
      <c r="B132" s="484" t="s">
        <v>1124</v>
      </c>
      <c r="C132" s="485"/>
      <c r="D132" s="486" t="s">
        <v>1125</v>
      </c>
      <c r="E132" s="487">
        <v>60</v>
      </c>
      <c r="F132" s="487" t="s">
        <v>75</v>
      </c>
      <c r="G132" s="488"/>
      <c r="H132" s="488">
        <f t="shared" si="6"/>
        <v>0</v>
      </c>
    </row>
    <row r="133" spans="1:8" ht="36" x14ac:dyDescent="0.2">
      <c r="A133" s="484">
        <v>89</v>
      </c>
      <c r="B133" s="484" t="s">
        <v>1126</v>
      </c>
      <c r="C133" s="485"/>
      <c r="D133" s="486" t="s">
        <v>1128</v>
      </c>
      <c r="E133" s="487">
        <v>100</v>
      </c>
      <c r="F133" s="487" t="s">
        <v>75</v>
      </c>
      <c r="G133" s="488"/>
      <c r="H133" s="488">
        <f t="shared" si="6"/>
        <v>0</v>
      </c>
    </row>
    <row r="134" spans="1:8" x14ac:dyDescent="0.2">
      <c r="A134" s="484">
        <v>90</v>
      </c>
      <c r="B134" s="484" t="s">
        <v>1129</v>
      </c>
      <c r="C134" s="485"/>
      <c r="D134" s="486" t="s">
        <v>1130</v>
      </c>
      <c r="E134" s="487">
        <v>60</v>
      </c>
      <c r="F134" s="487" t="s">
        <v>75</v>
      </c>
      <c r="G134" s="488"/>
      <c r="H134" s="488">
        <f t="shared" si="6"/>
        <v>0</v>
      </c>
    </row>
    <row r="135" spans="1:8" ht="24" x14ac:dyDescent="0.2">
      <c r="A135" s="484">
        <v>91</v>
      </c>
      <c r="B135" s="484" t="s">
        <v>1131</v>
      </c>
      <c r="C135" s="485"/>
      <c r="D135" s="486" t="s">
        <v>1132</v>
      </c>
      <c r="E135" s="487">
        <v>100</v>
      </c>
      <c r="F135" s="487" t="s">
        <v>75</v>
      </c>
      <c r="G135" s="488"/>
      <c r="H135" s="488">
        <f t="shared" si="6"/>
        <v>0</v>
      </c>
    </row>
    <row r="136" spans="1:8" x14ac:dyDescent="0.2">
      <c r="A136" s="484">
        <v>92</v>
      </c>
      <c r="B136" s="484" t="s">
        <v>1133</v>
      </c>
      <c r="C136" s="485"/>
      <c r="D136" s="486" t="s">
        <v>1134</v>
      </c>
      <c r="E136" s="487">
        <v>30</v>
      </c>
      <c r="F136" s="487" t="s">
        <v>75</v>
      </c>
      <c r="G136" s="488"/>
      <c r="H136" s="488">
        <f t="shared" si="6"/>
        <v>0</v>
      </c>
    </row>
    <row r="137" spans="1:8" x14ac:dyDescent="0.2">
      <c r="A137" s="484">
        <v>93</v>
      </c>
      <c r="B137" s="484" t="s">
        <v>1135</v>
      </c>
      <c r="C137" s="485"/>
      <c r="D137" s="486" t="s">
        <v>1136</v>
      </c>
      <c r="E137" s="487">
        <v>30</v>
      </c>
      <c r="F137" s="487" t="s">
        <v>75</v>
      </c>
      <c r="G137" s="488"/>
      <c r="H137" s="488">
        <f t="shared" si="6"/>
        <v>0</v>
      </c>
    </row>
    <row r="138" spans="1:8" ht="60" x14ac:dyDescent="0.2">
      <c r="A138" s="484">
        <v>94</v>
      </c>
      <c r="B138" s="484"/>
      <c r="C138" s="485"/>
      <c r="D138" s="486" t="s">
        <v>1137</v>
      </c>
      <c r="E138" s="487">
        <v>10</v>
      </c>
      <c r="F138" s="487" t="s">
        <v>75</v>
      </c>
      <c r="G138" s="488"/>
      <c r="H138" s="488">
        <f t="shared" si="6"/>
        <v>0</v>
      </c>
    </row>
    <row r="139" spans="1:8" ht="48" x14ac:dyDescent="0.2">
      <c r="A139" s="484">
        <v>95</v>
      </c>
      <c r="B139" s="484" t="s">
        <v>1138</v>
      </c>
      <c r="C139" s="485"/>
      <c r="D139" s="486" t="s">
        <v>1139</v>
      </c>
      <c r="E139" s="487">
        <v>550</v>
      </c>
      <c r="F139" s="487" t="s">
        <v>75</v>
      </c>
      <c r="G139" s="488"/>
      <c r="H139" s="488">
        <f t="shared" si="6"/>
        <v>0</v>
      </c>
    </row>
    <row r="140" spans="1:8" ht="48" x14ac:dyDescent="0.2">
      <c r="A140" s="484">
        <v>96</v>
      </c>
      <c r="B140" s="484" t="s">
        <v>1140</v>
      </c>
      <c r="C140" s="485"/>
      <c r="D140" s="486" t="s">
        <v>1141</v>
      </c>
      <c r="E140" s="487">
        <v>250</v>
      </c>
      <c r="F140" s="487" t="s">
        <v>75</v>
      </c>
      <c r="G140" s="488"/>
      <c r="H140" s="488">
        <f t="shared" si="6"/>
        <v>0</v>
      </c>
    </row>
    <row r="141" spans="1:8" ht="48" x14ac:dyDescent="0.2">
      <c r="A141" s="484">
        <v>97</v>
      </c>
      <c r="B141" s="484" t="s">
        <v>1142</v>
      </c>
      <c r="C141" s="485"/>
      <c r="D141" s="486" t="s">
        <v>1143</v>
      </c>
      <c r="E141" s="487">
        <v>100</v>
      </c>
      <c r="F141" s="487" t="s">
        <v>75</v>
      </c>
      <c r="G141" s="488"/>
      <c r="H141" s="488">
        <f t="shared" si="6"/>
        <v>0</v>
      </c>
    </row>
    <row r="142" spans="1:8" ht="60" x14ac:dyDescent="0.2">
      <c r="A142" s="484">
        <v>98</v>
      </c>
      <c r="B142" s="484" t="s">
        <v>1144</v>
      </c>
      <c r="C142" s="485"/>
      <c r="D142" s="486" t="s">
        <v>1145</v>
      </c>
      <c r="E142" s="487">
        <v>45</v>
      </c>
      <c r="F142" s="487" t="s">
        <v>75</v>
      </c>
      <c r="G142" s="488"/>
      <c r="H142" s="488">
        <f t="shared" si="6"/>
        <v>0</v>
      </c>
    </row>
    <row r="143" spans="1:8" ht="60" x14ac:dyDescent="0.2">
      <c r="A143" s="484">
        <v>99</v>
      </c>
      <c r="B143" s="484" t="s">
        <v>1146</v>
      </c>
      <c r="C143" s="485"/>
      <c r="D143" s="486" t="s">
        <v>1147</v>
      </c>
      <c r="E143" s="487">
        <v>35</v>
      </c>
      <c r="F143" s="487" t="s">
        <v>75</v>
      </c>
      <c r="G143" s="488"/>
      <c r="H143" s="488">
        <f t="shared" si="6"/>
        <v>0</v>
      </c>
    </row>
    <row r="144" spans="1:8" x14ac:dyDescent="0.2">
      <c r="A144" s="484">
        <v>100</v>
      </c>
      <c r="B144" s="484"/>
      <c r="C144" s="485"/>
      <c r="D144" s="486" t="s">
        <v>1148</v>
      </c>
      <c r="E144" s="487">
        <v>1</v>
      </c>
      <c r="F144" s="487" t="s">
        <v>102</v>
      </c>
      <c r="G144" s="488"/>
      <c r="H144" s="488">
        <f t="shared" si="6"/>
        <v>0</v>
      </c>
    </row>
    <row r="145" spans="1:8" x14ac:dyDescent="0.2">
      <c r="A145" s="484">
        <v>101</v>
      </c>
      <c r="B145" s="484"/>
      <c r="C145" s="485"/>
      <c r="D145" s="486" t="s">
        <v>1149</v>
      </c>
      <c r="E145" s="487">
        <v>1</v>
      </c>
      <c r="F145" s="487" t="s">
        <v>471</v>
      </c>
      <c r="G145" s="488"/>
      <c r="H145" s="488">
        <f t="shared" si="6"/>
        <v>0</v>
      </c>
    </row>
    <row r="146" spans="1:8" ht="15" x14ac:dyDescent="0.2">
      <c r="A146" s="490"/>
      <c r="B146" s="490"/>
      <c r="C146" s="491"/>
      <c r="D146" s="492" t="s">
        <v>1013</v>
      </c>
      <c r="E146" s="493"/>
      <c r="F146" s="493"/>
      <c r="G146" s="493"/>
      <c r="H146" s="494">
        <f>SUM(H130:H145)</f>
        <v>0</v>
      </c>
    </row>
    <row r="147" spans="1:8" x14ac:dyDescent="0.2">
      <c r="A147" s="495"/>
      <c r="B147" s="495"/>
      <c r="C147" s="496" t="s">
        <v>1044</v>
      </c>
      <c r="D147" s="497" t="s">
        <v>1088</v>
      </c>
      <c r="E147" s="498"/>
      <c r="F147" s="498"/>
      <c r="G147" s="498"/>
      <c r="H147" s="499"/>
    </row>
    <row r="148" spans="1:8" x14ac:dyDescent="0.2">
      <c r="A148" s="495"/>
      <c r="B148" s="495"/>
      <c r="C148" s="496"/>
      <c r="D148" s="497"/>
      <c r="E148" s="498"/>
      <c r="F148" s="498"/>
      <c r="G148" s="498"/>
      <c r="H148" s="499"/>
    </row>
    <row r="149" spans="1:8" ht="15.75" x14ac:dyDescent="0.2">
      <c r="A149" s="500"/>
      <c r="B149" s="500"/>
      <c r="C149" s="501"/>
      <c r="D149" s="502" t="s">
        <v>1150</v>
      </c>
      <c r="E149" s="501"/>
      <c r="F149" s="501"/>
      <c r="G149" s="501"/>
      <c r="H149" s="501"/>
    </row>
    <row r="150" spans="1:8" x14ac:dyDescent="0.2">
      <c r="A150" s="503" t="s">
        <v>1007</v>
      </c>
      <c r="B150" s="503" t="s">
        <v>1008</v>
      </c>
      <c r="C150" s="504" t="s">
        <v>1009</v>
      </c>
      <c r="D150" s="504" t="s">
        <v>1010</v>
      </c>
      <c r="E150" s="503" t="s">
        <v>1011</v>
      </c>
      <c r="F150" s="503" t="s">
        <v>59</v>
      </c>
      <c r="G150" s="505" t="s">
        <v>1012</v>
      </c>
      <c r="H150" s="505" t="s">
        <v>1013</v>
      </c>
    </row>
    <row r="151" spans="1:8" x14ac:dyDescent="0.2">
      <c r="A151" s="484">
        <v>102</v>
      </c>
      <c r="B151" s="484"/>
      <c r="C151" s="485"/>
      <c r="D151" s="486" t="s">
        <v>1151</v>
      </c>
      <c r="E151" s="487">
        <v>2080</v>
      </c>
      <c r="F151" s="487" t="s">
        <v>75</v>
      </c>
      <c r="G151" s="488"/>
      <c r="H151" s="488">
        <f t="shared" ref="H151:H156" si="7">E151*G151</f>
        <v>0</v>
      </c>
    </row>
    <row r="152" spans="1:8" x14ac:dyDescent="0.2">
      <c r="A152" s="484">
        <v>103</v>
      </c>
      <c r="B152" s="484"/>
      <c r="C152" s="485"/>
      <c r="D152" s="486" t="s">
        <v>1152</v>
      </c>
      <c r="E152" s="487">
        <v>10</v>
      </c>
      <c r="F152" s="487" t="s">
        <v>75</v>
      </c>
      <c r="G152" s="488"/>
      <c r="H152" s="488">
        <f t="shared" si="7"/>
        <v>0</v>
      </c>
    </row>
    <row r="153" spans="1:8" x14ac:dyDescent="0.2">
      <c r="A153" s="484">
        <v>104</v>
      </c>
      <c r="B153" s="484"/>
      <c r="C153" s="485"/>
      <c r="D153" s="486" t="s">
        <v>1153</v>
      </c>
      <c r="E153" s="487">
        <v>900</v>
      </c>
      <c r="F153" s="487" t="s">
        <v>75</v>
      </c>
      <c r="G153" s="488"/>
      <c r="H153" s="488">
        <f t="shared" si="7"/>
        <v>0</v>
      </c>
    </row>
    <row r="154" spans="1:8" x14ac:dyDescent="0.2">
      <c r="A154" s="484">
        <v>105</v>
      </c>
      <c r="B154" s="484"/>
      <c r="C154" s="485"/>
      <c r="D154" s="486" t="s">
        <v>1154</v>
      </c>
      <c r="E154" s="487">
        <v>80</v>
      </c>
      <c r="F154" s="487" t="s">
        <v>75</v>
      </c>
      <c r="G154" s="488"/>
      <c r="H154" s="488">
        <f t="shared" si="7"/>
        <v>0</v>
      </c>
    </row>
    <row r="155" spans="1:8" x14ac:dyDescent="0.2">
      <c r="A155" s="484">
        <v>106</v>
      </c>
      <c r="B155" s="484"/>
      <c r="C155" s="485"/>
      <c r="D155" s="486" t="s">
        <v>1155</v>
      </c>
      <c r="E155" s="487">
        <v>1</v>
      </c>
      <c r="F155" s="487" t="s">
        <v>102</v>
      </c>
      <c r="G155" s="488"/>
      <c r="H155" s="488">
        <f t="shared" si="7"/>
        <v>0</v>
      </c>
    </row>
    <row r="156" spans="1:8" x14ac:dyDescent="0.2">
      <c r="A156" s="484">
        <v>107</v>
      </c>
      <c r="B156" s="484"/>
      <c r="C156" s="485"/>
      <c r="D156" s="486" t="s">
        <v>1070</v>
      </c>
      <c r="E156" s="487">
        <v>1</v>
      </c>
      <c r="F156" s="487" t="s">
        <v>471</v>
      </c>
      <c r="G156" s="488"/>
      <c r="H156" s="488">
        <f t="shared" si="7"/>
        <v>0</v>
      </c>
    </row>
    <row r="157" spans="1:8" ht="15" x14ac:dyDescent="0.2">
      <c r="A157" s="490"/>
      <c r="B157" s="490"/>
      <c r="C157" s="491"/>
      <c r="D157" s="492" t="s">
        <v>1013</v>
      </c>
      <c r="E157" s="493"/>
      <c r="F157" s="493"/>
      <c r="G157" s="493"/>
      <c r="H157" s="494">
        <f>SUM(H151:H156)</f>
        <v>0</v>
      </c>
    </row>
    <row r="158" spans="1:8" x14ac:dyDescent="0.2">
      <c r="A158" s="495"/>
      <c r="B158" s="495"/>
      <c r="C158" s="496" t="s">
        <v>1044</v>
      </c>
      <c r="D158" s="497" t="s">
        <v>1088</v>
      </c>
      <c r="E158" s="498"/>
      <c r="F158" s="498"/>
      <c r="G158" s="498"/>
      <c r="H158" s="499"/>
    </row>
    <row r="159" spans="1:8" x14ac:dyDescent="0.2">
      <c r="A159" s="495"/>
      <c r="B159" s="495"/>
      <c r="C159" s="496"/>
      <c r="D159" s="497"/>
      <c r="E159" s="498"/>
      <c r="F159" s="498"/>
      <c r="G159" s="498"/>
      <c r="H159" s="499"/>
    </row>
    <row r="160" spans="1:8" ht="18" x14ac:dyDescent="0.2">
      <c r="A160" s="716" t="s">
        <v>1156</v>
      </c>
      <c r="B160" s="716"/>
      <c r="C160" s="716"/>
      <c r="D160" s="716"/>
      <c r="E160" s="716"/>
      <c r="F160" s="716"/>
      <c r="G160" s="716"/>
      <c r="H160" s="716"/>
    </row>
    <row r="161" spans="1:8" x14ac:dyDescent="0.2">
      <c r="A161" s="495"/>
      <c r="B161" s="495"/>
      <c r="C161" s="506"/>
      <c r="D161" s="506"/>
      <c r="E161" s="506"/>
      <c r="F161" s="507"/>
      <c r="G161" s="506"/>
      <c r="H161" s="506"/>
    </row>
    <row r="162" spans="1:8" ht="15.75" x14ac:dyDescent="0.2">
      <c r="A162" s="500"/>
      <c r="B162" s="500"/>
      <c r="C162" s="501"/>
      <c r="D162" s="502" t="s">
        <v>1157</v>
      </c>
      <c r="E162" s="501"/>
      <c r="F162" s="501"/>
      <c r="G162" s="501"/>
      <c r="H162" s="501"/>
    </row>
    <row r="163" spans="1:8" x14ac:dyDescent="0.2">
      <c r="A163" s="503" t="s">
        <v>1007</v>
      </c>
      <c r="B163" s="503"/>
      <c r="C163" s="504" t="s">
        <v>57</v>
      </c>
      <c r="D163" s="504" t="s">
        <v>1010</v>
      </c>
      <c r="E163" s="503" t="s">
        <v>1011</v>
      </c>
      <c r="F163" s="503" t="s">
        <v>59</v>
      </c>
      <c r="G163" s="505" t="s">
        <v>1012</v>
      </c>
      <c r="H163" s="505" t="s">
        <v>1013</v>
      </c>
    </row>
    <row r="164" spans="1:8" ht="84" x14ac:dyDescent="0.2">
      <c r="A164" s="484">
        <v>108</v>
      </c>
      <c r="B164" s="484" t="s">
        <v>1158</v>
      </c>
      <c r="C164" s="485"/>
      <c r="D164" s="486" t="s">
        <v>1159</v>
      </c>
      <c r="E164" s="487">
        <v>1</v>
      </c>
      <c r="F164" s="487" t="s">
        <v>70</v>
      </c>
      <c r="G164" s="488"/>
      <c r="H164" s="488">
        <f t="shared" ref="H164:H174" si="8">E164*G164</f>
        <v>0</v>
      </c>
    </row>
    <row r="165" spans="1:8" x14ac:dyDescent="0.2">
      <c r="A165" s="484">
        <v>109</v>
      </c>
      <c r="B165" s="484"/>
      <c r="C165" s="485"/>
      <c r="D165" s="486" t="s">
        <v>1160</v>
      </c>
      <c r="E165" s="487">
        <v>1</v>
      </c>
      <c r="F165" s="487" t="s">
        <v>70</v>
      </c>
      <c r="G165" s="488"/>
      <c r="H165" s="488">
        <f t="shared" si="8"/>
        <v>0</v>
      </c>
    </row>
    <row r="166" spans="1:8" ht="60" x14ac:dyDescent="0.2">
      <c r="A166" s="484">
        <v>110</v>
      </c>
      <c r="B166" s="484" t="s">
        <v>1161</v>
      </c>
      <c r="C166" s="485"/>
      <c r="D166" s="486" t="s">
        <v>1162</v>
      </c>
      <c r="E166" s="487">
        <v>1</v>
      </c>
      <c r="F166" s="487" t="s">
        <v>70</v>
      </c>
      <c r="G166" s="488"/>
      <c r="H166" s="488">
        <f t="shared" si="8"/>
        <v>0</v>
      </c>
    </row>
    <row r="167" spans="1:8" ht="96" x14ac:dyDescent="0.2">
      <c r="A167" s="484">
        <v>111</v>
      </c>
      <c r="B167" s="484" t="s">
        <v>1163</v>
      </c>
      <c r="C167" s="485"/>
      <c r="D167" s="486" t="s">
        <v>1164</v>
      </c>
      <c r="E167" s="487">
        <v>3</v>
      </c>
      <c r="F167" s="487" t="s">
        <v>70</v>
      </c>
      <c r="G167" s="488"/>
      <c r="H167" s="488">
        <f t="shared" si="8"/>
        <v>0</v>
      </c>
    </row>
    <row r="168" spans="1:8" ht="48" x14ac:dyDescent="0.2">
      <c r="A168" s="484">
        <v>112</v>
      </c>
      <c r="B168" s="484" t="s">
        <v>1165</v>
      </c>
      <c r="C168" s="485"/>
      <c r="D168" s="486" t="s">
        <v>1166</v>
      </c>
      <c r="E168" s="487">
        <v>1</v>
      </c>
      <c r="F168" s="487" t="s">
        <v>70</v>
      </c>
      <c r="G168" s="488"/>
      <c r="H168" s="488">
        <f t="shared" si="8"/>
        <v>0</v>
      </c>
    </row>
    <row r="169" spans="1:8" x14ac:dyDescent="0.2">
      <c r="A169" s="484">
        <v>113</v>
      </c>
      <c r="B169" s="484"/>
      <c r="C169" s="485"/>
      <c r="D169" s="486" t="s">
        <v>1167</v>
      </c>
      <c r="E169" s="487">
        <v>1</v>
      </c>
      <c r="F169" s="487" t="s">
        <v>70</v>
      </c>
      <c r="G169" s="488"/>
      <c r="H169" s="488">
        <f t="shared" si="8"/>
        <v>0</v>
      </c>
    </row>
    <row r="170" spans="1:8" ht="36" x14ac:dyDescent="0.2">
      <c r="A170" s="484">
        <v>114</v>
      </c>
      <c r="B170" s="484" t="s">
        <v>1168</v>
      </c>
      <c r="C170" s="485"/>
      <c r="D170" s="486" t="s">
        <v>1169</v>
      </c>
      <c r="E170" s="487">
        <v>1</v>
      </c>
      <c r="F170" s="487" t="s">
        <v>70</v>
      </c>
      <c r="G170" s="488"/>
      <c r="H170" s="488">
        <f t="shared" si="8"/>
        <v>0</v>
      </c>
    </row>
    <row r="171" spans="1:8" ht="48" x14ac:dyDescent="0.2">
      <c r="A171" s="484">
        <v>115</v>
      </c>
      <c r="B171" s="484" t="s">
        <v>1170</v>
      </c>
      <c r="C171" s="485"/>
      <c r="D171" s="486" t="s">
        <v>1171</v>
      </c>
      <c r="E171" s="487">
        <v>1</v>
      </c>
      <c r="F171" s="487" t="s">
        <v>70</v>
      </c>
      <c r="G171" s="488"/>
      <c r="H171" s="488">
        <f t="shared" si="8"/>
        <v>0</v>
      </c>
    </row>
    <row r="172" spans="1:8" ht="36" x14ac:dyDescent="0.2">
      <c r="A172" s="484">
        <v>116</v>
      </c>
      <c r="B172" s="484"/>
      <c r="C172" s="485"/>
      <c r="D172" s="486" t="s">
        <v>1172</v>
      </c>
      <c r="E172" s="487">
        <v>1</v>
      </c>
      <c r="F172" s="487" t="s">
        <v>70</v>
      </c>
      <c r="G172" s="488"/>
      <c r="H172" s="488">
        <f t="shared" si="8"/>
        <v>0</v>
      </c>
    </row>
    <row r="173" spans="1:8" x14ac:dyDescent="0.2">
      <c r="A173" s="484">
        <v>117</v>
      </c>
      <c r="B173" s="484"/>
      <c r="C173" s="485"/>
      <c r="D173" s="486" t="s">
        <v>1173</v>
      </c>
      <c r="E173" s="487">
        <v>1</v>
      </c>
      <c r="F173" s="487" t="s">
        <v>70</v>
      </c>
      <c r="G173" s="488"/>
      <c r="H173" s="488">
        <f t="shared" si="8"/>
        <v>0</v>
      </c>
    </row>
    <row r="174" spans="1:8" x14ac:dyDescent="0.2">
      <c r="A174" s="484">
        <v>118</v>
      </c>
      <c r="B174" s="484"/>
      <c r="C174" s="485"/>
      <c r="D174" s="486" t="s">
        <v>1043</v>
      </c>
      <c r="E174" s="487">
        <v>1</v>
      </c>
      <c r="F174" s="487" t="s">
        <v>471</v>
      </c>
      <c r="G174" s="488"/>
      <c r="H174" s="488">
        <f t="shared" si="8"/>
        <v>0</v>
      </c>
    </row>
    <row r="175" spans="1:8" ht="15" x14ac:dyDescent="0.2">
      <c r="A175" s="490"/>
      <c r="B175" s="490"/>
      <c r="C175" s="491"/>
      <c r="D175" s="492" t="s">
        <v>1013</v>
      </c>
      <c r="E175" s="493"/>
      <c r="F175" s="493"/>
      <c r="G175" s="493"/>
      <c r="H175" s="494">
        <f>SUM(H164:H174)</f>
        <v>0</v>
      </c>
    </row>
    <row r="176" spans="1:8" x14ac:dyDescent="0.2">
      <c r="A176" s="495"/>
      <c r="B176" s="495"/>
      <c r="C176" s="496" t="s">
        <v>1044</v>
      </c>
      <c r="D176" s="497" t="s">
        <v>1088</v>
      </c>
      <c r="E176" s="498"/>
      <c r="F176" s="498"/>
      <c r="G176" s="498"/>
      <c r="H176" s="499"/>
    </row>
    <row r="177" spans="1:8" x14ac:dyDescent="0.2">
      <c r="A177" s="495"/>
      <c r="B177" s="495"/>
      <c r="C177" s="496"/>
      <c r="D177" s="497"/>
      <c r="E177" s="498"/>
      <c r="F177" s="498"/>
      <c r="G177" s="498"/>
      <c r="H177" s="499"/>
    </row>
    <row r="178" spans="1:8" ht="15.75" x14ac:dyDescent="0.2">
      <c r="A178" s="500"/>
      <c r="B178" s="500"/>
      <c r="C178" s="501"/>
      <c r="D178" s="502" t="s">
        <v>1174</v>
      </c>
      <c r="E178" s="501"/>
      <c r="F178" s="501"/>
      <c r="G178" s="501"/>
      <c r="H178" s="501"/>
    </row>
    <row r="179" spans="1:8" x14ac:dyDescent="0.2">
      <c r="A179" s="503" t="s">
        <v>1007</v>
      </c>
      <c r="B179" s="503"/>
      <c r="C179" s="504" t="s">
        <v>57</v>
      </c>
      <c r="D179" s="504" t="s">
        <v>1010</v>
      </c>
      <c r="E179" s="503" t="s">
        <v>1011</v>
      </c>
      <c r="F179" s="503" t="s">
        <v>59</v>
      </c>
      <c r="G179" s="505" t="s">
        <v>1012</v>
      </c>
      <c r="H179" s="505" t="s">
        <v>1013</v>
      </c>
    </row>
    <row r="180" spans="1:8" x14ac:dyDescent="0.2">
      <c r="A180" s="484">
        <v>119</v>
      </c>
      <c r="B180" s="484"/>
      <c r="C180" s="485"/>
      <c r="D180" s="486" t="s">
        <v>1175</v>
      </c>
      <c r="E180" s="487">
        <v>1</v>
      </c>
      <c r="F180" s="487" t="s">
        <v>70</v>
      </c>
      <c r="G180" s="488"/>
      <c r="H180" s="488">
        <f t="shared" ref="H180:H196" si="9">E180*G180</f>
        <v>0</v>
      </c>
    </row>
    <row r="181" spans="1:8" x14ac:dyDescent="0.2">
      <c r="A181" s="484">
        <v>120</v>
      </c>
      <c r="B181" s="484"/>
      <c r="C181" s="485"/>
      <c r="D181" s="486" t="s">
        <v>1176</v>
      </c>
      <c r="E181" s="487">
        <v>1</v>
      </c>
      <c r="F181" s="487" t="s">
        <v>70</v>
      </c>
      <c r="G181" s="488"/>
      <c r="H181" s="488">
        <f t="shared" si="9"/>
        <v>0</v>
      </c>
    </row>
    <row r="182" spans="1:8" x14ac:dyDescent="0.2">
      <c r="A182" s="484">
        <v>121</v>
      </c>
      <c r="B182" s="484"/>
      <c r="C182" s="485"/>
      <c r="D182" s="486" t="s">
        <v>1177</v>
      </c>
      <c r="E182" s="487">
        <v>1</v>
      </c>
      <c r="F182" s="487" t="s">
        <v>70</v>
      </c>
      <c r="G182" s="488"/>
      <c r="H182" s="488">
        <f t="shared" si="9"/>
        <v>0</v>
      </c>
    </row>
    <row r="183" spans="1:8" x14ac:dyDescent="0.2">
      <c r="A183" s="484">
        <v>122</v>
      </c>
      <c r="B183" s="484"/>
      <c r="C183" s="485"/>
      <c r="D183" s="486" t="s">
        <v>1049</v>
      </c>
      <c r="E183" s="487">
        <v>1</v>
      </c>
      <c r="F183" s="487" t="s">
        <v>70</v>
      </c>
      <c r="G183" s="488"/>
      <c r="H183" s="488">
        <f t="shared" si="9"/>
        <v>0</v>
      </c>
    </row>
    <row r="184" spans="1:8" x14ac:dyDescent="0.2">
      <c r="A184" s="484">
        <v>123</v>
      </c>
      <c r="B184" s="484"/>
      <c r="C184" s="485"/>
      <c r="D184" s="486" t="s">
        <v>1178</v>
      </c>
      <c r="E184" s="487">
        <v>1</v>
      </c>
      <c r="F184" s="487" t="s">
        <v>70</v>
      </c>
      <c r="G184" s="488"/>
      <c r="H184" s="488">
        <f t="shared" si="9"/>
        <v>0</v>
      </c>
    </row>
    <row r="185" spans="1:8" x14ac:dyDescent="0.2">
      <c r="A185" s="484">
        <v>124</v>
      </c>
      <c r="B185" s="484"/>
      <c r="C185" s="485"/>
      <c r="D185" s="486" t="s">
        <v>1179</v>
      </c>
      <c r="E185" s="487">
        <v>1</v>
      </c>
      <c r="F185" s="487" t="s">
        <v>70</v>
      </c>
      <c r="G185" s="488"/>
      <c r="H185" s="488">
        <f t="shared" si="9"/>
        <v>0</v>
      </c>
    </row>
    <row r="186" spans="1:8" x14ac:dyDescent="0.2">
      <c r="A186" s="484">
        <v>125</v>
      </c>
      <c r="B186" s="484"/>
      <c r="C186" s="485"/>
      <c r="D186" s="486" t="s">
        <v>1180</v>
      </c>
      <c r="E186" s="487">
        <v>3</v>
      </c>
      <c r="F186" s="487" t="s">
        <v>70</v>
      </c>
      <c r="G186" s="488"/>
      <c r="H186" s="488">
        <f t="shared" si="9"/>
        <v>0</v>
      </c>
    </row>
    <row r="187" spans="1:8" x14ac:dyDescent="0.2">
      <c r="A187" s="484">
        <v>126</v>
      </c>
      <c r="B187" s="484"/>
      <c r="C187" s="485"/>
      <c r="D187" s="486" t="s">
        <v>1181</v>
      </c>
      <c r="E187" s="487">
        <v>3</v>
      </c>
      <c r="F187" s="487" t="s">
        <v>70</v>
      </c>
      <c r="G187" s="488"/>
      <c r="H187" s="488">
        <f t="shared" si="9"/>
        <v>0</v>
      </c>
    </row>
    <row r="188" spans="1:8" x14ac:dyDescent="0.2">
      <c r="A188" s="484">
        <v>127</v>
      </c>
      <c r="B188" s="484"/>
      <c r="C188" s="485"/>
      <c r="D188" s="486" t="s">
        <v>1182</v>
      </c>
      <c r="E188" s="487">
        <v>3</v>
      </c>
      <c r="F188" s="487" t="s">
        <v>70</v>
      </c>
      <c r="G188" s="488"/>
      <c r="H188" s="488">
        <f t="shared" si="9"/>
        <v>0</v>
      </c>
    </row>
    <row r="189" spans="1:8" x14ac:dyDescent="0.2">
      <c r="A189" s="484">
        <v>128</v>
      </c>
      <c r="B189" s="484"/>
      <c r="C189" s="485"/>
      <c r="D189" s="486" t="s">
        <v>1183</v>
      </c>
      <c r="E189" s="487">
        <v>3</v>
      </c>
      <c r="F189" s="487" t="s">
        <v>70</v>
      </c>
      <c r="G189" s="488"/>
      <c r="H189" s="488">
        <f t="shared" si="9"/>
        <v>0</v>
      </c>
    </row>
    <row r="190" spans="1:8" x14ac:dyDescent="0.2">
      <c r="A190" s="484">
        <v>129</v>
      </c>
      <c r="B190" s="484"/>
      <c r="C190" s="485"/>
      <c r="D190" s="486" t="s">
        <v>1184</v>
      </c>
      <c r="E190" s="487">
        <v>1</v>
      </c>
      <c r="F190" s="487" t="s">
        <v>70</v>
      </c>
      <c r="G190" s="488"/>
      <c r="H190" s="488">
        <f t="shared" si="9"/>
        <v>0</v>
      </c>
    </row>
    <row r="191" spans="1:8" x14ac:dyDescent="0.2">
      <c r="A191" s="484">
        <v>130</v>
      </c>
      <c r="B191" s="484"/>
      <c r="C191" s="485"/>
      <c r="D191" s="486" t="s">
        <v>1185</v>
      </c>
      <c r="E191" s="487">
        <v>1</v>
      </c>
      <c r="F191" s="487" t="s">
        <v>70</v>
      </c>
      <c r="G191" s="488"/>
      <c r="H191" s="488">
        <f t="shared" si="9"/>
        <v>0</v>
      </c>
    </row>
    <row r="192" spans="1:8" x14ac:dyDescent="0.2">
      <c r="A192" s="484">
        <v>131</v>
      </c>
      <c r="B192" s="484"/>
      <c r="C192" s="485"/>
      <c r="D192" s="486" t="s">
        <v>1186</v>
      </c>
      <c r="E192" s="487">
        <v>1</v>
      </c>
      <c r="F192" s="487" t="s">
        <v>70</v>
      </c>
      <c r="G192" s="488"/>
      <c r="H192" s="488">
        <f t="shared" si="9"/>
        <v>0</v>
      </c>
    </row>
    <row r="193" spans="1:8" x14ac:dyDescent="0.2">
      <c r="A193" s="484">
        <v>132</v>
      </c>
      <c r="B193" s="484"/>
      <c r="C193" s="485"/>
      <c r="D193" s="486" t="s">
        <v>1187</v>
      </c>
      <c r="E193" s="487">
        <v>1</v>
      </c>
      <c r="F193" s="487" t="s">
        <v>70</v>
      </c>
      <c r="G193" s="488"/>
      <c r="H193" s="488">
        <f t="shared" si="9"/>
        <v>0</v>
      </c>
    </row>
    <row r="194" spans="1:8" x14ac:dyDescent="0.2">
      <c r="A194" s="484">
        <v>133</v>
      </c>
      <c r="B194" s="484"/>
      <c r="C194" s="485"/>
      <c r="D194" s="486" t="s">
        <v>1067</v>
      </c>
      <c r="E194" s="487">
        <v>1</v>
      </c>
      <c r="F194" s="487" t="s">
        <v>70</v>
      </c>
      <c r="G194" s="488"/>
      <c r="H194" s="488">
        <f t="shared" si="9"/>
        <v>0</v>
      </c>
    </row>
    <row r="195" spans="1:8" x14ac:dyDescent="0.2">
      <c r="A195" s="484">
        <v>134</v>
      </c>
      <c r="B195" s="484"/>
      <c r="C195" s="485"/>
      <c r="D195" s="486" t="s">
        <v>1069</v>
      </c>
      <c r="E195" s="487">
        <v>1</v>
      </c>
      <c r="F195" s="487" t="s">
        <v>70</v>
      </c>
      <c r="G195" s="488"/>
      <c r="H195" s="488">
        <f t="shared" si="9"/>
        <v>0</v>
      </c>
    </row>
    <row r="196" spans="1:8" x14ac:dyDescent="0.2">
      <c r="A196" s="484">
        <v>135</v>
      </c>
      <c r="B196" s="484"/>
      <c r="C196" s="485"/>
      <c r="D196" s="486" t="s">
        <v>1070</v>
      </c>
      <c r="E196" s="487">
        <v>1</v>
      </c>
      <c r="F196" s="487" t="s">
        <v>471</v>
      </c>
      <c r="G196" s="488"/>
      <c r="H196" s="488">
        <f t="shared" si="9"/>
        <v>0</v>
      </c>
    </row>
    <row r="197" spans="1:8" ht="15" x14ac:dyDescent="0.2">
      <c r="A197" s="490"/>
      <c r="B197" s="490"/>
      <c r="C197" s="491"/>
      <c r="D197" s="492" t="s">
        <v>1013</v>
      </c>
      <c r="E197" s="493"/>
      <c r="F197" s="493"/>
      <c r="G197" s="493"/>
      <c r="H197" s="494">
        <f>SUM(H180:H196)</f>
        <v>0</v>
      </c>
    </row>
    <row r="198" spans="1:8" x14ac:dyDescent="0.2">
      <c r="A198" s="495"/>
      <c r="B198" s="495"/>
      <c r="C198" s="496" t="s">
        <v>1044</v>
      </c>
      <c r="D198" s="497" t="s">
        <v>1088</v>
      </c>
      <c r="E198" s="498"/>
      <c r="F198" s="498"/>
      <c r="G198" s="498"/>
      <c r="H198" s="499"/>
    </row>
    <row r="199" spans="1:8" x14ac:dyDescent="0.2">
      <c r="A199" s="495"/>
      <c r="B199" s="495"/>
      <c r="C199" s="496"/>
      <c r="D199" s="497"/>
      <c r="E199" s="498"/>
      <c r="F199" s="498"/>
      <c r="G199" s="498"/>
      <c r="H199" s="499"/>
    </row>
    <row r="200" spans="1:8" ht="15.75" x14ac:dyDescent="0.2">
      <c r="A200" s="500"/>
      <c r="B200" s="500"/>
      <c r="C200" s="501"/>
      <c r="D200" s="502" t="s">
        <v>1188</v>
      </c>
      <c r="E200" s="501"/>
      <c r="F200" s="501"/>
      <c r="G200" s="501"/>
      <c r="H200" s="501"/>
    </row>
    <row r="201" spans="1:8" x14ac:dyDescent="0.2">
      <c r="A201" s="503" t="s">
        <v>1007</v>
      </c>
      <c r="B201" s="503"/>
      <c r="C201" s="504" t="s">
        <v>57</v>
      </c>
      <c r="D201" s="504" t="s">
        <v>1010</v>
      </c>
      <c r="E201" s="503" t="s">
        <v>1011</v>
      </c>
      <c r="F201" s="503" t="s">
        <v>59</v>
      </c>
      <c r="G201" s="505" t="s">
        <v>1012</v>
      </c>
      <c r="H201" s="505" t="s">
        <v>1013</v>
      </c>
    </row>
    <row r="202" spans="1:8" x14ac:dyDescent="0.2">
      <c r="A202" s="484">
        <v>136</v>
      </c>
      <c r="B202" s="484" t="s">
        <v>1127</v>
      </c>
      <c r="C202" s="485"/>
      <c r="D202" s="486" t="s">
        <v>1189</v>
      </c>
      <c r="E202" s="487">
        <v>100</v>
      </c>
      <c r="F202" s="487" t="s">
        <v>75</v>
      </c>
      <c r="G202" s="488"/>
      <c r="H202" s="488">
        <f t="shared" ref="H202:H209" si="10">E202*G202</f>
        <v>0</v>
      </c>
    </row>
    <row r="203" spans="1:8" x14ac:dyDescent="0.2">
      <c r="A203" s="484">
        <v>137</v>
      </c>
      <c r="B203" s="489"/>
      <c r="C203" s="485"/>
      <c r="D203" s="486" t="s">
        <v>1190</v>
      </c>
      <c r="E203" s="487">
        <v>5</v>
      </c>
      <c r="F203" s="487" t="s">
        <v>70</v>
      </c>
      <c r="G203" s="488"/>
      <c r="H203" s="488">
        <f t="shared" si="10"/>
        <v>0</v>
      </c>
    </row>
    <row r="204" spans="1:8" ht="60" x14ac:dyDescent="0.2">
      <c r="A204" s="484">
        <v>138</v>
      </c>
      <c r="B204" s="484"/>
      <c r="C204" s="485"/>
      <c r="D204" s="486" t="s">
        <v>1137</v>
      </c>
      <c r="E204" s="487">
        <v>10</v>
      </c>
      <c r="F204" s="487" t="s">
        <v>75</v>
      </c>
      <c r="G204" s="488"/>
      <c r="H204" s="488">
        <f t="shared" si="10"/>
        <v>0</v>
      </c>
    </row>
    <row r="205" spans="1:8" ht="48" x14ac:dyDescent="0.2">
      <c r="A205" s="484">
        <v>139</v>
      </c>
      <c r="B205" s="484" t="s">
        <v>1138</v>
      </c>
      <c r="C205" s="485"/>
      <c r="D205" s="486" t="s">
        <v>1139</v>
      </c>
      <c r="E205" s="487">
        <v>20</v>
      </c>
      <c r="F205" s="487" t="s">
        <v>75</v>
      </c>
      <c r="G205" s="488"/>
      <c r="H205" s="488">
        <f t="shared" si="10"/>
        <v>0</v>
      </c>
    </row>
    <row r="206" spans="1:8" ht="48" x14ac:dyDescent="0.2">
      <c r="A206" s="484">
        <v>140</v>
      </c>
      <c r="B206" s="484" t="s">
        <v>1140</v>
      </c>
      <c r="C206" s="485"/>
      <c r="D206" s="486" t="s">
        <v>1141</v>
      </c>
      <c r="E206" s="487">
        <v>40</v>
      </c>
      <c r="F206" s="487" t="s">
        <v>75</v>
      </c>
      <c r="G206" s="488"/>
      <c r="H206" s="488">
        <f t="shared" si="10"/>
        <v>0</v>
      </c>
    </row>
    <row r="207" spans="1:8" ht="60" x14ac:dyDescent="0.2">
      <c r="A207" s="484">
        <v>141</v>
      </c>
      <c r="B207" s="484" t="s">
        <v>1146</v>
      </c>
      <c r="C207" s="485"/>
      <c r="D207" s="486" t="s">
        <v>1147</v>
      </c>
      <c r="E207" s="487">
        <v>50</v>
      </c>
      <c r="F207" s="487" t="s">
        <v>75</v>
      </c>
      <c r="G207" s="488"/>
      <c r="H207" s="488">
        <f t="shared" si="10"/>
        <v>0</v>
      </c>
    </row>
    <row r="208" spans="1:8" x14ac:dyDescent="0.2">
      <c r="A208" s="484">
        <v>142</v>
      </c>
      <c r="B208" s="484"/>
      <c r="C208" s="485"/>
      <c r="D208" s="486" t="s">
        <v>1148</v>
      </c>
      <c r="E208" s="487">
        <v>1</v>
      </c>
      <c r="F208" s="487" t="s">
        <v>102</v>
      </c>
      <c r="G208" s="488"/>
      <c r="H208" s="488">
        <f t="shared" si="10"/>
        <v>0</v>
      </c>
    </row>
    <row r="209" spans="1:8" x14ac:dyDescent="0.2">
      <c r="A209" s="484">
        <v>143</v>
      </c>
      <c r="B209" s="484"/>
      <c r="C209" s="485"/>
      <c r="D209" s="486" t="s">
        <v>1149</v>
      </c>
      <c r="E209" s="487">
        <v>1</v>
      </c>
      <c r="F209" s="487" t="s">
        <v>471</v>
      </c>
      <c r="G209" s="488"/>
      <c r="H209" s="488">
        <f t="shared" si="10"/>
        <v>0</v>
      </c>
    </row>
    <row r="210" spans="1:8" ht="15" x14ac:dyDescent="0.2">
      <c r="A210" s="490"/>
      <c r="B210" s="490"/>
      <c r="C210" s="491"/>
      <c r="D210" s="492" t="s">
        <v>1013</v>
      </c>
      <c r="E210" s="493"/>
      <c r="F210" s="493"/>
      <c r="G210" s="493"/>
      <c r="H210" s="494">
        <f>SUM(H202:H209)</f>
        <v>0</v>
      </c>
    </row>
    <row r="211" spans="1:8" x14ac:dyDescent="0.2">
      <c r="A211" s="495"/>
      <c r="B211" s="495"/>
      <c r="C211" s="496" t="s">
        <v>1044</v>
      </c>
      <c r="D211" s="497" t="s">
        <v>1088</v>
      </c>
      <c r="E211" s="498"/>
      <c r="F211" s="498"/>
      <c r="G211" s="498"/>
      <c r="H211" s="499"/>
    </row>
    <row r="212" spans="1:8" x14ac:dyDescent="0.2">
      <c r="A212" s="495"/>
      <c r="B212" s="495"/>
      <c r="C212" s="496"/>
      <c r="D212" s="497"/>
      <c r="E212" s="498"/>
      <c r="F212" s="498"/>
      <c r="G212" s="498"/>
      <c r="H212" s="499"/>
    </row>
    <row r="213" spans="1:8" ht="15.75" x14ac:dyDescent="0.2">
      <c r="A213" s="500"/>
      <c r="B213" s="500"/>
      <c r="C213" s="501"/>
      <c r="D213" s="502" t="s">
        <v>1191</v>
      </c>
      <c r="E213" s="501"/>
      <c r="F213" s="501"/>
      <c r="G213" s="501"/>
      <c r="H213" s="501"/>
    </row>
    <row r="214" spans="1:8" x14ac:dyDescent="0.2">
      <c r="A214" s="503" t="s">
        <v>1007</v>
      </c>
      <c r="B214" s="503"/>
      <c r="C214" s="504" t="s">
        <v>57</v>
      </c>
      <c r="D214" s="504" t="s">
        <v>1010</v>
      </c>
      <c r="E214" s="503" t="s">
        <v>1011</v>
      </c>
      <c r="F214" s="503" t="s">
        <v>59</v>
      </c>
      <c r="G214" s="505" t="s">
        <v>1012</v>
      </c>
      <c r="H214" s="505" t="s">
        <v>1013</v>
      </c>
    </row>
    <row r="215" spans="1:8" x14ac:dyDescent="0.2">
      <c r="A215" s="484">
        <v>144</v>
      </c>
      <c r="B215" s="484"/>
      <c r="C215" s="485"/>
      <c r="D215" s="486" t="s">
        <v>1192</v>
      </c>
      <c r="E215" s="487">
        <v>100</v>
      </c>
      <c r="F215" s="487" t="s">
        <v>75</v>
      </c>
      <c r="G215" s="488"/>
      <c r="H215" s="488">
        <f t="shared" ref="H215:H219" si="11">E215*G215</f>
        <v>0</v>
      </c>
    </row>
    <row r="216" spans="1:8" x14ac:dyDescent="0.2">
      <c r="A216" s="484">
        <v>145</v>
      </c>
      <c r="B216" s="484"/>
      <c r="C216" s="485"/>
      <c r="D216" s="486" t="s">
        <v>1152</v>
      </c>
      <c r="E216" s="487">
        <v>10</v>
      </c>
      <c r="F216" s="487" t="s">
        <v>75</v>
      </c>
      <c r="G216" s="488"/>
      <c r="H216" s="488">
        <f t="shared" si="11"/>
        <v>0</v>
      </c>
    </row>
    <row r="217" spans="1:8" x14ac:dyDescent="0.2">
      <c r="A217" s="484">
        <v>146</v>
      </c>
      <c r="B217" s="484"/>
      <c r="C217" s="485"/>
      <c r="D217" s="486" t="s">
        <v>1193</v>
      </c>
      <c r="E217" s="487">
        <v>110</v>
      </c>
      <c r="F217" s="487" t="s">
        <v>75</v>
      </c>
      <c r="G217" s="488"/>
      <c r="H217" s="488">
        <f t="shared" si="11"/>
        <v>0</v>
      </c>
    </row>
    <row r="218" spans="1:8" x14ac:dyDescent="0.2">
      <c r="A218" s="484">
        <v>147</v>
      </c>
      <c r="B218" s="484"/>
      <c r="C218" s="485"/>
      <c r="D218" s="486" t="s">
        <v>1155</v>
      </c>
      <c r="E218" s="487">
        <v>1</v>
      </c>
      <c r="F218" s="487" t="s">
        <v>102</v>
      </c>
      <c r="G218" s="488"/>
      <c r="H218" s="488">
        <f t="shared" si="11"/>
        <v>0</v>
      </c>
    </row>
    <row r="219" spans="1:8" x14ac:dyDescent="0.2">
      <c r="A219" s="484">
        <v>148</v>
      </c>
      <c r="B219" s="484"/>
      <c r="C219" s="485"/>
      <c r="D219" s="486" t="s">
        <v>1070</v>
      </c>
      <c r="E219" s="487">
        <v>1</v>
      </c>
      <c r="F219" s="487" t="s">
        <v>471</v>
      </c>
      <c r="G219" s="488"/>
      <c r="H219" s="488">
        <f t="shared" si="11"/>
        <v>0</v>
      </c>
    </row>
    <row r="220" spans="1:8" ht="15" x14ac:dyDescent="0.2">
      <c r="A220" s="490"/>
      <c r="B220" s="490"/>
      <c r="C220" s="491"/>
      <c r="D220" s="492" t="s">
        <v>1013</v>
      </c>
      <c r="E220" s="493"/>
      <c r="F220" s="493"/>
      <c r="G220" s="493"/>
      <c r="H220" s="494">
        <f>SUM(H215:H219)</f>
        <v>0</v>
      </c>
    </row>
    <row r="221" spans="1:8" x14ac:dyDescent="0.2">
      <c r="A221" s="495"/>
      <c r="B221" s="495"/>
      <c r="C221" s="496" t="s">
        <v>1044</v>
      </c>
      <c r="D221" s="497" t="s">
        <v>1088</v>
      </c>
      <c r="E221" s="498"/>
      <c r="F221" s="498"/>
      <c r="G221" s="498"/>
      <c r="H221" s="499"/>
    </row>
    <row r="222" spans="1:8" x14ac:dyDescent="0.2">
      <c r="A222" s="495"/>
      <c r="B222" s="495"/>
      <c r="C222" s="496"/>
      <c r="D222" s="497"/>
      <c r="E222" s="498"/>
      <c r="F222" s="498"/>
      <c r="G222" s="498"/>
      <c r="H222" s="499"/>
    </row>
    <row r="223" spans="1:8" x14ac:dyDescent="0.2">
      <c r="A223" s="495"/>
      <c r="B223" s="495"/>
      <c r="C223" s="506"/>
      <c r="D223" s="506"/>
      <c r="E223" s="506"/>
      <c r="F223" s="506"/>
      <c r="G223" s="506"/>
      <c r="H223" s="506"/>
    </row>
    <row r="224" spans="1:8" ht="18" x14ac:dyDescent="0.2">
      <c r="A224" s="716" t="s">
        <v>1194</v>
      </c>
      <c r="B224" s="716"/>
      <c r="C224" s="716"/>
      <c r="D224" s="716"/>
      <c r="E224" s="716"/>
      <c r="F224" s="716"/>
      <c r="G224" s="716"/>
      <c r="H224" s="716"/>
    </row>
    <row r="225" spans="1:8" x14ac:dyDescent="0.2">
      <c r="A225" s="495"/>
      <c r="B225" s="495"/>
      <c r="C225" s="506"/>
      <c r="D225" s="506"/>
      <c r="E225" s="506"/>
      <c r="F225" s="507"/>
      <c r="G225" s="506"/>
      <c r="H225" s="506"/>
    </row>
    <row r="226" spans="1:8" ht="15.75" x14ac:dyDescent="0.2">
      <c r="A226" s="500"/>
      <c r="B226" s="500"/>
      <c r="C226" s="501"/>
      <c r="D226" s="502" t="s">
        <v>1195</v>
      </c>
      <c r="E226" s="501"/>
      <c r="F226" s="501"/>
      <c r="G226" s="501"/>
      <c r="H226" s="501"/>
    </row>
    <row r="227" spans="1:8" x14ac:dyDescent="0.2">
      <c r="A227" s="503" t="s">
        <v>1007</v>
      </c>
      <c r="B227" s="503" t="s">
        <v>1008</v>
      </c>
      <c r="C227" s="504" t="s">
        <v>1009</v>
      </c>
      <c r="D227" s="504" t="s">
        <v>1010</v>
      </c>
      <c r="E227" s="503" t="s">
        <v>1011</v>
      </c>
      <c r="F227" s="503" t="s">
        <v>59</v>
      </c>
      <c r="G227" s="505" t="s">
        <v>1012</v>
      </c>
      <c r="H227" s="505" t="s">
        <v>1013</v>
      </c>
    </row>
    <row r="228" spans="1:8" ht="48" x14ac:dyDescent="0.2">
      <c r="A228" s="484">
        <v>149</v>
      </c>
      <c r="B228" s="484" t="s">
        <v>1196</v>
      </c>
      <c r="C228" s="485"/>
      <c r="D228" s="486" t="s">
        <v>1197</v>
      </c>
      <c r="E228" s="487">
        <v>1</v>
      </c>
      <c r="F228" s="487" t="s">
        <v>70</v>
      </c>
      <c r="G228" s="488"/>
      <c r="H228" s="488">
        <f t="shared" ref="H228:H243" si="12">E228*G228</f>
        <v>0</v>
      </c>
    </row>
    <row r="229" spans="1:8" ht="24" x14ac:dyDescent="0.2">
      <c r="A229" s="484">
        <v>150</v>
      </c>
      <c r="B229" s="484"/>
      <c r="C229" s="485"/>
      <c r="D229" s="486" t="s">
        <v>1198</v>
      </c>
      <c r="E229" s="487">
        <v>1</v>
      </c>
      <c r="F229" s="487" t="s">
        <v>70</v>
      </c>
      <c r="G229" s="488"/>
      <c r="H229" s="488">
        <f t="shared" si="12"/>
        <v>0</v>
      </c>
    </row>
    <row r="230" spans="1:8" ht="36" x14ac:dyDescent="0.2">
      <c r="A230" s="484">
        <v>151</v>
      </c>
      <c r="B230" s="484" t="s">
        <v>1199</v>
      </c>
      <c r="C230" s="485"/>
      <c r="D230" s="486" t="s">
        <v>1200</v>
      </c>
      <c r="E230" s="487">
        <v>1</v>
      </c>
      <c r="F230" s="487" t="s">
        <v>70</v>
      </c>
      <c r="G230" s="488"/>
      <c r="H230" s="488">
        <f t="shared" si="12"/>
        <v>0</v>
      </c>
    </row>
    <row r="231" spans="1:8" ht="36" x14ac:dyDescent="0.2">
      <c r="A231" s="484">
        <v>152</v>
      </c>
      <c r="B231" s="484" t="s">
        <v>1201</v>
      </c>
      <c r="C231" s="485"/>
      <c r="D231" s="486" t="s">
        <v>1202</v>
      </c>
      <c r="E231" s="487">
        <v>1</v>
      </c>
      <c r="F231" s="487" t="s">
        <v>70</v>
      </c>
      <c r="G231" s="488"/>
      <c r="H231" s="488">
        <f t="shared" si="12"/>
        <v>0</v>
      </c>
    </row>
    <row r="232" spans="1:8" x14ac:dyDescent="0.2">
      <c r="A232" s="484">
        <v>153</v>
      </c>
      <c r="B232" s="484"/>
      <c r="C232" s="485"/>
      <c r="D232" s="486" t="s">
        <v>1203</v>
      </c>
      <c r="E232" s="487">
        <v>3</v>
      </c>
      <c r="F232" s="487" t="s">
        <v>70</v>
      </c>
      <c r="G232" s="488"/>
      <c r="H232" s="488">
        <f t="shared" si="12"/>
        <v>0</v>
      </c>
    </row>
    <row r="233" spans="1:8" x14ac:dyDescent="0.2">
      <c r="A233" s="484">
        <v>154</v>
      </c>
      <c r="B233" s="484" t="s">
        <v>1204</v>
      </c>
      <c r="C233" s="485"/>
      <c r="D233" s="486" t="s">
        <v>1205</v>
      </c>
      <c r="E233" s="487">
        <v>14</v>
      </c>
      <c r="F233" s="487" t="s">
        <v>70</v>
      </c>
      <c r="G233" s="488"/>
      <c r="H233" s="488">
        <f t="shared" si="12"/>
        <v>0</v>
      </c>
    </row>
    <row r="234" spans="1:8" ht="36" x14ac:dyDescent="0.2">
      <c r="A234" s="484">
        <v>155</v>
      </c>
      <c r="B234" s="484" t="s">
        <v>1206</v>
      </c>
      <c r="C234" s="485"/>
      <c r="D234" s="486" t="s">
        <v>1207</v>
      </c>
      <c r="E234" s="487">
        <v>1</v>
      </c>
      <c r="F234" s="487" t="s">
        <v>70</v>
      </c>
      <c r="G234" s="488"/>
      <c r="H234" s="488">
        <f t="shared" si="12"/>
        <v>0</v>
      </c>
    </row>
    <row r="235" spans="1:8" x14ac:dyDescent="0.2">
      <c r="A235" s="484">
        <v>156</v>
      </c>
      <c r="B235" s="484" t="s">
        <v>1208</v>
      </c>
      <c r="C235" s="485"/>
      <c r="D235" s="486" t="s">
        <v>1209</v>
      </c>
      <c r="E235" s="487">
        <v>1</v>
      </c>
      <c r="F235" s="487" t="s">
        <v>70</v>
      </c>
      <c r="G235" s="488"/>
      <c r="H235" s="488">
        <f t="shared" si="12"/>
        <v>0</v>
      </c>
    </row>
    <row r="236" spans="1:8" ht="36" x14ac:dyDescent="0.2">
      <c r="A236" s="484">
        <v>157</v>
      </c>
      <c r="B236" s="484" t="s">
        <v>1210</v>
      </c>
      <c r="C236" s="485"/>
      <c r="D236" s="486" t="s">
        <v>1211</v>
      </c>
      <c r="E236" s="487">
        <v>1</v>
      </c>
      <c r="F236" s="487" t="s">
        <v>70</v>
      </c>
      <c r="G236" s="488"/>
      <c r="H236" s="488">
        <f t="shared" si="12"/>
        <v>0</v>
      </c>
    </row>
    <row r="237" spans="1:8" x14ac:dyDescent="0.2">
      <c r="A237" s="484">
        <v>158</v>
      </c>
      <c r="B237" s="484" t="s">
        <v>1212</v>
      </c>
      <c r="C237" s="485"/>
      <c r="D237" s="486" t="s">
        <v>1213</v>
      </c>
      <c r="E237" s="487">
        <v>1</v>
      </c>
      <c r="F237" s="487" t="s">
        <v>70</v>
      </c>
      <c r="G237" s="488"/>
      <c r="H237" s="488">
        <f t="shared" si="12"/>
        <v>0</v>
      </c>
    </row>
    <row r="238" spans="1:8" x14ac:dyDescent="0.2">
      <c r="A238" s="484">
        <v>159</v>
      </c>
      <c r="B238" s="484"/>
      <c r="C238" s="485"/>
      <c r="D238" s="486" t="s">
        <v>1214</v>
      </c>
      <c r="E238" s="487">
        <v>2</v>
      </c>
      <c r="F238" s="487" t="s">
        <v>70</v>
      </c>
      <c r="G238" s="488"/>
      <c r="H238" s="488">
        <f t="shared" si="12"/>
        <v>0</v>
      </c>
    </row>
    <row r="239" spans="1:8" ht="48" x14ac:dyDescent="0.2">
      <c r="A239" s="484">
        <v>160</v>
      </c>
      <c r="B239" s="484" t="s">
        <v>1035</v>
      </c>
      <c r="C239" s="485"/>
      <c r="D239" s="486" t="s">
        <v>1036</v>
      </c>
      <c r="E239" s="487">
        <v>1</v>
      </c>
      <c r="F239" s="487" t="s">
        <v>70</v>
      </c>
      <c r="G239" s="488"/>
      <c r="H239" s="488">
        <f t="shared" si="12"/>
        <v>0</v>
      </c>
    </row>
    <row r="240" spans="1:8" ht="60" x14ac:dyDescent="0.2">
      <c r="A240" s="484">
        <v>161</v>
      </c>
      <c r="B240" s="484" t="s">
        <v>1037</v>
      </c>
      <c r="C240" s="485"/>
      <c r="D240" s="486" t="s">
        <v>1215</v>
      </c>
      <c r="E240" s="487">
        <v>2</v>
      </c>
      <c r="F240" s="487" t="s">
        <v>70</v>
      </c>
      <c r="G240" s="488"/>
      <c r="H240" s="488">
        <f t="shared" si="12"/>
        <v>0</v>
      </c>
    </row>
    <row r="241" spans="1:8" x14ac:dyDescent="0.2">
      <c r="A241" s="484">
        <v>162</v>
      </c>
      <c r="B241" s="484"/>
      <c r="C241" s="485"/>
      <c r="D241" s="486" t="s">
        <v>1216</v>
      </c>
      <c r="E241" s="487">
        <v>1</v>
      </c>
      <c r="F241" s="487" t="s">
        <v>70</v>
      </c>
      <c r="G241" s="488"/>
      <c r="H241" s="488">
        <f t="shared" si="12"/>
        <v>0</v>
      </c>
    </row>
    <row r="242" spans="1:8" x14ac:dyDescent="0.2">
      <c r="A242" s="484">
        <v>163</v>
      </c>
      <c r="B242" s="484"/>
      <c r="C242" s="485"/>
      <c r="D242" s="486" t="s">
        <v>1217</v>
      </c>
      <c r="E242" s="487">
        <v>2</v>
      </c>
      <c r="F242" s="487" t="s">
        <v>70</v>
      </c>
      <c r="G242" s="488"/>
      <c r="H242" s="488">
        <f t="shared" si="12"/>
        <v>0</v>
      </c>
    </row>
    <row r="243" spans="1:8" x14ac:dyDescent="0.2">
      <c r="A243" s="484">
        <v>164</v>
      </c>
      <c r="B243" s="484"/>
      <c r="C243" s="485"/>
      <c r="D243" s="486" t="s">
        <v>1043</v>
      </c>
      <c r="E243" s="487">
        <v>1</v>
      </c>
      <c r="F243" s="487" t="s">
        <v>471</v>
      </c>
      <c r="G243" s="488"/>
      <c r="H243" s="488">
        <f t="shared" si="12"/>
        <v>0</v>
      </c>
    </row>
    <row r="244" spans="1:8" ht="15" x14ac:dyDescent="0.2">
      <c r="A244" s="490"/>
      <c r="B244" s="490"/>
      <c r="C244" s="491"/>
      <c r="D244" s="492" t="s">
        <v>1013</v>
      </c>
      <c r="E244" s="493"/>
      <c r="F244" s="493"/>
      <c r="G244" s="493"/>
      <c r="H244" s="494">
        <f>SUM(H228:H243)</f>
        <v>0</v>
      </c>
    </row>
    <row r="245" spans="1:8" x14ac:dyDescent="0.2">
      <c r="A245" s="495"/>
      <c r="B245" s="495"/>
      <c r="C245" s="496" t="s">
        <v>1044</v>
      </c>
      <c r="D245" s="497" t="s">
        <v>1088</v>
      </c>
      <c r="E245" s="498"/>
      <c r="F245" s="498"/>
      <c r="G245" s="498"/>
      <c r="H245" s="499"/>
    </row>
    <row r="246" spans="1:8" x14ac:dyDescent="0.2">
      <c r="A246" s="495"/>
      <c r="B246" s="495"/>
      <c r="C246" s="496"/>
      <c r="D246" s="497"/>
      <c r="E246" s="498"/>
      <c r="F246" s="498"/>
      <c r="G246" s="498"/>
      <c r="H246" s="499"/>
    </row>
    <row r="247" spans="1:8" ht="15.75" x14ac:dyDescent="0.2">
      <c r="A247" s="500"/>
      <c r="B247" s="500"/>
      <c r="C247" s="501"/>
      <c r="D247" s="502" t="s">
        <v>1218</v>
      </c>
      <c r="E247" s="501"/>
      <c r="F247" s="501"/>
      <c r="G247" s="501"/>
      <c r="H247" s="501"/>
    </row>
    <row r="248" spans="1:8" x14ac:dyDescent="0.2">
      <c r="A248" s="503" t="s">
        <v>1007</v>
      </c>
      <c r="B248" s="503" t="s">
        <v>1008</v>
      </c>
      <c r="C248" s="504" t="s">
        <v>1009</v>
      </c>
      <c r="D248" s="504" t="s">
        <v>1010</v>
      </c>
      <c r="E248" s="503" t="s">
        <v>1011</v>
      </c>
      <c r="F248" s="503" t="s">
        <v>59</v>
      </c>
      <c r="G248" s="505" t="s">
        <v>1012</v>
      </c>
      <c r="H248" s="505" t="s">
        <v>1013</v>
      </c>
    </row>
    <row r="249" spans="1:8" x14ac:dyDescent="0.2">
      <c r="A249" s="484">
        <v>165</v>
      </c>
      <c r="B249" s="484"/>
      <c r="C249" s="485"/>
      <c r="D249" s="486" t="s">
        <v>1219</v>
      </c>
      <c r="E249" s="487">
        <v>1</v>
      </c>
      <c r="F249" s="487" t="s">
        <v>70</v>
      </c>
      <c r="G249" s="488"/>
      <c r="H249" s="488">
        <f t="shared" ref="H249:H262" si="13">E249*G249</f>
        <v>0</v>
      </c>
    </row>
    <row r="250" spans="1:8" x14ac:dyDescent="0.2">
      <c r="A250" s="484">
        <v>166</v>
      </c>
      <c r="B250" s="484"/>
      <c r="C250" s="485"/>
      <c r="D250" s="486" t="s">
        <v>1220</v>
      </c>
      <c r="E250" s="487">
        <v>1</v>
      </c>
      <c r="F250" s="487" t="s">
        <v>70</v>
      </c>
      <c r="G250" s="488"/>
      <c r="H250" s="488">
        <f t="shared" si="13"/>
        <v>0</v>
      </c>
    </row>
    <row r="251" spans="1:8" x14ac:dyDescent="0.2">
      <c r="A251" s="484">
        <v>167</v>
      </c>
      <c r="B251" s="484"/>
      <c r="C251" s="485"/>
      <c r="D251" s="486" t="s">
        <v>1221</v>
      </c>
      <c r="E251" s="487">
        <v>1</v>
      </c>
      <c r="F251" s="487" t="s">
        <v>70</v>
      </c>
      <c r="G251" s="488"/>
      <c r="H251" s="488">
        <f t="shared" si="13"/>
        <v>0</v>
      </c>
    </row>
    <row r="252" spans="1:8" x14ac:dyDescent="0.2">
      <c r="A252" s="484">
        <v>168</v>
      </c>
      <c r="B252" s="484"/>
      <c r="C252" s="485"/>
      <c r="D252" s="486" t="s">
        <v>1049</v>
      </c>
      <c r="E252" s="487">
        <v>1</v>
      </c>
      <c r="F252" s="487" t="s">
        <v>70</v>
      </c>
      <c r="G252" s="488"/>
      <c r="H252" s="488">
        <f t="shared" si="13"/>
        <v>0</v>
      </c>
    </row>
    <row r="253" spans="1:8" x14ac:dyDescent="0.2">
      <c r="A253" s="484">
        <v>169</v>
      </c>
      <c r="B253" s="484"/>
      <c r="C253" s="485"/>
      <c r="D253" s="486" t="s">
        <v>1222</v>
      </c>
      <c r="E253" s="487">
        <v>1</v>
      </c>
      <c r="F253" s="487" t="s">
        <v>70</v>
      </c>
      <c r="G253" s="488"/>
      <c r="H253" s="488">
        <f t="shared" si="13"/>
        <v>0</v>
      </c>
    </row>
    <row r="254" spans="1:8" x14ac:dyDescent="0.2">
      <c r="A254" s="484">
        <v>170</v>
      </c>
      <c r="B254" s="484"/>
      <c r="C254" s="485"/>
      <c r="D254" s="486" t="s">
        <v>1223</v>
      </c>
      <c r="E254" s="487">
        <v>3</v>
      </c>
      <c r="F254" s="487" t="s">
        <v>70</v>
      </c>
      <c r="G254" s="488"/>
      <c r="H254" s="488">
        <f t="shared" si="13"/>
        <v>0</v>
      </c>
    </row>
    <row r="255" spans="1:8" x14ac:dyDescent="0.2">
      <c r="A255" s="484">
        <v>171</v>
      </c>
      <c r="B255" s="484"/>
      <c r="C255" s="485"/>
      <c r="D255" s="486" t="s">
        <v>1224</v>
      </c>
      <c r="E255" s="487">
        <v>3</v>
      </c>
      <c r="F255" s="487" t="s">
        <v>70</v>
      </c>
      <c r="G255" s="488"/>
      <c r="H255" s="488">
        <f t="shared" si="13"/>
        <v>0</v>
      </c>
    </row>
    <row r="256" spans="1:8" x14ac:dyDescent="0.2">
      <c r="A256" s="484">
        <v>172</v>
      </c>
      <c r="B256" s="484"/>
      <c r="C256" s="485"/>
      <c r="D256" s="486" t="s">
        <v>1225</v>
      </c>
      <c r="E256" s="487">
        <v>3</v>
      </c>
      <c r="F256" s="487" t="s">
        <v>70</v>
      </c>
      <c r="G256" s="488"/>
      <c r="H256" s="488">
        <f t="shared" si="13"/>
        <v>0</v>
      </c>
    </row>
    <row r="257" spans="1:8" x14ac:dyDescent="0.2">
      <c r="A257" s="484">
        <v>173</v>
      </c>
      <c r="B257" s="484"/>
      <c r="C257" s="485"/>
      <c r="D257" s="486" t="s">
        <v>1056</v>
      </c>
      <c r="E257" s="487">
        <v>1</v>
      </c>
      <c r="F257" s="487" t="s">
        <v>70</v>
      </c>
      <c r="G257" s="488"/>
      <c r="H257" s="488">
        <f t="shared" si="13"/>
        <v>0</v>
      </c>
    </row>
    <row r="258" spans="1:8" x14ac:dyDescent="0.2">
      <c r="A258" s="484">
        <v>174</v>
      </c>
      <c r="B258" s="484"/>
      <c r="C258" s="485"/>
      <c r="D258" s="486" t="s">
        <v>1226</v>
      </c>
      <c r="E258" s="487">
        <v>14</v>
      </c>
      <c r="F258" s="487" t="s">
        <v>70</v>
      </c>
      <c r="G258" s="488"/>
      <c r="H258" s="488">
        <f t="shared" si="13"/>
        <v>0</v>
      </c>
    </row>
    <row r="259" spans="1:8" x14ac:dyDescent="0.2">
      <c r="A259" s="484">
        <v>175</v>
      </c>
      <c r="B259" s="484"/>
      <c r="C259" s="485"/>
      <c r="D259" s="486" t="s">
        <v>1067</v>
      </c>
      <c r="E259" s="487">
        <v>3</v>
      </c>
      <c r="F259" s="487" t="s">
        <v>70</v>
      </c>
      <c r="G259" s="488"/>
      <c r="H259" s="488">
        <f t="shared" si="13"/>
        <v>0</v>
      </c>
    </row>
    <row r="260" spans="1:8" x14ac:dyDescent="0.2">
      <c r="A260" s="484">
        <v>176</v>
      </c>
      <c r="B260" s="484"/>
      <c r="C260" s="485"/>
      <c r="D260" s="486" t="s">
        <v>1069</v>
      </c>
      <c r="E260" s="487">
        <v>4</v>
      </c>
      <c r="F260" s="487" t="s">
        <v>70</v>
      </c>
      <c r="G260" s="488"/>
      <c r="H260" s="488">
        <f t="shared" si="13"/>
        <v>0</v>
      </c>
    </row>
    <row r="261" spans="1:8" x14ac:dyDescent="0.2">
      <c r="A261" s="484">
        <v>177</v>
      </c>
      <c r="B261" s="484"/>
      <c r="C261" s="485"/>
      <c r="D261" s="486" t="s">
        <v>1068</v>
      </c>
      <c r="E261" s="487">
        <v>1</v>
      </c>
      <c r="F261" s="487" t="s">
        <v>70</v>
      </c>
      <c r="G261" s="488"/>
      <c r="H261" s="488">
        <f t="shared" si="13"/>
        <v>0</v>
      </c>
    </row>
    <row r="262" spans="1:8" x14ac:dyDescent="0.2">
      <c r="A262" s="484">
        <v>178</v>
      </c>
      <c r="B262" s="484"/>
      <c r="C262" s="485"/>
      <c r="D262" s="486" t="s">
        <v>1070</v>
      </c>
      <c r="E262" s="487">
        <v>1</v>
      </c>
      <c r="F262" s="487" t="s">
        <v>471</v>
      </c>
      <c r="G262" s="488"/>
      <c r="H262" s="488">
        <f t="shared" si="13"/>
        <v>0</v>
      </c>
    </row>
    <row r="263" spans="1:8" ht="15" x14ac:dyDescent="0.2">
      <c r="A263" s="490"/>
      <c r="B263" s="490"/>
      <c r="C263" s="491"/>
      <c r="D263" s="492" t="s">
        <v>1013</v>
      </c>
      <c r="E263" s="493"/>
      <c r="F263" s="493"/>
      <c r="G263" s="493"/>
      <c r="H263" s="494">
        <f>SUM(H249:H262)</f>
        <v>0</v>
      </c>
    </row>
    <row r="264" spans="1:8" x14ac:dyDescent="0.2">
      <c r="A264" s="495"/>
      <c r="B264" s="495"/>
      <c r="C264" s="496" t="s">
        <v>1044</v>
      </c>
      <c r="D264" s="497" t="s">
        <v>1088</v>
      </c>
      <c r="E264" s="498"/>
      <c r="F264" s="498"/>
      <c r="G264" s="498"/>
      <c r="H264" s="499"/>
    </row>
    <row r="265" spans="1:8" x14ac:dyDescent="0.2">
      <c r="A265" s="495"/>
      <c r="B265" s="495"/>
      <c r="C265" s="496"/>
      <c r="D265" s="497"/>
      <c r="E265" s="498"/>
      <c r="F265" s="498"/>
      <c r="G265" s="498"/>
      <c r="H265" s="499"/>
    </row>
    <row r="266" spans="1:8" ht="15.75" x14ac:dyDescent="0.2">
      <c r="A266" s="500"/>
      <c r="B266" s="500"/>
      <c r="C266" s="501"/>
      <c r="D266" s="502" t="s">
        <v>1227</v>
      </c>
      <c r="E266" s="501"/>
      <c r="F266" s="501"/>
      <c r="G266" s="501"/>
      <c r="H266" s="501"/>
    </row>
    <row r="267" spans="1:8" x14ac:dyDescent="0.2">
      <c r="A267" s="503" t="s">
        <v>1007</v>
      </c>
      <c r="B267" s="503"/>
      <c r="C267" s="504" t="s">
        <v>57</v>
      </c>
      <c r="D267" s="504" t="s">
        <v>1010</v>
      </c>
      <c r="E267" s="503" t="s">
        <v>1011</v>
      </c>
      <c r="F267" s="503" t="s">
        <v>59</v>
      </c>
      <c r="G267" s="505" t="s">
        <v>1012</v>
      </c>
      <c r="H267" s="505" t="s">
        <v>1013</v>
      </c>
    </row>
    <row r="268" spans="1:8" x14ac:dyDescent="0.2">
      <c r="A268" s="484">
        <v>179</v>
      </c>
      <c r="B268" s="484" t="s">
        <v>1228</v>
      </c>
      <c r="C268" s="485"/>
      <c r="D268" s="486" t="s">
        <v>1230</v>
      </c>
      <c r="E268" s="487">
        <v>250</v>
      </c>
      <c r="F268" s="487" t="s">
        <v>75</v>
      </c>
      <c r="G268" s="488"/>
      <c r="H268" s="488">
        <f t="shared" ref="H268:H278" si="14">E268*G268</f>
        <v>0</v>
      </c>
    </row>
    <row r="269" spans="1:8" x14ac:dyDescent="0.2">
      <c r="A269" s="484">
        <v>180</v>
      </c>
      <c r="B269" s="484" t="s">
        <v>1231</v>
      </c>
      <c r="C269" s="485"/>
      <c r="D269" s="486" t="s">
        <v>1232</v>
      </c>
      <c r="E269" s="487">
        <v>100</v>
      </c>
      <c r="F269" s="487" t="s">
        <v>75</v>
      </c>
      <c r="G269" s="488"/>
      <c r="H269" s="488">
        <f t="shared" si="14"/>
        <v>0</v>
      </c>
    </row>
    <row r="270" spans="1:8" x14ac:dyDescent="0.2">
      <c r="A270" s="484">
        <v>181</v>
      </c>
      <c r="B270" s="484"/>
      <c r="C270" s="485"/>
      <c r="D270" s="486" t="s">
        <v>1233</v>
      </c>
      <c r="E270" s="487">
        <v>10</v>
      </c>
      <c r="F270" s="487" t="s">
        <v>75</v>
      </c>
      <c r="G270" s="488"/>
      <c r="H270" s="488">
        <f t="shared" si="14"/>
        <v>0</v>
      </c>
    </row>
    <row r="271" spans="1:8" ht="60" x14ac:dyDescent="0.2">
      <c r="A271" s="484">
        <v>182</v>
      </c>
      <c r="B271" s="484"/>
      <c r="C271" s="485"/>
      <c r="D271" s="486" t="s">
        <v>1137</v>
      </c>
      <c r="E271" s="487">
        <v>10</v>
      </c>
      <c r="F271" s="487" t="s">
        <v>75</v>
      </c>
      <c r="G271" s="488"/>
      <c r="H271" s="488">
        <f t="shared" si="14"/>
        <v>0</v>
      </c>
    </row>
    <row r="272" spans="1:8" ht="48" x14ac:dyDescent="0.2">
      <c r="A272" s="484">
        <v>183</v>
      </c>
      <c r="B272" s="484" t="s">
        <v>1138</v>
      </c>
      <c r="C272" s="485"/>
      <c r="D272" s="486" t="s">
        <v>1139</v>
      </c>
      <c r="E272" s="487">
        <v>150</v>
      </c>
      <c r="F272" s="487" t="s">
        <v>75</v>
      </c>
      <c r="G272" s="488"/>
      <c r="H272" s="488">
        <f t="shared" si="14"/>
        <v>0</v>
      </c>
    </row>
    <row r="273" spans="1:8" ht="48" x14ac:dyDescent="0.2">
      <c r="A273" s="484">
        <v>184</v>
      </c>
      <c r="B273" s="484" t="s">
        <v>1140</v>
      </c>
      <c r="C273" s="485"/>
      <c r="D273" s="486" t="s">
        <v>1141</v>
      </c>
      <c r="E273" s="487">
        <v>60</v>
      </c>
      <c r="F273" s="487" t="s">
        <v>75</v>
      </c>
      <c r="G273" s="488"/>
      <c r="H273" s="488">
        <f t="shared" si="14"/>
        <v>0</v>
      </c>
    </row>
    <row r="274" spans="1:8" ht="48" x14ac:dyDescent="0.2">
      <c r="A274" s="484">
        <v>185</v>
      </c>
      <c r="B274" s="484" t="s">
        <v>1142</v>
      </c>
      <c r="C274" s="485"/>
      <c r="D274" s="486" t="s">
        <v>1143</v>
      </c>
      <c r="E274" s="487">
        <v>20</v>
      </c>
      <c r="F274" s="487" t="s">
        <v>75</v>
      </c>
      <c r="G274" s="488"/>
      <c r="H274" s="488">
        <f t="shared" si="14"/>
        <v>0</v>
      </c>
    </row>
    <row r="275" spans="1:8" ht="60" x14ac:dyDescent="0.2">
      <c r="A275" s="484">
        <v>186</v>
      </c>
      <c r="B275" s="484" t="s">
        <v>1144</v>
      </c>
      <c r="C275" s="485"/>
      <c r="D275" s="486" t="s">
        <v>1145</v>
      </c>
      <c r="E275" s="487">
        <v>20</v>
      </c>
      <c r="F275" s="487" t="s">
        <v>75</v>
      </c>
      <c r="G275" s="488"/>
      <c r="H275" s="488">
        <f t="shared" si="14"/>
        <v>0</v>
      </c>
    </row>
    <row r="276" spans="1:8" ht="60" x14ac:dyDescent="0.2">
      <c r="A276" s="484">
        <v>187</v>
      </c>
      <c r="B276" s="484" t="s">
        <v>1146</v>
      </c>
      <c r="C276" s="485"/>
      <c r="D276" s="486" t="s">
        <v>1147</v>
      </c>
      <c r="E276" s="487">
        <v>20</v>
      </c>
      <c r="F276" s="487" t="s">
        <v>75</v>
      </c>
      <c r="G276" s="488"/>
      <c r="H276" s="488">
        <f t="shared" si="14"/>
        <v>0</v>
      </c>
    </row>
    <row r="277" spans="1:8" x14ac:dyDescent="0.2">
      <c r="A277" s="484">
        <v>188</v>
      </c>
      <c r="B277" s="484"/>
      <c r="C277" s="485"/>
      <c r="D277" s="486" t="s">
        <v>1148</v>
      </c>
      <c r="E277" s="487">
        <v>1</v>
      </c>
      <c r="F277" s="487" t="s">
        <v>102</v>
      </c>
      <c r="G277" s="488"/>
      <c r="H277" s="488">
        <f t="shared" si="14"/>
        <v>0</v>
      </c>
    </row>
    <row r="278" spans="1:8" x14ac:dyDescent="0.2">
      <c r="A278" s="484">
        <v>189</v>
      </c>
      <c r="B278" s="484"/>
      <c r="C278" s="485"/>
      <c r="D278" s="486" t="s">
        <v>1149</v>
      </c>
      <c r="E278" s="487">
        <v>1</v>
      </c>
      <c r="F278" s="487" t="s">
        <v>471</v>
      </c>
      <c r="G278" s="488"/>
      <c r="H278" s="488">
        <f t="shared" si="14"/>
        <v>0</v>
      </c>
    </row>
    <row r="279" spans="1:8" ht="15" x14ac:dyDescent="0.2">
      <c r="A279" s="490"/>
      <c r="B279" s="490"/>
      <c r="C279" s="491"/>
      <c r="D279" s="492" t="s">
        <v>1013</v>
      </c>
      <c r="E279" s="493"/>
      <c r="F279" s="493"/>
      <c r="G279" s="493"/>
      <c r="H279" s="494">
        <f>SUM(H268:H278)</f>
        <v>0</v>
      </c>
    </row>
    <row r="280" spans="1:8" x14ac:dyDescent="0.2">
      <c r="A280" s="495"/>
      <c r="B280" s="495"/>
      <c r="C280" s="496" t="s">
        <v>1044</v>
      </c>
      <c r="D280" s="497" t="s">
        <v>1088</v>
      </c>
      <c r="E280" s="498"/>
      <c r="F280" s="498"/>
      <c r="G280" s="498"/>
      <c r="H280" s="499"/>
    </row>
    <row r="281" spans="1:8" x14ac:dyDescent="0.2">
      <c r="A281" s="495"/>
      <c r="B281" s="495"/>
      <c r="C281" s="496"/>
      <c r="D281" s="497"/>
      <c r="E281" s="498"/>
      <c r="F281" s="498"/>
      <c r="G281" s="498"/>
      <c r="H281" s="499"/>
    </row>
    <row r="282" spans="1:8" ht="15.75" x14ac:dyDescent="0.2">
      <c r="A282" s="500"/>
      <c r="B282" s="500"/>
      <c r="C282" s="501"/>
      <c r="D282" s="502" t="s">
        <v>1234</v>
      </c>
      <c r="E282" s="501"/>
      <c r="F282" s="501"/>
      <c r="G282" s="501"/>
      <c r="H282" s="501"/>
    </row>
    <row r="283" spans="1:8" x14ac:dyDescent="0.2">
      <c r="A283" s="503" t="s">
        <v>1007</v>
      </c>
      <c r="B283" s="503"/>
      <c r="C283" s="504" t="s">
        <v>57</v>
      </c>
      <c r="D283" s="504" t="s">
        <v>1010</v>
      </c>
      <c r="E283" s="503" t="s">
        <v>1011</v>
      </c>
      <c r="F283" s="503" t="s">
        <v>59</v>
      </c>
      <c r="G283" s="505" t="s">
        <v>1012</v>
      </c>
      <c r="H283" s="505" t="s">
        <v>1013</v>
      </c>
    </row>
    <row r="284" spans="1:8" x14ac:dyDescent="0.2">
      <c r="A284" s="484">
        <v>190</v>
      </c>
      <c r="B284" s="484"/>
      <c r="C284" s="485" t="s">
        <v>48</v>
      </c>
      <c r="D284" s="486" t="s">
        <v>1192</v>
      </c>
      <c r="E284" s="487">
        <v>360</v>
      </c>
      <c r="F284" s="487" t="s">
        <v>75</v>
      </c>
      <c r="G284" s="488"/>
      <c r="H284" s="488">
        <f t="shared" ref="H284:H288" si="15">E284*G284</f>
        <v>0</v>
      </c>
    </row>
    <row r="285" spans="1:8" x14ac:dyDescent="0.2">
      <c r="A285" s="484">
        <v>191</v>
      </c>
      <c r="B285" s="484"/>
      <c r="C285" s="485" t="s">
        <v>48</v>
      </c>
      <c r="D285" s="486" t="s">
        <v>1152</v>
      </c>
      <c r="E285" s="487">
        <v>10</v>
      </c>
      <c r="F285" s="487" t="s">
        <v>75</v>
      </c>
      <c r="G285" s="488"/>
      <c r="H285" s="488">
        <f t="shared" si="15"/>
        <v>0</v>
      </c>
    </row>
    <row r="286" spans="1:8" x14ac:dyDescent="0.2">
      <c r="A286" s="484">
        <v>192</v>
      </c>
      <c r="B286" s="484"/>
      <c r="C286" s="485"/>
      <c r="D286" s="486" t="s">
        <v>1193</v>
      </c>
      <c r="E286" s="487">
        <v>270</v>
      </c>
      <c r="F286" s="487" t="s">
        <v>75</v>
      </c>
      <c r="G286" s="488"/>
      <c r="H286" s="488">
        <f t="shared" si="15"/>
        <v>0</v>
      </c>
    </row>
    <row r="287" spans="1:8" x14ac:dyDescent="0.2">
      <c r="A287" s="484">
        <v>193</v>
      </c>
      <c r="B287" s="484"/>
      <c r="C287" s="485"/>
      <c r="D287" s="486" t="s">
        <v>1155</v>
      </c>
      <c r="E287" s="487">
        <v>1</v>
      </c>
      <c r="F287" s="487" t="s">
        <v>102</v>
      </c>
      <c r="G287" s="488"/>
      <c r="H287" s="488">
        <f t="shared" si="15"/>
        <v>0</v>
      </c>
    </row>
    <row r="288" spans="1:8" x14ac:dyDescent="0.2">
      <c r="A288" s="484">
        <v>194</v>
      </c>
      <c r="B288" s="484"/>
      <c r="C288" s="485"/>
      <c r="D288" s="486" t="s">
        <v>1070</v>
      </c>
      <c r="E288" s="487">
        <v>1</v>
      </c>
      <c r="F288" s="487" t="s">
        <v>471</v>
      </c>
      <c r="G288" s="488"/>
      <c r="H288" s="488">
        <f t="shared" si="15"/>
        <v>0</v>
      </c>
    </row>
    <row r="289" spans="1:8" ht="15" x14ac:dyDescent="0.2">
      <c r="A289" s="490"/>
      <c r="B289" s="490"/>
      <c r="C289" s="491"/>
      <c r="D289" s="492" t="s">
        <v>1013</v>
      </c>
      <c r="E289" s="493"/>
      <c r="F289" s="493"/>
      <c r="G289" s="493"/>
      <c r="H289" s="494">
        <f>SUM(H284:H288)</f>
        <v>0</v>
      </c>
    </row>
    <row r="290" spans="1:8" x14ac:dyDescent="0.2">
      <c r="A290" s="495"/>
      <c r="B290" s="495"/>
      <c r="C290" s="496" t="s">
        <v>1044</v>
      </c>
      <c r="D290" s="497" t="s">
        <v>1088</v>
      </c>
      <c r="E290" s="498"/>
      <c r="F290" s="498"/>
      <c r="G290" s="498"/>
      <c r="H290" s="499"/>
    </row>
    <row r="291" spans="1:8" x14ac:dyDescent="0.2">
      <c r="A291" s="495"/>
      <c r="B291" s="495"/>
      <c r="C291" s="496"/>
      <c r="D291" s="497"/>
      <c r="E291" s="498"/>
      <c r="F291" s="498"/>
      <c r="G291" s="498"/>
      <c r="H291" s="499"/>
    </row>
    <row r="292" spans="1:8" ht="18" x14ac:dyDescent="0.2">
      <c r="A292" s="717" t="s">
        <v>1235</v>
      </c>
      <c r="B292" s="717"/>
      <c r="C292" s="717"/>
      <c r="D292" s="717"/>
      <c r="E292" s="717"/>
      <c r="F292" s="717"/>
      <c r="G292" s="717"/>
      <c r="H292" s="717"/>
    </row>
    <row r="293" spans="1:8" x14ac:dyDescent="0.2">
      <c r="A293" s="495"/>
      <c r="B293" s="495"/>
      <c r="C293" s="506"/>
      <c r="D293" s="506"/>
      <c r="E293" s="506"/>
      <c r="F293" s="507"/>
      <c r="G293" s="506"/>
      <c r="H293" s="506"/>
    </row>
    <row r="294" spans="1:8" ht="15.75" x14ac:dyDescent="0.2">
      <c r="A294" s="500"/>
      <c r="B294" s="500"/>
      <c r="C294" s="501"/>
      <c r="D294" s="502" t="s">
        <v>1236</v>
      </c>
      <c r="E294" s="501"/>
      <c r="F294" s="501"/>
      <c r="G294" s="501"/>
      <c r="H294" s="501"/>
    </row>
    <row r="295" spans="1:8" x14ac:dyDescent="0.2">
      <c r="A295" s="503" t="s">
        <v>1007</v>
      </c>
      <c r="B295" s="503"/>
      <c r="C295" s="504" t="s">
        <v>57</v>
      </c>
      <c r="D295" s="504" t="s">
        <v>1010</v>
      </c>
      <c r="E295" s="503" t="s">
        <v>1011</v>
      </c>
      <c r="F295" s="503" t="s">
        <v>59</v>
      </c>
      <c r="G295" s="505" t="s">
        <v>1012</v>
      </c>
      <c r="H295" s="505" t="s">
        <v>1013</v>
      </c>
    </row>
    <row r="296" spans="1:8" ht="24" x14ac:dyDescent="0.2">
      <c r="A296" s="484">
        <v>195</v>
      </c>
      <c r="B296" s="484" t="s">
        <v>1237</v>
      </c>
      <c r="C296" s="485"/>
      <c r="D296" s="486" t="s">
        <v>1238</v>
      </c>
      <c r="E296" s="487">
        <v>1</v>
      </c>
      <c r="F296" s="487" t="s">
        <v>70</v>
      </c>
      <c r="G296" s="488"/>
      <c r="H296" s="488">
        <f t="shared" ref="H296:H305" si="16">E296*G296</f>
        <v>0</v>
      </c>
    </row>
    <row r="297" spans="1:8" ht="24" x14ac:dyDescent="0.2">
      <c r="A297" s="484">
        <v>196</v>
      </c>
      <c r="B297" s="484"/>
      <c r="C297" s="485"/>
      <c r="D297" s="486" t="s">
        <v>1239</v>
      </c>
      <c r="E297" s="487">
        <v>1</v>
      </c>
      <c r="F297" s="487" t="s">
        <v>70</v>
      </c>
      <c r="G297" s="488"/>
      <c r="H297" s="488">
        <f t="shared" si="16"/>
        <v>0</v>
      </c>
    </row>
    <row r="298" spans="1:8" ht="24" x14ac:dyDescent="0.2">
      <c r="A298" s="484">
        <v>197</v>
      </c>
      <c r="B298" s="484"/>
      <c r="C298" s="485"/>
      <c r="D298" s="486" t="s">
        <v>1240</v>
      </c>
      <c r="E298" s="487">
        <v>4</v>
      </c>
      <c r="F298" s="487" t="s">
        <v>70</v>
      </c>
      <c r="G298" s="488"/>
      <c r="H298" s="488">
        <f t="shared" si="16"/>
        <v>0</v>
      </c>
    </row>
    <row r="299" spans="1:8" ht="24" x14ac:dyDescent="0.2">
      <c r="A299" s="484">
        <v>198</v>
      </c>
      <c r="B299" s="484"/>
      <c r="C299" s="485"/>
      <c r="D299" s="486" t="s">
        <v>1241</v>
      </c>
      <c r="E299" s="487">
        <v>1</v>
      </c>
      <c r="F299" s="487" t="s">
        <v>102</v>
      </c>
      <c r="G299" s="488"/>
      <c r="H299" s="488">
        <f t="shared" si="16"/>
        <v>0</v>
      </c>
    </row>
    <row r="300" spans="1:8" x14ac:dyDescent="0.2">
      <c r="A300" s="484">
        <v>199</v>
      </c>
      <c r="B300" s="484"/>
      <c r="C300" s="485"/>
      <c r="D300" s="486" t="s">
        <v>1167</v>
      </c>
      <c r="E300" s="487">
        <v>2</v>
      </c>
      <c r="F300" s="487" t="s">
        <v>70</v>
      </c>
      <c r="G300" s="488"/>
      <c r="H300" s="488">
        <f t="shared" si="16"/>
        <v>0</v>
      </c>
    </row>
    <row r="301" spans="1:8" x14ac:dyDescent="0.2">
      <c r="A301" s="484">
        <v>200</v>
      </c>
      <c r="B301" s="484"/>
      <c r="C301" s="485"/>
      <c r="D301" s="486" t="s">
        <v>1242</v>
      </c>
      <c r="E301" s="487">
        <v>2</v>
      </c>
      <c r="F301" s="487" t="s">
        <v>70</v>
      </c>
      <c r="G301" s="488"/>
      <c r="H301" s="488">
        <f t="shared" si="16"/>
        <v>0</v>
      </c>
    </row>
    <row r="302" spans="1:8" ht="60" x14ac:dyDescent="0.2">
      <c r="A302" s="484">
        <v>201</v>
      </c>
      <c r="B302" s="484" t="s">
        <v>1243</v>
      </c>
      <c r="C302" s="485"/>
      <c r="D302" s="486" t="s">
        <v>1244</v>
      </c>
      <c r="E302" s="487">
        <v>1</v>
      </c>
      <c r="F302" s="487" t="s">
        <v>70</v>
      </c>
      <c r="G302" s="488"/>
      <c r="H302" s="488">
        <f t="shared" si="16"/>
        <v>0</v>
      </c>
    </row>
    <row r="303" spans="1:8" ht="36" x14ac:dyDescent="0.2">
      <c r="A303" s="484">
        <v>202</v>
      </c>
      <c r="B303" s="484" t="s">
        <v>1245</v>
      </c>
      <c r="C303" s="485"/>
      <c r="D303" s="486" t="s">
        <v>1246</v>
      </c>
      <c r="E303" s="487">
        <v>1</v>
      </c>
      <c r="F303" s="487" t="s">
        <v>70</v>
      </c>
      <c r="G303" s="488"/>
      <c r="H303" s="488">
        <f t="shared" si="16"/>
        <v>0</v>
      </c>
    </row>
    <row r="304" spans="1:8" x14ac:dyDescent="0.2">
      <c r="A304" s="484">
        <v>203</v>
      </c>
      <c r="B304" s="484"/>
      <c r="C304" s="485"/>
      <c r="D304" s="486" t="s">
        <v>1041</v>
      </c>
      <c r="E304" s="487">
        <v>1</v>
      </c>
      <c r="F304" s="487" t="s">
        <v>70</v>
      </c>
      <c r="G304" s="488"/>
      <c r="H304" s="488">
        <f t="shared" si="16"/>
        <v>0</v>
      </c>
    </row>
    <row r="305" spans="1:8" x14ac:dyDescent="0.2">
      <c r="A305" s="484">
        <v>204</v>
      </c>
      <c r="B305" s="484"/>
      <c r="C305" s="485"/>
      <c r="D305" s="486" t="s">
        <v>1043</v>
      </c>
      <c r="E305" s="487">
        <v>1</v>
      </c>
      <c r="F305" s="487" t="s">
        <v>471</v>
      </c>
      <c r="G305" s="488"/>
      <c r="H305" s="488">
        <f t="shared" si="16"/>
        <v>0</v>
      </c>
    </row>
    <row r="306" spans="1:8" ht="15" x14ac:dyDescent="0.2">
      <c r="A306" s="490"/>
      <c r="B306" s="490"/>
      <c r="C306" s="491"/>
      <c r="D306" s="492" t="s">
        <v>1013</v>
      </c>
      <c r="E306" s="493"/>
      <c r="F306" s="493"/>
      <c r="G306" s="493"/>
      <c r="H306" s="494">
        <f>SUM(H296:H305)</f>
        <v>0</v>
      </c>
    </row>
    <row r="307" spans="1:8" x14ac:dyDescent="0.2">
      <c r="A307" s="495"/>
      <c r="B307" s="495"/>
      <c r="C307" s="496" t="s">
        <v>1044</v>
      </c>
      <c r="D307" s="497" t="s">
        <v>1088</v>
      </c>
      <c r="E307" s="498"/>
      <c r="F307" s="498"/>
      <c r="G307" s="498"/>
      <c r="H307" s="499"/>
    </row>
    <row r="308" spans="1:8" x14ac:dyDescent="0.2">
      <c r="A308" s="495"/>
      <c r="B308" s="495"/>
      <c r="C308" s="496"/>
      <c r="D308" s="497"/>
      <c r="E308" s="498"/>
      <c r="F308" s="498"/>
      <c r="G308" s="498"/>
      <c r="H308" s="499"/>
    </row>
    <row r="309" spans="1:8" ht="15.75" x14ac:dyDescent="0.2">
      <c r="A309" s="500"/>
      <c r="B309" s="500"/>
      <c r="C309" s="501"/>
      <c r="D309" s="502" t="s">
        <v>1247</v>
      </c>
      <c r="E309" s="501"/>
      <c r="F309" s="501"/>
      <c r="G309" s="501"/>
      <c r="H309" s="501"/>
    </row>
    <row r="310" spans="1:8" x14ac:dyDescent="0.2">
      <c r="A310" s="503" t="s">
        <v>1007</v>
      </c>
      <c r="B310" s="503"/>
      <c r="C310" s="504" t="s">
        <v>57</v>
      </c>
      <c r="D310" s="504" t="s">
        <v>1010</v>
      </c>
      <c r="E310" s="503" t="s">
        <v>1011</v>
      </c>
      <c r="F310" s="503" t="s">
        <v>59</v>
      </c>
      <c r="G310" s="505" t="s">
        <v>1012</v>
      </c>
      <c r="H310" s="505" t="s">
        <v>1013</v>
      </c>
    </row>
    <row r="311" spans="1:8" x14ac:dyDescent="0.2">
      <c r="A311" s="484">
        <v>205</v>
      </c>
      <c r="B311" s="484"/>
      <c r="C311" s="485"/>
      <c r="D311" s="486" t="s">
        <v>1248</v>
      </c>
      <c r="E311" s="487">
        <v>1</v>
      </c>
      <c r="F311" s="487" t="s">
        <v>70</v>
      </c>
      <c r="G311" s="488"/>
      <c r="H311" s="488">
        <f t="shared" ref="H311:H320" si="17">E311*G311</f>
        <v>0</v>
      </c>
    </row>
    <row r="312" spans="1:8" x14ac:dyDescent="0.2">
      <c r="A312" s="484">
        <v>206</v>
      </c>
      <c r="B312" s="484"/>
      <c r="C312" s="485"/>
      <c r="D312" s="486" t="s">
        <v>1249</v>
      </c>
      <c r="E312" s="487">
        <v>1</v>
      </c>
      <c r="F312" s="487" t="s">
        <v>70</v>
      </c>
      <c r="G312" s="488"/>
      <c r="H312" s="488">
        <f t="shared" si="17"/>
        <v>0</v>
      </c>
    </row>
    <row r="313" spans="1:8" x14ac:dyDescent="0.2">
      <c r="A313" s="484">
        <v>207</v>
      </c>
      <c r="B313" s="484"/>
      <c r="C313" s="485"/>
      <c r="D313" s="486" t="s">
        <v>1250</v>
      </c>
      <c r="E313" s="487">
        <v>4</v>
      </c>
      <c r="F313" s="487" t="s">
        <v>70</v>
      </c>
      <c r="G313" s="488"/>
      <c r="H313" s="488">
        <f t="shared" si="17"/>
        <v>0</v>
      </c>
    </row>
    <row r="314" spans="1:8" x14ac:dyDescent="0.2">
      <c r="A314" s="484">
        <v>208</v>
      </c>
      <c r="B314" s="484"/>
      <c r="C314" s="485"/>
      <c r="D314" s="486" t="s">
        <v>1251</v>
      </c>
      <c r="E314" s="487">
        <v>1</v>
      </c>
      <c r="F314" s="487" t="s">
        <v>102</v>
      </c>
      <c r="G314" s="488"/>
      <c r="H314" s="488">
        <f t="shared" si="17"/>
        <v>0</v>
      </c>
    </row>
    <row r="315" spans="1:8" x14ac:dyDescent="0.2">
      <c r="A315" s="484">
        <v>209</v>
      </c>
      <c r="B315" s="484"/>
      <c r="C315" s="485"/>
      <c r="D315" s="486" t="s">
        <v>1185</v>
      </c>
      <c r="E315" s="487">
        <v>2</v>
      </c>
      <c r="F315" s="487" t="s">
        <v>70</v>
      </c>
      <c r="G315" s="488"/>
      <c r="H315" s="488">
        <f t="shared" si="17"/>
        <v>0</v>
      </c>
    </row>
    <row r="316" spans="1:8" x14ac:dyDescent="0.2">
      <c r="A316" s="484">
        <v>210</v>
      </c>
      <c r="B316" s="484"/>
      <c r="C316" s="485"/>
      <c r="D316" s="486" t="s">
        <v>1252</v>
      </c>
      <c r="E316" s="487">
        <v>2</v>
      </c>
      <c r="F316" s="487" t="s">
        <v>70</v>
      </c>
      <c r="G316" s="488"/>
      <c r="H316" s="488">
        <f t="shared" si="17"/>
        <v>0</v>
      </c>
    </row>
    <row r="317" spans="1:8" x14ac:dyDescent="0.2">
      <c r="A317" s="484">
        <v>211</v>
      </c>
      <c r="B317" s="484"/>
      <c r="C317" s="485"/>
      <c r="D317" s="486" t="s">
        <v>1253</v>
      </c>
      <c r="E317" s="487">
        <v>1</v>
      </c>
      <c r="F317" s="487" t="s">
        <v>70</v>
      </c>
      <c r="G317" s="488"/>
      <c r="H317" s="488">
        <f t="shared" si="17"/>
        <v>0</v>
      </c>
    </row>
    <row r="318" spans="1:8" x14ac:dyDescent="0.2">
      <c r="A318" s="484">
        <v>212</v>
      </c>
      <c r="B318" s="484"/>
      <c r="C318" s="485"/>
      <c r="D318" s="486" t="s">
        <v>1254</v>
      </c>
      <c r="E318" s="487">
        <v>1</v>
      </c>
      <c r="F318" s="487" t="s">
        <v>70</v>
      </c>
      <c r="G318" s="488"/>
      <c r="H318" s="488">
        <f t="shared" si="17"/>
        <v>0</v>
      </c>
    </row>
    <row r="319" spans="1:8" x14ac:dyDescent="0.2">
      <c r="A319" s="484">
        <v>213</v>
      </c>
      <c r="B319" s="484"/>
      <c r="C319" s="485"/>
      <c r="D319" s="486" t="s">
        <v>1255</v>
      </c>
      <c r="E319" s="487">
        <v>1</v>
      </c>
      <c r="F319" s="487" t="s">
        <v>70</v>
      </c>
      <c r="G319" s="488"/>
      <c r="H319" s="488">
        <f t="shared" si="17"/>
        <v>0</v>
      </c>
    </row>
    <row r="320" spans="1:8" x14ac:dyDescent="0.2">
      <c r="A320" s="484">
        <v>214</v>
      </c>
      <c r="B320" s="484"/>
      <c r="C320" s="485"/>
      <c r="D320" s="486" t="s">
        <v>1070</v>
      </c>
      <c r="E320" s="487">
        <v>1</v>
      </c>
      <c r="F320" s="487" t="s">
        <v>471</v>
      </c>
      <c r="G320" s="488"/>
      <c r="H320" s="488">
        <f t="shared" si="17"/>
        <v>0</v>
      </c>
    </row>
    <row r="321" spans="1:8" ht="15" x14ac:dyDescent="0.2">
      <c r="A321" s="490"/>
      <c r="B321" s="490"/>
      <c r="C321" s="491"/>
      <c r="D321" s="492" t="s">
        <v>1013</v>
      </c>
      <c r="E321" s="493"/>
      <c r="F321" s="493"/>
      <c r="G321" s="493"/>
      <c r="H321" s="494">
        <f>SUM(H311:H320)</f>
        <v>0</v>
      </c>
    </row>
    <row r="322" spans="1:8" x14ac:dyDescent="0.2">
      <c r="A322" s="495"/>
      <c r="B322" s="495"/>
      <c r="C322" s="496" t="s">
        <v>1044</v>
      </c>
      <c r="D322" s="497" t="s">
        <v>1088</v>
      </c>
      <c r="E322" s="498"/>
      <c r="F322" s="498"/>
      <c r="G322" s="498"/>
      <c r="H322" s="499"/>
    </row>
    <row r="323" spans="1:8" x14ac:dyDescent="0.2">
      <c r="A323" s="495"/>
      <c r="B323" s="495"/>
      <c r="C323" s="496"/>
      <c r="D323" s="497"/>
      <c r="E323" s="498"/>
      <c r="F323" s="498"/>
      <c r="G323" s="498"/>
      <c r="H323" s="499"/>
    </row>
    <row r="324" spans="1:8" ht="15.75" x14ac:dyDescent="0.2">
      <c r="A324" s="500"/>
      <c r="B324" s="500"/>
      <c r="C324" s="501"/>
      <c r="D324" s="502" t="s">
        <v>1256</v>
      </c>
      <c r="E324" s="501"/>
      <c r="F324" s="501"/>
      <c r="G324" s="501"/>
      <c r="H324" s="501"/>
    </row>
    <row r="325" spans="1:8" x14ac:dyDescent="0.2">
      <c r="A325" s="503" t="s">
        <v>1007</v>
      </c>
      <c r="B325" s="503"/>
      <c r="C325" s="504" t="s">
        <v>57</v>
      </c>
      <c r="D325" s="504" t="s">
        <v>1010</v>
      </c>
      <c r="E325" s="503" t="s">
        <v>1011</v>
      </c>
      <c r="F325" s="503" t="s">
        <v>59</v>
      </c>
      <c r="G325" s="505" t="s">
        <v>1012</v>
      </c>
      <c r="H325" s="505" t="s">
        <v>1013</v>
      </c>
    </row>
    <row r="326" spans="1:8" ht="24" x14ac:dyDescent="0.2">
      <c r="A326" s="484">
        <v>215</v>
      </c>
      <c r="B326" s="484"/>
      <c r="C326" s="485"/>
      <c r="D326" s="486" t="s">
        <v>1257</v>
      </c>
      <c r="E326" s="487">
        <v>15</v>
      </c>
      <c r="F326" s="487" t="s">
        <v>70</v>
      </c>
      <c r="G326" s="488"/>
      <c r="H326" s="488">
        <f t="shared" ref="H326:H330" si="18">E326*G326</f>
        <v>0</v>
      </c>
    </row>
    <row r="327" spans="1:8" ht="24" x14ac:dyDescent="0.2">
      <c r="A327" s="484">
        <v>216</v>
      </c>
      <c r="B327" s="484"/>
      <c r="C327" s="485"/>
      <c r="D327" s="486" t="s">
        <v>1258</v>
      </c>
      <c r="E327" s="487">
        <v>15</v>
      </c>
      <c r="F327" s="487" t="s">
        <v>70</v>
      </c>
      <c r="G327" s="488"/>
      <c r="H327" s="488">
        <f t="shared" si="18"/>
        <v>0</v>
      </c>
    </row>
    <row r="328" spans="1:8" ht="48" x14ac:dyDescent="0.2">
      <c r="A328" s="484">
        <v>217</v>
      </c>
      <c r="B328" s="484" t="s">
        <v>1259</v>
      </c>
      <c r="C328" s="485"/>
      <c r="D328" s="486" t="s">
        <v>1260</v>
      </c>
      <c r="E328" s="487">
        <v>2</v>
      </c>
      <c r="F328" s="487" t="s">
        <v>70</v>
      </c>
      <c r="G328" s="488"/>
      <c r="H328" s="488">
        <f t="shared" si="18"/>
        <v>0</v>
      </c>
    </row>
    <row r="329" spans="1:8" ht="24" x14ac:dyDescent="0.2">
      <c r="A329" s="484">
        <v>218</v>
      </c>
      <c r="B329" s="484" t="s">
        <v>1261</v>
      </c>
      <c r="C329" s="485"/>
      <c r="D329" s="486" t="s">
        <v>1262</v>
      </c>
      <c r="E329" s="487">
        <v>2</v>
      </c>
      <c r="F329" s="487" t="s">
        <v>70</v>
      </c>
      <c r="G329" s="488"/>
      <c r="H329" s="488">
        <f t="shared" si="18"/>
        <v>0</v>
      </c>
    </row>
    <row r="330" spans="1:8" x14ac:dyDescent="0.2">
      <c r="A330" s="484">
        <v>219</v>
      </c>
      <c r="B330" s="484"/>
      <c r="C330" s="485"/>
      <c r="D330" s="486" t="s">
        <v>1043</v>
      </c>
      <c r="E330" s="487">
        <v>1</v>
      </c>
      <c r="F330" s="487" t="s">
        <v>471</v>
      </c>
      <c r="G330" s="488"/>
      <c r="H330" s="488">
        <f t="shared" si="18"/>
        <v>0</v>
      </c>
    </row>
    <row r="331" spans="1:8" ht="15" x14ac:dyDescent="0.2">
      <c r="A331" s="490"/>
      <c r="B331" s="490"/>
      <c r="C331" s="491"/>
      <c r="D331" s="492" t="s">
        <v>1013</v>
      </c>
      <c r="E331" s="493"/>
      <c r="F331" s="493"/>
      <c r="G331" s="493"/>
      <c r="H331" s="494">
        <f>SUM(H326:H330)</f>
        <v>0</v>
      </c>
    </row>
    <row r="332" spans="1:8" x14ac:dyDescent="0.2">
      <c r="A332" s="495"/>
      <c r="B332" s="495"/>
      <c r="C332" s="496" t="s">
        <v>1044</v>
      </c>
      <c r="D332" s="497" t="s">
        <v>1088</v>
      </c>
      <c r="E332" s="498"/>
      <c r="F332" s="498"/>
      <c r="G332" s="498"/>
      <c r="H332" s="499"/>
    </row>
    <row r="333" spans="1:8" x14ac:dyDescent="0.2">
      <c r="A333" s="495"/>
      <c r="B333" s="495"/>
      <c r="C333" s="496"/>
      <c r="D333" s="497"/>
      <c r="E333" s="498"/>
      <c r="F333" s="498"/>
      <c r="G333" s="498"/>
      <c r="H333" s="499"/>
    </row>
    <row r="334" spans="1:8" ht="15.75" x14ac:dyDescent="0.2">
      <c r="A334" s="500"/>
      <c r="B334" s="500"/>
      <c r="C334" s="501"/>
      <c r="D334" s="502" t="s">
        <v>1263</v>
      </c>
      <c r="E334" s="501"/>
      <c r="F334" s="501"/>
      <c r="G334" s="501"/>
      <c r="H334" s="501"/>
    </row>
    <row r="335" spans="1:8" x14ac:dyDescent="0.2">
      <c r="A335" s="503" t="s">
        <v>1007</v>
      </c>
      <c r="B335" s="503"/>
      <c r="C335" s="504" t="s">
        <v>57</v>
      </c>
      <c r="D335" s="504" t="s">
        <v>1010</v>
      </c>
      <c r="E335" s="503" t="s">
        <v>1011</v>
      </c>
      <c r="F335" s="503" t="s">
        <v>59</v>
      </c>
      <c r="G335" s="505" t="s">
        <v>1012</v>
      </c>
      <c r="H335" s="505" t="s">
        <v>1013</v>
      </c>
    </row>
    <row r="336" spans="1:8" x14ac:dyDescent="0.2">
      <c r="A336" s="484">
        <v>220</v>
      </c>
      <c r="B336" s="484"/>
      <c r="C336" s="485"/>
      <c r="D336" s="486" t="s">
        <v>1264</v>
      </c>
      <c r="E336" s="487">
        <v>15</v>
      </c>
      <c r="F336" s="487" t="s">
        <v>70</v>
      </c>
      <c r="G336" s="488"/>
      <c r="H336" s="488">
        <f t="shared" ref="H336:H340" si="19">E336*G336</f>
        <v>0</v>
      </c>
    </row>
    <row r="337" spans="1:8" x14ac:dyDescent="0.2">
      <c r="A337" s="484">
        <v>221</v>
      </c>
      <c r="B337" s="484"/>
      <c r="C337" s="485"/>
      <c r="D337" s="486" t="s">
        <v>1265</v>
      </c>
      <c r="E337" s="487">
        <v>15</v>
      </c>
      <c r="F337" s="487" t="s">
        <v>70</v>
      </c>
      <c r="G337" s="488"/>
      <c r="H337" s="488">
        <f t="shared" si="19"/>
        <v>0</v>
      </c>
    </row>
    <row r="338" spans="1:8" x14ac:dyDescent="0.2">
      <c r="A338" s="484">
        <v>222</v>
      </c>
      <c r="B338" s="484"/>
      <c r="C338" s="485"/>
      <c r="D338" s="486" t="s">
        <v>1266</v>
      </c>
      <c r="E338" s="487">
        <v>2</v>
      </c>
      <c r="F338" s="487" t="s">
        <v>70</v>
      </c>
      <c r="G338" s="488"/>
      <c r="H338" s="488">
        <f t="shared" si="19"/>
        <v>0</v>
      </c>
    </row>
    <row r="339" spans="1:8" x14ac:dyDescent="0.2">
      <c r="A339" s="484">
        <v>223</v>
      </c>
      <c r="B339" s="484"/>
      <c r="C339" s="485"/>
      <c r="D339" s="486" t="s">
        <v>1267</v>
      </c>
      <c r="E339" s="487">
        <v>2</v>
      </c>
      <c r="F339" s="487" t="s">
        <v>70</v>
      </c>
      <c r="G339" s="488"/>
      <c r="H339" s="488">
        <f t="shared" si="19"/>
        <v>0</v>
      </c>
    </row>
    <row r="340" spans="1:8" x14ac:dyDescent="0.2">
      <c r="A340" s="484">
        <v>224</v>
      </c>
      <c r="B340" s="484"/>
      <c r="C340" s="485"/>
      <c r="D340" s="486" t="s">
        <v>1070</v>
      </c>
      <c r="E340" s="487">
        <v>1</v>
      </c>
      <c r="F340" s="487" t="s">
        <v>471</v>
      </c>
      <c r="G340" s="488"/>
      <c r="H340" s="488">
        <f t="shared" si="19"/>
        <v>0</v>
      </c>
    </row>
    <row r="341" spans="1:8" ht="15" x14ac:dyDescent="0.2">
      <c r="A341" s="490"/>
      <c r="B341" s="490"/>
      <c r="C341" s="491"/>
      <c r="D341" s="492" t="s">
        <v>1013</v>
      </c>
      <c r="E341" s="493"/>
      <c r="F341" s="493"/>
      <c r="G341" s="493"/>
      <c r="H341" s="494">
        <f>SUM(H336:H340)</f>
        <v>0</v>
      </c>
    </row>
    <row r="342" spans="1:8" x14ac:dyDescent="0.2">
      <c r="A342" s="495"/>
      <c r="B342" s="495"/>
      <c r="C342" s="496" t="s">
        <v>1044</v>
      </c>
      <c r="D342" s="497" t="s">
        <v>1088</v>
      </c>
      <c r="E342" s="498"/>
      <c r="F342" s="498"/>
      <c r="G342" s="498"/>
      <c r="H342" s="499"/>
    </row>
    <row r="343" spans="1:8" x14ac:dyDescent="0.2">
      <c r="A343" s="495"/>
      <c r="B343" s="495"/>
      <c r="C343" s="496"/>
      <c r="D343" s="497"/>
      <c r="E343" s="498"/>
      <c r="F343" s="498"/>
      <c r="G343" s="498"/>
      <c r="H343" s="499"/>
    </row>
    <row r="344" spans="1:8" x14ac:dyDescent="0.2">
      <c r="A344" s="495"/>
      <c r="B344" s="495"/>
      <c r="C344" s="496"/>
      <c r="D344" s="497"/>
      <c r="E344" s="498"/>
      <c r="F344" s="498"/>
      <c r="G344" s="498"/>
      <c r="H344" s="499"/>
    </row>
    <row r="345" spans="1:8" ht="15.75" x14ac:dyDescent="0.2">
      <c r="A345" s="500"/>
      <c r="B345" s="500"/>
      <c r="C345" s="501"/>
      <c r="D345" s="502" t="s">
        <v>1268</v>
      </c>
      <c r="E345" s="501"/>
      <c r="F345" s="501"/>
      <c r="G345" s="501"/>
      <c r="H345" s="501"/>
    </row>
    <row r="346" spans="1:8" x14ac:dyDescent="0.2">
      <c r="A346" s="503" t="s">
        <v>1007</v>
      </c>
      <c r="B346" s="503"/>
      <c r="C346" s="504" t="s">
        <v>57</v>
      </c>
      <c r="D346" s="504" t="s">
        <v>1010</v>
      </c>
      <c r="E346" s="503" t="s">
        <v>1011</v>
      </c>
      <c r="F346" s="503" t="s">
        <v>59</v>
      </c>
      <c r="G346" s="505" t="s">
        <v>1012</v>
      </c>
      <c r="H346" s="505" t="s">
        <v>1013</v>
      </c>
    </row>
    <row r="347" spans="1:8" x14ac:dyDescent="0.2">
      <c r="A347" s="484">
        <v>225</v>
      </c>
      <c r="B347" s="489" t="s">
        <v>1229</v>
      </c>
      <c r="C347" s="485"/>
      <c r="D347" s="486" t="s">
        <v>1269</v>
      </c>
      <c r="E347" s="487">
        <v>350</v>
      </c>
      <c r="F347" s="487" t="s">
        <v>75</v>
      </c>
      <c r="G347" s="488"/>
      <c r="H347" s="488">
        <f t="shared" ref="H347:H364" si="20">E347*G347</f>
        <v>0</v>
      </c>
    </row>
    <row r="348" spans="1:8" x14ac:dyDescent="0.2">
      <c r="A348" s="484">
        <v>226</v>
      </c>
      <c r="B348" s="489" t="s">
        <v>1127</v>
      </c>
      <c r="C348" s="485"/>
      <c r="D348" s="486" t="s">
        <v>1189</v>
      </c>
      <c r="E348" s="487">
        <v>450</v>
      </c>
      <c r="F348" s="487" t="s">
        <v>75</v>
      </c>
      <c r="G348" s="488"/>
      <c r="H348" s="488">
        <f t="shared" si="20"/>
        <v>0</v>
      </c>
    </row>
    <row r="349" spans="1:8" ht="24" x14ac:dyDescent="0.2">
      <c r="A349" s="484">
        <v>227</v>
      </c>
      <c r="B349" s="489" t="s">
        <v>1270</v>
      </c>
      <c r="C349" s="485"/>
      <c r="D349" s="486" t="s">
        <v>1271</v>
      </c>
      <c r="E349" s="487">
        <v>24</v>
      </c>
      <c r="F349" s="487" t="s">
        <v>70</v>
      </c>
      <c r="G349" s="488"/>
      <c r="H349" s="488">
        <f t="shared" si="20"/>
        <v>0</v>
      </c>
    </row>
    <row r="350" spans="1:8" ht="24" x14ac:dyDescent="0.2">
      <c r="A350" s="484">
        <v>228</v>
      </c>
      <c r="B350" s="484" t="s">
        <v>1272</v>
      </c>
      <c r="C350" s="485"/>
      <c r="D350" s="486" t="s">
        <v>1273</v>
      </c>
      <c r="E350" s="487">
        <v>20</v>
      </c>
      <c r="F350" s="487" t="s">
        <v>75</v>
      </c>
      <c r="G350" s="488"/>
      <c r="H350" s="488">
        <f t="shared" si="20"/>
        <v>0</v>
      </c>
    </row>
    <row r="351" spans="1:8" x14ac:dyDescent="0.2">
      <c r="A351" s="484">
        <v>229</v>
      </c>
      <c r="B351" s="484" t="s">
        <v>1133</v>
      </c>
      <c r="C351" s="485"/>
      <c r="D351" s="486" t="s">
        <v>1134</v>
      </c>
      <c r="E351" s="487">
        <v>30</v>
      </c>
      <c r="F351" s="487" t="s">
        <v>75</v>
      </c>
      <c r="G351" s="488"/>
      <c r="H351" s="488">
        <f t="shared" si="20"/>
        <v>0</v>
      </c>
    </row>
    <row r="352" spans="1:8" x14ac:dyDescent="0.2">
      <c r="A352" s="484">
        <v>230</v>
      </c>
      <c r="B352" s="484" t="s">
        <v>1274</v>
      </c>
      <c r="C352" s="485"/>
      <c r="D352" s="486" t="s">
        <v>1275</v>
      </c>
      <c r="E352" s="487">
        <v>30</v>
      </c>
      <c r="F352" s="487" t="s">
        <v>75</v>
      </c>
      <c r="G352" s="488"/>
      <c r="H352" s="488">
        <f t="shared" si="20"/>
        <v>0</v>
      </c>
    </row>
    <row r="353" spans="1:8" ht="48" x14ac:dyDescent="0.2">
      <c r="A353" s="484">
        <v>231</v>
      </c>
      <c r="B353" s="484" t="s">
        <v>1276</v>
      </c>
      <c r="C353" s="485"/>
      <c r="D353" s="486" t="s">
        <v>1277</v>
      </c>
      <c r="E353" s="487">
        <v>1</v>
      </c>
      <c r="F353" s="487" t="s">
        <v>70</v>
      </c>
      <c r="G353" s="488"/>
      <c r="H353" s="488">
        <f t="shared" si="20"/>
        <v>0</v>
      </c>
    </row>
    <row r="354" spans="1:8" x14ac:dyDescent="0.2">
      <c r="A354" s="484">
        <v>232</v>
      </c>
      <c r="B354" s="484"/>
      <c r="C354" s="485"/>
      <c r="D354" s="486" t="s">
        <v>1278</v>
      </c>
      <c r="E354" s="487">
        <v>1</v>
      </c>
      <c r="F354" s="487" t="s">
        <v>70</v>
      </c>
      <c r="G354" s="488"/>
      <c r="H354" s="488">
        <f t="shared" si="20"/>
        <v>0</v>
      </c>
    </row>
    <row r="355" spans="1:8" ht="24" x14ac:dyDescent="0.2">
      <c r="A355" s="484">
        <v>233</v>
      </c>
      <c r="B355" s="484"/>
      <c r="C355" s="485"/>
      <c r="D355" s="486" t="s">
        <v>1279</v>
      </c>
      <c r="E355" s="487">
        <v>1</v>
      </c>
      <c r="F355" s="487" t="s">
        <v>70</v>
      </c>
      <c r="G355" s="488"/>
      <c r="H355" s="488">
        <f t="shared" si="20"/>
        <v>0</v>
      </c>
    </row>
    <row r="356" spans="1:8" ht="24" x14ac:dyDescent="0.2">
      <c r="A356" s="484">
        <v>234</v>
      </c>
      <c r="B356" s="484"/>
      <c r="C356" s="485"/>
      <c r="D356" s="486" t="s">
        <v>1280</v>
      </c>
      <c r="E356" s="487">
        <v>1</v>
      </c>
      <c r="F356" s="487" t="s">
        <v>102</v>
      </c>
      <c r="G356" s="488"/>
      <c r="H356" s="488">
        <f t="shared" si="20"/>
        <v>0</v>
      </c>
    </row>
    <row r="357" spans="1:8" ht="60" x14ac:dyDescent="0.2">
      <c r="A357" s="484">
        <v>235</v>
      </c>
      <c r="B357" s="484"/>
      <c r="C357" s="485"/>
      <c r="D357" s="486" t="s">
        <v>1137</v>
      </c>
      <c r="E357" s="487">
        <v>10</v>
      </c>
      <c r="F357" s="487" t="s">
        <v>75</v>
      </c>
      <c r="G357" s="488"/>
      <c r="H357" s="488">
        <f t="shared" si="20"/>
        <v>0</v>
      </c>
    </row>
    <row r="358" spans="1:8" ht="48" x14ac:dyDescent="0.2">
      <c r="A358" s="484">
        <v>236</v>
      </c>
      <c r="B358" s="484" t="s">
        <v>1138</v>
      </c>
      <c r="C358" s="485"/>
      <c r="D358" s="486" t="s">
        <v>1139</v>
      </c>
      <c r="E358" s="487">
        <v>150</v>
      </c>
      <c r="F358" s="487" t="s">
        <v>75</v>
      </c>
      <c r="G358" s="488"/>
      <c r="H358" s="488">
        <f t="shared" si="20"/>
        <v>0</v>
      </c>
    </row>
    <row r="359" spans="1:8" ht="48" x14ac:dyDescent="0.2">
      <c r="A359" s="484">
        <v>237</v>
      </c>
      <c r="B359" s="484" t="s">
        <v>1140</v>
      </c>
      <c r="C359" s="485"/>
      <c r="D359" s="486" t="s">
        <v>1141</v>
      </c>
      <c r="E359" s="487">
        <v>50</v>
      </c>
      <c r="F359" s="487" t="s">
        <v>75</v>
      </c>
      <c r="G359" s="488"/>
      <c r="H359" s="488">
        <f t="shared" si="20"/>
        <v>0</v>
      </c>
    </row>
    <row r="360" spans="1:8" ht="48" x14ac:dyDescent="0.2">
      <c r="A360" s="484">
        <v>238</v>
      </c>
      <c r="B360" s="484" t="s">
        <v>1142</v>
      </c>
      <c r="C360" s="485"/>
      <c r="D360" s="486" t="s">
        <v>1143</v>
      </c>
      <c r="E360" s="487">
        <v>50</v>
      </c>
      <c r="F360" s="487" t="s">
        <v>75</v>
      </c>
      <c r="G360" s="488"/>
      <c r="H360" s="488">
        <f t="shared" si="20"/>
        <v>0</v>
      </c>
    </row>
    <row r="361" spans="1:8" ht="60" x14ac:dyDescent="0.2">
      <c r="A361" s="484">
        <v>239</v>
      </c>
      <c r="B361" s="484" t="s">
        <v>1144</v>
      </c>
      <c r="C361" s="485"/>
      <c r="D361" s="486" t="s">
        <v>1145</v>
      </c>
      <c r="E361" s="487">
        <v>50</v>
      </c>
      <c r="F361" s="487" t="s">
        <v>75</v>
      </c>
      <c r="G361" s="488"/>
      <c r="H361" s="488">
        <f t="shared" si="20"/>
        <v>0</v>
      </c>
    </row>
    <row r="362" spans="1:8" ht="60" x14ac:dyDescent="0.2">
      <c r="A362" s="484">
        <v>240</v>
      </c>
      <c r="B362" s="484" t="s">
        <v>1146</v>
      </c>
      <c r="C362" s="485"/>
      <c r="D362" s="486" t="s">
        <v>1147</v>
      </c>
      <c r="E362" s="487">
        <v>50</v>
      </c>
      <c r="F362" s="487" t="s">
        <v>75</v>
      </c>
      <c r="G362" s="488"/>
      <c r="H362" s="488">
        <f t="shared" si="20"/>
        <v>0</v>
      </c>
    </row>
    <row r="363" spans="1:8" x14ac:dyDescent="0.2">
      <c r="A363" s="484">
        <v>241</v>
      </c>
      <c r="B363" s="484"/>
      <c r="C363" s="485"/>
      <c r="D363" s="486" t="s">
        <v>1148</v>
      </c>
      <c r="E363" s="487">
        <v>1</v>
      </c>
      <c r="F363" s="487" t="s">
        <v>102</v>
      </c>
      <c r="G363" s="488"/>
      <c r="H363" s="488">
        <f t="shared" si="20"/>
        <v>0</v>
      </c>
    </row>
    <row r="364" spans="1:8" x14ac:dyDescent="0.2">
      <c r="A364" s="484">
        <v>242</v>
      </c>
      <c r="B364" s="484"/>
      <c r="C364" s="485"/>
      <c r="D364" s="486" t="s">
        <v>1149</v>
      </c>
      <c r="E364" s="487">
        <v>1</v>
      </c>
      <c r="F364" s="487" t="s">
        <v>471</v>
      </c>
      <c r="G364" s="488"/>
      <c r="H364" s="488">
        <f t="shared" si="20"/>
        <v>0</v>
      </c>
    </row>
    <row r="365" spans="1:8" ht="15" x14ac:dyDescent="0.2">
      <c r="A365" s="490"/>
      <c r="B365" s="490"/>
      <c r="C365" s="491"/>
      <c r="D365" s="492" t="s">
        <v>1013</v>
      </c>
      <c r="E365" s="493"/>
      <c r="F365" s="493"/>
      <c r="G365" s="493"/>
      <c r="H365" s="494">
        <f>SUM(H347:H364)</f>
        <v>0</v>
      </c>
    </row>
    <row r="366" spans="1:8" x14ac:dyDescent="0.2">
      <c r="A366" s="495"/>
      <c r="B366" s="495"/>
      <c r="C366" s="496" t="s">
        <v>1044</v>
      </c>
      <c r="D366" s="497" t="s">
        <v>1088</v>
      </c>
      <c r="E366" s="498"/>
      <c r="F366" s="498"/>
      <c r="G366" s="498"/>
      <c r="H366" s="499"/>
    </row>
    <row r="367" spans="1:8" x14ac:dyDescent="0.2">
      <c r="A367" s="495"/>
      <c r="B367" s="495"/>
      <c r="C367" s="496"/>
      <c r="D367" s="497"/>
      <c r="E367" s="498"/>
      <c r="F367" s="498"/>
      <c r="G367" s="498"/>
      <c r="H367" s="499"/>
    </row>
    <row r="368" spans="1:8" ht="15.75" x14ac:dyDescent="0.2">
      <c r="A368" s="500"/>
      <c r="B368" s="500"/>
      <c r="C368" s="501"/>
      <c r="D368" s="502" t="s">
        <v>1281</v>
      </c>
      <c r="E368" s="501"/>
      <c r="F368" s="501"/>
      <c r="G368" s="501"/>
      <c r="H368" s="501"/>
    </row>
    <row r="369" spans="1:8" x14ac:dyDescent="0.2">
      <c r="A369" s="503" t="s">
        <v>1007</v>
      </c>
      <c r="B369" s="503"/>
      <c r="C369" s="504" t="s">
        <v>57</v>
      </c>
      <c r="D369" s="504" t="s">
        <v>1010</v>
      </c>
      <c r="E369" s="503" t="s">
        <v>1011</v>
      </c>
      <c r="F369" s="503" t="s">
        <v>59</v>
      </c>
      <c r="G369" s="505" t="s">
        <v>1012</v>
      </c>
      <c r="H369" s="505" t="s">
        <v>1013</v>
      </c>
    </row>
    <row r="370" spans="1:8" x14ac:dyDescent="0.2">
      <c r="A370" s="484">
        <v>243</v>
      </c>
      <c r="B370" s="484"/>
      <c r="C370" s="485"/>
      <c r="D370" s="486" t="s">
        <v>1192</v>
      </c>
      <c r="E370" s="487">
        <v>880</v>
      </c>
      <c r="F370" s="487" t="s">
        <v>75</v>
      </c>
      <c r="G370" s="488"/>
      <c r="H370" s="488">
        <f t="shared" ref="H370:H376" si="21">E370*G370</f>
        <v>0</v>
      </c>
    </row>
    <row r="371" spans="1:8" x14ac:dyDescent="0.2">
      <c r="A371" s="484">
        <v>244</v>
      </c>
      <c r="B371" s="484"/>
      <c r="C371" s="485"/>
      <c r="D371" s="486" t="s">
        <v>1282</v>
      </c>
      <c r="E371" s="487">
        <v>18</v>
      </c>
      <c r="F371" s="487" t="s">
        <v>70</v>
      </c>
      <c r="G371" s="488"/>
      <c r="H371" s="488">
        <f t="shared" si="21"/>
        <v>0</v>
      </c>
    </row>
    <row r="372" spans="1:8" x14ac:dyDescent="0.2">
      <c r="A372" s="484">
        <v>245</v>
      </c>
      <c r="B372" s="484"/>
      <c r="C372" s="485"/>
      <c r="D372" s="486" t="s">
        <v>1152</v>
      </c>
      <c r="E372" s="487">
        <v>10</v>
      </c>
      <c r="F372" s="487" t="s">
        <v>75</v>
      </c>
      <c r="G372" s="488"/>
      <c r="H372" s="488">
        <f t="shared" si="21"/>
        <v>0</v>
      </c>
    </row>
    <row r="373" spans="1:8" x14ac:dyDescent="0.2">
      <c r="A373" s="484">
        <v>246</v>
      </c>
      <c r="B373" s="484"/>
      <c r="C373" s="485"/>
      <c r="D373" s="486" t="s">
        <v>1153</v>
      </c>
      <c r="E373" s="487">
        <v>250</v>
      </c>
      <c r="F373" s="487" t="s">
        <v>75</v>
      </c>
      <c r="G373" s="488"/>
      <c r="H373" s="488">
        <f t="shared" si="21"/>
        <v>0</v>
      </c>
    </row>
    <row r="374" spans="1:8" x14ac:dyDescent="0.2">
      <c r="A374" s="484">
        <v>247</v>
      </c>
      <c r="B374" s="484"/>
      <c r="C374" s="485"/>
      <c r="D374" s="486" t="s">
        <v>1154</v>
      </c>
      <c r="E374" s="487">
        <v>100</v>
      </c>
      <c r="F374" s="487" t="s">
        <v>75</v>
      </c>
      <c r="G374" s="488"/>
      <c r="H374" s="488">
        <f t="shared" si="21"/>
        <v>0</v>
      </c>
    </row>
    <row r="375" spans="1:8" x14ac:dyDescent="0.2">
      <c r="A375" s="484">
        <v>248</v>
      </c>
      <c r="B375" s="484"/>
      <c r="C375" s="485"/>
      <c r="D375" s="486" t="s">
        <v>1155</v>
      </c>
      <c r="E375" s="487">
        <v>1</v>
      </c>
      <c r="F375" s="487" t="s">
        <v>102</v>
      </c>
      <c r="G375" s="488"/>
      <c r="H375" s="488">
        <f t="shared" si="21"/>
        <v>0</v>
      </c>
    </row>
    <row r="376" spans="1:8" x14ac:dyDescent="0.2">
      <c r="A376" s="484">
        <v>249</v>
      </c>
      <c r="B376" s="484"/>
      <c r="C376" s="485"/>
      <c r="D376" s="486" t="s">
        <v>1070</v>
      </c>
      <c r="E376" s="487">
        <v>1</v>
      </c>
      <c r="F376" s="487" t="s">
        <v>471</v>
      </c>
      <c r="G376" s="488"/>
      <c r="H376" s="488">
        <f t="shared" si="21"/>
        <v>0</v>
      </c>
    </row>
    <row r="377" spans="1:8" ht="15" x14ac:dyDescent="0.2">
      <c r="A377" s="490"/>
      <c r="B377" s="490"/>
      <c r="C377" s="491"/>
      <c r="D377" s="492" t="s">
        <v>1013</v>
      </c>
      <c r="E377" s="493"/>
      <c r="F377" s="493"/>
      <c r="G377" s="493"/>
      <c r="H377" s="494">
        <f>SUM(H370:H376)</f>
        <v>0</v>
      </c>
    </row>
    <row r="378" spans="1:8" x14ac:dyDescent="0.2">
      <c r="A378" s="495"/>
      <c r="B378" s="495"/>
      <c r="C378" s="496" t="s">
        <v>1044</v>
      </c>
      <c r="D378" s="497" t="s">
        <v>1088</v>
      </c>
      <c r="E378" s="498"/>
      <c r="F378" s="498"/>
      <c r="G378" s="498"/>
      <c r="H378" s="499"/>
    </row>
    <row r="379" spans="1:8" x14ac:dyDescent="0.2">
      <c r="A379" s="495"/>
      <c r="B379" s="495"/>
      <c r="C379" s="496"/>
      <c r="D379" s="497"/>
      <c r="E379" s="498"/>
      <c r="F379" s="498"/>
      <c r="G379" s="498"/>
      <c r="H379" s="499"/>
    </row>
    <row r="380" spans="1:8" x14ac:dyDescent="0.2">
      <c r="A380" s="495"/>
      <c r="B380" s="495"/>
      <c r="C380" s="496"/>
      <c r="D380" s="497"/>
      <c r="E380" s="498"/>
      <c r="F380" s="498"/>
      <c r="G380" s="498"/>
      <c r="H380" s="499"/>
    </row>
    <row r="381" spans="1:8" x14ac:dyDescent="0.2">
      <c r="A381" s="495"/>
      <c r="B381" s="495"/>
      <c r="C381" s="506"/>
      <c r="D381" s="506"/>
      <c r="E381" s="506"/>
      <c r="F381" s="506"/>
      <c r="G381" s="506"/>
      <c r="H381" s="508"/>
    </row>
    <row r="382" spans="1:8" ht="18" x14ac:dyDescent="0.2">
      <c r="A382" s="717" t="s">
        <v>1283</v>
      </c>
      <c r="B382" s="717"/>
      <c r="C382" s="717"/>
      <c r="D382" s="717"/>
      <c r="E382" s="717"/>
      <c r="F382" s="717"/>
      <c r="G382" s="717"/>
      <c r="H382" s="717"/>
    </row>
    <row r="383" spans="1:8" x14ac:dyDescent="0.2">
      <c r="A383" s="495"/>
      <c r="B383" s="495"/>
      <c r="C383" s="506"/>
      <c r="D383" s="506"/>
      <c r="E383" s="506"/>
      <c r="F383" s="507"/>
      <c r="G383" s="506"/>
      <c r="H383" s="506"/>
    </row>
    <row r="384" spans="1:8" ht="15.75" x14ac:dyDescent="0.2">
      <c r="A384" s="500"/>
      <c r="B384" s="500"/>
      <c r="C384" s="501"/>
      <c r="D384" s="502" t="s">
        <v>17</v>
      </c>
      <c r="E384" s="501"/>
      <c r="F384" s="501"/>
      <c r="G384" s="501"/>
      <c r="H384" s="501"/>
    </row>
    <row r="385" spans="1:8" x14ac:dyDescent="0.2">
      <c r="A385" s="503" t="s">
        <v>1007</v>
      </c>
      <c r="B385" s="503"/>
      <c r="C385" s="504" t="s">
        <v>57</v>
      </c>
      <c r="D385" s="504" t="s">
        <v>1010</v>
      </c>
      <c r="E385" s="503" t="s">
        <v>1011</v>
      </c>
      <c r="F385" s="503" t="s">
        <v>59</v>
      </c>
      <c r="G385" s="505" t="s">
        <v>1012</v>
      </c>
      <c r="H385" s="505" t="s">
        <v>1013</v>
      </c>
    </row>
    <row r="386" spans="1:8" x14ac:dyDescent="0.2">
      <c r="A386" s="484">
        <v>250</v>
      </c>
      <c r="B386" s="484"/>
      <c r="C386" s="485" t="s">
        <v>1284</v>
      </c>
      <c r="D386" s="486" t="s">
        <v>1285</v>
      </c>
      <c r="E386" s="487">
        <v>1</v>
      </c>
      <c r="F386" s="487" t="s">
        <v>70</v>
      </c>
      <c r="G386" s="488"/>
      <c r="H386" s="488">
        <f t="shared" ref="H386:H388" si="22">E386*G386</f>
        <v>0</v>
      </c>
    </row>
    <row r="387" spans="1:8" x14ac:dyDescent="0.2">
      <c r="A387" s="484">
        <v>251</v>
      </c>
      <c r="B387" s="484"/>
      <c r="C387" s="485" t="s">
        <v>1286</v>
      </c>
      <c r="D387" s="486" t="s">
        <v>1287</v>
      </c>
      <c r="E387" s="487">
        <v>1</v>
      </c>
      <c r="F387" s="487" t="s">
        <v>70</v>
      </c>
      <c r="G387" s="488"/>
      <c r="H387" s="488">
        <f t="shared" si="22"/>
        <v>0</v>
      </c>
    </row>
    <row r="388" spans="1:8" x14ac:dyDescent="0.2">
      <c r="A388" s="484">
        <v>252</v>
      </c>
      <c r="B388" s="484"/>
      <c r="C388" s="485" t="s">
        <v>1288</v>
      </c>
      <c r="D388" s="486" t="s">
        <v>1289</v>
      </c>
      <c r="E388" s="487">
        <v>1</v>
      </c>
      <c r="F388" s="487" t="s">
        <v>102</v>
      </c>
      <c r="G388" s="488"/>
      <c r="H388" s="488">
        <f t="shared" si="22"/>
        <v>0</v>
      </c>
    </row>
    <row r="389" spans="1:8" ht="15" x14ac:dyDescent="0.2">
      <c r="A389" s="490"/>
      <c r="B389" s="490"/>
      <c r="C389" s="491"/>
      <c r="D389" s="492" t="s">
        <v>1013</v>
      </c>
      <c r="E389" s="493"/>
      <c r="F389" s="493"/>
      <c r="G389" s="493"/>
      <c r="H389" s="494">
        <f>SUM(H386:H388)</f>
        <v>0</v>
      </c>
    </row>
    <row r="390" spans="1:8" x14ac:dyDescent="0.2">
      <c r="A390" s="495"/>
      <c r="B390" s="495"/>
      <c r="C390" s="496" t="s">
        <v>1044</v>
      </c>
      <c r="D390" s="497" t="s">
        <v>1088</v>
      </c>
      <c r="E390" s="498"/>
      <c r="F390" s="498"/>
      <c r="G390" s="498"/>
      <c r="H390" s="499"/>
    </row>
    <row r="391" spans="1:8" x14ac:dyDescent="0.2">
      <c r="A391" s="495"/>
      <c r="B391" s="495"/>
      <c r="C391" s="496"/>
      <c r="D391" s="497"/>
      <c r="E391" s="498"/>
      <c r="F391" s="498"/>
      <c r="G391" s="498"/>
      <c r="H391" s="499"/>
    </row>
    <row r="392" spans="1:8" x14ac:dyDescent="0.2">
      <c r="A392" s="495"/>
      <c r="B392" s="495"/>
      <c r="C392" s="496"/>
      <c r="D392" s="497"/>
      <c r="E392" s="498"/>
      <c r="F392" s="498"/>
      <c r="G392" s="498"/>
      <c r="H392" s="499"/>
    </row>
    <row r="393" spans="1:8" x14ac:dyDescent="0.2">
      <c r="A393" s="495"/>
      <c r="B393" s="495"/>
      <c r="C393" s="496"/>
      <c r="D393" s="497"/>
      <c r="E393" s="498"/>
      <c r="F393" s="498"/>
      <c r="G393" s="498"/>
      <c r="H393" s="499"/>
    </row>
    <row r="394" spans="1:8" ht="15.75" x14ac:dyDescent="0.2">
      <c r="A394" s="495"/>
      <c r="B394" s="495"/>
      <c r="C394" s="506"/>
      <c r="D394" s="509" t="s">
        <v>1290</v>
      </c>
      <c r="E394" s="506"/>
      <c r="F394" s="506"/>
      <c r="G394" s="507"/>
      <c r="H394" s="510">
        <f>SUM(H35+H64+H78+H91+H108+H124+H146+H157+H175+H197+H210+H220+H244+H263+H279+H289+H306+H321+H331+H341+H365+H377+H389)</f>
        <v>0</v>
      </c>
    </row>
    <row r="395" spans="1:8" ht="15.75" x14ac:dyDescent="0.2">
      <c r="A395" s="495"/>
      <c r="B395" s="495"/>
      <c r="C395" s="506"/>
      <c r="D395" s="509" t="s">
        <v>1291</v>
      </c>
      <c r="E395" s="506"/>
      <c r="F395" s="511" t="s">
        <v>1292</v>
      </c>
      <c r="G395" s="512"/>
      <c r="H395" s="513">
        <f>H394/100*21</f>
        <v>0</v>
      </c>
    </row>
    <row r="396" spans="1:8" ht="15.75" x14ac:dyDescent="0.2">
      <c r="A396" s="495"/>
      <c r="B396" s="495"/>
      <c r="C396" s="506"/>
      <c r="D396" s="509" t="s">
        <v>1293</v>
      </c>
      <c r="E396" s="506"/>
      <c r="F396" s="506"/>
      <c r="G396" s="506"/>
      <c r="H396" s="510">
        <f>H394+H395</f>
        <v>0</v>
      </c>
    </row>
    <row r="397" spans="1:8" x14ac:dyDescent="0.2">
      <c r="A397" s="495"/>
      <c r="B397" s="495"/>
      <c r="C397" s="506"/>
      <c r="D397" s="506"/>
      <c r="E397" s="506"/>
      <c r="F397" s="506"/>
      <c r="G397" s="506"/>
      <c r="H397" s="508"/>
    </row>
    <row r="398" spans="1:8" x14ac:dyDescent="0.2">
      <c r="A398" s="495"/>
      <c r="B398" s="495"/>
      <c r="C398" s="506"/>
      <c r="D398" s="506"/>
      <c r="E398" s="506"/>
      <c r="F398" s="506"/>
      <c r="G398" s="506"/>
      <c r="H398" s="506"/>
    </row>
    <row r="399" spans="1:8" x14ac:dyDescent="0.2">
      <c r="A399" s="495"/>
      <c r="B399" s="495"/>
      <c r="C399" s="506"/>
      <c r="D399" s="506"/>
      <c r="E399" s="506"/>
      <c r="F399" s="506"/>
      <c r="G399" s="506"/>
      <c r="H399" s="506"/>
    </row>
    <row r="400" spans="1:8" x14ac:dyDescent="0.2">
      <c r="A400" s="495"/>
      <c r="B400" s="495"/>
      <c r="C400" s="506"/>
      <c r="D400" s="506"/>
      <c r="E400" s="506"/>
      <c r="F400" s="506"/>
      <c r="G400" s="506"/>
      <c r="H400" s="506"/>
    </row>
    <row r="401" spans="1:8" x14ac:dyDescent="0.2">
      <c r="A401" s="514"/>
      <c r="B401" s="514"/>
      <c r="C401" s="515" t="s">
        <v>1294</v>
      </c>
      <c r="D401" s="515" t="s">
        <v>1295</v>
      </c>
      <c r="E401" s="515"/>
      <c r="F401" s="515"/>
      <c r="G401" s="516" t="s">
        <v>1296</v>
      </c>
      <c r="H401" s="517">
        <v>41787</v>
      </c>
    </row>
  </sheetData>
  <mergeCells count="10">
    <mergeCell ref="A160:H160"/>
    <mergeCell ref="A224:H224"/>
    <mergeCell ref="A292:H292"/>
    <mergeCell ref="A382:H382"/>
    <mergeCell ref="A1:H1"/>
    <mergeCell ref="A2:H2"/>
    <mergeCell ref="A4:H4"/>
    <mergeCell ref="A5:H5"/>
    <mergeCell ref="A6:H6"/>
    <mergeCell ref="A10:H10"/>
  </mergeCells>
  <pageMargins left="0.7" right="0.7" top="0.78740157499999996" bottom="0.78740157499999996"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BE55"/>
  <sheetViews>
    <sheetView workbookViewId="0">
      <selection sqref="A1:G1"/>
    </sheetView>
  </sheetViews>
  <sheetFormatPr defaultRowHeight="12.75" x14ac:dyDescent="0.2"/>
  <cols>
    <col min="1" max="1" width="2" style="284" customWidth="1"/>
    <col min="2" max="2" width="15" style="284" customWidth="1"/>
    <col min="3" max="3" width="15.85546875" style="284" customWidth="1"/>
    <col min="4" max="4" width="14.5703125" style="284" customWidth="1"/>
    <col min="5" max="5" width="13.5703125" style="284" customWidth="1"/>
    <col min="6" max="6" width="16.5703125" style="284" customWidth="1"/>
    <col min="7" max="7" width="15.28515625" style="284" customWidth="1"/>
    <col min="8" max="16384" width="9.140625" style="284"/>
  </cols>
  <sheetData>
    <row r="1" spans="1:57" ht="24.75" customHeight="1" thickBot="1" x14ac:dyDescent="0.25">
      <c r="A1" s="729" t="s">
        <v>1757</v>
      </c>
      <c r="B1" s="729"/>
      <c r="C1" s="729"/>
      <c r="D1" s="729"/>
      <c r="E1" s="729"/>
      <c r="F1" s="729"/>
      <c r="G1" s="729"/>
    </row>
    <row r="2" spans="1:57" ht="12.75" customHeight="1" x14ac:dyDescent="0.2">
      <c r="A2" s="285" t="s">
        <v>625</v>
      </c>
      <c r="B2" s="286"/>
      <c r="C2" s="287">
        <f>[1]Rekapitulace!H1</f>
        <v>0</v>
      </c>
      <c r="D2" s="287">
        <f>[1]Rekapitulace!G2</f>
        <v>0</v>
      </c>
      <c r="E2" s="286"/>
      <c r="F2" s="288" t="s">
        <v>626</v>
      </c>
      <c r="G2" s="289" t="s">
        <v>627</v>
      </c>
    </row>
    <row r="3" spans="1:57" ht="12.75" hidden="1" customHeight="1" x14ac:dyDescent="0.2">
      <c r="A3" s="290"/>
      <c r="B3" s="291"/>
      <c r="C3" s="292"/>
      <c r="D3" s="292"/>
      <c r="E3" s="291"/>
      <c r="F3" s="293"/>
      <c r="G3" s="294"/>
    </row>
    <row r="4" spans="1:57" ht="12" customHeight="1" x14ac:dyDescent="0.2">
      <c r="A4" s="295" t="s">
        <v>628</v>
      </c>
      <c r="B4" s="291"/>
      <c r="C4" s="292" t="s">
        <v>629</v>
      </c>
      <c r="D4" s="292"/>
      <c r="E4" s="291"/>
      <c r="F4" s="293" t="s">
        <v>630</v>
      </c>
      <c r="G4" s="296"/>
    </row>
    <row r="5" spans="1:57" ht="12.95" customHeight="1" x14ac:dyDescent="0.2">
      <c r="A5" s="297" t="s">
        <v>631</v>
      </c>
      <c r="B5" s="298"/>
      <c r="C5" s="299" t="s">
        <v>632</v>
      </c>
      <c r="D5" s="300"/>
      <c r="E5" s="301"/>
      <c r="F5" s="293" t="s">
        <v>633</v>
      </c>
      <c r="G5" s="294"/>
    </row>
    <row r="6" spans="1:57" ht="12.95" customHeight="1" x14ac:dyDescent="0.2">
      <c r="A6" s="295" t="s">
        <v>634</v>
      </c>
      <c r="B6" s="291"/>
      <c r="C6" s="292" t="s">
        <v>635</v>
      </c>
      <c r="D6" s="292"/>
      <c r="E6" s="291"/>
      <c r="F6" s="302" t="s">
        <v>636</v>
      </c>
      <c r="G6" s="303">
        <v>51</v>
      </c>
      <c r="O6" s="304"/>
    </row>
    <row r="7" spans="1:57" ht="12.95" customHeight="1" x14ac:dyDescent="0.2">
      <c r="A7" s="305"/>
      <c r="B7" s="306"/>
      <c r="C7" s="307" t="s">
        <v>637</v>
      </c>
      <c r="D7" s="308"/>
      <c r="E7" s="308"/>
      <c r="F7" s="309" t="s">
        <v>638</v>
      </c>
      <c r="G7" s="303">
        <f>IF(PocetMJ=0,0,ROUND((F30+F32)/PocetMJ,1))</f>
        <v>0</v>
      </c>
    </row>
    <row r="8" spans="1:57" x14ac:dyDescent="0.2">
      <c r="A8" s="310" t="s">
        <v>639</v>
      </c>
      <c r="B8" s="293"/>
      <c r="C8" s="730" t="s">
        <v>640</v>
      </c>
      <c r="D8" s="730"/>
      <c r="E8" s="730"/>
      <c r="F8" s="311" t="s">
        <v>641</v>
      </c>
      <c r="G8" s="312"/>
      <c r="H8" s="313"/>
      <c r="I8" s="314"/>
    </row>
    <row r="9" spans="1:57" x14ac:dyDescent="0.2">
      <c r="A9" s="310" t="s">
        <v>642</v>
      </c>
      <c r="B9" s="293"/>
      <c r="C9" s="730" t="s">
        <v>643</v>
      </c>
      <c r="D9" s="730"/>
      <c r="E9" s="730"/>
      <c r="F9" s="293"/>
      <c r="G9" s="315"/>
      <c r="H9" s="316"/>
    </row>
    <row r="10" spans="1:57" x14ac:dyDescent="0.2">
      <c r="A10" s="310" t="s">
        <v>644</v>
      </c>
      <c r="B10" s="293"/>
      <c r="C10" s="731"/>
      <c r="D10" s="731"/>
      <c r="E10" s="731"/>
      <c r="F10" s="317"/>
      <c r="G10" s="318"/>
      <c r="H10" s="319"/>
    </row>
    <row r="11" spans="1:57" ht="13.5" customHeight="1" x14ac:dyDescent="0.2">
      <c r="A11" s="310" t="s">
        <v>645</v>
      </c>
      <c r="B11" s="293"/>
      <c r="C11" s="731"/>
      <c r="D11" s="731"/>
      <c r="E11" s="731"/>
      <c r="F11" s="320" t="s">
        <v>646</v>
      </c>
      <c r="G11" s="321">
        <v>374</v>
      </c>
      <c r="H11" s="316"/>
      <c r="BA11" s="322"/>
      <c r="BB11" s="322"/>
      <c r="BC11" s="322"/>
      <c r="BD11" s="322"/>
      <c r="BE11" s="322"/>
    </row>
    <row r="12" spans="1:57" ht="12.75" customHeight="1" x14ac:dyDescent="0.2">
      <c r="A12" s="323" t="s">
        <v>647</v>
      </c>
      <c r="B12" s="291"/>
      <c r="C12" s="728"/>
      <c r="D12" s="728"/>
      <c r="E12" s="728"/>
      <c r="F12" s="324" t="s">
        <v>648</v>
      </c>
      <c r="G12" s="325"/>
      <c r="H12" s="316"/>
    </row>
    <row r="13" spans="1:57" ht="28.5" customHeight="1" thickBot="1" x14ac:dyDescent="0.25">
      <c r="A13" s="722" t="s">
        <v>15</v>
      </c>
      <c r="B13" s="722"/>
      <c r="C13" s="722"/>
      <c r="D13" s="722"/>
      <c r="E13" s="722"/>
      <c r="F13" s="722"/>
      <c r="G13" s="722"/>
      <c r="H13" s="316"/>
    </row>
    <row r="14" spans="1:57" ht="17.25" customHeight="1" thickBot="1" x14ac:dyDescent="0.25">
      <c r="A14" s="326" t="s">
        <v>649</v>
      </c>
      <c r="B14" s="327"/>
      <c r="C14" s="328"/>
      <c r="D14" s="723" t="s">
        <v>650</v>
      </c>
      <c r="E14" s="723"/>
      <c r="F14" s="723"/>
      <c r="G14" s="723"/>
    </row>
    <row r="15" spans="1:57" ht="15.95" customHeight="1" x14ac:dyDescent="0.2">
      <c r="A15" s="329"/>
      <c r="B15" s="330" t="s">
        <v>22</v>
      </c>
      <c r="C15" s="331">
        <f>SUM('F02.05-Rekapitulace-PLYNOINSTAL'!HSV)</f>
        <v>0</v>
      </c>
      <c r="D15" s="332" t="str">
        <f>[1]Rekapitulace!A18</f>
        <v>Ztížené výrobní podmínky</v>
      </c>
      <c r="E15" s="333"/>
      <c r="F15" s="334"/>
      <c r="G15" s="331">
        <f>[1]Rekapitulace!I18</f>
        <v>0</v>
      </c>
    </row>
    <row r="16" spans="1:57" ht="15.95" customHeight="1" x14ac:dyDescent="0.2">
      <c r="A16" s="329" t="s">
        <v>19</v>
      </c>
      <c r="B16" s="330" t="s">
        <v>24</v>
      </c>
      <c r="C16" s="331">
        <f>SUM('F02.05-Rekapitulace-PLYNOINSTAL'!PSV)</f>
        <v>0</v>
      </c>
      <c r="D16" s="335" t="str">
        <f>[1]Rekapitulace!A19</f>
        <v>Oborová přirážka</v>
      </c>
      <c r="E16" s="336"/>
      <c r="F16" s="337"/>
      <c r="G16" s="331">
        <f>[1]Rekapitulace!I19</f>
        <v>0</v>
      </c>
    </row>
    <row r="17" spans="1:7" ht="15.95" customHeight="1" x14ac:dyDescent="0.2">
      <c r="A17" s="329" t="s">
        <v>21</v>
      </c>
      <c r="B17" s="330" t="s">
        <v>651</v>
      </c>
      <c r="C17" s="331">
        <f>SUM('F02.05-Rekapitulace-PLYNOINSTAL'!Mont)</f>
        <v>0</v>
      </c>
      <c r="D17" s="335" t="str">
        <f>[1]Rekapitulace!A20</f>
        <v>Přesun stavebních kapacit</v>
      </c>
      <c r="E17" s="336"/>
      <c r="F17" s="337"/>
      <c r="G17" s="331">
        <f>[1]Rekapitulace!I20</f>
        <v>0</v>
      </c>
    </row>
    <row r="18" spans="1:7" ht="15.95" customHeight="1" x14ac:dyDescent="0.2">
      <c r="A18" s="338" t="s">
        <v>23</v>
      </c>
      <c r="B18" s="339" t="s">
        <v>652</v>
      </c>
      <c r="C18" s="331">
        <f>SUM('F02.05-Rekapitulace-PLYNOINSTAL'!Dodavka)</f>
        <v>0</v>
      </c>
      <c r="D18" s="335" t="str">
        <f>[1]Rekapitulace!A21</f>
        <v>Mimostaveništní doprava</v>
      </c>
      <c r="E18" s="336"/>
      <c r="F18" s="337"/>
      <c r="G18" s="331">
        <f>[1]Rekapitulace!I21</f>
        <v>0</v>
      </c>
    </row>
    <row r="19" spans="1:7" ht="15.95" customHeight="1" x14ac:dyDescent="0.2">
      <c r="A19" s="340" t="s">
        <v>25</v>
      </c>
      <c r="B19" s="330"/>
      <c r="C19" s="331">
        <f>SUM(C15:C18)</f>
        <v>0</v>
      </c>
      <c r="D19" s="290" t="str">
        <f>[1]Rekapitulace!A22</f>
        <v>Zařízení staveniště</v>
      </c>
      <c r="E19" s="336"/>
      <c r="F19" s="337"/>
      <c r="G19" s="331">
        <f>SUM('F02.05-Rekapitulace-PLYNOINSTAL'!I22)</f>
        <v>0</v>
      </c>
    </row>
    <row r="20" spans="1:7" ht="15.95" customHeight="1" x14ac:dyDescent="0.2">
      <c r="A20" s="340"/>
      <c r="B20" s="330"/>
      <c r="C20" s="331"/>
      <c r="D20" s="335" t="str">
        <f>[1]Rekapitulace!A23</f>
        <v>Provoz investora</v>
      </c>
      <c r="E20" s="336"/>
      <c r="F20" s="337"/>
      <c r="G20" s="331">
        <f>SUM('F02.05-Rekapitulace-PLYNOINSTAL'!I23)</f>
        <v>0</v>
      </c>
    </row>
    <row r="21" spans="1:7" ht="15.95" customHeight="1" x14ac:dyDescent="0.2">
      <c r="A21" s="340" t="s">
        <v>26</v>
      </c>
      <c r="B21" s="330"/>
      <c r="C21" s="331">
        <f>HZS</f>
        <v>0</v>
      </c>
      <c r="D21" s="335" t="str">
        <f>[1]Rekapitulace!A24</f>
        <v>Kompletační činnost (IČD)</v>
      </c>
      <c r="E21" s="336"/>
      <c r="F21" s="337"/>
      <c r="G21" s="331">
        <f>SUM('F02.05-Rekapitulace-PLYNOINSTAL'!I24)</f>
        <v>0</v>
      </c>
    </row>
    <row r="22" spans="1:7" ht="15.95" customHeight="1" x14ac:dyDescent="0.2">
      <c r="A22" s="341" t="s">
        <v>653</v>
      </c>
      <c r="B22" s="316"/>
      <c r="C22" s="331">
        <f>C19+C21</f>
        <v>0</v>
      </c>
      <c r="D22" s="335" t="s">
        <v>654</v>
      </c>
      <c r="E22" s="336"/>
      <c r="F22" s="337"/>
      <c r="G22" s="331">
        <f>SUM(G15:G21)</f>
        <v>0</v>
      </c>
    </row>
    <row r="23" spans="1:7" ht="15.95" customHeight="1" thickBot="1" x14ac:dyDescent="0.25">
      <c r="A23" s="724" t="s">
        <v>655</v>
      </c>
      <c r="B23" s="724"/>
      <c r="C23" s="342">
        <f>C22+G23</f>
        <v>0</v>
      </c>
      <c r="D23" s="343" t="s">
        <v>656</v>
      </c>
      <c r="E23" s="344"/>
      <c r="F23" s="345"/>
      <c r="G23" s="331">
        <f>SUM(G15:G22)</f>
        <v>0</v>
      </c>
    </row>
    <row r="24" spans="1:7" x14ac:dyDescent="0.2">
      <c r="A24" s="346" t="s">
        <v>31</v>
      </c>
      <c r="B24" s="347"/>
      <c r="C24" s="348"/>
      <c r="D24" s="347" t="s">
        <v>32</v>
      </c>
      <c r="E24" s="347"/>
      <c r="F24" s="349" t="s">
        <v>33</v>
      </c>
      <c r="G24" s="350"/>
    </row>
    <row r="25" spans="1:7" x14ac:dyDescent="0.2">
      <c r="A25" s="341" t="s">
        <v>34</v>
      </c>
      <c r="B25" s="316"/>
      <c r="C25" s="351"/>
      <c r="D25" s="316" t="s">
        <v>34</v>
      </c>
      <c r="F25" s="352" t="s">
        <v>34</v>
      </c>
      <c r="G25" s="353"/>
    </row>
    <row r="26" spans="1:7" ht="37.5" customHeight="1" x14ac:dyDescent="0.2">
      <c r="A26" s="341" t="s">
        <v>35</v>
      </c>
      <c r="B26" s="354"/>
      <c r="C26" s="351"/>
      <c r="D26" s="316" t="s">
        <v>35</v>
      </c>
      <c r="F26" s="352" t="s">
        <v>35</v>
      </c>
      <c r="G26" s="353"/>
    </row>
    <row r="27" spans="1:7" x14ac:dyDescent="0.2">
      <c r="A27" s="341"/>
      <c r="B27" s="355"/>
      <c r="C27" s="351"/>
      <c r="D27" s="316"/>
      <c r="F27" s="352"/>
      <c r="G27" s="353"/>
    </row>
    <row r="28" spans="1:7" x14ac:dyDescent="0.2">
      <c r="A28" s="341" t="s">
        <v>37</v>
      </c>
      <c r="B28" s="316"/>
      <c r="C28" s="351"/>
      <c r="D28" s="352" t="s">
        <v>36</v>
      </c>
      <c r="E28" s="351"/>
      <c r="F28" s="356" t="s">
        <v>36</v>
      </c>
      <c r="G28" s="353"/>
    </row>
    <row r="29" spans="1:7" ht="69" customHeight="1" x14ac:dyDescent="0.2">
      <c r="A29" s="341"/>
      <c r="B29" s="316"/>
      <c r="C29" s="357"/>
      <c r="D29" s="358"/>
      <c r="E29" s="357"/>
      <c r="F29" s="316"/>
      <c r="G29" s="353"/>
    </row>
    <row r="30" spans="1:7" x14ac:dyDescent="0.2">
      <c r="A30" s="359" t="s">
        <v>38</v>
      </c>
      <c r="B30" s="360"/>
      <c r="C30" s="361">
        <v>21</v>
      </c>
      <c r="D30" s="360" t="s">
        <v>657</v>
      </c>
      <c r="E30" s="362"/>
      <c r="F30" s="725">
        <f>ROUND(C23-F32,0)</f>
        <v>0</v>
      </c>
      <c r="G30" s="725"/>
    </row>
    <row r="31" spans="1:7" x14ac:dyDescent="0.2">
      <c r="A31" s="359" t="s">
        <v>40</v>
      </c>
      <c r="B31" s="360"/>
      <c r="C31" s="361">
        <f>SazbaDPH1</f>
        <v>21</v>
      </c>
      <c r="D31" s="360" t="s">
        <v>658</v>
      </c>
      <c r="E31" s="362"/>
      <c r="F31" s="725">
        <f>ROUND(PRODUCT(F30,C31/100),1)</f>
        <v>0</v>
      </c>
      <c r="G31" s="725"/>
    </row>
    <row r="32" spans="1:7" x14ac:dyDescent="0.2">
      <c r="A32" s="359" t="s">
        <v>38</v>
      </c>
      <c r="B32" s="360"/>
      <c r="C32" s="361">
        <v>0</v>
      </c>
      <c r="D32" s="360" t="s">
        <v>658</v>
      </c>
      <c r="E32" s="362"/>
      <c r="F32" s="725">
        <v>0</v>
      </c>
      <c r="G32" s="725"/>
    </row>
    <row r="33" spans="1:8" x14ac:dyDescent="0.2">
      <c r="A33" s="359" t="s">
        <v>40</v>
      </c>
      <c r="B33" s="363"/>
      <c r="C33" s="364">
        <f>SazbaDPH2</f>
        <v>0</v>
      </c>
      <c r="D33" s="360" t="s">
        <v>658</v>
      </c>
      <c r="E33" s="337"/>
      <c r="F33" s="725">
        <f>ROUND(PRODUCT(F32,C33/100),1)</f>
        <v>0</v>
      </c>
      <c r="G33" s="725"/>
    </row>
    <row r="34" spans="1:8" s="368" customFormat="1" ht="19.5" customHeight="1" thickBot="1" x14ac:dyDescent="0.3">
      <c r="A34" s="365" t="s">
        <v>41</v>
      </c>
      <c r="B34" s="366"/>
      <c r="C34" s="366"/>
      <c r="D34" s="366"/>
      <c r="E34" s="367"/>
      <c r="F34" s="726">
        <f>CEILING(SUM(F30:F33),IF(SUM(F30:F33)&gt;=0,1,-1))</f>
        <v>0</v>
      </c>
      <c r="G34" s="726"/>
    </row>
    <row r="36" spans="1:8" x14ac:dyDescent="0.2">
      <c r="A36" s="369" t="s">
        <v>42</v>
      </c>
      <c r="B36" s="369"/>
      <c r="C36" s="369"/>
      <c r="D36" s="369"/>
      <c r="E36" s="369"/>
      <c r="F36" s="369"/>
      <c r="G36" s="369"/>
      <c r="H36" s="284" t="s">
        <v>3</v>
      </c>
    </row>
    <row r="37" spans="1:8" ht="14.25" customHeight="1" x14ac:dyDescent="0.2">
      <c r="A37" s="369"/>
      <c r="B37" s="727"/>
      <c r="C37" s="727"/>
      <c r="D37" s="727"/>
      <c r="E37" s="727"/>
      <c r="F37" s="727"/>
      <c r="G37" s="727"/>
      <c r="H37" s="284" t="s">
        <v>3</v>
      </c>
    </row>
    <row r="38" spans="1:8" ht="12.75" customHeight="1" x14ac:dyDescent="0.2">
      <c r="A38" s="370"/>
      <c r="B38" s="727"/>
      <c r="C38" s="727"/>
      <c r="D38" s="727"/>
      <c r="E38" s="727"/>
      <c r="F38" s="727"/>
      <c r="G38" s="727"/>
      <c r="H38" s="284" t="s">
        <v>3</v>
      </c>
    </row>
    <row r="39" spans="1:8" x14ac:dyDescent="0.2">
      <c r="A39" s="370"/>
      <c r="B39" s="727"/>
      <c r="C39" s="727"/>
      <c r="D39" s="727"/>
      <c r="E39" s="727"/>
      <c r="F39" s="727"/>
      <c r="G39" s="727"/>
      <c r="H39" s="284" t="s">
        <v>3</v>
      </c>
    </row>
    <row r="40" spans="1:8" x14ac:dyDescent="0.2">
      <c r="A40" s="370"/>
      <c r="B40" s="727"/>
      <c r="C40" s="727"/>
      <c r="D40" s="727"/>
      <c r="E40" s="727"/>
      <c r="F40" s="727"/>
      <c r="G40" s="727"/>
      <c r="H40" s="284" t="s">
        <v>3</v>
      </c>
    </row>
    <row r="41" spans="1:8" x14ac:dyDescent="0.2">
      <c r="A41" s="370"/>
      <c r="B41" s="727"/>
      <c r="C41" s="727"/>
      <c r="D41" s="727"/>
      <c r="E41" s="727"/>
      <c r="F41" s="727"/>
      <c r="G41" s="727"/>
      <c r="H41" s="284" t="s">
        <v>3</v>
      </c>
    </row>
    <row r="42" spans="1:8" x14ac:dyDescent="0.2">
      <c r="A42" s="370"/>
      <c r="B42" s="727"/>
      <c r="C42" s="727"/>
      <c r="D42" s="727"/>
      <c r="E42" s="727"/>
      <c r="F42" s="727"/>
      <c r="G42" s="727"/>
      <c r="H42" s="284" t="s">
        <v>3</v>
      </c>
    </row>
    <row r="43" spans="1:8" x14ac:dyDescent="0.2">
      <c r="A43" s="370"/>
      <c r="B43" s="727"/>
      <c r="C43" s="727"/>
      <c r="D43" s="727"/>
      <c r="E43" s="727"/>
      <c r="F43" s="727"/>
      <c r="G43" s="727"/>
      <c r="H43" s="284" t="s">
        <v>3</v>
      </c>
    </row>
    <row r="44" spans="1:8" x14ac:dyDescent="0.2">
      <c r="A44" s="370"/>
      <c r="B44" s="727"/>
      <c r="C44" s="727"/>
      <c r="D44" s="727"/>
      <c r="E44" s="727"/>
      <c r="F44" s="727"/>
      <c r="G44" s="727"/>
      <c r="H44" s="284" t="s">
        <v>3</v>
      </c>
    </row>
    <row r="45" spans="1:8" ht="0.75" customHeight="1" x14ac:dyDescent="0.2">
      <c r="A45" s="370"/>
      <c r="B45" s="727"/>
      <c r="C45" s="727"/>
      <c r="D45" s="727"/>
      <c r="E45" s="727"/>
      <c r="F45" s="727"/>
      <c r="G45" s="727"/>
      <c r="H45" s="284" t="s">
        <v>3</v>
      </c>
    </row>
    <row r="46" spans="1:8" ht="12.95" customHeight="1" x14ac:dyDescent="0.2">
      <c r="B46" s="721"/>
      <c r="C46" s="721"/>
      <c r="D46" s="721"/>
      <c r="E46" s="721"/>
      <c r="F46" s="721"/>
      <c r="G46" s="721"/>
    </row>
    <row r="47" spans="1:8" ht="12.95" customHeight="1" x14ac:dyDescent="0.2">
      <c r="B47" s="721"/>
      <c r="C47" s="721"/>
      <c r="D47" s="721"/>
      <c r="E47" s="721"/>
      <c r="F47" s="721"/>
      <c r="G47" s="721"/>
    </row>
    <row r="48" spans="1:8" ht="12.95" customHeight="1" x14ac:dyDescent="0.2">
      <c r="B48" s="721"/>
      <c r="C48" s="721"/>
      <c r="D48" s="721"/>
      <c r="E48" s="721"/>
      <c r="F48" s="721"/>
      <c r="G48" s="721"/>
    </row>
    <row r="49" spans="2:7" ht="12.95" customHeight="1" x14ac:dyDescent="0.2">
      <c r="B49" s="721"/>
      <c r="C49" s="721"/>
      <c r="D49" s="721"/>
      <c r="E49" s="721"/>
      <c r="F49" s="721"/>
      <c r="G49" s="721"/>
    </row>
    <row r="50" spans="2:7" ht="12.95" customHeight="1" x14ac:dyDescent="0.2">
      <c r="B50" s="721"/>
      <c r="C50" s="721"/>
      <c r="D50" s="721"/>
      <c r="E50" s="721"/>
      <c r="F50" s="721"/>
      <c r="G50" s="721"/>
    </row>
    <row r="51" spans="2:7" ht="12.95" customHeight="1" x14ac:dyDescent="0.2">
      <c r="B51" s="721"/>
      <c r="C51" s="721"/>
      <c r="D51" s="721"/>
      <c r="E51" s="721"/>
      <c r="F51" s="721"/>
      <c r="G51" s="721"/>
    </row>
    <row r="52" spans="2:7" ht="12.95" customHeight="1" x14ac:dyDescent="0.2">
      <c r="B52" s="721"/>
      <c r="C52" s="721"/>
      <c r="D52" s="721"/>
      <c r="E52" s="721"/>
      <c r="F52" s="721"/>
      <c r="G52" s="721"/>
    </row>
    <row r="53" spans="2:7" ht="12.95" customHeight="1" x14ac:dyDescent="0.2">
      <c r="B53" s="721"/>
      <c r="C53" s="721"/>
      <c r="D53" s="721"/>
      <c r="E53" s="721"/>
      <c r="F53" s="721"/>
      <c r="G53" s="721"/>
    </row>
    <row r="54" spans="2:7" ht="12.95" customHeight="1" x14ac:dyDescent="0.2">
      <c r="B54" s="721"/>
      <c r="C54" s="721"/>
      <c r="D54" s="721"/>
      <c r="E54" s="721"/>
      <c r="F54" s="721"/>
      <c r="G54" s="721"/>
    </row>
    <row r="55" spans="2:7" ht="12.95" customHeight="1" x14ac:dyDescent="0.2">
      <c r="B55" s="721"/>
      <c r="C55" s="721"/>
      <c r="D55" s="721"/>
      <c r="E55" s="721"/>
      <c r="F55" s="721"/>
      <c r="G55" s="721"/>
    </row>
  </sheetData>
  <sheetProtection selectLockedCells="1" selectUnlockedCells="1"/>
  <mergeCells count="25">
    <mergeCell ref="C12:E12"/>
    <mergeCell ref="A1:G1"/>
    <mergeCell ref="C8:E8"/>
    <mergeCell ref="C9:E9"/>
    <mergeCell ref="C10:E10"/>
    <mergeCell ref="C11:E11"/>
    <mergeCell ref="B48:G48"/>
    <mergeCell ref="A13:G13"/>
    <mergeCell ref="D14:G14"/>
    <mergeCell ref="A23:B23"/>
    <mergeCell ref="F30:G30"/>
    <mergeCell ref="F31:G31"/>
    <mergeCell ref="F32:G32"/>
    <mergeCell ref="F33:G33"/>
    <mergeCell ref="F34:G34"/>
    <mergeCell ref="B37:G45"/>
    <mergeCell ref="B46:G46"/>
    <mergeCell ref="B47:G47"/>
    <mergeCell ref="B55:G55"/>
    <mergeCell ref="B49:G49"/>
    <mergeCell ref="B50:G50"/>
    <mergeCell ref="B51:G51"/>
    <mergeCell ref="B52:G52"/>
    <mergeCell ref="B53:G53"/>
    <mergeCell ref="B54:G54"/>
  </mergeCells>
  <pageMargins left="0.59027777777777779" right="0.39374999999999999" top="0.59027777777777779" bottom="0.59027777777777779" header="0.51180555555555551" footer="0.19652777777777777"/>
  <pageSetup paperSize="9" firstPageNumber="0" orientation="portrait" horizontalDpi="300" verticalDpi="300" r:id="rId1"/>
  <headerFooter alignWithMargins="0">
    <oddFooter>&amp;L&amp;9Zpracováno programem &amp;"Arial CE,Tučné"BUILDpower,  © RTS, a.s.&amp;R&amp;"Arial,obyčejné"Strana &amp;P</oddFoot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LV0f4LucE0GuZilrlhUS+Sww3OY=</DigestValue>
    </Reference>
    <Reference URI="#idOfficeObject" Type="http://www.w3.org/2000/09/xmldsig#Object">
      <DigestMethod Algorithm="http://www.w3.org/2000/09/xmldsig#sha1"/>
      <DigestValue>ktaT0QDpLotrqFUh+dTCFqHLN1s=</DigestValue>
    </Reference>
  </SignedInfo>
  <SignatureValue>
    LvkussplZDIwjRItS8IgE9P6sqsLYY98U/TOO3klqWilgaNNS20/mpuLu7Ts92+DcPphmQjj
    03eatX0wU6Ia6en/iqc/NB2BASMdKl5VFmeVKqjh3kjGBA09J4PRCAu+2w4H4ivql0SiNUIg
    IfZ99He40Go3fwtcy6gJx14xmXK6rBl/FTBTsjd3Uz7Hw6awFWMdEHgA6qmREL+L++7OvUAM
    JS2flYz2YUU1N+e55hr4B/2pBdAEeCtlAztizmVIQdx8cvFKiwZ6x6R4pnEeDptmKJfuxhc6
    xxjkyAhcOjtzkRC0bBdGYMcoUi7hb8LO8owsv3lyNvP8TLqkxTAWMA==
  </SignatureValue>
  <KeyInfo>
    <KeyValue>
      <RSAKeyValue>
        <Modulus>
            u1eBekTAXsXMRxA2LGMQ01BeaVrMXA83U+OtUK9VURGBM9VYhDkDlwo4EJQK8gHueZbGUqHE
            tBhEbJYmeAbg/MMci683T4MaAEwDSrib3TfZK5u7EtI47zhRjaK+HJ8VmtFrwE4hGiKiCTZP
            Hg3G/tq4oHQtGMOIxNMW+SoI7oF83ffvPux9OUfGZcsCK78hDgXquiVR7oeuDncdFAqAxBsa
            ECRanh1F4ou/7f0hA5atfxdb4wNUW5V5+PF1onjhU6gqst3YAZVe3MlLj/fNnUMxHX7kWCoB
            kpBIgTW62hzAL6xFLckI4vSb0ni8Pq2csz4/MiSU+aEQZbuiWpIc+Q==
          </Modulus>
        <Exponent>AQAB</Exponent>
      </RSAKeyValue>
    </KeyValue>
    <X509Data>
      <X509Certificate>
          MIIGjzCCBXegAwIBAgIDGinnMA0GCSqGSIb3DQEBCwUAMF8xCzAJBgNVBAYTAkNaMSwwKgYD
          VQQKDCPEjGVza8OhIHBvxaF0YSwgcy5wLiBbScSMIDQ3MTE0OTgzXTEiMCAGA1UEAxMZUG9z
          dFNpZ251bSBRdWFsaWZpZWQgQ0EgMjAeFw0xNDExMTQxMTU1MzBaFw0xNTExMTQxMTU1MzBa
          MHMxCzAJBgNVBAYTAkNaMSowKAYDVQQKDCFSUEEgVGVuZGVyLCBzLnIuby4gW0nEjCAyOTM2
          NzEwN10xCjAIBgNVBAsTATUxGjAYBgNVBAMMEUluZy4gUGV0ciBLb2zDocWZMRAwDgYDVQQF
          EwdQNDc3NzA5MIIBIjANBgkqhkiG9w0BAQEFAAOCAQ8AMIIBCgKCAQEAu1eBekTAXsXMRxA2
          LGMQ01BeaVrMXA83U+OtUK9VURGBM9VYhDkDlwo4EJQK8gHueZbGUqHEtBhEbJYmeAbg/MMc
          i683T4MaAEwDSrib3TfZK5u7EtI47zhRjaK+HJ8VmtFrwE4hGiKiCTZPHg3G/tq4oHQtGMOI
          xNMW+SoI7oF83ffvPux9OUfGZcsCK78hDgXquiVR7oeuDncdFAqAxBsaECRanh1F4ou/7f0h
          A5atfxdb4wNUW5V5+PF1onjhU6gqst3YAZVe3MlLj/fNnUMxHX7kWCoBkpBIgTW62hzAL6xF
          LckI4vSb0ni8Pq2csz4/MiSU+aEQZbuiWpIc+QIDAQABo4IDPjCCAzowPQYDVR0RBDYwNIEM
          a29sYXJAcnBhLmN6oBkGCSsGAQQB3BkCAaAMEwoxMzgxODA1NDgwoAkGA1UEDaACEwAwggEO
          BgNVHSAEggEFMIIBATCB/gYJZ4EGAQQBB4IsMIHwMIHHBggrBgEFBQcCAjCBuhqBt1RlbnRv
          IGt2YWxpZmlrb3ZhbnkgY2VydGlmaWthdCBieWwgdnlkYW4gcG9kbGUgemFrb25hIDIyNy8y
          MDAwU2IuIGEgbmF2YXpueWNoIHByZWRwaXN1Li9UaGlzIHF1YWxpZmllZCBjZXJ0aWZpY2F0
          ZSB3YXMgaXNzdWVkIGFjY29yZGluZyB0byBMYXcgTm8gMjI3LzIwMDBDb2xsLiBhbmQgcmVs
          YXRlZCByZWd1bGF0aW9uczAkBggrBgEFBQcCARYYaHR0cDovL3d3dy5wb3N0c2lnbnVtLmN6
          MBgGCCsGAQUFBwEDBAwwCjAIBgYEAI5GAQEwgcgGCCsGAQUFBwEBBIG7MIG4MDsGCCsGAQUF
          BzAChi9odHRwOi8vd3d3LnBvc3RzaWdudW0uY3ovY3J0L3BzcXVhbGlmaWVkY2EyLmNydDA8
          BggrBgEFBQcwAoYwaHR0cDovL3d3dzIucG9zdHNpZ251bS5jei9jcnQvcHNxdWFsaWZpZWRj
          YTIuY3J0MDsGCCsGAQUFBzAChi9odHRwOi8vcG9zdHNpZ251bS50dGMuY3ovY3J0L3BzcXVh
          bGlmaWVkY2EyLmNydDAOBgNVHQ8BAf8EBAMCBeAwHwYDVR0jBBgwFoAUiehM34smOT7XJC4S
          Dnrn5ifl1pcwgbEGA1UdHwSBqTCBpjA1oDOgMYYvaHR0cDovL3d3dy5wb3N0c2lnbnVtLmN6
          L2NybC9wc3F1YWxpZmllZGNhMi5jcmwwNqA0oDKGMGh0dHA6Ly93d3cyLnBvc3RzaWdudW0u
          Y3ovY3JsL3BzcXVhbGlmaWVkY2EyLmNybDA1oDOgMYYvaHR0cDovL3Bvc3RzaWdudW0udHRj
          LmN6L2NybC9wc3F1YWxpZmllZGNhMi5jcmwwHQYDVR0OBBYEFF8JjQyIGFZR5O1Tc9dRbniP
          +CbMMA0GCSqGSIb3DQEBCwUAA4IBAQCOPhsde8GdGwobjX7cs4+swcoAcZq7YpPUWa3Y5X+E
          LRYU1O3QePy30kaeJSUBcMDEmjd2PRQpqMcXlM+s0aOYnfebqILYK4KGi/tfYpN+MkZkNyME
          //VVFv3nJE4Vj/kgJO+bQv5R4iyKg5Q3167nhNk6JUPCHXrWgqQWSxN4xo14ALMLSDChFJ1A
          B/miB66D+l+LpOzpTa4cka2U1wqhjzE3c+TwPjYUPI7ZT8pTPI9cdcCndrsWHNtaJLzxZ150
          R8wPNI8TB+VOLNQxv7Uqgivceoj2nryskVDyIO90kP+KdvJL7CXstHFjXJLcfzdk21eAhIfQ
          Ddp9hZynyNL2
        </X509Certificate>
    </X509Data>
  </KeyInfo>
  <Object xmlns:mdssi="http://schemas.openxmlformats.org/package/2006/digital-signature" Id="idPackageObject">
    <Manifest>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3"/>
            <mdssi:RelationshipReference SourceId="rId7"/>
            <mdssi:RelationshipReference SourceId="rId12"/>
            <mdssi:RelationshipReference SourceId="rId17"/>
            <mdssi:RelationshipReference SourceId="rId2"/>
            <mdssi:RelationshipReference SourceId="rId16"/>
            <mdssi:RelationshipReference SourceId="rId1"/>
            <mdssi:RelationshipReference SourceId="rId6"/>
            <mdssi:RelationshipReference SourceId="rId11"/>
            <mdssi:RelationshipReference SourceId="rId5"/>
            <mdssi:RelationshipReference SourceId="rId15"/>
            <mdssi:RelationshipReference SourceId="rId10"/>
            <mdssi:RelationshipReference SourceId="rId19"/>
            <mdssi:RelationshipReference SourceId="rId4"/>
            <mdssi:RelationshipReference SourceId="rId9"/>
            <mdssi:RelationshipReference SourceId="rId14"/>
          </Transform>
          <Transform Algorithm="http://www.w3.org/TR/2001/REC-xml-c14n-20010315"/>
        </Transforms>
        <DigestMethod Algorithm="http://www.w3.org/2000/09/xmldsig#sha1"/>
        <DigestValue>xrAD1WdbSZd+IP1d3qb2k1xlH8c=</DigestValue>
      </Reference>
      <Reference URI="/xl/calcChain.xml?ContentType=application/vnd.openxmlformats-officedocument.spreadsheetml.calcChain+xml">
        <DigestMethod Algorithm="http://www.w3.org/2000/09/xmldsig#sha1"/>
        <DigestValue>03y5RmNWjKoLy5idGpW5L5899LY=</DigestValue>
      </Reference>
      <Reference URI="/xl/externalLinks/externalLink1.xml?ContentType=application/vnd.openxmlformats-officedocument.spreadsheetml.externalLink+xml">
        <DigestMethod Algorithm="http://www.w3.org/2000/09/xmldsig#sha1"/>
        <DigestValue>MgtES36fLTpmjRO003hfn0ohXsE=</DigestValue>
      </Reference>
      <Reference URI="/xl/printerSettings/printerSettings1.bin?ContentType=application/vnd.openxmlformats-officedocument.spreadsheetml.printerSettings">
        <DigestMethod Algorithm="http://www.w3.org/2000/09/xmldsig#sha1"/>
        <DigestValue>1Bse4MB04vKYzucMYbenlB+JUug=</DigestValue>
      </Reference>
      <Reference URI="/xl/printerSettings/printerSettings10.bin?ContentType=application/vnd.openxmlformats-officedocument.spreadsheetml.printerSettings">
        <DigestMethod Algorithm="http://www.w3.org/2000/09/xmldsig#sha1"/>
        <DigestValue>1Bse4MB04vKYzucMYbenlB+JUug=</DigestValue>
      </Reference>
      <Reference URI="/xl/printerSettings/printerSettings11.bin?ContentType=application/vnd.openxmlformats-officedocument.spreadsheetml.printerSettings">
        <DigestMethod Algorithm="http://www.w3.org/2000/09/xmldsig#sha1"/>
        <DigestValue>1Bse4MB04vKYzucMYbenlB+JUug=</DigestValue>
      </Reference>
      <Reference URI="/xl/printerSettings/printerSettings12.bin?ContentType=application/vnd.openxmlformats-officedocument.spreadsheetml.printerSettings">
        <DigestMethod Algorithm="http://www.w3.org/2000/09/xmldsig#sha1"/>
        <DigestValue>1Bse4MB04vKYzucMYbenlB+JUug=</DigestValue>
      </Reference>
      <Reference URI="/xl/printerSettings/printerSettings13.bin?ContentType=application/vnd.openxmlformats-officedocument.spreadsheetml.printerSettings">
        <DigestMethod Algorithm="http://www.w3.org/2000/09/xmldsig#sha1"/>
        <DigestValue>tqMZZSllA5W4dMDvZVqegbnrve8=</DigestValue>
      </Reference>
      <Reference URI="/xl/printerSettings/printerSettings14.bin?ContentType=application/vnd.openxmlformats-officedocument.spreadsheetml.printerSettings">
        <DigestMethod Algorithm="http://www.w3.org/2000/09/xmldsig#sha1"/>
        <DigestValue>ZGZs/y0mw3BBid/IEj1gdJgw3nI=</DigestValue>
      </Reference>
      <Reference URI="/xl/printerSettings/printerSettings2.bin?ContentType=application/vnd.openxmlformats-officedocument.spreadsheetml.printerSettings">
        <DigestMethod Algorithm="http://www.w3.org/2000/09/xmldsig#sha1"/>
        <DigestValue>1Bse4MB04vKYzucMYbenlB+JUug=</DigestValue>
      </Reference>
      <Reference URI="/xl/printerSettings/printerSettings3.bin?ContentType=application/vnd.openxmlformats-officedocument.spreadsheetml.printerSettings">
        <DigestMethod Algorithm="http://www.w3.org/2000/09/xmldsig#sha1"/>
        <DigestValue>1Bse4MB04vKYzucMYbenlB+JUug=</DigestValue>
      </Reference>
      <Reference URI="/xl/printerSettings/printerSettings4.bin?ContentType=application/vnd.openxmlformats-officedocument.spreadsheetml.printerSettings">
        <DigestMethod Algorithm="http://www.w3.org/2000/09/xmldsig#sha1"/>
        <DigestValue>1Bse4MB04vKYzucMYbenlB+JUug=</DigestValue>
      </Reference>
      <Reference URI="/xl/printerSettings/printerSettings5.bin?ContentType=application/vnd.openxmlformats-officedocument.spreadsheetml.printerSettings">
        <DigestMethod Algorithm="http://www.w3.org/2000/09/xmldsig#sha1"/>
        <DigestValue>1Bse4MB04vKYzucMYbenlB+JUug=</DigestValue>
      </Reference>
      <Reference URI="/xl/printerSettings/printerSettings6.bin?ContentType=application/vnd.openxmlformats-officedocument.spreadsheetml.printerSettings">
        <DigestMethod Algorithm="http://www.w3.org/2000/09/xmldsig#sha1"/>
        <DigestValue>xNiYavBZg3rmdbhHeTh5ajDEf0A=</DigestValue>
      </Reference>
      <Reference URI="/xl/printerSettings/printerSettings7.bin?ContentType=application/vnd.openxmlformats-officedocument.spreadsheetml.printerSettings">
        <DigestMethod Algorithm="http://www.w3.org/2000/09/xmldsig#sha1"/>
        <DigestValue>xNiYavBZg3rmdbhHeTh5ajDEf0A=</DigestValue>
      </Reference>
      <Reference URI="/xl/printerSettings/printerSettings8.bin?ContentType=application/vnd.openxmlformats-officedocument.spreadsheetml.printerSettings">
        <DigestMethod Algorithm="http://www.w3.org/2000/09/xmldsig#sha1"/>
        <DigestValue>Vj6dS5vvfK6vNSiRm1HXJhz50B0=</DigestValue>
      </Reference>
      <Reference URI="/xl/printerSettings/printerSettings9.bin?ContentType=application/vnd.openxmlformats-officedocument.spreadsheetml.printerSettings">
        <DigestMethod Algorithm="http://www.w3.org/2000/09/xmldsig#sha1"/>
        <DigestValue>1Bse4MB04vKYzucMYbenlB+JUug=</DigestValue>
      </Reference>
      <Reference URI="/xl/sharedStrings.xml?ContentType=application/vnd.openxmlformats-officedocument.spreadsheetml.sharedStrings+xml">
        <DigestMethod Algorithm="http://www.w3.org/2000/09/xmldsig#sha1"/>
        <DigestValue>rGcmiTsEoTc2dkvGlNhLOeUJ6c0=</DigestValue>
      </Reference>
      <Reference URI="/xl/styles.xml?ContentType=application/vnd.openxmlformats-officedocument.spreadsheetml.styles+xml">
        <DigestMethod Algorithm="http://www.w3.org/2000/09/xmldsig#sha1"/>
        <DigestValue>3RL2pK+EIj5EeAC/784K3qJqmrI=</DigestValue>
      </Reference>
      <Reference URI="/xl/theme/theme1.xml?ContentType=application/vnd.openxmlformats-officedocument.theme+xml">
        <DigestMethod Algorithm="http://www.w3.org/2000/09/xmldsig#sha1"/>
        <DigestValue>SWm0CNMQs/SdtwG1mVStSZuQRZg=</DigestValue>
      </Reference>
      <Reference URI="/xl/workbook.xml?ContentType=application/vnd.openxmlformats-officedocument.spreadsheetml.sheet.main+xml">
        <DigestMethod Algorithm="http://www.w3.org/2000/09/xmldsig#sha1"/>
        <DigestValue>x28RTbs/1Hc7zZWn5hrNU3s7bdg=</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13.xml.rels?ContentType=application/vnd.openxmlformats-package.relationships+xml">
        <Transforms>
          <Transform Algorithm="http://schemas.openxmlformats.org/package/2006/RelationshipTransform">
            <mdssi:RelationshipReference SourceId="rId3"/>
          </Transform>
          <Transform Algorithm="http://www.w3.org/TR/2001/REC-xml-c14n-20010315"/>
        </Transforms>
        <DigestMethod Algorithm="http://www.w3.org/2000/09/xmldsig#sha1"/>
        <DigestValue>MVIRvwmxS+y4rLgKISuYLvF6tGA=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sheet1.xml?ContentType=application/vnd.openxmlformats-officedocument.spreadsheetml.worksheet+xml">
        <DigestMethod Algorithm="http://www.w3.org/2000/09/xmldsig#sha1"/>
        <DigestValue>gEJllSyaHcILWsDX6Hux7pPmFZc=</DigestValue>
      </Reference>
      <Reference URI="/xl/worksheets/sheet10.xml?ContentType=application/vnd.openxmlformats-officedocument.spreadsheetml.worksheet+xml">
        <DigestMethod Algorithm="http://www.w3.org/2000/09/xmldsig#sha1"/>
        <DigestValue>vSfzBDvV+aRr/AYlhoL/qi1PSag=</DigestValue>
      </Reference>
      <Reference URI="/xl/worksheets/sheet11.xml?ContentType=application/vnd.openxmlformats-officedocument.spreadsheetml.worksheet+xml">
        <DigestMethod Algorithm="http://www.w3.org/2000/09/xmldsig#sha1"/>
        <DigestValue>0j/dIhVTIde7xlMIo98HD+B6sgg=</DigestValue>
      </Reference>
      <Reference URI="/xl/worksheets/sheet12.xml?ContentType=application/vnd.openxmlformats-officedocument.spreadsheetml.worksheet+xml">
        <DigestMethod Algorithm="http://www.w3.org/2000/09/xmldsig#sha1"/>
        <DigestValue>4R4W/9I0VoHuG9ACw5u2ASgQWiM=</DigestValue>
      </Reference>
      <Reference URI="/xl/worksheets/sheet13.xml?ContentType=application/vnd.openxmlformats-officedocument.spreadsheetml.worksheet+xml">
        <DigestMethod Algorithm="http://www.w3.org/2000/09/xmldsig#sha1"/>
        <DigestValue>XlSibmuezAwwtGYMJZquR5TF7Tw=</DigestValue>
      </Reference>
      <Reference URI="/xl/worksheets/sheet14.xml?ContentType=application/vnd.openxmlformats-officedocument.spreadsheetml.worksheet+xml">
        <DigestMethod Algorithm="http://www.w3.org/2000/09/xmldsig#sha1"/>
        <DigestValue>Wck1XP6PffPO2RtWBZP38LBNWik=</DigestValue>
      </Reference>
      <Reference URI="/xl/worksheets/sheet2.xml?ContentType=application/vnd.openxmlformats-officedocument.spreadsheetml.worksheet+xml">
        <DigestMethod Algorithm="http://www.w3.org/2000/09/xmldsig#sha1"/>
        <DigestValue>b5uUtJP7qvc3UiW6+zKPP66ot1c=</DigestValue>
      </Reference>
      <Reference URI="/xl/worksheets/sheet3.xml?ContentType=application/vnd.openxmlformats-officedocument.spreadsheetml.worksheet+xml">
        <DigestMethod Algorithm="http://www.w3.org/2000/09/xmldsig#sha1"/>
        <DigestValue>dHKsiA6/mxFO52NV+j3VZ/eq/4w=</DigestValue>
      </Reference>
      <Reference URI="/xl/worksheets/sheet4.xml?ContentType=application/vnd.openxmlformats-officedocument.spreadsheetml.worksheet+xml">
        <DigestMethod Algorithm="http://www.w3.org/2000/09/xmldsig#sha1"/>
        <DigestValue>Ad9nVNrmY0YdHZPcd4uHfBReBfQ=</DigestValue>
      </Reference>
      <Reference URI="/xl/worksheets/sheet5.xml?ContentType=application/vnd.openxmlformats-officedocument.spreadsheetml.worksheet+xml">
        <DigestMethod Algorithm="http://www.w3.org/2000/09/xmldsig#sha1"/>
        <DigestValue>kwLQ3+9CFSR4VRRrATK4GzRDv5g=</DigestValue>
      </Reference>
      <Reference URI="/xl/worksheets/sheet6.xml?ContentType=application/vnd.openxmlformats-officedocument.spreadsheetml.worksheet+xml">
        <DigestMethod Algorithm="http://www.w3.org/2000/09/xmldsig#sha1"/>
        <DigestValue>Hj3KCev2qk1FxZi9kqQiS5jxJx4=</DigestValue>
      </Reference>
      <Reference URI="/xl/worksheets/sheet7.xml?ContentType=application/vnd.openxmlformats-officedocument.spreadsheetml.worksheet+xml">
        <DigestMethod Algorithm="http://www.w3.org/2000/09/xmldsig#sha1"/>
        <DigestValue>i/r3HSGawa1Bw/ZxMF1F48XRIJg=</DigestValue>
      </Reference>
      <Reference URI="/xl/worksheets/sheet8.xml?ContentType=application/vnd.openxmlformats-officedocument.spreadsheetml.worksheet+xml">
        <DigestMethod Algorithm="http://www.w3.org/2000/09/xmldsig#sha1"/>
        <DigestValue>ZTL0+4jPtKIzb0mzIQiUDpIHL/Q=</DigestValue>
      </Reference>
      <Reference URI="/xl/worksheets/sheet9.xml?ContentType=application/vnd.openxmlformats-officedocument.spreadsheetml.worksheet+xml">
        <DigestMethod Algorithm="http://www.w3.org/2000/09/xmldsig#sha1"/>
        <DigestValue>h05wiIVGz6i8VwtFZwiTe5f+0ss=</DigestValue>
      </Reference>
    </Manifest>
    <SignatureProperties>
      <SignatureProperty Id="idSignatureTime" Target="#idPackageSignature">
        <mdssi:SignatureTime>
          <mdssi:Format>YYYY-MM-DDThh:mm:ssTZD</mdssi:Format>
          <mdssi:Value>2015-04-21T11:14:26Z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profil</SignatureComments>
          <WindowsVersion>5.1</WindowsVersion>
          <OfficeVersion>12.0</OfficeVersion>
          <ApplicationVersion>12.0</ApplicationVersion>
          <Monitors>1</Monitors>
          <HorizontalResolution>1280</HorizontalResolution>
          <VerticalResolution>800</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14</vt:i4>
      </vt:variant>
      <vt:variant>
        <vt:lpstr>Pojmenované oblasti</vt:lpstr>
      </vt:variant>
      <vt:variant>
        <vt:i4>106</vt:i4>
      </vt:variant>
    </vt:vector>
  </HeadingPairs>
  <TitlesOfParts>
    <vt:vector size="120" baseType="lpstr">
      <vt:lpstr>KRYCÍ LIST-CELKOVÝ</vt:lpstr>
      <vt:lpstr>REKAPITUACE-CELKOVÁ</vt:lpstr>
      <vt:lpstr>F 02.01-Krycí list-STAVEBNÍ ČÁS</vt:lpstr>
      <vt:lpstr>F 02.01-rekapitulace-STAVEBNÍ Č</vt:lpstr>
      <vt:lpstr>F 02.01-stavební část</vt:lpstr>
      <vt:lpstr>F02.03-ELEKTROINSTALACE</vt:lpstr>
      <vt:lpstr>SO 04-přípojka NN</vt:lpstr>
      <vt:lpstr>F02.04-SLABOPROUD A ZAŘÍZENÍ</vt:lpstr>
      <vt:lpstr>F02.05-Krycí list-PLYNOINSTALAC</vt:lpstr>
      <vt:lpstr>F02.05-Rekapitulace-PLYNOINSTAL</vt:lpstr>
      <vt:lpstr>F02.05-Položky-PLYNOINSTALACE</vt:lpstr>
      <vt:lpstr>F 02.06-REKAPITULACE-VYTÁPĚNÍ </vt:lpstr>
      <vt:lpstr>F 02.06-VYTÁPĚNÍ A OHŘEV TUV</vt:lpstr>
      <vt:lpstr>List11</vt:lpstr>
      <vt:lpstr>'F02.05-Krycí list-PLYNOINSTALAC'!cisloobjektu</vt:lpstr>
      <vt:lpstr>'KRYCÍ LIST-CELKOVÝ'!cisloobjektu</vt:lpstr>
      <vt:lpstr>cisloobjektu</vt:lpstr>
      <vt:lpstr>'F02.05-Krycí list-PLYNOINSTALAC'!cislostavby</vt:lpstr>
      <vt:lpstr>'KRYCÍ LIST-CELKOVÝ'!cislostavby</vt:lpstr>
      <vt:lpstr>cislostavby</vt:lpstr>
      <vt:lpstr>'F02.05-Krycí list-PLYNOINSTALAC'!Datum</vt:lpstr>
      <vt:lpstr>'KRYCÍ LIST-CELKOVÝ'!Datum</vt:lpstr>
      <vt:lpstr>Datum</vt:lpstr>
      <vt:lpstr>'F02.05-Rekapitulace-PLYNOINSTAL'!Dil</vt:lpstr>
      <vt:lpstr>'REKAPITUACE-CELKOVÁ'!Dil</vt:lpstr>
      <vt:lpstr>Dil</vt:lpstr>
      <vt:lpstr>'F02.05-Rekapitulace-PLYNOINSTAL'!Dodavka</vt:lpstr>
      <vt:lpstr>'REKAPITUACE-CELKOVÁ'!Dodavka</vt:lpstr>
      <vt:lpstr>Dodavka</vt:lpstr>
      <vt:lpstr>Excel_BuiltIn_Print_Titles_3_1</vt:lpstr>
      <vt:lpstr>'F02.05-Rekapitulace-PLYNOINSTAL'!HSV</vt:lpstr>
      <vt:lpstr>'REKAPITUACE-CELKOVÁ'!HSV</vt:lpstr>
      <vt:lpstr>HSV</vt:lpstr>
      <vt:lpstr>HSVP</vt:lpstr>
      <vt:lpstr>'F02.05-Rekapitulace-PLYNOINSTAL'!HZS</vt:lpstr>
      <vt:lpstr>'REKAPITUACE-CELKOVÁ'!HZS</vt:lpstr>
      <vt:lpstr>HZS</vt:lpstr>
      <vt:lpstr>'F02.05-Krycí list-PLYNOINSTALAC'!JKSO</vt:lpstr>
      <vt:lpstr>'KRYCÍ LIST-CELKOVÝ'!JKSO</vt:lpstr>
      <vt:lpstr>JKSO</vt:lpstr>
      <vt:lpstr>'F02.05-Krycí list-PLYNOINSTALAC'!MJ</vt:lpstr>
      <vt:lpstr>'KRYCÍ LIST-CELKOVÝ'!MJ</vt:lpstr>
      <vt:lpstr>MJ</vt:lpstr>
      <vt:lpstr>'F02.05-Rekapitulace-PLYNOINSTAL'!Mont</vt:lpstr>
      <vt:lpstr>'REKAPITUACE-CELKOVÁ'!Mont</vt:lpstr>
      <vt:lpstr>Mont</vt:lpstr>
      <vt:lpstr>'F02.05-Rekapitulace-PLYNOINSTAL'!NazevDilu</vt:lpstr>
      <vt:lpstr>'REKAPITUACE-CELKOVÁ'!NazevDilu</vt:lpstr>
      <vt:lpstr>NazevDilu</vt:lpstr>
      <vt:lpstr>'F02.05-Krycí list-PLYNOINSTALAC'!nazevobjektu</vt:lpstr>
      <vt:lpstr>'KRYCÍ LIST-CELKOVÝ'!nazevobjektu</vt:lpstr>
      <vt:lpstr>nazevobjektu</vt:lpstr>
      <vt:lpstr>'F02.05-Krycí list-PLYNOINSTALAC'!nazevstavby</vt:lpstr>
      <vt:lpstr>'KRYCÍ LIST-CELKOVÝ'!nazevstavby</vt:lpstr>
      <vt:lpstr>nazevstavby</vt:lpstr>
      <vt:lpstr>'F 02.01-rekapitulace-STAVEBNÍ Č'!Názvy_tisku</vt:lpstr>
      <vt:lpstr>'F 02.01-stavební část'!Názvy_tisku</vt:lpstr>
      <vt:lpstr>'F 02.06-VYTÁPĚNÍ A OHŘEV TUV'!Názvy_tisku</vt:lpstr>
      <vt:lpstr>'F02.05-Položky-PLYNOINSTALACE'!Názvy_tisku</vt:lpstr>
      <vt:lpstr>'F02.05-Rekapitulace-PLYNOINSTAL'!Názvy_tisku</vt:lpstr>
      <vt:lpstr>'REKAPITUACE-CELKOVÁ'!Názvy_tisku</vt:lpstr>
      <vt:lpstr>'F02.05-Krycí list-PLYNOINSTALAC'!Objednatel</vt:lpstr>
      <vt:lpstr>'KRYCÍ LIST-CELKOVÝ'!Objednatel</vt:lpstr>
      <vt:lpstr>Objednatel</vt:lpstr>
      <vt:lpstr>'F 02.01-Krycí list-STAVEBNÍ ČÁS'!Oblast_tisku</vt:lpstr>
      <vt:lpstr>'F 02.01-rekapitulace-STAVEBNÍ Č'!Oblast_tisku</vt:lpstr>
      <vt:lpstr>'F 02.01-stavební část'!Oblast_tisku</vt:lpstr>
      <vt:lpstr>'F02.03-ELEKTROINSTALACE'!Oblast_tisku</vt:lpstr>
      <vt:lpstr>'F02.04-SLABOPROUD A ZAŘÍZENÍ'!Oblast_tisku</vt:lpstr>
      <vt:lpstr>'F02.05-Krycí list-PLYNOINSTALAC'!Oblast_tisku</vt:lpstr>
      <vt:lpstr>'F02.05-Položky-PLYNOINSTALACE'!Oblast_tisku</vt:lpstr>
      <vt:lpstr>'F02.05-Rekapitulace-PLYNOINSTAL'!Oblast_tisku</vt:lpstr>
      <vt:lpstr>'KRYCÍ LIST-CELKOVÝ'!Oblast_tisku</vt:lpstr>
      <vt:lpstr>'REKAPITUACE-CELKOVÁ'!Oblast_tisku</vt:lpstr>
      <vt:lpstr>'SO 04-přípojka NN'!Oblast_tisku</vt:lpstr>
      <vt:lpstr>'F02.05-Krycí list-PLYNOINSTALAC'!PocetMJ</vt:lpstr>
      <vt:lpstr>'KRYCÍ LIST-CELKOVÝ'!PocetMJ</vt:lpstr>
      <vt:lpstr>PocetMJ</vt:lpstr>
      <vt:lpstr>'F02.05-Krycí list-PLYNOINSTALAC'!Poznamka</vt:lpstr>
      <vt:lpstr>'KRYCÍ LIST-CELKOVÝ'!Poznamka</vt:lpstr>
      <vt:lpstr>Poznamka</vt:lpstr>
      <vt:lpstr>'F02.05-Krycí list-PLYNOINSTALAC'!Projektant</vt:lpstr>
      <vt:lpstr>'KRYCÍ LIST-CELKOVÝ'!Projektant</vt:lpstr>
      <vt:lpstr>Projektant</vt:lpstr>
      <vt:lpstr>'F02.05-Rekapitulace-PLYNOINSTAL'!PSV</vt:lpstr>
      <vt:lpstr>'REKAPITUACE-CELKOVÁ'!PSV</vt:lpstr>
      <vt:lpstr>PSV</vt:lpstr>
      <vt:lpstr>'F02.05-Krycí list-PLYNOINSTALAC'!SazbaDPH1</vt:lpstr>
      <vt:lpstr>'F02.05-Krycí list-PLYNOINSTALAC'!SazbaDPH2</vt:lpstr>
      <vt:lpstr>'F02.05-Položky-PLYNOINSTALACE'!SloupecCC</vt:lpstr>
      <vt:lpstr>SloupecCC</vt:lpstr>
      <vt:lpstr>'F02.05-Položky-PLYNOINSTALACE'!SloupecCisloPol</vt:lpstr>
      <vt:lpstr>SloupecCisloPol</vt:lpstr>
      <vt:lpstr>SloupecCH</vt:lpstr>
      <vt:lpstr>'F02.05-Položky-PLYNOINSTALACE'!SloupecJC</vt:lpstr>
      <vt:lpstr>SloupecJC</vt:lpstr>
      <vt:lpstr>SloupecJH</vt:lpstr>
      <vt:lpstr>'F02.05-Položky-PLYNOINSTALACE'!SloupecMJ</vt:lpstr>
      <vt:lpstr>SloupecMJ</vt:lpstr>
      <vt:lpstr>'F02.05-Položky-PLYNOINSTALACE'!SloupecMnozstvi</vt:lpstr>
      <vt:lpstr>SloupecMnozstvi</vt:lpstr>
      <vt:lpstr>'F02.05-Položky-PLYNOINSTALACE'!SloupecNazPol</vt:lpstr>
      <vt:lpstr>SloupecNazPol</vt:lpstr>
      <vt:lpstr>'F02.05-Položky-PLYNOINSTALACE'!SloupecPC</vt:lpstr>
      <vt:lpstr>SloupecPC</vt:lpstr>
      <vt:lpstr>'F02.05-Rekapitulace-PLYNOINSTAL'!VRN</vt:lpstr>
      <vt:lpstr>'REKAPITUACE-CELKOVÁ'!VRN</vt:lpstr>
      <vt:lpstr>VRN</vt:lpstr>
      <vt:lpstr>'F02.05-Krycí list-PLYNOINSTALAC'!Zakazka</vt:lpstr>
      <vt:lpstr>'KRYCÍ LIST-CELKOVÝ'!Zakazka</vt:lpstr>
      <vt:lpstr>Zakazka</vt:lpstr>
      <vt:lpstr>'F02.05-Krycí list-PLYNOINSTALAC'!Zaklad22</vt:lpstr>
      <vt:lpstr>'KRYCÍ LIST-CELKOVÝ'!Zaklad22</vt:lpstr>
      <vt:lpstr>Zaklad22</vt:lpstr>
      <vt:lpstr>'F02.05-Krycí list-PLYNOINSTALAC'!Zaklad5</vt:lpstr>
      <vt:lpstr>'KRYCÍ LIST-CELKOVÝ'!Zaklad5</vt:lpstr>
      <vt:lpstr>Zaklad5</vt:lpstr>
      <vt:lpstr>'F02.05-Krycí list-PLYNOINSTALAC'!Zhotovitel</vt:lpstr>
      <vt:lpstr>'KRYCÍ LIST-CELKOVÝ'!Zhotovitel</vt:lpstr>
      <vt:lpstr>Zhotovitel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kudrna</cp:lastModifiedBy>
  <cp:lastPrinted>2015-03-18T14:21:14Z</cp:lastPrinted>
  <dcterms:created xsi:type="dcterms:W3CDTF">2015-02-20T13:24:00Z</dcterms:created>
  <dcterms:modified xsi:type="dcterms:W3CDTF">2015-04-21T11:05:57Z</dcterms:modified>
</cp:coreProperties>
</file>