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evol\Desktop\"/>
    </mc:Choice>
  </mc:AlternateContent>
  <xr:revisionPtr revIDLastSave="0" documentId="13_ncr:1_{F1DD44DE-E15A-40DF-967D-4FA754622238}" xr6:coauthVersionLast="47" xr6:coauthVersionMax="47" xr10:uidLastSave="{00000000-0000-0000-0000-000000000000}"/>
  <bookViews>
    <workbookView xWindow="3780" yWindow="3600" windowWidth="18780" windowHeight="12615" activeTab="2" xr2:uid="{00000000-000D-0000-FFFF-FFFF00000000}"/>
  </bookViews>
  <sheets>
    <sheet name="Rekapitulace stavby" sheetId="1" r:id="rId1"/>
    <sheet name="00 - Vedlejší rozpočtové ..." sheetId="2" r:id="rId2"/>
    <sheet name="01 - Architektonické stav..." sheetId="3" r:id="rId3"/>
  </sheets>
  <definedNames>
    <definedName name="_xlnm._FilterDatabase" localSheetId="1" hidden="1">'00 - Vedlejší rozpočtové ...'!$C$124:$K$145</definedName>
    <definedName name="_xlnm._FilterDatabase" localSheetId="2" hidden="1">'01 - Architektonické stav...'!$C$123:$K$424</definedName>
    <definedName name="_xlnm.Print_Titles" localSheetId="1">'00 - Vedlejší rozpočtové ...'!$124:$124</definedName>
    <definedName name="_xlnm.Print_Titles" localSheetId="2">'01 - Architektonické stav...'!$123:$123</definedName>
    <definedName name="_xlnm.Print_Titles" localSheetId="0">'Rekapitulace stavby'!$92:$92</definedName>
    <definedName name="_xlnm.Print_Area" localSheetId="1">'00 - Vedlejší rozpočtové ...'!$C$4:$J$76,'00 - Vedlejší rozpočtové ...'!$C$82:$J$106,'00 - Vedlejší rozpočtové ...'!$C$112:$K$145</definedName>
    <definedName name="_xlnm.Print_Area" localSheetId="2">'01 - Architektonické stav...'!$C$4:$J$76,'01 - Architektonické stav...'!$C$82:$J$105,'01 - Architektonické stav...'!$C$111:$K$424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61" i="3" l="1"/>
  <c r="BI261" i="3"/>
  <c r="BH261" i="3"/>
  <c r="BG261" i="3"/>
  <c r="BF261" i="3"/>
  <c r="T261" i="3"/>
  <c r="R261" i="3"/>
  <c r="P261" i="3"/>
  <c r="J261" i="3"/>
  <c r="BE261" i="3" s="1"/>
  <c r="J37" i="3" l="1"/>
  <c r="J36" i="3"/>
  <c r="AY96" i="1"/>
  <c r="J35" i="3"/>
  <c r="AX96" i="1" s="1"/>
  <c r="BI424" i="3"/>
  <c r="BH424" i="3"/>
  <c r="BG424" i="3"/>
  <c r="BF424" i="3"/>
  <c r="T424" i="3"/>
  <c r="R424" i="3"/>
  <c r="P424" i="3"/>
  <c r="BI423" i="3"/>
  <c r="BH423" i="3"/>
  <c r="BG423" i="3"/>
  <c r="BF423" i="3"/>
  <c r="T423" i="3"/>
  <c r="R423" i="3"/>
  <c r="P423" i="3"/>
  <c r="BI403" i="3"/>
  <c r="BH403" i="3"/>
  <c r="BG403" i="3"/>
  <c r="BF403" i="3"/>
  <c r="T403" i="3"/>
  <c r="R403" i="3"/>
  <c r="P403" i="3"/>
  <c r="BI402" i="3"/>
  <c r="BH402" i="3"/>
  <c r="BG402" i="3"/>
  <c r="BF402" i="3"/>
  <c r="T402" i="3"/>
  <c r="R402" i="3"/>
  <c r="P402" i="3"/>
  <c r="BI399" i="3"/>
  <c r="BH399" i="3"/>
  <c r="BG399" i="3"/>
  <c r="BF399" i="3"/>
  <c r="T399" i="3"/>
  <c r="R399" i="3"/>
  <c r="P399" i="3"/>
  <c r="BI396" i="3"/>
  <c r="BH396" i="3"/>
  <c r="BG396" i="3"/>
  <c r="BF396" i="3"/>
  <c r="T396" i="3"/>
  <c r="R396" i="3"/>
  <c r="P396" i="3"/>
  <c r="BI393" i="3"/>
  <c r="BH393" i="3"/>
  <c r="BG393" i="3"/>
  <c r="BF393" i="3"/>
  <c r="T393" i="3"/>
  <c r="R393" i="3"/>
  <c r="P393" i="3"/>
  <c r="BI390" i="3"/>
  <c r="BH390" i="3"/>
  <c r="BG390" i="3"/>
  <c r="BF390" i="3"/>
  <c r="T390" i="3"/>
  <c r="R390" i="3"/>
  <c r="P390" i="3"/>
  <c r="BI387" i="3"/>
  <c r="BH387" i="3"/>
  <c r="BG387" i="3"/>
  <c r="BF387" i="3"/>
  <c r="T387" i="3"/>
  <c r="R387" i="3"/>
  <c r="P387" i="3"/>
  <c r="BI384" i="3"/>
  <c r="BH384" i="3"/>
  <c r="BG384" i="3"/>
  <c r="BF384" i="3"/>
  <c r="T384" i="3"/>
  <c r="R384" i="3"/>
  <c r="P384" i="3"/>
  <c r="BI381" i="3"/>
  <c r="BH381" i="3"/>
  <c r="BG381" i="3"/>
  <c r="BF381" i="3"/>
  <c r="T381" i="3"/>
  <c r="R381" i="3"/>
  <c r="P381" i="3"/>
  <c r="BI378" i="3"/>
  <c r="BH378" i="3"/>
  <c r="BG378" i="3"/>
  <c r="BF378" i="3"/>
  <c r="T378" i="3"/>
  <c r="R378" i="3"/>
  <c r="P378" i="3"/>
  <c r="BI375" i="3"/>
  <c r="BH375" i="3"/>
  <c r="BG375" i="3"/>
  <c r="BF375" i="3"/>
  <c r="T375" i="3"/>
  <c r="R375" i="3"/>
  <c r="P375" i="3"/>
  <c r="BI372" i="3"/>
  <c r="BH372" i="3"/>
  <c r="BG372" i="3"/>
  <c r="BF372" i="3"/>
  <c r="T372" i="3"/>
  <c r="R372" i="3"/>
  <c r="P372" i="3"/>
  <c r="BI357" i="3"/>
  <c r="BH357" i="3"/>
  <c r="BG357" i="3"/>
  <c r="BF357" i="3"/>
  <c r="T357" i="3"/>
  <c r="R357" i="3"/>
  <c r="P357" i="3"/>
  <c r="BI356" i="3"/>
  <c r="BH356" i="3"/>
  <c r="BG356" i="3"/>
  <c r="BF356" i="3"/>
  <c r="T356" i="3"/>
  <c r="R356" i="3"/>
  <c r="P356" i="3"/>
  <c r="BI355" i="3"/>
  <c r="BH355" i="3"/>
  <c r="BG355" i="3"/>
  <c r="BF355" i="3"/>
  <c r="T355" i="3"/>
  <c r="R355" i="3"/>
  <c r="P355" i="3"/>
  <c r="BI352" i="3"/>
  <c r="BH352" i="3"/>
  <c r="BG352" i="3"/>
  <c r="BF352" i="3"/>
  <c r="T352" i="3"/>
  <c r="R352" i="3"/>
  <c r="P352" i="3"/>
  <c r="BI349" i="3"/>
  <c r="BH349" i="3"/>
  <c r="BG349" i="3"/>
  <c r="BF349" i="3"/>
  <c r="T349" i="3"/>
  <c r="R349" i="3"/>
  <c r="P349" i="3"/>
  <c r="BI346" i="3"/>
  <c r="BH346" i="3"/>
  <c r="BG346" i="3"/>
  <c r="BF346" i="3"/>
  <c r="T346" i="3"/>
  <c r="R346" i="3"/>
  <c r="P346" i="3"/>
  <c r="BI338" i="3"/>
  <c r="BH338" i="3"/>
  <c r="BG338" i="3"/>
  <c r="BF338" i="3"/>
  <c r="T338" i="3"/>
  <c r="R338" i="3"/>
  <c r="P338" i="3"/>
  <c r="BI326" i="3"/>
  <c r="BH326" i="3"/>
  <c r="BG326" i="3"/>
  <c r="BF326" i="3"/>
  <c r="T326" i="3"/>
  <c r="R326" i="3"/>
  <c r="P326" i="3"/>
  <c r="BI314" i="3"/>
  <c r="BH314" i="3"/>
  <c r="BG314" i="3"/>
  <c r="BF314" i="3"/>
  <c r="T314" i="3"/>
  <c r="R314" i="3"/>
  <c r="P314" i="3"/>
  <c r="BI312" i="3"/>
  <c r="BH312" i="3"/>
  <c r="BG312" i="3"/>
  <c r="BF312" i="3"/>
  <c r="T312" i="3"/>
  <c r="R312" i="3"/>
  <c r="P312" i="3"/>
  <c r="BI292" i="3"/>
  <c r="BH292" i="3"/>
  <c r="BG292" i="3"/>
  <c r="BF292" i="3"/>
  <c r="T292" i="3"/>
  <c r="R292" i="3"/>
  <c r="P292" i="3"/>
  <c r="BI272" i="3"/>
  <c r="BH272" i="3"/>
  <c r="BG272" i="3"/>
  <c r="BF272" i="3"/>
  <c r="T272" i="3"/>
  <c r="R272" i="3"/>
  <c r="P272" i="3"/>
  <c r="BI269" i="3"/>
  <c r="BH269" i="3"/>
  <c r="BG269" i="3"/>
  <c r="BF269" i="3"/>
  <c r="T269" i="3"/>
  <c r="T268" i="3" s="1"/>
  <c r="R269" i="3"/>
  <c r="R268" i="3" s="1"/>
  <c r="P269" i="3"/>
  <c r="P268" i="3" s="1"/>
  <c r="BI267" i="3"/>
  <c r="BH267" i="3"/>
  <c r="BG267" i="3"/>
  <c r="BF267" i="3"/>
  <c r="T267" i="3"/>
  <c r="R267" i="3"/>
  <c r="P267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09" i="3"/>
  <c r="BH209" i="3"/>
  <c r="BG209" i="3"/>
  <c r="BF209" i="3"/>
  <c r="T209" i="3"/>
  <c r="R209" i="3"/>
  <c r="P209" i="3"/>
  <c r="BI189" i="3"/>
  <c r="BH189" i="3"/>
  <c r="BG189" i="3"/>
  <c r="BF189" i="3"/>
  <c r="T189" i="3"/>
  <c r="R189" i="3"/>
  <c r="P189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47" i="3"/>
  <c r="BH147" i="3"/>
  <c r="BG147" i="3"/>
  <c r="BF147" i="3"/>
  <c r="T147" i="3"/>
  <c r="R147" i="3"/>
  <c r="P147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 s="1"/>
  <c r="J17" i="3"/>
  <c r="J12" i="3"/>
  <c r="J118" i="3" s="1"/>
  <c r="E7" i="3"/>
  <c r="E85" i="3" s="1"/>
  <c r="J37" i="2"/>
  <c r="J36" i="2"/>
  <c r="AY95" i="1" s="1"/>
  <c r="J35" i="2"/>
  <c r="AX95" i="1"/>
  <c r="BI145" i="2"/>
  <c r="BH145" i="2"/>
  <c r="BG145" i="2"/>
  <c r="BF145" i="2"/>
  <c r="T145" i="2"/>
  <c r="T144" i="2"/>
  <c r="R145" i="2"/>
  <c r="R144" i="2"/>
  <c r="P145" i="2"/>
  <c r="P144" i="2"/>
  <c r="BI143" i="2"/>
  <c r="BH143" i="2"/>
  <c r="BG143" i="2"/>
  <c r="BF143" i="2"/>
  <c r="T143" i="2"/>
  <c r="T142" i="2"/>
  <c r="R143" i="2"/>
  <c r="R142" i="2"/>
  <c r="P143" i="2"/>
  <c r="P142" i="2"/>
  <c r="BI141" i="2"/>
  <c r="BH141" i="2"/>
  <c r="BG141" i="2"/>
  <c r="BF141" i="2"/>
  <c r="T141" i="2"/>
  <c r="T140" i="2"/>
  <c r="R141" i="2"/>
  <c r="R140" i="2"/>
  <c r="P141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T132" i="2"/>
  <c r="R133" i="2"/>
  <c r="R132" i="2"/>
  <c r="P133" i="2"/>
  <c r="P132" i="2"/>
  <c r="BI131" i="2"/>
  <c r="BH131" i="2"/>
  <c r="BG131" i="2"/>
  <c r="F35" i="2" s="1"/>
  <c r="BF131" i="2"/>
  <c r="J34" i="2" s="1"/>
  <c r="T131" i="2"/>
  <c r="T130" i="2"/>
  <c r="R131" i="2"/>
  <c r="R130" i="2"/>
  <c r="P131" i="2"/>
  <c r="P130" i="2"/>
  <c r="BI128" i="2"/>
  <c r="BH128" i="2"/>
  <c r="F36" i="2" s="1"/>
  <c r="BG128" i="2"/>
  <c r="BF128" i="2"/>
  <c r="T128" i="2"/>
  <c r="T127" i="2"/>
  <c r="R128" i="2"/>
  <c r="R127" i="2"/>
  <c r="P128" i="2"/>
  <c r="P127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 s="1"/>
  <c r="J17" i="2"/>
  <c r="J12" i="2"/>
  <c r="J119" i="2"/>
  <c r="E7" i="2"/>
  <c r="E115" i="2" s="1"/>
  <c r="L90" i="1"/>
  <c r="AM90" i="1"/>
  <c r="AM89" i="1"/>
  <c r="L89" i="1"/>
  <c r="AM87" i="1"/>
  <c r="L87" i="1"/>
  <c r="L85" i="1"/>
  <c r="L84" i="1"/>
  <c r="BK375" i="3"/>
  <c r="BK147" i="3"/>
  <c r="BK346" i="3"/>
  <c r="J384" i="3"/>
  <c r="BK135" i="2"/>
  <c r="BK141" i="2"/>
  <c r="J143" i="2"/>
  <c r="J349" i="3"/>
  <c r="J169" i="3"/>
  <c r="BK312" i="3"/>
  <c r="J312" i="3"/>
  <c r="J393" i="3"/>
  <c r="BK423" i="3"/>
  <c r="J263" i="3"/>
  <c r="BK387" i="3"/>
  <c r="BK267" i="3"/>
  <c r="BK338" i="3"/>
  <c r="BK169" i="3"/>
  <c r="J128" i="2"/>
  <c r="BK139" i="2"/>
  <c r="BK145" i="2"/>
  <c r="J239" i="3"/>
  <c r="J168" i="3"/>
  <c r="J372" i="3"/>
  <c r="BK127" i="3"/>
  <c r="BK265" i="3"/>
  <c r="J390" i="3"/>
  <c r="J233" i="3"/>
  <c r="J403" i="3"/>
  <c r="J147" i="3"/>
  <c r="J355" i="3"/>
  <c r="BK314" i="3"/>
  <c r="J229" i="3"/>
  <c r="J139" i="2"/>
  <c r="J141" i="2"/>
  <c r="BK143" i="2"/>
  <c r="BK292" i="3"/>
  <c r="BK381" i="3"/>
  <c r="J292" i="3"/>
  <c r="J375" i="3"/>
  <c r="J237" i="3"/>
  <c r="BK128" i="2"/>
  <c r="J131" i="2"/>
  <c r="F37" i="2"/>
  <c r="BK349" i="3"/>
  <c r="J387" i="3"/>
  <c r="J399" i="3"/>
  <c r="BK168" i="3"/>
  <c r="J378" i="3"/>
  <c r="BK390" i="3"/>
  <c r="BK236" i="3"/>
  <c r="BK372" i="3"/>
  <c r="BK402" i="3"/>
  <c r="J402" i="3"/>
  <c r="BK260" i="3"/>
  <c r="J357" i="3"/>
  <c r="J265" i="3"/>
  <c r="BK209" i="3"/>
  <c r="J133" i="2"/>
  <c r="BK136" i="2"/>
  <c r="BK263" i="3"/>
  <c r="J346" i="3"/>
  <c r="BK189" i="3"/>
  <c r="J235" i="3"/>
  <c r="BK272" i="3"/>
  <c r="BK356" i="3"/>
  <c r="J127" i="3"/>
  <c r="J167" i="3"/>
  <c r="J260" i="3"/>
  <c r="AS94" i="1"/>
  <c r="BK378" i="3"/>
  <c r="J209" i="3"/>
  <c r="BK167" i="3"/>
  <c r="J231" i="3"/>
  <c r="J381" i="3"/>
  <c r="J145" i="2"/>
  <c r="BK133" i="2"/>
  <c r="J338" i="3"/>
  <c r="BK233" i="3"/>
  <c r="J424" i="3"/>
  <c r="J352" i="3"/>
  <c r="J396" i="3"/>
  <c r="BK393" i="3"/>
  <c r="BK237" i="3"/>
  <c r="J135" i="2"/>
  <c r="BK131" i="2"/>
  <c r="BK352" i="3"/>
  <c r="BK235" i="3"/>
  <c r="J326" i="3"/>
  <c r="BK269" i="3"/>
  <c r="BK424" i="3"/>
  <c r="BK239" i="3"/>
  <c r="BK355" i="3"/>
  <c r="BK229" i="3"/>
  <c r="J272" i="3"/>
  <c r="J269" i="3"/>
  <c r="BK326" i="3"/>
  <c r="J356" i="3"/>
  <c r="J423" i="3"/>
  <c r="BK403" i="3"/>
  <c r="J240" i="3"/>
  <c r="BK384" i="3"/>
  <c r="BK357" i="3"/>
  <c r="J267" i="3"/>
  <c r="BK138" i="2"/>
  <c r="J236" i="3"/>
  <c r="J314" i="3"/>
  <c r="BK396" i="3"/>
  <c r="J138" i="2"/>
  <c r="J136" i="2"/>
  <c r="BK264" i="3"/>
  <c r="J189" i="3"/>
  <c r="J264" i="3"/>
  <c r="BK399" i="3"/>
  <c r="BK231" i="3"/>
  <c r="BK240" i="3"/>
  <c r="F34" i="2" l="1"/>
  <c r="R134" i="2"/>
  <c r="T137" i="2"/>
  <c r="P137" i="2"/>
  <c r="P126" i="2" s="1"/>
  <c r="P125" i="2" s="1"/>
  <c r="AU95" i="1" s="1"/>
  <c r="BK126" i="3"/>
  <c r="J126" i="3"/>
  <c r="J98" i="3" s="1"/>
  <c r="R230" i="3"/>
  <c r="P134" i="2"/>
  <c r="P126" i="3"/>
  <c r="P262" i="3"/>
  <c r="BK262" i="3"/>
  <c r="J262" i="3" s="1"/>
  <c r="J100" i="3" s="1"/>
  <c r="BK271" i="3"/>
  <c r="J271" i="3"/>
  <c r="J103" i="3" s="1"/>
  <c r="BK134" i="2"/>
  <c r="J134" i="2"/>
  <c r="J101" i="2" s="1"/>
  <c r="R126" i="3"/>
  <c r="P271" i="3"/>
  <c r="T134" i="2"/>
  <c r="T126" i="2" s="1"/>
  <c r="T125" i="2" s="1"/>
  <c r="P230" i="3"/>
  <c r="R271" i="3"/>
  <c r="BK313" i="3"/>
  <c r="J313" i="3" s="1"/>
  <c r="J104" i="3" s="1"/>
  <c r="BK137" i="2"/>
  <c r="J137" i="2" s="1"/>
  <c r="J102" i="2" s="1"/>
  <c r="T126" i="3"/>
  <c r="T271" i="3"/>
  <c r="T230" i="3"/>
  <c r="T262" i="3"/>
  <c r="R313" i="3"/>
  <c r="R137" i="2"/>
  <c r="BK230" i="3"/>
  <c r="J230" i="3" s="1"/>
  <c r="J99" i="3" s="1"/>
  <c r="R262" i="3"/>
  <c r="P313" i="3"/>
  <c r="T313" i="3"/>
  <c r="BK132" i="2"/>
  <c r="J132" i="2" s="1"/>
  <c r="J100" i="2" s="1"/>
  <c r="BK130" i="2"/>
  <c r="J130" i="2" s="1"/>
  <c r="J99" i="2" s="1"/>
  <c r="BK142" i="2"/>
  <c r="J142" i="2" s="1"/>
  <c r="J104" i="2" s="1"/>
  <c r="BK140" i="2"/>
  <c r="J140" i="2"/>
  <c r="J103" i="2"/>
  <c r="BK127" i="2"/>
  <c r="BK144" i="2"/>
  <c r="J144" i="2"/>
  <c r="J105" i="2"/>
  <c r="BK268" i="3"/>
  <c r="J268" i="3" s="1"/>
  <c r="J101" i="3" s="1"/>
  <c r="F92" i="3"/>
  <c r="BE292" i="3"/>
  <c r="BE167" i="3"/>
  <c r="BE265" i="3"/>
  <c r="BE387" i="3"/>
  <c r="BE147" i="3"/>
  <c r="BE229" i="3"/>
  <c r="BE267" i="3"/>
  <c r="BE346" i="3"/>
  <c r="BE237" i="3"/>
  <c r="BE393" i="3"/>
  <c r="BE403" i="3"/>
  <c r="BE169" i="3"/>
  <c r="BE189" i="3"/>
  <c r="BE233" i="3"/>
  <c r="BE390" i="3"/>
  <c r="BE402" i="3"/>
  <c r="J127" i="2"/>
  <c r="J98" i="2" s="1"/>
  <c r="BE356" i="3"/>
  <c r="BE384" i="3"/>
  <c r="BE423" i="3"/>
  <c r="E114" i="3"/>
  <c r="BE260" i="3"/>
  <c r="BE264" i="3"/>
  <c r="BE396" i="3"/>
  <c r="BE399" i="3"/>
  <c r="BE424" i="3"/>
  <c r="BE239" i="3"/>
  <c r="BE240" i="3"/>
  <c r="BE357" i="3"/>
  <c r="BE349" i="3"/>
  <c r="J89" i="3"/>
  <c r="BE168" i="3"/>
  <c r="BE338" i="3"/>
  <c r="BE375" i="3"/>
  <c r="BE381" i="3"/>
  <c r="BE235" i="3"/>
  <c r="BE272" i="3"/>
  <c r="BE127" i="3"/>
  <c r="BE209" i="3"/>
  <c r="BE263" i="3"/>
  <c r="BE326" i="3"/>
  <c r="BE231" i="3"/>
  <c r="BE236" i="3"/>
  <c r="BE269" i="3"/>
  <c r="BE312" i="3"/>
  <c r="BE355" i="3"/>
  <c r="BE372" i="3"/>
  <c r="BE314" i="3"/>
  <c r="BE352" i="3"/>
  <c r="BE378" i="3"/>
  <c r="BE136" i="2"/>
  <c r="BE141" i="2"/>
  <c r="BE143" i="2"/>
  <c r="E85" i="2"/>
  <c r="J89" i="2"/>
  <c r="F92" i="2"/>
  <c r="BE128" i="2"/>
  <c r="BE139" i="2"/>
  <c r="BB95" i="1"/>
  <c r="BE131" i="2"/>
  <c r="BE133" i="2"/>
  <c r="BE145" i="2"/>
  <c r="BC95" i="1"/>
  <c r="AW95" i="1"/>
  <c r="BE135" i="2"/>
  <c r="BA95" i="1"/>
  <c r="BE138" i="2"/>
  <c r="BD95" i="1"/>
  <c r="J34" i="3"/>
  <c r="AW96" i="1" s="1"/>
  <c r="F36" i="3"/>
  <c r="BC96" i="1" s="1"/>
  <c r="BC94" i="1" s="1"/>
  <c r="AY94" i="1" s="1"/>
  <c r="F34" i="3"/>
  <c r="BA96" i="1" s="1"/>
  <c r="BA94" i="1" s="1"/>
  <c r="AW94" i="1" s="1"/>
  <c r="AK30" i="1" s="1"/>
  <c r="F35" i="3"/>
  <c r="BB96" i="1" s="1"/>
  <c r="BB94" i="1" s="1"/>
  <c r="AX94" i="1" s="1"/>
  <c r="F37" i="3"/>
  <c r="BD96" i="1" s="1"/>
  <c r="BD94" i="1" s="1"/>
  <c r="W33" i="1" s="1"/>
  <c r="T270" i="3" l="1"/>
  <c r="R125" i="3"/>
  <c r="BK126" i="2"/>
  <c r="P270" i="3"/>
  <c r="P125" i="3"/>
  <c r="T125" i="3"/>
  <c r="T124" i="3" s="1"/>
  <c r="R270" i="3"/>
  <c r="R124" i="3" s="1"/>
  <c r="R126" i="2"/>
  <c r="R125" i="2"/>
  <c r="BK125" i="3"/>
  <c r="J125" i="3" s="1"/>
  <c r="J97" i="3" s="1"/>
  <c r="BK270" i="3"/>
  <c r="J270" i="3" s="1"/>
  <c r="J102" i="3" s="1"/>
  <c r="J33" i="3"/>
  <c r="AV96" i="1" s="1"/>
  <c r="AT96" i="1" s="1"/>
  <c r="F33" i="2"/>
  <c r="AZ95" i="1" s="1"/>
  <c r="W31" i="1"/>
  <c r="W32" i="1"/>
  <c r="W30" i="1"/>
  <c r="J33" i="2"/>
  <c r="AV95" i="1"/>
  <c r="AT95" i="1"/>
  <c r="F33" i="3"/>
  <c r="AZ96" i="1" s="1"/>
  <c r="P124" i="3" l="1"/>
  <c r="AU96" i="1" s="1"/>
  <c r="AU94" i="1" s="1"/>
  <c r="BK125" i="2"/>
  <c r="J125" i="2" s="1"/>
  <c r="J126" i="2"/>
  <c r="J97" i="2" s="1"/>
  <c r="BK124" i="3"/>
  <c r="J124" i="3" s="1"/>
  <c r="J96" i="3" s="1"/>
  <c r="AZ94" i="1"/>
  <c r="AV94" i="1" s="1"/>
  <c r="AK29" i="1" s="1"/>
  <c r="J96" i="2" l="1"/>
  <c r="J30" i="2"/>
  <c r="J30" i="3"/>
  <c r="AG96" i="1" s="1"/>
  <c r="AT94" i="1"/>
  <c r="W29" i="1"/>
  <c r="AG95" i="1" l="1"/>
  <c r="J39" i="2"/>
  <c r="J39" i="3"/>
  <c r="AN96" i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<sst xmlns="http://schemas.openxmlformats.org/spreadsheetml/2006/main" count="3574" uniqueCount="435">
  <si>
    <t>Export Komplet</t>
  </si>
  <si>
    <t/>
  </si>
  <si>
    <t>2.0</t>
  </si>
  <si>
    <t>ZAMOK</t>
  </si>
  <si>
    <t>False</t>
  </si>
  <si>
    <t>{d1e61549-f615-4728-b983-0a2d8b375639}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</si>
  <si>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</si>
  <si>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</si>
  <si>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</si>
  <si>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</si>
  <si>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</si>
  <si>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</si>
  <si>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</si>
  <si>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</si>
  <si>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0570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</si>
  <si>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</si>
  <si>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</si>
  <si>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Zateplení stropu a výměna oken ZŠ Valtice nám. Svobody č.p. 38 k.ú. Valtice</t>
  </si>
  <si>
    <t>KSO:</t>
  </si>
  <si>
    <t>CC-CZ:</t>
  </si>
  <si>
    <t>Místo:</t>
  </si>
  <si>
    <t xml:space="preserve"> </t>
  </si>
  <si>
    <t>Datum:</t>
  </si>
  <si>
    <t>6. 11. 2024</t>
  </si>
  <si>
    <t>Zadavatel:</t>
  </si>
  <si>
    <t>IČ:</t>
  </si>
  <si>
    <t>Město Valtice</t>
  </si>
  <si>
    <t>DIČ:</t>
  </si>
  <si>
    <t>Uchazeč:</t>
  </si>
  <si>
    <t>Vyplň údaj</t>
  </si>
  <si>
    <t>Projektant:</t>
  </si>
  <si>
    <t>IPOKa s.r.o.</t>
  </si>
  <si>
    <t>True</t>
  </si>
  <si>
    <t>Zpracovatel:</t>
  </si>
  <si>
    <t xml:space="preserve"> František Klus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</si>
  <si>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</si>
  <si>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</si>
  <si>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</si>
  <si>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</si>
  <si>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</si>
  <si>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</si>
  <si>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</si>
  <si>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</si>
  <si>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</si>
  <si>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</si>
  <si>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</si>
  <si>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</si>
  <si>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</si>
  <si>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</si>
  <si>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</si>
  <si>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</si>
  <si>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</si>
  <si>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</si>
  <si>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</si>
  <si>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</si>
  <si>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</si>
  <si>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</si>
  <si>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</si>
  <si>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</si>
  <si>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</si>
  <si>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</si>
  <si>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</si>
  <si>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</si>
  <si>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</si>
  <si>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</si>
  <si>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</si>
  <si>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</si>
  <si>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</si>
  <si>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</si>
  <si>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</si>
  <si>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</si>
  <si>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</si>
  <si>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</si>
  <si>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</si>
  <si>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</si>
  <si>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</si>
  <si>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</si>
  <si>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</si>
  <si>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</si>
  <si>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</si>
  <si>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</si>
  <si>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</si>
  <si>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</si>
  <si>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</si>
  <si>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</si>
  <si>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{23610aac-06db-4fb6-9ea9-e538253c5fee}</t>
  </si>
  <si>
    <t>2</t>
  </si>
  <si>
    <t>01</t>
  </si>
  <si>
    <t>Architektonické stavební řešení</t>
  </si>
  <si>
    <t>{1a581b6f-2f30-4872-82f4-dd66dc557bb5}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</si>
  <si>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</si>
  <si>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</si>
  <si>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</si>
  <si>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</si>
  <si>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</si>
  <si>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</si>
  <si>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</si>
  <si>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</si>
  <si>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</si>
  <si>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</si>
  <si>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</si>
  <si>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</si>
  <si>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</si>
  <si>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</si>
  <si>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</si>
  <si>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</si>
  <si>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</si>
  <si>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</si>
  <si>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</si>
  <si>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</si>
  <si>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</si>
  <si>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</si>
  <si>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</si>
  <si>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</si>
  <si>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</si>
  <si>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</si>
  <si>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</si>
  <si>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</si>
  <si>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</si>
  <si>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</si>
  <si>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</si>
  <si>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</si>
  <si>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</si>
  <si>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</si>
  <si>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</si>
  <si>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</si>
  <si>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</si>
  <si>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</si>
  <si>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CS ÚRS 2021 01</t>
  </si>
  <si>
    <t>1024</t>
  </si>
  <si>
    <t>-876546842</t>
  </si>
  <si>
    <t>P</t>
  </si>
  <si>
    <t>Poznámka k položce:_x000D_
podrobné členění VRN nákladů:_x000D_
_x000D_
https://podminky.urs.cz/catalog?versionId=TWWRkbQQQuJyzATX0cb0&amp;catalogId=uyXlYb4eRHPoqJCf72PN&amp;categoryId=uyXlYb4eRHPoqJCf72PN_x000D_
_x000D_
součástí ocenění VRN zohlednit také prováděcí dokumentaci a ostatní dle odkazu, dle TZ, dle výběrového řízení</t>
  </si>
  <si>
    <t>VRN2</t>
  </si>
  <si>
    <t>Příprava staveniště</t>
  </si>
  <si>
    <t>020001000</t>
  </si>
  <si>
    <t>1621780061</t>
  </si>
  <si>
    <t>VRN3</t>
  </si>
  <si>
    <t>Zařízení staveniště</t>
  </si>
  <si>
    <t>3</t>
  </si>
  <si>
    <t>030001000</t>
  </si>
  <si>
    <t>162135937</t>
  </si>
  <si>
    <t>VRN4</t>
  </si>
  <si>
    <t>Inženýrská činnost</t>
  </si>
  <si>
    <t>4</t>
  </si>
  <si>
    <t>040001000</t>
  </si>
  <si>
    <t>1268959179</t>
  </si>
  <si>
    <t>040001000DK</t>
  </si>
  <si>
    <t>Prováděcí projektová dokumentace</t>
  </si>
  <si>
    <t>-1287253404</t>
  </si>
  <si>
    <t>VRN5</t>
  </si>
  <si>
    <t>Finanční náklady</t>
  </si>
  <si>
    <t>6</t>
  </si>
  <si>
    <t>050001000</t>
  </si>
  <si>
    <t>1729404015</t>
  </si>
  <si>
    <t>7</t>
  </si>
  <si>
    <t>050001000VZ</t>
  </si>
  <si>
    <t>Vzorkování investorovi</t>
  </si>
  <si>
    <t>1649409490</t>
  </si>
  <si>
    <t>VRN6</t>
  </si>
  <si>
    <t>Územní vlivy</t>
  </si>
  <si>
    <t>8</t>
  </si>
  <si>
    <t>060001000</t>
  </si>
  <si>
    <t>1115479573</t>
  </si>
  <si>
    <t>VRN7</t>
  </si>
  <si>
    <t>Provozní vlivy</t>
  </si>
  <si>
    <t>9</t>
  </si>
  <si>
    <t>070001000</t>
  </si>
  <si>
    <t>1021362326</t>
  </si>
  <si>
    <t>VRN8</t>
  </si>
  <si>
    <t>Přesun stavebních kapacit</t>
  </si>
  <si>
    <t>10</t>
  </si>
  <si>
    <t>080001000</t>
  </si>
  <si>
    <t>Další náklady na pracovníky</t>
  </si>
  <si>
    <t>-593053466</t>
  </si>
  <si>
    <t>01 - Architektonické stavební řešení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</si>
  <si>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</si>
  <si>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</si>
  <si>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</si>
  <si>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</si>
  <si>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</si>
  <si>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</si>
  <si>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</si>
  <si>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</si>
  <si>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>HSV</t>
  </si>
  <si>
    <t>Práce a dodávky HSV</t>
  </si>
  <si>
    <t>Úpravy povrchů, podlahy a osazování výplní</t>
  </si>
  <si>
    <t>612325302</t>
  </si>
  <si>
    <t>Vápenocementová štuková omítka ostění nebo nadpraží</t>
  </si>
  <si>
    <t>m2</t>
  </si>
  <si>
    <t>-903287843</t>
  </si>
  <si>
    <t>VV</t>
  </si>
  <si>
    <t>"1NP</t>
  </si>
  <si>
    <t>(1,2+2*1,9)*0,3*14</t>
  </si>
  <si>
    <t>(0,6+2*0,3)*0,3</t>
  </si>
  <si>
    <t>(0,9+2*2,3)*0,3*4</t>
  </si>
  <si>
    <t>(1,2+2*2,3)*0,3*9</t>
  </si>
  <si>
    <t>(1,18+2*1,88)*0,3*4</t>
  </si>
  <si>
    <t>(0,85+2*1,18)*0,3*6</t>
  </si>
  <si>
    <t>(1,15+2*1,8)*0,3*4</t>
  </si>
  <si>
    <t>(0,9+2*1,2)*0,3*3</t>
  </si>
  <si>
    <t>"2NP</t>
  </si>
  <si>
    <t>(1,17+2*1,9)*0,3*16</t>
  </si>
  <si>
    <t>(0,9+2*1,9)*0,3*2</t>
  </si>
  <si>
    <t>(0,9+2*2,3)*0,3*6</t>
  </si>
  <si>
    <t>(1,2+2*1,9)*0,3*2</t>
  </si>
  <si>
    <t>(0,87+2*1,17)*0,3*15</t>
  </si>
  <si>
    <t>(1,2+2*1,8)*0,3*5</t>
  </si>
  <si>
    <t>(0,93+2*1,17)*0,3</t>
  </si>
  <si>
    <t>Součet</t>
  </si>
  <si>
    <t>613131121</t>
  </si>
  <si>
    <t>Penetrační disperzní nátěr vnitřních pilířů nebo sloupů nanášený ručně</t>
  </si>
  <si>
    <t>1544651257</t>
  </si>
  <si>
    <t>619991001</t>
  </si>
  <si>
    <t>Zakrytí podlahy fólií</t>
  </si>
  <si>
    <t>CS ÚRS 2024 01</t>
  </si>
  <si>
    <t>777266621</t>
  </si>
  <si>
    <t>619991011</t>
  </si>
  <si>
    <t>Obalení samostatných konstrukcí a prvků fólií</t>
  </si>
  <si>
    <t>-1720687157</t>
  </si>
  <si>
    <t>622325317</t>
  </si>
  <si>
    <t>Oprava vnější vápenocementové štukové omítky složitosti 2 v rozsahu přes 50 do 65 %</t>
  </si>
  <si>
    <t>798471515</t>
  </si>
  <si>
    <t>(1,2+2*1,9)*0,2*14</t>
  </si>
  <si>
    <t>(0,6+2*0,3)*0,2</t>
  </si>
  <si>
    <t>(0,9+2*2,3)*0,2*4</t>
  </si>
  <si>
    <t>(1,2+2*2,3)*0,2*9</t>
  </si>
  <si>
    <t>(1,18+2*1,88)*0,2*4</t>
  </si>
  <si>
    <t>(0,85+2*1,18)*0,2*6</t>
  </si>
  <si>
    <t>(1,15+2*1,8)*0,2*4</t>
  </si>
  <si>
    <t>(0,9+2*1,2)*0,2*3</t>
  </si>
  <si>
    <t>(1,17+2*1,9)*0,2*16</t>
  </si>
  <si>
    <t>(0,9+2*1,9)*0,2*2</t>
  </si>
  <si>
    <t>(0,9+2*2,3)*0,2*6</t>
  </si>
  <si>
    <t>(1,2+2*1,9)*0,2*2</t>
  </si>
  <si>
    <t>(0,87+2*1,17)*0,2*15</t>
  </si>
  <si>
    <t>(1,2+2*1,8)*0,2*5</t>
  </si>
  <si>
    <t>(0,93+2*1,17)*0,2</t>
  </si>
  <si>
    <t>623131121</t>
  </si>
  <si>
    <t>Penetrační nátěr vnějších pilířů nebo sloupů nanášený ručně</t>
  </si>
  <si>
    <t>1958690433</t>
  </si>
  <si>
    <t>629991011</t>
  </si>
  <si>
    <t>Zakrytí výplní otvorů a svislých ploch fólií přilepenou lepící páskou</t>
  </si>
  <si>
    <t>16</t>
  </si>
  <si>
    <t>-886431688</t>
  </si>
  <si>
    <t>(1,2*1,9)*14</t>
  </si>
  <si>
    <t>(0,6*0,3)</t>
  </si>
  <si>
    <t>(0,9*2,3)*4</t>
  </si>
  <si>
    <t>(1,2*2,3)*9</t>
  </si>
  <si>
    <t>(1,18*1,88)*4</t>
  </si>
  <si>
    <t>(0,85*1,18)*6</t>
  </si>
  <si>
    <t>(1,15*1,8)*4</t>
  </si>
  <si>
    <t>(0,9*1,2)*3</t>
  </si>
  <si>
    <t>(1,17*1,9)*16</t>
  </si>
  <si>
    <t>(0,9*1,9)*2</t>
  </si>
  <si>
    <t>(0,9*2,3)*6</t>
  </si>
  <si>
    <t>(1,2*1,9)*2</t>
  </si>
  <si>
    <t>(0,87*1,17)*15</t>
  </si>
  <si>
    <t>(1,2*1,8)*5</t>
  </si>
  <si>
    <t>(0,93*1,17)</t>
  </si>
  <si>
    <t>629991012</t>
  </si>
  <si>
    <t>Zakrytí výplní otvorů fólií přilepenou na začišťovací lišty</t>
  </si>
  <si>
    <t>456510025</t>
  </si>
  <si>
    <t>Ostatní konstrukce a práce, bourání</t>
  </si>
  <si>
    <t>941211111</t>
  </si>
  <si>
    <t>Montáž lešení řadového rámového lehkého zatížení do 200 kg/m2 š od 0,6 do 0,9 m v do 10 m</t>
  </si>
  <si>
    <t>993964800</t>
  </si>
  <si>
    <t>(24,6+8,8+19,8+5,2+11,61+5,18+11,61+12,75+1,2+2,1+1,75+1,2+6,08+3,76+3,79+13,65+2,58+12,73+4,05+3,8)*4,5</t>
  </si>
  <si>
    <t>941211211</t>
  </si>
  <si>
    <t>Příplatek k lešení řadovému rámovému lehkému do 200 kg/m2 š od 0,6 do 0,9 m v do 10 m za každý den použití</t>
  </si>
  <si>
    <t>-1151528938</t>
  </si>
  <si>
    <t>703,08*7 "Přepočtené koeficientem množství</t>
  </si>
  <si>
    <t>11</t>
  </si>
  <si>
    <t>941211811</t>
  </si>
  <si>
    <t>Demontáž lešení řadového rámového lehkého zatížení do 200 kg/m2 š od 0,6 do 0,9 m v do 10 m</t>
  </si>
  <si>
    <t>-931570398</t>
  </si>
  <si>
    <t>944511111</t>
  </si>
  <si>
    <t>Montáž ochranné sítě z textilie z umělých vláken</t>
  </si>
  <si>
    <t>1206650750</t>
  </si>
  <si>
    <t>13</t>
  </si>
  <si>
    <t>944511211</t>
  </si>
  <si>
    <t>Příplatek k ochranné síti za každý den použití</t>
  </si>
  <si>
    <t>-165776462</t>
  </si>
  <si>
    <t>14</t>
  </si>
  <si>
    <t>944511811</t>
  </si>
  <si>
    <t>Demontáž ochranné sítě z textilie z umělých vláken</t>
  </si>
  <si>
    <t>97276803</t>
  </si>
  <si>
    <t>15</t>
  </si>
  <si>
    <t>968062246</t>
  </si>
  <si>
    <t>Vybourání dřevěných rámů oken jednoduchých včetně křídel pl do 4 m2</t>
  </si>
  <si>
    <t>-1661010845</t>
  </si>
  <si>
    <t>1,2*1,9*14</t>
  </si>
  <si>
    <t>0,6*0,3</t>
  </si>
  <si>
    <t>0,9*2,3*4</t>
  </si>
  <si>
    <t>1,2*2,3*9</t>
  </si>
  <si>
    <t>1,18*1,88*4</t>
  </si>
  <si>
    <t>0,85*1,18*6</t>
  </si>
  <si>
    <t>1,15*1,8*4</t>
  </si>
  <si>
    <t>0,9*1,2*3</t>
  </si>
  <si>
    <t>1,17*1,9*16</t>
  </si>
  <si>
    <t>0,9*1,9*2</t>
  </si>
  <si>
    <t>0,9*2,3*6</t>
  </si>
  <si>
    <t>1,2*1,9*2</t>
  </si>
  <si>
    <t>0,87*1,17*15</t>
  </si>
  <si>
    <t>1,2*1,8*5</t>
  </si>
  <si>
    <t>0,93*1,17</t>
  </si>
  <si>
    <t>PKO</t>
  </si>
  <si>
    <t>Dodávka a montáž pákový otvírač stříbrná</t>
  </si>
  <si>
    <t>kus</t>
  </si>
  <si>
    <t>15141019</t>
  </si>
  <si>
    <t>997</t>
  </si>
  <si>
    <t>Přesun sutě</t>
  </si>
  <si>
    <t>997013152</t>
  </si>
  <si>
    <t>Vnitrostaveništní doprava suti a vybouraných hmot pro budovy v přes 6 do 9 m s omezením mechanizace</t>
  </si>
  <si>
    <t>t</t>
  </si>
  <si>
    <t>1390134158</t>
  </si>
  <si>
    <t>997013501</t>
  </si>
  <si>
    <t>Odvoz suti a vybouraných hmot na skládku nebo meziskládku do 1 km se složením</t>
  </si>
  <si>
    <t>-603791756</t>
  </si>
  <si>
    <t>997013509</t>
  </si>
  <si>
    <t>Příplatek k odvozu suti a vybouraných hmot na skládku ZKD 1 km přes 1 km</t>
  </si>
  <si>
    <t>1736074530</t>
  </si>
  <si>
    <t>6,043*12 "Přepočtené koeficientem množství</t>
  </si>
  <si>
    <t>997013631</t>
  </si>
  <si>
    <t>Poplatek za uložení na skládce (skládkovné) stavebního odpadu směsného kód odpadu 17 09 04</t>
  </si>
  <si>
    <t>1177819445</t>
  </si>
  <si>
    <t>998</t>
  </si>
  <si>
    <t>Přesun hmot</t>
  </si>
  <si>
    <t>998011002</t>
  </si>
  <si>
    <t>Přesun hmot pro budovy zděné v přes 6 do 12 m</t>
  </si>
  <si>
    <t>-1268112284</t>
  </si>
  <si>
    <t>PSV</t>
  </si>
  <si>
    <t>Práce a dodávky PSV</t>
  </si>
  <si>
    <t>764</t>
  </si>
  <si>
    <t>Konstrukce klempířské</t>
  </si>
  <si>
    <t>764002851</t>
  </si>
  <si>
    <t>Demontáž oplechování parapetů do suti</t>
  </si>
  <si>
    <t>m</t>
  </si>
  <si>
    <t>-1117518763</t>
  </si>
  <si>
    <t>1,2*14</t>
  </si>
  <si>
    <t>0,6</t>
  </si>
  <si>
    <t>0,9*4</t>
  </si>
  <si>
    <t>1,2*9</t>
  </si>
  <si>
    <t>1,18*4</t>
  </si>
  <si>
    <t>0,85*6</t>
  </si>
  <si>
    <t>1,15*4</t>
  </si>
  <si>
    <t>0,9*3</t>
  </si>
  <si>
    <t>1,17*16</t>
  </si>
  <si>
    <t>0,9*2</t>
  </si>
  <si>
    <t>0,9*6</t>
  </si>
  <si>
    <t>1,2*2</t>
  </si>
  <si>
    <t>0,87*15</t>
  </si>
  <si>
    <t>1,2*5</t>
  </si>
  <si>
    <t>0,93</t>
  </si>
  <si>
    <t>764216603</t>
  </si>
  <si>
    <t>Oplechování rovných parapetů mechanicky kotvené z Pz s povrchovou úpravou rš 250 mm</t>
  </si>
  <si>
    <t>-398314684</t>
  </si>
  <si>
    <t>998764202</t>
  </si>
  <si>
    <t>Přesun hmot procentní pro konstrukce klempířské v objektech v přes 6 do 12 m</t>
  </si>
  <si>
    <t>%</t>
  </si>
  <si>
    <t>300505715</t>
  </si>
  <si>
    <t>766</t>
  </si>
  <si>
    <t>Konstrukce truhlářské</t>
  </si>
  <si>
    <t>766441811</t>
  </si>
  <si>
    <t>Demontáž parapetních desek dřevěných nebo plastových šířky do 300 mm délky do 1000 mm</t>
  </si>
  <si>
    <t>1159441565</t>
  </si>
  <si>
    <t>766441821</t>
  </si>
  <si>
    <t>Demontáž parapetních desek dřevěných nebo plastových šířky do 300 mm délky do 2000 mm</t>
  </si>
  <si>
    <t>-809770843</t>
  </si>
  <si>
    <t>766621211</t>
  </si>
  <si>
    <t>Montáž dřevěných oken plochy přes 1 m2 otevíravých výšky do 1,5 m s rámem do zdiva</t>
  </si>
  <si>
    <t>899103331</t>
  </si>
  <si>
    <t>M</t>
  </si>
  <si>
    <t>O06</t>
  </si>
  <si>
    <t>okno dřevěné otevíravé/sklopné trojsklo o rozměrech 0,85*1,18m specifikace dle PD</t>
  </si>
  <si>
    <t>ks</t>
  </si>
  <si>
    <t>32</t>
  </si>
  <si>
    <t>1768769778</t>
  </si>
  <si>
    <t>O08</t>
  </si>
  <si>
    <t>okno dřevěné otevíravé/sklopné trojsklo o rozměrech 0,9*1,2m specifikace dle PD</t>
  </si>
  <si>
    <t>1271918182</t>
  </si>
  <si>
    <t>O13</t>
  </si>
  <si>
    <t>okno dřevěné otevíravé/sklopné trojsklo o rozměrech 0,87*1,17m specifikace dle PD</t>
  </si>
  <si>
    <t>1159889355</t>
  </si>
  <si>
    <t>O16</t>
  </si>
  <si>
    <t>okno dřevěné otevíravé/sklopné trojsklo o rozměrech 0,93*1,17m specifikace dle PD</t>
  </si>
  <si>
    <t>662257005</t>
  </si>
  <si>
    <t>O17</t>
  </si>
  <si>
    <t>okno dřevěné otevíravé/sklopné trojsklo o rozměrech 0,43*1,37m specifikace dle PD</t>
  </si>
  <si>
    <t>-458318018</t>
  </si>
  <si>
    <t>766621212</t>
  </si>
  <si>
    <t>Montáž dřevěných oken plochy přes 1 m2 otevíravých výšky do 2,5 m s rámem do zdiva</t>
  </si>
  <si>
    <t>571492841</t>
  </si>
  <si>
    <t>O01</t>
  </si>
  <si>
    <t>okno dřevěné otevíravé/sklopné trojsklo o rozměrech 1,2*1,9m specifikace dle PD</t>
  </si>
  <si>
    <t>-978522233</t>
  </si>
  <si>
    <t>O03</t>
  </si>
  <si>
    <t>okno dřevěné otevíravé/sklopné trojsklo o rozměrech 0,9*2,3m specifikace dle PD</t>
  </si>
  <si>
    <t>1996465970</t>
  </si>
  <si>
    <t>O04</t>
  </si>
  <si>
    <t>okno dřevěné otevíravé/sklopné trojsklo o rozměrech 1,2*2,3m specifikace dle PD</t>
  </si>
  <si>
    <t>1247066683</t>
  </si>
  <si>
    <t>O05</t>
  </si>
  <si>
    <t>okno dřevěné otevíravé/sklopné trojsklo o rozměrech 1,18*1,88m specifikace dle PD</t>
  </si>
  <si>
    <t>-577054724</t>
  </si>
  <si>
    <t>O07</t>
  </si>
  <si>
    <t>okno dřevěné otevíravé/sklopné trojsklo o rozměrech 1,15*1,8m specifikace dle PD</t>
  </si>
  <si>
    <t>-1258665972</t>
  </si>
  <si>
    <t>O09</t>
  </si>
  <si>
    <t>okno dřevěné otevíravé/sklopné trojsklo o rozměrech 1,17*1,9m specifikace dle PD</t>
  </si>
  <si>
    <t>157171540</t>
  </si>
  <si>
    <t>O10</t>
  </si>
  <si>
    <t>okno dřevěné otevíravé/sklopné trojsklo o rozměrech 0,9*1,9m specifikace dle PD</t>
  </si>
  <si>
    <t>-1444259038</t>
  </si>
  <si>
    <t>O11</t>
  </si>
  <si>
    <t>-565584857</t>
  </si>
  <si>
    <t>O12</t>
  </si>
  <si>
    <t>484064491</t>
  </si>
  <si>
    <t>O14</t>
  </si>
  <si>
    <t>okno dřevěné otevíravé/sklopné trojsklo o rozměrech 1,2*1,8m specifikace dle PD</t>
  </si>
  <si>
    <t>1960247762</t>
  </si>
  <si>
    <t>O15</t>
  </si>
  <si>
    <t>-1664251137</t>
  </si>
  <si>
    <t>766694116</t>
  </si>
  <si>
    <t>Montáž parapetních desek dřevěných nebo plastových š do 30 cm</t>
  </si>
  <si>
    <t>1162563243</t>
  </si>
  <si>
    <t>60794102</t>
  </si>
  <si>
    <t>parapet dřevotřískový vnitřní povrch laminátový š 260mm</t>
  </si>
  <si>
    <t>-1695710381</t>
  </si>
  <si>
    <t>998766202</t>
  </si>
  <si>
    <t>Přesun hmot procentní pro kce truhlářské v objektech v přes 6 do 12 m</t>
  </si>
  <si>
    <t>-963894664</t>
  </si>
  <si>
    <t>MŘČ</t>
  </si>
  <si>
    <t>Dodávka a montáž měřič oxidu uhličitého bateriový 0-5000 ppm</t>
  </si>
  <si>
    <t>1343431141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</si>
</sst>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7" t="s">
        <v>14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19"/>
      <c r="BE5" s="18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9" t="s">
        <v>17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19"/>
      <c r="BE6" s="18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5"/>
      <c r="BS8" s="16" t="s">
        <v>6</v>
      </c>
    </row>
    <row r="9" spans="1:74" ht="14.45" customHeight="1">
      <c r="B9" s="19"/>
      <c r="AR9" s="19"/>
      <c r="BE9" s="18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5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85"/>
      <c r="BS11" s="16" t="s">
        <v>6</v>
      </c>
    </row>
    <row r="12" spans="1:74" ht="6.95" customHeight="1">
      <c r="B12" s="19"/>
      <c r="AR12" s="19"/>
      <c r="BE12" s="185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85"/>
      <c r="BS13" s="16" t="s">
        <v>6</v>
      </c>
    </row>
    <row r="14" spans="1:74" ht="12.75">
      <c r="B14" s="19"/>
      <c r="E14" s="190" t="s">
        <v>29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6" t="s">
        <v>27</v>
      </c>
      <c r="AN14" s="28" t="s">
        <v>29</v>
      </c>
      <c r="AR14" s="19"/>
      <c r="BE14" s="185"/>
      <c r="BS14" s="16" t="s">
        <v>6</v>
      </c>
    </row>
    <row r="15" spans="1:74" ht="6.95" customHeight="1">
      <c r="B15" s="19"/>
      <c r="AR15" s="19"/>
      <c r="BE15" s="185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85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185"/>
      <c r="BS17" s="16" t="s">
        <v>32</v>
      </c>
    </row>
    <row r="18" spans="2:71" ht="6.95" customHeight="1">
      <c r="B18" s="19"/>
      <c r="AR18" s="19"/>
      <c r="BE18" s="185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185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185"/>
      <c r="BS20" s="16" t="s">
        <v>32</v>
      </c>
    </row>
    <row r="21" spans="2:71" ht="6.95" customHeight="1">
      <c r="B21" s="19"/>
      <c r="AR21" s="19"/>
      <c r="BE21" s="185"/>
    </row>
    <row r="22" spans="2:71" ht="12" customHeight="1">
      <c r="B22" s="19"/>
      <c r="D22" s="26" t="s">
        <v>35</v>
      </c>
      <c r="AR22" s="19"/>
      <c r="BE22" s="185"/>
    </row>
    <row r="23" spans="2:71" ht="16.5" customHeight="1">
      <c r="B23" s="19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9"/>
      <c r="BE23" s="185"/>
    </row>
    <row r="24" spans="2:71" ht="6.95" customHeight="1">
      <c r="B24" s="19"/>
      <c r="AR24" s="19"/>
      <c r="BE24" s="18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5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3">
        <f>ROUND(AG94,2)</f>
        <v>0</v>
      </c>
      <c r="AL26" s="194"/>
      <c r="AM26" s="194"/>
      <c r="AN26" s="194"/>
      <c r="AO26" s="194"/>
      <c r="AR26" s="31"/>
      <c r="BE26" s="185"/>
    </row>
    <row r="27" spans="2:71" s="1" customFormat="1" ht="6.95" customHeight="1">
      <c r="B27" s="31"/>
      <c r="AR27" s="31"/>
      <c r="BE27" s="185"/>
    </row>
    <row r="28" spans="2:71" s="1" customFormat="1" ht="12.75">
      <c r="B28" s="31"/>
      <c r="L28" s="195" t="s">
        <v>37</v>
      </c>
      <c r="M28" s="195"/>
      <c r="N28" s="195"/>
      <c r="O28" s="195"/>
      <c r="P28" s="195"/>
      <c r="W28" s="195" t="s">
        <v>38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39</v>
      </c>
      <c r="AL28" s="195"/>
      <c r="AM28" s="195"/>
      <c r="AN28" s="195"/>
      <c r="AO28" s="195"/>
      <c r="AR28" s="31"/>
      <c r="BE28" s="185"/>
    </row>
    <row r="29" spans="2:71" s="2" customFormat="1" ht="14.45" customHeight="1">
      <c r="B29" s="35"/>
      <c r="D29" s="26" t="s">
        <v>40</v>
      </c>
      <c r="F29" s="26" t="s">
        <v>41</v>
      </c>
      <c r="L29" s="198">
        <v>0.21</v>
      </c>
      <c r="M29" s="197"/>
      <c r="N29" s="197"/>
      <c r="O29" s="197"/>
      <c r="P29" s="197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6">
        <f>ROUND(AV94, 2)</f>
        <v>0</v>
      </c>
      <c r="AL29" s="197"/>
      <c r="AM29" s="197"/>
      <c r="AN29" s="197"/>
      <c r="AO29" s="197"/>
      <c r="AR29" s="35"/>
      <c r="BE29" s="186"/>
    </row>
    <row r="30" spans="2:71" s="2" customFormat="1" ht="14.45" customHeight="1">
      <c r="B30" s="35"/>
      <c r="F30" s="26" t="s">
        <v>42</v>
      </c>
      <c r="L30" s="198">
        <v>0.12</v>
      </c>
      <c r="M30" s="197"/>
      <c r="N30" s="197"/>
      <c r="O30" s="197"/>
      <c r="P30" s="197"/>
      <c r="W30" s="196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ROUND(AW94, 2)</f>
        <v>0</v>
      </c>
      <c r="AL30" s="197"/>
      <c r="AM30" s="197"/>
      <c r="AN30" s="197"/>
      <c r="AO30" s="197"/>
      <c r="AR30" s="35"/>
      <c r="BE30" s="186"/>
    </row>
    <row r="31" spans="2:71" s="2" customFormat="1" ht="14.45" hidden="1" customHeight="1">
      <c r="B31" s="35"/>
      <c r="F31" s="26" t="s">
        <v>43</v>
      </c>
      <c r="L31" s="198">
        <v>0.21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5"/>
      <c r="BE31" s="186"/>
    </row>
    <row r="32" spans="2:71" s="2" customFormat="1" ht="14.45" hidden="1" customHeight="1">
      <c r="B32" s="35"/>
      <c r="F32" s="26" t="s">
        <v>44</v>
      </c>
      <c r="L32" s="198">
        <v>0.12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5"/>
      <c r="BE32" s="186"/>
    </row>
    <row r="33" spans="2:57" s="2" customFormat="1" ht="14.45" hidden="1" customHeight="1">
      <c r="B33" s="35"/>
      <c r="F33" s="26" t="s">
        <v>45</v>
      </c>
      <c r="L33" s="198">
        <v>0</v>
      </c>
      <c r="M33" s="197"/>
      <c r="N33" s="197"/>
      <c r="O33" s="197"/>
      <c r="P33" s="197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6">
        <v>0</v>
      </c>
      <c r="AL33" s="197"/>
      <c r="AM33" s="197"/>
      <c r="AN33" s="197"/>
      <c r="AO33" s="197"/>
      <c r="AR33" s="35"/>
      <c r="BE33" s="186"/>
    </row>
    <row r="34" spans="2:57" s="1" customFormat="1" ht="6.95" customHeight="1">
      <c r="B34" s="31"/>
      <c r="AR34" s="31"/>
      <c r="BE34" s="185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199" t="s">
        <v>48</v>
      </c>
      <c r="Y35" s="200"/>
      <c r="Z35" s="200"/>
      <c r="AA35" s="200"/>
      <c r="AB35" s="200"/>
      <c r="AC35" s="38"/>
      <c r="AD35" s="38"/>
      <c r="AE35" s="38"/>
      <c r="AF35" s="38"/>
      <c r="AG35" s="38"/>
      <c r="AH35" s="38"/>
      <c r="AI35" s="38"/>
      <c r="AJ35" s="38"/>
      <c r="AK35" s="201">
        <f>SUM(AK26:AK33)</f>
        <v>0</v>
      </c>
      <c r="AL35" s="200"/>
      <c r="AM35" s="200"/>
      <c r="AN35" s="200"/>
      <c r="AO35" s="202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0570</v>
      </c>
      <c r="AR84" s="47"/>
    </row>
    <row r="85" spans="1:91" s="4" customFormat="1" ht="36.950000000000003" customHeight="1">
      <c r="B85" s="48"/>
      <c r="C85" s="49" t="s">
        <v>16</v>
      </c>
      <c r="L85" s="203" t="str">
        <f>K6</f>
        <v>Zateplení stropu a výměna oken ZŠ Valtice nám. Svobody č.p. 38 k.ú. Valtice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5" t="str">
        <f>IF(AN8= "","",AN8)</f>
        <v>6. 11. 2024</v>
      </c>
      <c r="AN87" s="20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Valtice</v>
      </c>
      <c r="AI89" s="26" t="s">
        <v>30</v>
      </c>
      <c r="AM89" s="206" t="str">
        <f>IF(E17="","",E17)</f>
        <v>IPOKa s.r.o.</v>
      </c>
      <c r="AN89" s="207"/>
      <c r="AO89" s="207"/>
      <c r="AP89" s="207"/>
      <c r="AR89" s="31"/>
      <c r="AS89" s="208" t="s">
        <v>56</v>
      </c>
      <c r="AT89" s="20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06" t="str">
        <f>IF(E20="","",E20)</f>
        <v xml:space="preserve"> František Klus</v>
      </c>
      <c r="AN90" s="207"/>
      <c r="AO90" s="207"/>
      <c r="AP90" s="207"/>
      <c r="AR90" s="31"/>
      <c r="AS90" s="210"/>
      <c r="AT90" s="211"/>
      <c r="BD90" s="55"/>
    </row>
    <row r="91" spans="1:91" s="1" customFormat="1" ht="10.9" customHeight="1">
      <c r="B91" s="31"/>
      <c r="AR91" s="31"/>
      <c r="AS91" s="210"/>
      <c r="AT91" s="211"/>
      <c r="BD91" s="55"/>
    </row>
    <row r="92" spans="1:91" s="1" customFormat="1" ht="29.25" customHeight="1">
      <c r="B92" s="31"/>
      <c r="C92" s="212" t="s">
        <v>57</v>
      </c>
      <c r="D92" s="213"/>
      <c r="E92" s="213"/>
      <c r="F92" s="213"/>
      <c r="G92" s="213"/>
      <c r="H92" s="56"/>
      <c r="I92" s="214" t="s">
        <v>58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5" t="s">
        <v>59</v>
      </c>
      <c r="AH92" s="213"/>
      <c r="AI92" s="213"/>
      <c r="AJ92" s="213"/>
      <c r="AK92" s="213"/>
      <c r="AL92" s="213"/>
      <c r="AM92" s="213"/>
      <c r="AN92" s="214" t="s">
        <v>60</v>
      </c>
      <c r="AO92" s="213"/>
      <c r="AP92" s="216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0">
        <f>ROUND(SUM(AG95:AG96),2)</f>
        <v>0</v>
      </c>
      <c r="AH94" s="220"/>
      <c r="AI94" s="220"/>
      <c r="AJ94" s="220"/>
      <c r="AK94" s="220"/>
      <c r="AL94" s="220"/>
      <c r="AM94" s="220"/>
      <c r="AN94" s="221">
        <f>SUM(AG94,AT94)</f>
        <v>0</v>
      </c>
      <c r="AO94" s="221"/>
      <c r="AP94" s="221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5</v>
      </c>
      <c r="BX94" s="71" t="s">
        <v>79</v>
      </c>
      <c r="CL94" s="71" t="s">
        <v>1</v>
      </c>
    </row>
    <row r="95" spans="1:91" s="6" customFormat="1" ht="16.5" customHeight="1">
      <c r="A95" s="73" t="s">
        <v>80</v>
      </c>
      <c r="B95" s="74"/>
      <c r="C95" s="75"/>
      <c r="D95" s="219" t="s">
        <v>81</v>
      </c>
      <c r="E95" s="219"/>
      <c r="F95" s="219"/>
      <c r="G95" s="219"/>
      <c r="H95" s="219"/>
      <c r="I95" s="76"/>
      <c r="J95" s="219" t="s">
        <v>82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7">
        <f>'00 - Vedlejší rozpočtové ...'!J30</f>
        <v>0</v>
      </c>
      <c r="AH95" s="218"/>
      <c r="AI95" s="218"/>
      <c r="AJ95" s="218"/>
      <c r="AK95" s="218"/>
      <c r="AL95" s="218"/>
      <c r="AM95" s="218"/>
      <c r="AN95" s="217">
        <f>SUM(AG95,AT95)</f>
        <v>0</v>
      </c>
      <c r="AO95" s="218"/>
      <c r="AP95" s="218"/>
      <c r="AQ95" s="77" t="s">
        <v>83</v>
      </c>
      <c r="AR95" s="74"/>
      <c r="AS95" s="78">
        <v>0</v>
      </c>
      <c r="AT95" s="79">
        <f>ROUND(SUM(AV95:AW95),2)</f>
        <v>0</v>
      </c>
      <c r="AU95" s="80">
        <f>'00 - Vedlejší rozpočtové ...'!P125</f>
        <v>0</v>
      </c>
      <c r="AV95" s="79">
        <f>'00 - Vedlejší rozpočtové ...'!J33</f>
        <v>0</v>
      </c>
      <c r="AW95" s="79">
        <f>'00 - Vedlejší rozpočtové ...'!J34</f>
        <v>0</v>
      </c>
      <c r="AX95" s="79">
        <f>'00 - Vedlejší rozpočtové ...'!J35</f>
        <v>0</v>
      </c>
      <c r="AY95" s="79">
        <f>'00 - Vedlejší rozpočtové ...'!J36</f>
        <v>0</v>
      </c>
      <c r="AZ95" s="79">
        <f>'00 - Vedlejší rozpočtové ...'!F33</f>
        <v>0</v>
      </c>
      <c r="BA95" s="79">
        <f>'00 - Vedlejší rozpočtové ...'!F34</f>
        <v>0</v>
      </c>
      <c r="BB95" s="79">
        <f>'00 - Vedlejší rozpočtové ...'!F35</f>
        <v>0</v>
      </c>
      <c r="BC95" s="79">
        <f>'00 - Vedlejší rozpočtové ...'!F36</f>
        <v>0</v>
      </c>
      <c r="BD95" s="81">
        <f>'00 - Vedlejší rozpočtové ...'!F37</f>
        <v>0</v>
      </c>
      <c r="BT95" s="82" t="s">
        <v>84</v>
      </c>
      <c r="BV95" s="82" t="s">
        <v>78</v>
      </c>
      <c r="BW95" s="82" t="s">
        <v>85</v>
      </c>
      <c r="BX95" s="82" t="s">
        <v>5</v>
      </c>
      <c r="CL95" s="82" t="s">
        <v>1</v>
      </c>
      <c r="CM95" s="82" t="s">
        <v>86</v>
      </c>
    </row>
    <row r="96" spans="1:91" s="6" customFormat="1" ht="16.5" customHeight="1">
      <c r="A96" s="73" t="s">
        <v>80</v>
      </c>
      <c r="B96" s="74"/>
      <c r="C96" s="75"/>
      <c r="D96" s="219" t="s">
        <v>87</v>
      </c>
      <c r="E96" s="219"/>
      <c r="F96" s="219"/>
      <c r="G96" s="219"/>
      <c r="H96" s="219"/>
      <c r="I96" s="76"/>
      <c r="J96" s="219" t="s">
        <v>88</v>
      </c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7">
        <f>'01 - Architektonické stav...'!J30</f>
        <v>0</v>
      </c>
      <c r="AH96" s="218"/>
      <c r="AI96" s="218"/>
      <c r="AJ96" s="218"/>
      <c r="AK96" s="218"/>
      <c r="AL96" s="218"/>
      <c r="AM96" s="218"/>
      <c r="AN96" s="217">
        <f>SUM(AG96,AT96)</f>
        <v>0</v>
      </c>
      <c r="AO96" s="218"/>
      <c r="AP96" s="218"/>
      <c r="AQ96" s="77" t="s">
        <v>83</v>
      </c>
      <c r="AR96" s="74"/>
      <c r="AS96" s="83">
        <v>0</v>
      </c>
      <c r="AT96" s="84">
        <f>ROUND(SUM(AV96:AW96),2)</f>
        <v>0</v>
      </c>
      <c r="AU96" s="85">
        <f>'01 - Architektonické stav...'!P124</f>
        <v>0</v>
      </c>
      <c r="AV96" s="84">
        <f>'01 - Architektonické stav...'!J33</f>
        <v>0</v>
      </c>
      <c r="AW96" s="84">
        <f>'01 - Architektonické stav...'!J34</f>
        <v>0</v>
      </c>
      <c r="AX96" s="84">
        <f>'01 - Architektonické stav...'!J35</f>
        <v>0</v>
      </c>
      <c r="AY96" s="84">
        <f>'01 - Architektonické stav...'!J36</f>
        <v>0</v>
      </c>
      <c r="AZ96" s="84">
        <f>'01 - Architektonické stav...'!F33</f>
        <v>0</v>
      </c>
      <c r="BA96" s="84">
        <f>'01 - Architektonické stav...'!F34</f>
        <v>0</v>
      </c>
      <c r="BB96" s="84">
        <f>'01 - Architektonické stav...'!F35</f>
        <v>0</v>
      </c>
      <c r="BC96" s="84">
        <f>'01 - Architektonické stav...'!F36</f>
        <v>0</v>
      </c>
      <c r="BD96" s="86">
        <f>'01 - Architektonické stav...'!F37</f>
        <v>0</v>
      </c>
      <c r="BT96" s="82" t="s">
        <v>84</v>
      </c>
      <c r="BV96" s="82" t="s">
        <v>78</v>
      </c>
      <c r="BW96" s="82" t="s">
        <v>89</v>
      </c>
      <c r="BX96" s="82" t="s">
        <v>5</v>
      </c>
      <c r="CL96" s="82" t="s">
        <v>1</v>
      </c>
      <c r="CM96" s="82" t="s">
        <v>86</v>
      </c>
    </row>
    <row r="97" spans="2:44" s="1" customFormat="1" ht="30" customHeight="1">
      <c r="B97" s="31"/>
      <c r="AR97" s="31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sheetProtection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0 - Vedlejší rozpočtové ...'!C2" display="/" xr:uid="{00000000-0004-0000-0000-000000000000}"/>
    <hyperlink ref="A96" location="'01 - Architektonické stav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2" t="str">
        <f>'Rekapitulace stavby'!K6</f>
        <v>Zateplení stropu a výměna oken ZŠ Valtice nám. Svobody č.p. 38 k.ú. Valtice</v>
      </c>
      <c r="F7" s="223"/>
      <c r="G7" s="223"/>
      <c r="H7" s="223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203" t="s">
        <v>92</v>
      </c>
      <c r="F9" s="224"/>
      <c r="G9" s="224"/>
      <c r="H9" s="22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6. 11. 2024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187"/>
      <c r="G18" s="187"/>
      <c r="H18" s="187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34</v>
      </c>
      <c r="I24" s="26" t="s">
        <v>27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8"/>
      <c r="E27" s="192" t="s">
        <v>1</v>
      </c>
      <c r="F27" s="192"/>
      <c r="G27" s="192"/>
      <c r="H27" s="192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ROUND(J125,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ROUND((SUM(BE125:BE145)),  2)</f>
        <v>0</v>
      </c>
      <c r="I33" s="91">
        <v>0.21</v>
      </c>
      <c r="J33" s="90">
        <f>ROUND(((SUM(BE125:BE145))*I33),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ROUND((SUM(BF125:BF145)),  2)</f>
        <v>0</v>
      </c>
      <c r="I34" s="91">
        <v>0.12</v>
      </c>
      <c r="J34" s="90">
        <f>ROUND(((SUM(BF125:BF145))*I34),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ROUND((SUM(BG125:BG145)),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ROUND((SUM(BH125:BH145)),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ROUND((SUM(BI125:BI145)),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2" t="str">
        <f>E7</f>
        <v>Zateplení stropu a výměna oken ZŠ Valtice nám. Svobody č.p. 38 k.ú. Valtice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203" t="str">
        <f>E9</f>
        <v>00 - Vedlejší rozpočtové náklady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6. 11. 2024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Valtice</v>
      </c>
      <c r="I91" s="26" t="s">
        <v>30</v>
      </c>
      <c r="J91" s="29" t="str">
        <f>E21</f>
        <v>IPOKa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František Klus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94</v>
      </c>
      <c r="D94" s="92"/>
      <c r="E94" s="92"/>
      <c r="F94" s="92"/>
      <c r="G94" s="92"/>
      <c r="H94" s="92"/>
      <c r="I94" s="92"/>
      <c r="J94" s="101" t="s">
        <v>95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96</v>
      </c>
      <c r="J96" s="65">
        <f>J125</f>
        <v>0</v>
      </c>
      <c r="L96" s="31"/>
      <c r="AU96" s="16" t="s">
        <v>97</v>
      </c>
    </row>
    <row r="97" spans="2:12" s="8" customFormat="1" ht="24.95" customHeight="1">
      <c r="B97" s="103"/>
      <c r="D97" s="104" t="s">
        <v>98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899999999999999" customHeight="1">
      <c r="B98" s="107"/>
      <c r="D98" s="108" t="s">
        <v>99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899999999999999" customHeight="1">
      <c r="B99" s="107"/>
      <c r="D99" s="108" t="s">
        <v>100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12" s="9" customFormat="1" ht="19.899999999999999" customHeight="1">
      <c r="B100" s="107"/>
      <c r="D100" s="108" t="s">
        <v>101</v>
      </c>
      <c r="E100" s="109"/>
      <c r="F100" s="109"/>
      <c r="G100" s="109"/>
      <c r="H100" s="109"/>
      <c r="I100" s="109"/>
      <c r="J100" s="110">
        <f>J132</f>
        <v>0</v>
      </c>
      <c r="L100" s="107"/>
    </row>
    <row r="101" spans="2:12" s="9" customFormat="1" ht="19.899999999999999" customHeight="1">
      <c r="B101" s="107"/>
      <c r="D101" s="108" t="s">
        <v>102</v>
      </c>
      <c r="E101" s="109"/>
      <c r="F101" s="109"/>
      <c r="G101" s="109"/>
      <c r="H101" s="109"/>
      <c r="I101" s="109"/>
      <c r="J101" s="110">
        <f>J134</f>
        <v>0</v>
      </c>
      <c r="L101" s="107"/>
    </row>
    <row r="102" spans="2:12" s="9" customFormat="1" ht="19.899999999999999" customHeight="1">
      <c r="B102" s="107"/>
      <c r="D102" s="108" t="s">
        <v>103</v>
      </c>
      <c r="E102" s="109"/>
      <c r="F102" s="109"/>
      <c r="G102" s="109"/>
      <c r="H102" s="109"/>
      <c r="I102" s="109"/>
      <c r="J102" s="110">
        <f>J137</f>
        <v>0</v>
      </c>
      <c r="L102" s="107"/>
    </row>
    <row r="103" spans="2:12" s="9" customFormat="1" ht="19.899999999999999" customHeight="1">
      <c r="B103" s="107"/>
      <c r="D103" s="108" t="s">
        <v>104</v>
      </c>
      <c r="E103" s="109"/>
      <c r="F103" s="109"/>
      <c r="G103" s="109"/>
      <c r="H103" s="109"/>
      <c r="I103" s="109"/>
      <c r="J103" s="110">
        <f>J140</f>
        <v>0</v>
      </c>
      <c r="L103" s="107"/>
    </row>
    <row r="104" spans="2:12" s="9" customFormat="1" ht="19.899999999999999" customHeight="1">
      <c r="B104" s="107"/>
      <c r="D104" s="108" t="s">
        <v>105</v>
      </c>
      <c r="E104" s="109"/>
      <c r="F104" s="109"/>
      <c r="G104" s="109"/>
      <c r="H104" s="109"/>
      <c r="I104" s="109"/>
      <c r="J104" s="110">
        <f>J142</f>
        <v>0</v>
      </c>
      <c r="L104" s="107"/>
    </row>
    <row r="105" spans="2:12" s="9" customFormat="1" ht="19.899999999999999" customHeight="1">
      <c r="B105" s="107"/>
      <c r="D105" s="108" t="s">
        <v>106</v>
      </c>
      <c r="E105" s="109"/>
      <c r="F105" s="109"/>
      <c r="G105" s="109"/>
      <c r="H105" s="109"/>
      <c r="I105" s="109"/>
      <c r="J105" s="110">
        <f>J144</f>
        <v>0</v>
      </c>
      <c r="L105" s="107"/>
    </row>
    <row r="106" spans="2:12" s="1" customFormat="1" ht="21.75" customHeight="1">
      <c r="B106" s="31"/>
      <c r="L106" s="31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12" s="1" customFormat="1" ht="24.95" customHeight="1">
      <c r="B112" s="31"/>
      <c r="C112" s="20" t="s">
        <v>107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16</v>
      </c>
      <c r="L114" s="31"/>
    </row>
    <row r="115" spans="2:65" s="1" customFormat="1" ht="26.25" customHeight="1">
      <c r="B115" s="31"/>
      <c r="E115" s="222" t="str">
        <f>E7</f>
        <v>Zateplení stropu a výměna oken ZŠ Valtice nám. Svobody č.p. 38 k.ú. Valtice</v>
      </c>
      <c r="F115" s="223"/>
      <c r="G115" s="223"/>
      <c r="H115" s="223"/>
      <c r="L115" s="31"/>
    </row>
    <row r="116" spans="2:65" s="1" customFormat="1" ht="12" customHeight="1">
      <c r="B116" s="31"/>
      <c r="C116" s="26" t="s">
        <v>91</v>
      </c>
      <c r="L116" s="31"/>
    </row>
    <row r="117" spans="2:65" s="1" customFormat="1" ht="16.5" customHeight="1">
      <c r="B117" s="31"/>
      <c r="E117" s="203" t="str">
        <f>E9</f>
        <v>00 - Vedlejší rozpočtové náklady</v>
      </c>
      <c r="F117" s="224"/>
      <c r="G117" s="224"/>
      <c r="H117" s="224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F12</f>
        <v xml:space="preserve"> </v>
      </c>
      <c r="I119" s="26" t="s">
        <v>22</v>
      </c>
      <c r="J119" s="51" t="str">
        <f>IF(J12="","",J12)</f>
        <v>6. 11. 2024</v>
      </c>
      <c r="L119" s="31"/>
    </row>
    <row r="120" spans="2:65" s="1" customFormat="1" ht="6.95" customHeight="1">
      <c r="B120" s="31"/>
      <c r="L120" s="31"/>
    </row>
    <row r="121" spans="2:65" s="1" customFormat="1" ht="15.2" customHeight="1">
      <c r="B121" s="31"/>
      <c r="C121" s="26" t="s">
        <v>24</v>
      </c>
      <c r="F121" s="24" t="str">
        <f>E15</f>
        <v>Město Valtice</v>
      </c>
      <c r="I121" s="26" t="s">
        <v>30</v>
      </c>
      <c r="J121" s="29" t="str">
        <f>E21</f>
        <v>IPOKa s.r.o.</v>
      </c>
      <c r="L121" s="31"/>
    </row>
    <row r="122" spans="2:65" s="1" customFormat="1" ht="15.2" customHeight="1">
      <c r="B122" s="31"/>
      <c r="C122" s="26" t="s">
        <v>28</v>
      </c>
      <c r="F122" s="24" t="str">
        <f>IF(E18="","",E18)</f>
        <v>Vyplň údaj</v>
      </c>
      <c r="I122" s="26" t="s">
        <v>33</v>
      </c>
      <c r="J122" s="29" t="str">
        <f>E24</f>
        <v xml:space="preserve"> František Klus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1"/>
      <c r="C124" s="112" t="s">
        <v>108</v>
      </c>
      <c r="D124" s="113" t="s">
        <v>61</v>
      </c>
      <c r="E124" s="113" t="s">
        <v>57</v>
      </c>
      <c r="F124" s="113" t="s">
        <v>58</v>
      </c>
      <c r="G124" s="113" t="s">
        <v>109</v>
      </c>
      <c r="H124" s="113" t="s">
        <v>110</v>
      </c>
      <c r="I124" s="113" t="s">
        <v>111</v>
      </c>
      <c r="J124" s="113" t="s">
        <v>95</v>
      </c>
      <c r="K124" s="114" t="s">
        <v>112</v>
      </c>
      <c r="L124" s="111"/>
      <c r="M124" s="58" t="s">
        <v>1</v>
      </c>
      <c r="N124" s="59" t="s">
        <v>40</v>
      </c>
      <c r="O124" s="59" t="s">
        <v>113</v>
      </c>
      <c r="P124" s="59" t="s">
        <v>114</v>
      </c>
      <c r="Q124" s="59" t="s">
        <v>115</v>
      </c>
      <c r="R124" s="59" t="s">
        <v>116</v>
      </c>
      <c r="S124" s="59" t="s">
        <v>117</v>
      </c>
      <c r="T124" s="60" t="s">
        <v>118</v>
      </c>
    </row>
    <row r="125" spans="2:65" s="1" customFormat="1" ht="22.9" customHeight="1">
      <c r="B125" s="31"/>
      <c r="C125" s="63" t="s">
        <v>119</v>
      </c>
      <c r="J125" s="115">
        <f>BK125</f>
        <v>0</v>
      </c>
      <c r="L125" s="31"/>
      <c r="M125" s="61"/>
      <c r="N125" s="52"/>
      <c r="O125" s="52"/>
      <c r="P125" s="116">
        <f>P126</f>
        <v>0</v>
      </c>
      <c r="Q125" s="52"/>
      <c r="R125" s="116">
        <f>R126</f>
        <v>0</v>
      </c>
      <c r="S125" s="52"/>
      <c r="T125" s="117">
        <f>T126</f>
        <v>0</v>
      </c>
      <c r="AT125" s="16" t="s">
        <v>75</v>
      </c>
      <c r="AU125" s="16" t="s">
        <v>97</v>
      </c>
      <c r="BK125" s="118">
        <f>BK126</f>
        <v>0</v>
      </c>
    </row>
    <row r="126" spans="2:65" s="11" customFormat="1" ht="25.9" customHeight="1">
      <c r="B126" s="119"/>
      <c r="D126" s="120" t="s">
        <v>75</v>
      </c>
      <c r="E126" s="121" t="s">
        <v>120</v>
      </c>
      <c r="F126" s="121" t="s">
        <v>82</v>
      </c>
      <c r="I126" s="122"/>
      <c r="J126" s="123">
        <f>BK126</f>
        <v>0</v>
      </c>
      <c r="L126" s="119"/>
      <c r="M126" s="124"/>
      <c r="P126" s="125">
        <f>P127+P130+P132+P134+P137+P140+P142+P144</f>
        <v>0</v>
      </c>
      <c r="R126" s="125">
        <f>R127+R130+R132+R134+R137+R140+R142+R144</f>
        <v>0</v>
      </c>
      <c r="T126" s="126">
        <f>T127+T130+T132+T134+T137+T140+T142+T144</f>
        <v>0</v>
      </c>
      <c r="AR126" s="120" t="s">
        <v>121</v>
      </c>
      <c r="AT126" s="127" t="s">
        <v>75</v>
      </c>
      <c r="AU126" s="127" t="s">
        <v>76</v>
      </c>
      <c r="AY126" s="120" t="s">
        <v>122</v>
      </c>
      <c r="BK126" s="128">
        <f>BK127+BK130+BK132+BK134+BK137+BK140+BK142+BK144</f>
        <v>0</v>
      </c>
    </row>
    <row r="127" spans="2:65" s="11" customFormat="1" ht="22.9" customHeight="1">
      <c r="B127" s="119"/>
      <c r="D127" s="120" t="s">
        <v>75</v>
      </c>
      <c r="E127" s="129" t="s">
        <v>123</v>
      </c>
      <c r="F127" s="129" t="s">
        <v>124</v>
      </c>
      <c r="I127" s="122"/>
      <c r="J127" s="130">
        <f>BK127</f>
        <v>0</v>
      </c>
      <c r="L127" s="119"/>
      <c r="M127" s="124"/>
      <c r="P127" s="125">
        <f>SUM(P128:P129)</f>
        <v>0</v>
      </c>
      <c r="R127" s="125">
        <f>SUM(R128:R129)</f>
        <v>0</v>
      </c>
      <c r="T127" s="126">
        <f>SUM(T128:T129)</f>
        <v>0</v>
      </c>
      <c r="AR127" s="120" t="s">
        <v>121</v>
      </c>
      <c r="AT127" s="127" t="s">
        <v>75</v>
      </c>
      <c r="AU127" s="127" t="s">
        <v>84</v>
      </c>
      <c r="AY127" s="120" t="s">
        <v>122</v>
      </c>
      <c r="BK127" s="128">
        <f>SUM(BK128:BK129)</f>
        <v>0</v>
      </c>
    </row>
    <row r="128" spans="2:65" s="1" customFormat="1" ht="16.5" customHeight="1">
      <c r="B128" s="31"/>
      <c r="C128" s="131" t="s">
        <v>84</v>
      </c>
      <c r="D128" s="131" t="s">
        <v>125</v>
      </c>
      <c r="E128" s="132" t="s">
        <v>126</v>
      </c>
      <c r="F128" s="133" t="s">
        <v>124</v>
      </c>
      <c r="G128" s="134" t="s">
        <v>127</v>
      </c>
      <c r="H128" s="135">
        <v>1</v>
      </c>
      <c r="I128" s="136"/>
      <c r="J128" s="137">
        <f>ROUND(I128*H128,2)</f>
        <v>0</v>
      </c>
      <c r="K128" s="133" t="s">
        <v>128</v>
      </c>
      <c r="L128" s="31"/>
      <c r="M128" s="138" t="s">
        <v>1</v>
      </c>
      <c r="N128" s="139" t="s">
        <v>41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129</v>
      </c>
      <c r="AT128" s="142" t="s">
        <v>125</v>
      </c>
      <c r="AU128" s="142" t="s">
        <v>86</v>
      </c>
      <c r="AY128" s="16" t="s">
        <v>122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84</v>
      </c>
      <c r="BK128" s="143">
        <f>ROUND(I128*H128,2)</f>
        <v>0</v>
      </c>
      <c r="BL128" s="16" t="s">
        <v>129</v>
      </c>
      <c r="BM128" s="142" t="s">
        <v>130</v>
      </c>
    </row>
    <row r="129" spans="2:65" s="1" customFormat="1" ht="87.75">
      <c r="B129" s="31"/>
      <c r="D129" s="144" t="s">
        <v>131</v>
      </c>
      <c r="F129" s="145" t="s">
        <v>132</v>
      </c>
      <c r="I129" s="146"/>
      <c r="L129" s="31"/>
      <c r="M129" s="147"/>
      <c r="T129" s="55"/>
      <c r="AT129" s="16" t="s">
        <v>131</v>
      </c>
      <c r="AU129" s="16" t="s">
        <v>86</v>
      </c>
    </row>
    <row r="130" spans="2:65" s="11" customFormat="1" ht="22.9" customHeight="1">
      <c r="B130" s="119"/>
      <c r="D130" s="120" t="s">
        <v>75</v>
      </c>
      <c r="E130" s="129" t="s">
        <v>133</v>
      </c>
      <c r="F130" s="129" t="s">
        <v>134</v>
      </c>
      <c r="I130" s="122"/>
      <c r="J130" s="130">
        <f>BK130</f>
        <v>0</v>
      </c>
      <c r="L130" s="119"/>
      <c r="M130" s="124"/>
      <c r="P130" s="125">
        <f>P131</f>
        <v>0</v>
      </c>
      <c r="R130" s="125">
        <f>R131</f>
        <v>0</v>
      </c>
      <c r="T130" s="126">
        <f>T131</f>
        <v>0</v>
      </c>
      <c r="AR130" s="120" t="s">
        <v>121</v>
      </c>
      <c r="AT130" s="127" t="s">
        <v>75</v>
      </c>
      <c r="AU130" s="127" t="s">
        <v>84</v>
      </c>
      <c r="AY130" s="120" t="s">
        <v>122</v>
      </c>
      <c r="BK130" s="128">
        <f>BK131</f>
        <v>0</v>
      </c>
    </row>
    <row r="131" spans="2:65" s="1" customFormat="1" ht="16.5" customHeight="1">
      <c r="B131" s="31"/>
      <c r="C131" s="131" t="s">
        <v>86</v>
      </c>
      <c r="D131" s="131" t="s">
        <v>125</v>
      </c>
      <c r="E131" s="132" t="s">
        <v>135</v>
      </c>
      <c r="F131" s="133" t="s">
        <v>134</v>
      </c>
      <c r="G131" s="134" t="s">
        <v>127</v>
      </c>
      <c r="H131" s="135">
        <v>1</v>
      </c>
      <c r="I131" s="136"/>
      <c r="J131" s="137">
        <f>ROUND(I131*H131,2)</f>
        <v>0</v>
      </c>
      <c r="K131" s="133" t="s">
        <v>128</v>
      </c>
      <c r="L131" s="31"/>
      <c r="M131" s="138" t="s">
        <v>1</v>
      </c>
      <c r="N131" s="139" t="s">
        <v>41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129</v>
      </c>
      <c r="AT131" s="142" t="s">
        <v>125</v>
      </c>
      <c r="AU131" s="142" t="s">
        <v>86</v>
      </c>
      <c r="AY131" s="16" t="s">
        <v>122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84</v>
      </c>
      <c r="BK131" s="143">
        <f>ROUND(I131*H131,2)</f>
        <v>0</v>
      </c>
      <c r="BL131" s="16" t="s">
        <v>129</v>
      </c>
      <c r="BM131" s="142" t="s">
        <v>136</v>
      </c>
    </row>
    <row r="132" spans="2:65" s="11" customFormat="1" ht="22.9" customHeight="1">
      <c r="B132" s="119"/>
      <c r="D132" s="120" t="s">
        <v>75</v>
      </c>
      <c r="E132" s="129" t="s">
        <v>137</v>
      </c>
      <c r="F132" s="129" t="s">
        <v>138</v>
      </c>
      <c r="I132" s="122"/>
      <c r="J132" s="130">
        <f>BK132</f>
        <v>0</v>
      </c>
      <c r="L132" s="119"/>
      <c r="M132" s="124"/>
      <c r="P132" s="125">
        <f>P133</f>
        <v>0</v>
      </c>
      <c r="R132" s="125">
        <f>R133</f>
        <v>0</v>
      </c>
      <c r="T132" s="126">
        <f>T133</f>
        <v>0</v>
      </c>
      <c r="AR132" s="120" t="s">
        <v>121</v>
      </c>
      <c r="AT132" s="127" t="s">
        <v>75</v>
      </c>
      <c r="AU132" s="127" t="s">
        <v>84</v>
      </c>
      <c r="AY132" s="120" t="s">
        <v>122</v>
      </c>
      <c r="BK132" s="128">
        <f>BK133</f>
        <v>0</v>
      </c>
    </row>
    <row r="133" spans="2:65" s="1" customFormat="1" ht="16.5" customHeight="1">
      <c r="B133" s="31"/>
      <c r="C133" s="131" t="s">
        <v>139</v>
      </c>
      <c r="D133" s="131" t="s">
        <v>125</v>
      </c>
      <c r="E133" s="132" t="s">
        <v>140</v>
      </c>
      <c r="F133" s="133" t="s">
        <v>138</v>
      </c>
      <c r="G133" s="134" t="s">
        <v>127</v>
      </c>
      <c r="H133" s="135">
        <v>1</v>
      </c>
      <c r="I133" s="136"/>
      <c r="J133" s="137">
        <f>ROUND(I133*H133,2)</f>
        <v>0</v>
      </c>
      <c r="K133" s="133" t="s">
        <v>128</v>
      </c>
      <c r="L133" s="31"/>
      <c r="M133" s="138" t="s">
        <v>1</v>
      </c>
      <c r="N133" s="139" t="s">
        <v>41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129</v>
      </c>
      <c r="AT133" s="142" t="s">
        <v>125</v>
      </c>
      <c r="AU133" s="142" t="s">
        <v>86</v>
      </c>
      <c r="AY133" s="16" t="s">
        <v>122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84</v>
      </c>
      <c r="BK133" s="143">
        <f>ROUND(I133*H133,2)</f>
        <v>0</v>
      </c>
      <c r="BL133" s="16" t="s">
        <v>129</v>
      </c>
      <c r="BM133" s="142" t="s">
        <v>141</v>
      </c>
    </row>
    <row r="134" spans="2:65" s="11" customFormat="1" ht="22.9" customHeight="1">
      <c r="B134" s="119"/>
      <c r="D134" s="120" t="s">
        <v>75</v>
      </c>
      <c r="E134" s="129" t="s">
        <v>142</v>
      </c>
      <c r="F134" s="129" t="s">
        <v>143</v>
      </c>
      <c r="I134" s="122"/>
      <c r="J134" s="130">
        <f>BK134</f>
        <v>0</v>
      </c>
      <c r="L134" s="119"/>
      <c r="M134" s="124"/>
      <c r="P134" s="125">
        <f>SUM(P135:P136)</f>
        <v>0</v>
      </c>
      <c r="R134" s="125">
        <f>SUM(R135:R136)</f>
        <v>0</v>
      </c>
      <c r="T134" s="126">
        <f>SUM(T135:T136)</f>
        <v>0</v>
      </c>
      <c r="AR134" s="120" t="s">
        <v>121</v>
      </c>
      <c r="AT134" s="127" t="s">
        <v>75</v>
      </c>
      <c r="AU134" s="127" t="s">
        <v>84</v>
      </c>
      <c r="AY134" s="120" t="s">
        <v>122</v>
      </c>
      <c r="BK134" s="128">
        <f>SUM(BK135:BK136)</f>
        <v>0</v>
      </c>
    </row>
    <row r="135" spans="2:65" s="1" customFormat="1" ht="16.5" customHeight="1">
      <c r="B135" s="31"/>
      <c r="C135" s="131" t="s">
        <v>144</v>
      </c>
      <c r="D135" s="131" t="s">
        <v>125</v>
      </c>
      <c r="E135" s="132" t="s">
        <v>145</v>
      </c>
      <c r="F135" s="133" t="s">
        <v>143</v>
      </c>
      <c r="G135" s="134" t="s">
        <v>127</v>
      </c>
      <c r="H135" s="135">
        <v>1</v>
      </c>
      <c r="I135" s="136"/>
      <c r="J135" s="137">
        <f>ROUND(I135*H135,2)</f>
        <v>0</v>
      </c>
      <c r="K135" s="133" t="s">
        <v>128</v>
      </c>
      <c r="L135" s="31"/>
      <c r="M135" s="138" t="s">
        <v>1</v>
      </c>
      <c r="N135" s="139" t="s">
        <v>41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129</v>
      </c>
      <c r="AT135" s="142" t="s">
        <v>125</v>
      </c>
      <c r="AU135" s="142" t="s">
        <v>86</v>
      </c>
      <c r="AY135" s="16" t="s">
        <v>122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84</v>
      </c>
      <c r="BK135" s="143">
        <f>ROUND(I135*H135,2)</f>
        <v>0</v>
      </c>
      <c r="BL135" s="16" t="s">
        <v>129</v>
      </c>
      <c r="BM135" s="142" t="s">
        <v>146</v>
      </c>
    </row>
    <row r="136" spans="2:65" s="1" customFormat="1" ht="16.5" customHeight="1">
      <c r="B136" s="31"/>
      <c r="C136" s="131" t="s">
        <v>121</v>
      </c>
      <c r="D136" s="131" t="s">
        <v>125</v>
      </c>
      <c r="E136" s="132" t="s">
        <v>147</v>
      </c>
      <c r="F136" s="133" t="s">
        <v>148</v>
      </c>
      <c r="G136" s="134" t="s">
        <v>127</v>
      </c>
      <c r="H136" s="135">
        <v>1</v>
      </c>
      <c r="I136" s="136"/>
      <c r="J136" s="137">
        <f>ROUND(I136*H136,2)</f>
        <v>0</v>
      </c>
      <c r="K136" s="133" t="s">
        <v>1</v>
      </c>
      <c r="L136" s="31"/>
      <c r="M136" s="138" t="s">
        <v>1</v>
      </c>
      <c r="N136" s="139" t="s">
        <v>41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129</v>
      </c>
      <c r="AT136" s="142" t="s">
        <v>125</v>
      </c>
      <c r="AU136" s="142" t="s">
        <v>86</v>
      </c>
      <c r="AY136" s="16" t="s">
        <v>122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84</v>
      </c>
      <c r="BK136" s="143">
        <f>ROUND(I136*H136,2)</f>
        <v>0</v>
      </c>
      <c r="BL136" s="16" t="s">
        <v>129</v>
      </c>
      <c r="BM136" s="142" t="s">
        <v>149</v>
      </c>
    </row>
    <row r="137" spans="2:65" s="11" customFormat="1" ht="22.9" customHeight="1">
      <c r="B137" s="119"/>
      <c r="D137" s="120" t="s">
        <v>75</v>
      </c>
      <c r="E137" s="129" t="s">
        <v>150</v>
      </c>
      <c r="F137" s="129" t="s">
        <v>151</v>
      </c>
      <c r="I137" s="122"/>
      <c r="J137" s="130">
        <f>BK137</f>
        <v>0</v>
      </c>
      <c r="L137" s="119"/>
      <c r="M137" s="124"/>
      <c r="P137" s="125">
        <f>SUM(P138:P139)</f>
        <v>0</v>
      </c>
      <c r="R137" s="125">
        <f>SUM(R138:R139)</f>
        <v>0</v>
      </c>
      <c r="T137" s="126">
        <f>SUM(T138:T139)</f>
        <v>0</v>
      </c>
      <c r="AR137" s="120" t="s">
        <v>121</v>
      </c>
      <c r="AT137" s="127" t="s">
        <v>75</v>
      </c>
      <c r="AU137" s="127" t="s">
        <v>84</v>
      </c>
      <c r="AY137" s="120" t="s">
        <v>122</v>
      </c>
      <c r="BK137" s="128">
        <f>SUM(BK138:BK139)</f>
        <v>0</v>
      </c>
    </row>
    <row r="138" spans="2:65" s="1" customFormat="1" ht="16.5" customHeight="1">
      <c r="B138" s="31"/>
      <c r="C138" s="131" t="s">
        <v>152</v>
      </c>
      <c r="D138" s="131" t="s">
        <v>125</v>
      </c>
      <c r="E138" s="132" t="s">
        <v>153</v>
      </c>
      <c r="F138" s="133" t="s">
        <v>151</v>
      </c>
      <c r="G138" s="134" t="s">
        <v>127</v>
      </c>
      <c r="H138" s="135">
        <v>1</v>
      </c>
      <c r="I138" s="136"/>
      <c r="J138" s="137">
        <f>ROUND(I138*H138,2)</f>
        <v>0</v>
      </c>
      <c r="K138" s="133" t="s">
        <v>128</v>
      </c>
      <c r="L138" s="31"/>
      <c r="M138" s="138" t="s">
        <v>1</v>
      </c>
      <c r="N138" s="139" t="s">
        <v>41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129</v>
      </c>
      <c r="AT138" s="142" t="s">
        <v>125</v>
      </c>
      <c r="AU138" s="142" t="s">
        <v>86</v>
      </c>
      <c r="AY138" s="16" t="s">
        <v>122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84</v>
      </c>
      <c r="BK138" s="143">
        <f>ROUND(I138*H138,2)</f>
        <v>0</v>
      </c>
      <c r="BL138" s="16" t="s">
        <v>129</v>
      </c>
      <c r="BM138" s="142" t="s">
        <v>154</v>
      </c>
    </row>
    <row r="139" spans="2:65" s="1" customFormat="1" ht="16.5" customHeight="1">
      <c r="B139" s="31"/>
      <c r="C139" s="131" t="s">
        <v>155</v>
      </c>
      <c r="D139" s="131" t="s">
        <v>125</v>
      </c>
      <c r="E139" s="132" t="s">
        <v>156</v>
      </c>
      <c r="F139" s="133" t="s">
        <v>157</v>
      </c>
      <c r="G139" s="134" t="s">
        <v>127</v>
      </c>
      <c r="H139" s="135">
        <v>1</v>
      </c>
      <c r="I139" s="136"/>
      <c r="J139" s="137">
        <f>ROUND(I139*H139,2)</f>
        <v>0</v>
      </c>
      <c r="K139" s="133" t="s">
        <v>1</v>
      </c>
      <c r="L139" s="31"/>
      <c r="M139" s="138" t="s">
        <v>1</v>
      </c>
      <c r="N139" s="139" t="s">
        <v>41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129</v>
      </c>
      <c r="AT139" s="142" t="s">
        <v>125</v>
      </c>
      <c r="AU139" s="142" t="s">
        <v>86</v>
      </c>
      <c r="AY139" s="16" t="s">
        <v>122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84</v>
      </c>
      <c r="BK139" s="143">
        <f>ROUND(I139*H139,2)</f>
        <v>0</v>
      </c>
      <c r="BL139" s="16" t="s">
        <v>129</v>
      </c>
      <c r="BM139" s="142" t="s">
        <v>158</v>
      </c>
    </row>
    <row r="140" spans="2:65" s="11" customFormat="1" ht="22.9" customHeight="1">
      <c r="B140" s="119"/>
      <c r="D140" s="120" t="s">
        <v>75</v>
      </c>
      <c r="E140" s="129" t="s">
        <v>159</v>
      </c>
      <c r="F140" s="129" t="s">
        <v>160</v>
      </c>
      <c r="I140" s="122"/>
      <c r="J140" s="130">
        <f>BK140</f>
        <v>0</v>
      </c>
      <c r="L140" s="119"/>
      <c r="M140" s="124"/>
      <c r="P140" s="125">
        <f>P141</f>
        <v>0</v>
      </c>
      <c r="R140" s="125">
        <f>R141</f>
        <v>0</v>
      </c>
      <c r="T140" s="126">
        <f>T141</f>
        <v>0</v>
      </c>
      <c r="AR140" s="120" t="s">
        <v>121</v>
      </c>
      <c r="AT140" s="127" t="s">
        <v>75</v>
      </c>
      <c r="AU140" s="127" t="s">
        <v>84</v>
      </c>
      <c r="AY140" s="120" t="s">
        <v>122</v>
      </c>
      <c r="BK140" s="128">
        <f>BK141</f>
        <v>0</v>
      </c>
    </row>
    <row r="141" spans="2:65" s="1" customFormat="1" ht="16.5" customHeight="1">
      <c r="B141" s="31"/>
      <c r="C141" s="131" t="s">
        <v>161</v>
      </c>
      <c r="D141" s="131" t="s">
        <v>125</v>
      </c>
      <c r="E141" s="132" t="s">
        <v>162</v>
      </c>
      <c r="F141" s="133" t="s">
        <v>160</v>
      </c>
      <c r="G141" s="134" t="s">
        <v>127</v>
      </c>
      <c r="H141" s="135">
        <v>1</v>
      </c>
      <c r="I141" s="136"/>
      <c r="J141" s="137">
        <f>ROUND(I141*H141,2)</f>
        <v>0</v>
      </c>
      <c r="K141" s="133" t="s">
        <v>128</v>
      </c>
      <c r="L141" s="31"/>
      <c r="M141" s="138" t="s">
        <v>1</v>
      </c>
      <c r="N141" s="139" t="s">
        <v>41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129</v>
      </c>
      <c r="AT141" s="142" t="s">
        <v>125</v>
      </c>
      <c r="AU141" s="142" t="s">
        <v>86</v>
      </c>
      <c r="AY141" s="16" t="s">
        <v>122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84</v>
      </c>
      <c r="BK141" s="143">
        <f>ROUND(I141*H141,2)</f>
        <v>0</v>
      </c>
      <c r="BL141" s="16" t="s">
        <v>129</v>
      </c>
      <c r="BM141" s="142" t="s">
        <v>163</v>
      </c>
    </row>
    <row r="142" spans="2:65" s="11" customFormat="1" ht="22.9" customHeight="1">
      <c r="B142" s="119"/>
      <c r="D142" s="120" t="s">
        <v>75</v>
      </c>
      <c r="E142" s="129" t="s">
        <v>164</v>
      </c>
      <c r="F142" s="129" t="s">
        <v>165</v>
      </c>
      <c r="I142" s="122"/>
      <c r="J142" s="130">
        <f>BK142</f>
        <v>0</v>
      </c>
      <c r="L142" s="119"/>
      <c r="M142" s="124"/>
      <c r="P142" s="125">
        <f>P143</f>
        <v>0</v>
      </c>
      <c r="R142" s="125">
        <f>R143</f>
        <v>0</v>
      </c>
      <c r="T142" s="126">
        <f>T143</f>
        <v>0</v>
      </c>
      <c r="AR142" s="120" t="s">
        <v>121</v>
      </c>
      <c r="AT142" s="127" t="s">
        <v>75</v>
      </c>
      <c r="AU142" s="127" t="s">
        <v>84</v>
      </c>
      <c r="AY142" s="120" t="s">
        <v>122</v>
      </c>
      <c r="BK142" s="128">
        <f>BK143</f>
        <v>0</v>
      </c>
    </row>
    <row r="143" spans="2:65" s="1" customFormat="1" ht="16.5" customHeight="1">
      <c r="B143" s="31"/>
      <c r="C143" s="131" t="s">
        <v>166</v>
      </c>
      <c r="D143" s="131" t="s">
        <v>125</v>
      </c>
      <c r="E143" s="132" t="s">
        <v>167</v>
      </c>
      <c r="F143" s="133" t="s">
        <v>165</v>
      </c>
      <c r="G143" s="134" t="s">
        <v>127</v>
      </c>
      <c r="H143" s="135">
        <v>1</v>
      </c>
      <c r="I143" s="136"/>
      <c r="J143" s="137">
        <f>ROUND(I143*H143,2)</f>
        <v>0</v>
      </c>
      <c r="K143" s="133" t="s">
        <v>128</v>
      </c>
      <c r="L143" s="31"/>
      <c r="M143" s="138" t="s">
        <v>1</v>
      </c>
      <c r="N143" s="139" t="s">
        <v>41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129</v>
      </c>
      <c r="AT143" s="142" t="s">
        <v>125</v>
      </c>
      <c r="AU143" s="142" t="s">
        <v>86</v>
      </c>
      <c r="AY143" s="16" t="s">
        <v>122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84</v>
      </c>
      <c r="BK143" s="143">
        <f>ROUND(I143*H143,2)</f>
        <v>0</v>
      </c>
      <c r="BL143" s="16" t="s">
        <v>129</v>
      </c>
      <c r="BM143" s="142" t="s">
        <v>168</v>
      </c>
    </row>
    <row r="144" spans="2:65" s="11" customFormat="1" ht="22.9" customHeight="1">
      <c r="B144" s="119"/>
      <c r="D144" s="120" t="s">
        <v>75</v>
      </c>
      <c r="E144" s="129" t="s">
        <v>169</v>
      </c>
      <c r="F144" s="129" t="s">
        <v>170</v>
      </c>
      <c r="I144" s="122"/>
      <c r="J144" s="130">
        <f>BK144</f>
        <v>0</v>
      </c>
      <c r="L144" s="119"/>
      <c r="M144" s="124"/>
      <c r="P144" s="125">
        <f>P145</f>
        <v>0</v>
      </c>
      <c r="R144" s="125">
        <f>R145</f>
        <v>0</v>
      </c>
      <c r="T144" s="126">
        <f>T145</f>
        <v>0</v>
      </c>
      <c r="AR144" s="120" t="s">
        <v>121</v>
      </c>
      <c r="AT144" s="127" t="s">
        <v>75</v>
      </c>
      <c r="AU144" s="127" t="s">
        <v>84</v>
      </c>
      <c r="AY144" s="120" t="s">
        <v>122</v>
      </c>
      <c r="BK144" s="128">
        <f>BK145</f>
        <v>0</v>
      </c>
    </row>
    <row r="145" spans="2:65" s="1" customFormat="1" ht="16.5" customHeight="1">
      <c r="B145" s="31"/>
      <c r="C145" s="131" t="s">
        <v>171</v>
      </c>
      <c r="D145" s="131" t="s">
        <v>125</v>
      </c>
      <c r="E145" s="132" t="s">
        <v>172</v>
      </c>
      <c r="F145" s="133" t="s">
        <v>173</v>
      </c>
      <c r="G145" s="134" t="s">
        <v>127</v>
      </c>
      <c r="H145" s="135">
        <v>1</v>
      </c>
      <c r="I145" s="136"/>
      <c r="J145" s="137">
        <f>ROUND(I145*H145,2)</f>
        <v>0</v>
      </c>
      <c r="K145" s="133" t="s">
        <v>128</v>
      </c>
      <c r="L145" s="31"/>
      <c r="M145" s="148" t="s">
        <v>1</v>
      </c>
      <c r="N145" s="149" t="s">
        <v>41</v>
      </c>
      <c r="O145" s="150"/>
      <c r="P145" s="151">
        <f>O145*H145</f>
        <v>0</v>
      </c>
      <c r="Q145" s="151">
        <v>0</v>
      </c>
      <c r="R145" s="151">
        <f>Q145*H145</f>
        <v>0</v>
      </c>
      <c r="S145" s="151">
        <v>0</v>
      </c>
      <c r="T145" s="152">
        <f>S145*H145</f>
        <v>0</v>
      </c>
      <c r="AR145" s="142" t="s">
        <v>129</v>
      </c>
      <c r="AT145" s="142" t="s">
        <v>125</v>
      </c>
      <c r="AU145" s="142" t="s">
        <v>86</v>
      </c>
      <c r="AY145" s="16" t="s">
        <v>122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84</v>
      </c>
      <c r="BK145" s="143">
        <f>ROUND(I145*H145,2)</f>
        <v>0</v>
      </c>
      <c r="BL145" s="16" t="s">
        <v>129</v>
      </c>
      <c r="BM145" s="142" t="s">
        <v>174</v>
      </c>
    </row>
    <row r="146" spans="2:65" s="1" customFormat="1" ht="6.95" customHeight="1">
      <c r="B146" s="43"/>
      <c r="C146" s="44"/>
      <c r="D146" s="44"/>
      <c r="E146" s="44"/>
      <c r="F146" s="44"/>
      <c r="G146" s="44"/>
      <c r="H146" s="44"/>
      <c r="I146" s="44"/>
      <c r="J146" s="44"/>
      <c r="K146" s="44"/>
      <c r="L146" s="31"/>
    </row>
  </sheetData>
  <sheetProtection algorithmName="SHA-512" hashValue="K8Pp3EKLgQcnVE79W5jZmwTgJzQXfrhY5BT9R5gGqEfJeBIeFzsryHzs+kaWhFGyjWSVfU5gaT+6LzhZaOcUcw==" saltValue="35+Qjw+2+kU9tXp2bO7hgMipIxrMlHz2rvOTvBTEqIAaKwtIUFp68EL/gNuc9v881bCa1q4nVvHLiy/iZdzkhg==" spinCount="100000" sheet="1" objects="1" scenarios="1" formatColumns="0" formatRows="0" autoFilter="0"/>
  <autoFilter ref="C124:K145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26"/>
  <sheetViews>
    <sheetView showGridLines="0" tabSelected="1" topLeftCell="A403" workbookViewId="0">
      <selection activeCell="F413" sqref="F413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2" t="str">
        <f>'Rekapitulace stavby'!K6</f>
        <v>Zateplení stropu a výměna oken ZŠ Valtice nám. Svobody č.p. 38 k.ú. Valtice</v>
      </c>
      <c r="F7" s="223"/>
      <c r="G7" s="223"/>
      <c r="H7" s="223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203" t="s">
        <v>175</v>
      </c>
      <c r="F9" s="224"/>
      <c r="G9" s="224"/>
      <c r="H9" s="22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6. 11. 2024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187"/>
      <c r="G18" s="187"/>
      <c r="H18" s="187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34</v>
      </c>
      <c r="I24" s="26" t="s">
        <v>27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8"/>
      <c r="E27" s="192" t="s">
        <v>1</v>
      </c>
      <c r="F27" s="192"/>
      <c r="G27" s="192"/>
      <c r="H27" s="192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ROUND((SUM(BE124:BE424)),  2)</f>
        <v>0</v>
      </c>
      <c r="I33" s="91">
        <v>0.21</v>
      </c>
      <c r="J33" s="90">
        <f>ROUND(((SUM(BE124:BE424))*I33),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ROUND((SUM(BF124:BF424)),  2)</f>
        <v>0</v>
      </c>
      <c r="I34" s="91">
        <v>0.12</v>
      </c>
      <c r="J34" s="90">
        <f>ROUND(((SUM(BF124:BF424))*I34),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ROUND((SUM(BG124:BG424)),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ROUND((SUM(BH124:BH424)),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ROUND((SUM(BI124:BI424)),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2" t="str">
        <f>E7</f>
        <v>Zateplení stropu a výměna oken ZŠ Valtice nám. Svobody č.p. 38 k.ú. Valtice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203" t="str">
        <f>E9</f>
        <v>01 - Architektonické stavební řešení</v>
      </c>
      <c r="F87" s="224"/>
      <c r="G87" s="224"/>
      <c r="H87" s="22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6. 11. 2024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Valtice</v>
      </c>
      <c r="I91" s="26" t="s">
        <v>30</v>
      </c>
      <c r="J91" s="29" t="str">
        <f>E21</f>
        <v>IPOKa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František Klus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94</v>
      </c>
      <c r="D94" s="92"/>
      <c r="E94" s="92"/>
      <c r="F94" s="92"/>
      <c r="G94" s="92"/>
      <c r="H94" s="92"/>
      <c r="I94" s="92"/>
      <c r="J94" s="101" t="s">
        <v>95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96</v>
      </c>
      <c r="J96" s="65">
        <f>J124</f>
        <v>0</v>
      </c>
      <c r="L96" s="31"/>
      <c r="AU96" s="16" t="s">
        <v>97</v>
      </c>
    </row>
    <row r="97" spans="2:12" s="8" customFormat="1" ht="24.95" customHeight="1">
      <c r="B97" s="103"/>
      <c r="D97" s="104" t="s">
        <v>176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customHeight="1">
      <c r="B98" s="107"/>
      <c r="D98" s="108" t="s">
        <v>177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899999999999999" customHeight="1">
      <c r="B99" s="107"/>
      <c r="D99" s="108" t="s">
        <v>178</v>
      </c>
      <c r="E99" s="109"/>
      <c r="F99" s="109"/>
      <c r="G99" s="109"/>
      <c r="H99" s="109"/>
      <c r="I99" s="109"/>
      <c r="J99" s="110">
        <f>J230</f>
        <v>0</v>
      </c>
      <c r="L99" s="107"/>
    </row>
    <row r="100" spans="2:12" s="9" customFormat="1" ht="19.899999999999999" customHeight="1">
      <c r="B100" s="107"/>
      <c r="D100" s="108" t="s">
        <v>179</v>
      </c>
      <c r="E100" s="109"/>
      <c r="F100" s="109"/>
      <c r="G100" s="109"/>
      <c r="H100" s="109"/>
      <c r="I100" s="109"/>
      <c r="J100" s="110">
        <f>J262</f>
        <v>0</v>
      </c>
      <c r="L100" s="107"/>
    </row>
    <row r="101" spans="2:12" s="9" customFormat="1" ht="19.899999999999999" customHeight="1">
      <c r="B101" s="107"/>
      <c r="D101" s="108" t="s">
        <v>180</v>
      </c>
      <c r="E101" s="109"/>
      <c r="F101" s="109"/>
      <c r="G101" s="109"/>
      <c r="H101" s="109"/>
      <c r="I101" s="109"/>
      <c r="J101" s="110">
        <f>J268</f>
        <v>0</v>
      </c>
      <c r="L101" s="107"/>
    </row>
    <row r="102" spans="2:12" s="8" customFormat="1" ht="24.95" customHeight="1">
      <c r="B102" s="103"/>
      <c r="D102" s="104" t="s">
        <v>181</v>
      </c>
      <c r="E102" s="105"/>
      <c r="F102" s="105"/>
      <c r="G102" s="105"/>
      <c r="H102" s="105"/>
      <c r="I102" s="105"/>
      <c r="J102" s="106">
        <f>J270</f>
        <v>0</v>
      </c>
      <c r="L102" s="103"/>
    </row>
    <row r="103" spans="2:12" s="9" customFormat="1" ht="19.899999999999999" customHeight="1">
      <c r="B103" s="107"/>
      <c r="D103" s="108" t="s">
        <v>182</v>
      </c>
      <c r="E103" s="109"/>
      <c r="F103" s="109"/>
      <c r="G103" s="109"/>
      <c r="H103" s="109"/>
      <c r="I103" s="109"/>
      <c r="J103" s="110">
        <f>J271</f>
        <v>0</v>
      </c>
      <c r="L103" s="107"/>
    </row>
    <row r="104" spans="2:12" s="9" customFormat="1" ht="19.899999999999999" customHeight="1">
      <c r="B104" s="107"/>
      <c r="D104" s="108" t="s">
        <v>183</v>
      </c>
      <c r="E104" s="109"/>
      <c r="F104" s="109"/>
      <c r="G104" s="109"/>
      <c r="H104" s="109"/>
      <c r="I104" s="109"/>
      <c r="J104" s="110">
        <f>J313</f>
        <v>0</v>
      </c>
      <c r="L104" s="107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107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26.25" customHeight="1">
      <c r="B114" s="31"/>
      <c r="E114" s="222" t="str">
        <f>E7</f>
        <v>Zateplení stropu a výměna oken ZŠ Valtice nám. Svobody č.p. 38 k.ú. Valtice</v>
      </c>
      <c r="F114" s="223"/>
      <c r="G114" s="223"/>
      <c r="H114" s="223"/>
      <c r="L114" s="31"/>
    </row>
    <row r="115" spans="2:65" s="1" customFormat="1" ht="12" customHeight="1">
      <c r="B115" s="31"/>
      <c r="C115" s="26" t="s">
        <v>91</v>
      </c>
      <c r="L115" s="31"/>
    </row>
    <row r="116" spans="2:65" s="1" customFormat="1" ht="16.5" customHeight="1">
      <c r="B116" s="31"/>
      <c r="E116" s="203" t="str">
        <f>E9</f>
        <v>01 - Architektonické stavební řešení</v>
      </c>
      <c r="F116" s="224"/>
      <c r="G116" s="224"/>
      <c r="H116" s="224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26" t="s">
        <v>22</v>
      </c>
      <c r="J118" s="51" t="str">
        <f>IF(J12="","",J12)</f>
        <v>6. 11. 2024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24</v>
      </c>
      <c r="F120" s="24" t="str">
        <f>E15</f>
        <v>Město Valtice</v>
      </c>
      <c r="I120" s="26" t="s">
        <v>30</v>
      </c>
      <c r="J120" s="29" t="str">
        <f>E21</f>
        <v>IPOKa s.r.o.</v>
      </c>
      <c r="L120" s="31"/>
    </row>
    <row r="121" spans="2:65" s="1" customFormat="1" ht="15.2" customHeight="1">
      <c r="B121" s="31"/>
      <c r="C121" s="26" t="s">
        <v>28</v>
      </c>
      <c r="F121" s="24" t="str">
        <f>IF(E18="","",E18)</f>
        <v>Vyplň údaj</v>
      </c>
      <c r="I121" s="26" t="s">
        <v>33</v>
      </c>
      <c r="J121" s="29" t="str">
        <f>E24</f>
        <v xml:space="preserve"> František Klus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1"/>
      <c r="C123" s="112" t="s">
        <v>108</v>
      </c>
      <c r="D123" s="113" t="s">
        <v>61</v>
      </c>
      <c r="E123" s="113" t="s">
        <v>57</v>
      </c>
      <c r="F123" s="113" t="s">
        <v>58</v>
      </c>
      <c r="G123" s="113" t="s">
        <v>109</v>
      </c>
      <c r="H123" s="113" t="s">
        <v>110</v>
      </c>
      <c r="I123" s="113" t="s">
        <v>111</v>
      </c>
      <c r="J123" s="113" t="s">
        <v>95</v>
      </c>
      <c r="K123" s="114" t="s">
        <v>112</v>
      </c>
      <c r="L123" s="111"/>
      <c r="M123" s="58" t="s">
        <v>1</v>
      </c>
      <c r="N123" s="59" t="s">
        <v>40</v>
      </c>
      <c r="O123" s="59" t="s">
        <v>113</v>
      </c>
      <c r="P123" s="59" t="s">
        <v>114</v>
      </c>
      <c r="Q123" s="59" t="s">
        <v>115</v>
      </c>
      <c r="R123" s="59" t="s">
        <v>116</v>
      </c>
      <c r="S123" s="59" t="s">
        <v>117</v>
      </c>
      <c r="T123" s="60" t="s">
        <v>118</v>
      </c>
    </row>
    <row r="124" spans="2:65" s="1" customFormat="1" ht="22.9" customHeight="1">
      <c r="B124" s="31"/>
      <c r="C124" s="63" t="s">
        <v>119</v>
      </c>
      <c r="J124" s="115">
        <f>BK124</f>
        <v>0</v>
      </c>
      <c r="L124" s="31"/>
      <c r="M124" s="61"/>
      <c r="N124" s="52"/>
      <c r="O124" s="52"/>
      <c r="P124" s="116">
        <f>P125+P270</f>
        <v>0</v>
      </c>
      <c r="Q124" s="52"/>
      <c r="R124" s="116">
        <f>R125+R270</f>
        <v>13.614880470000001</v>
      </c>
      <c r="S124" s="52"/>
      <c r="T124" s="117">
        <f>T125+T270</f>
        <v>6.9232483699999996</v>
      </c>
      <c r="AT124" s="16" t="s">
        <v>75</v>
      </c>
      <c r="AU124" s="16" t="s">
        <v>97</v>
      </c>
      <c r="BK124" s="118">
        <f>BK125+BK270</f>
        <v>0</v>
      </c>
    </row>
    <row r="125" spans="2:65" s="11" customFormat="1" ht="25.9" customHeight="1">
      <c r="B125" s="119"/>
      <c r="D125" s="120" t="s">
        <v>75</v>
      </c>
      <c r="E125" s="121" t="s">
        <v>184</v>
      </c>
      <c r="F125" s="121" t="s">
        <v>185</v>
      </c>
      <c r="I125" s="122"/>
      <c r="J125" s="123">
        <f>BK125</f>
        <v>0</v>
      </c>
      <c r="L125" s="119"/>
      <c r="M125" s="124"/>
      <c r="P125" s="125">
        <f>P126+P230+P262+P268</f>
        <v>0</v>
      </c>
      <c r="R125" s="125">
        <f>R126+R230+R262+R268</f>
        <v>8.9502248700000013</v>
      </c>
      <c r="T125" s="126">
        <f>T126+T230+T262+T268</f>
        <v>6.2691149699999995</v>
      </c>
      <c r="AR125" s="120" t="s">
        <v>84</v>
      </c>
      <c r="AT125" s="127" t="s">
        <v>75</v>
      </c>
      <c r="AU125" s="127" t="s">
        <v>76</v>
      </c>
      <c r="AY125" s="120" t="s">
        <v>122</v>
      </c>
      <c r="BK125" s="128">
        <f>BK126+BK230+BK262+BK268</f>
        <v>0</v>
      </c>
    </row>
    <row r="126" spans="2:65" s="11" customFormat="1" ht="22.9" customHeight="1">
      <c r="B126" s="119"/>
      <c r="D126" s="120" t="s">
        <v>75</v>
      </c>
      <c r="E126" s="129" t="s">
        <v>152</v>
      </c>
      <c r="F126" s="129" t="s">
        <v>186</v>
      </c>
      <c r="I126" s="122"/>
      <c r="J126" s="130">
        <f>BK126</f>
        <v>0</v>
      </c>
      <c r="L126" s="119"/>
      <c r="M126" s="124"/>
      <c r="P126" s="125">
        <f>SUM(P127:P229)</f>
        <v>0</v>
      </c>
      <c r="R126" s="125">
        <f>SUM(R127:R229)</f>
        <v>8.9502248700000013</v>
      </c>
      <c r="T126" s="126">
        <f>SUM(T127:T229)</f>
        <v>4.2995970000000001E-2</v>
      </c>
      <c r="AR126" s="120" t="s">
        <v>84</v>
      </c>
      <c r="AT126" s="127" t="s">
        <v>75</v>
      </c>
      <c r="AU126" s="127" t="s">
        <v>84</v>
      </c>
      <c r="AY126" s="120" t="s">
        <v>122</v>
      </c>
      <c r="BK126" s="128">
        <f>SUM(BK127:BK229)</f>
        <v>0</v>
      </c>
    </row>
    <row r="127" spans="2:65" s="1" customFormat="1" ht="24.2" customHeight="1">
      <c r="B127" s="31"/>
      <c r="C127" s="131" t="s">
        <v>84</v>
      </c>
      <c r="D127" s="131" t="s">
        <v>125</v>
      </c>
      <c r="E127" s="132" t="s">
        <v>187</v>
      </c>
      <c r="F127" s="133" t="s">
        <v>188</v>
      </c>
      <c r="G127" s="134" t="s">
        <v>189</v>
      </c>
      <c r="H127" s="135">
        <v>141.858</v>
      </c>
      <c r="I127" s="136"/>
      <c r="J127" s="137">
        <f>ROUND(I127*H127,2)</f>
        <v>0</v>
      </c>
      <c r="K127" s="133" t="s">
        <v>1</v>
      </c>
      <c r="L127" s="31"/>
      <c r="M127" s="138" t="s">
        <v>1</v>
      </c>
      <c r="N127" s="139" t="s">
        <v>41</v>
      </c>
      <c r="P127" s="140">
        <f>O127*H127</f>
        <v>0</v>
      </c>
      <c r="Q127" s="140">
        <v>3.4680000000000002E-2</v>
      </c>
      <c r="R127" s="140">
        <f>Q127*H127</f>
        <v>4.9196354400000004</v>
      </c>
      <c r="S127" s="140">
        <v>0</v>
      </c>
      <c r="T127" s="141">
        <f>S127*H127</f>
        <v>0</v>
      </c>
      <c r="AR127" s="142" t="s">
        <v>144</v>
      </c>
      <c r="AT127" s="142" t="s">
        <v>125</v>
      </c>
      <c r="AU127" s="142" t="s">
        <v>86</v>
      </c>
      <c r="AY127" s="16" t="s">
        <v>122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6" t="s">
        <v>84</v>
      </c>
      <c r="BK127" s="143">
        <f>ROUND(I127*H127,2)</f>
        <v>0</v>
      </c>
      <c r="BL127" s="16" t="s">
        <v>144</v>
      </c>
      <c r="BM127" s="142" t="s">
        <v>190</v>
      </c>
    </row>
    <row r="128" spans="2:65" s="12" customFormat="1" ht="11.25">
      <c r="B128" s="153"/>
      <c r="D128" s="144" t="s">
        <v>191</v>
      </c>
      <c r="E128" s="154" t="s">
        <v>1</v>
      </c>
      <c r="F128" s="155" t="s">
        <v>192</v>
      </c>
      <c r="H128" s="154" t="s">
        <v>1</v>
      </c>
      <c r="I128" s="156"/>
      <c r="L128" s="153"/>
      <c r="M128" s="157"/>
      <c r="T128" s="158"/>
      <c r="AT128" s="154" t="s">
        <v>191</v>
      </c>
      <c r="AU128" s="154" t="s">
        <v>86</v>
      </c>
      <c r="AV128" s="12" t="s">
        <v>84</v>
      </c>
      <c r="AW128" s="12" t="s">
        <v>32</v>
      </c>
      <c r="AX128" s="12" t="s">
        <v>76</v>
      </c>
      <c r="AY128" s="154" t="s">
        <v>122</v>
      </c>
    </row>
    <row r="129" spans="2:51" s="13" customFormat="1" ht="11.25">
      <c r="B129" s="159"/>
      <c r="D129" s="144" t="s">
        <v>191</v>
      </c>
      <c r="E129" s="160" t="s">
        <v>1</v>
      </c>
      <c r="F129" s="161" t="s">
        <v>193</v>
      </c>
      <c r="H129" s="162">
        <v>21</v>
      </c>
      <c r="I129" s="163"/>
      <c r="L129" s="159"/>
      <c r="M129" s="164"/>
      <c r="T129" s="165"/>
      <c r="AT129" s="160" t="s">
        <v>191</v>
      </c>
      <c r="AU129" s="160" t="s">
        <v>86</v>
      </c>
      <c r="AV129" s="13" t="s">
        <v>86</v>
      </c>
      <c r="AW129" s="13" t="s">
        <v>32</v>
      </c>
      <c r="AX129" s="13" t="s">
        <v>76</v>
      </c>
      <c r="AY129" s="160" t="s">
        <v>122</v>
      </c>
    </row>
    <row r="130" spans="2:51" s="13" customFormat="1" ht="11.25">
      <c r="B130" s="159"/>
      <c r="D130" s="144" t="s">
        <v>191</v>
      </c>
      <c r="E130" s="160" t="s">
        <v>1</v>
      </c>
      <c r="F130" s="161" t="s">
        <v>194</v>
      </c>
      <c r="H130" s="162">
        <v>0.36</v>
      </c>
      <c r="I130" s="163"/>
      <c r="L130" s="159"/>
      <c r="M130" s="164"/>
      <c r="T130" s="165"/>
      <c r="AT130" s="160" t="s">
        <v>191</v>
      </c>
      <c r="AU130" s="160" t="s">
        <v>86</v>
      </c>
      <c r="AV130" s="13" t="s">
        <v>86</v>
      </c>
      <c r="AW130" s="13" t="s">
        <v>32</v>
      </c>
      <c r="AX130" s="13" t="s">
        <v>76</v>
      </c>
      <c r="AY130" s="160" t="s">
        <v>122</v>
      </c>
    </row>
    <row r="131" spans="2:51" s="13" customFormat="1" ht="11.25">
      <c r="B131" s="159"/>
      <c r="D131" s="144" t="s">
        <v>191</v>
      </c>
      <c r="E131" s="160" t="s">
        <v>1</v>
      </c>
      <c r="F131" s="161" t="s">
        <v>195</v>
      </c>
      <c r="H131" s="162">
        <v>6.6</v>
      </c>
      <c r="I131" s="163"/>
      <c r="L131" s="159"/>
      <c r="M131" s="164"/>
      <c r="T131" s="165"/>
      <c r="AT131" s="160" t="s">
        <v>191</v>
      </c>
      <c r="AU131" s="160" t="s">
        <v>86</v>
      </c>
      <c r="AV131" s="13" t="s">
        <v>86</v>
      </c>
      <c r="AW131" s="13" t="s">
        <v>32</v>
      </c>
      <c r="AX131" s="13" t="s">
        <v>76</v>
      </c>
      <c r="AY131" s="160" t="s">
        <v>122</v>
      </c>
    </row>
    <row r="132" spans="2:51" s="13" customFormat="1" ht="11.25">
      <c r="B132" s="159"/>
      <c r="D132" s="144" t="s">
        <v>191</v>
      </c>
      <c r="E132" s="160" t="s">
        <v>1</v>
      </c>
      <c r="F132" s="161" t="s">
        <v>196</v>
      </c>
      <c r="H132" s="162">
        <v>15.66</v>
      </c>
      <c r="I132" s="163"/>
      <c r="L132" s="159"/>
      <c r="M132" s="164"/>
      <c r="T132" s="165"/>
      <c r="AT132" s="160" t="s">
        <v>191</v>
      </c>
      <c r="AU132" s="160" t="s">
        <v>86</v>
      </c>
      <c r="AV132" s="13" t="s">
        <v>86</v>
      </c>
      <c r="AW132" s="13" t="s">
        <v>32</v>
      </c>
      <c r="AX132" s="13" t="s">
        <v>76</v>
      </c>
      <c r="AY132" s="160" t="s">
        <v>122</v>
      </c>
    </row>
    <row r="133" spans="2:51" s="13" customFormat="1" ht="11.25">
      <c r="B133" s="159"/>
      <c r="D133" s="144" t="s">
        <v>191</v>
      </c>
      <c r="E133" s="160" t="s">
        <v>1</v>
      </c>
      <c r="F133" s="161" t="s">
        <v>197</v>
      </c>
      <c r="H133" s="162">
        <v>5.9279999999999999</v>
      </c>
      <c r="I133" s="163"/>
      <c r="L133" s="159"/>
      <c r="M133" s="164"/>
      <c r="T133" s="165"/>
      <c r="AT133" s="160" t="s">
        <v>191</v>
      </c>
      <c r="AU133" s="160" t="s">
        <v>86</v>
      </c>
      <c r="AV133" s="13" t="s">
        <v>86</v>
      </c>
      <c r="AW133" s="13" t="s">
        <v>32</v>
      </c>
      <c r="AX133" s="13" t="s">
        <v>76</v>
      </c>
      <c r="AY133" s="160" t="s">
        <v>122</v>
      </c>
    </row>
    <row r="134" spans="2:51" s="13" customFormat="1" ht="11.25">
      <c r="B134" s="159"/>
      <c r="D134" s="144" t="s">
        <v>191</v>
      </c>
      <c r="E134" s="160" t="s">
        <v>1</v>
      </c>
      <c r="F134" s="161" t="s">
        <v>198</v>
      </c>
      <c r="H134" s="162">
        <v>5.7779999999999996</v>
      </c>
      <c r="I134" s="163"/>
      <c r="L134" s="159"/>
      <c r="M134" s="164"/>
      <c r="T134" s="165"/>
      <c r="AT134" s="160" t="s">
        <v>191</v>
      </c>
      <c r="AU134" s="160" t="s">
        <v>86</v>
      </c>
      <c r="AV134" s="13" t="s">
        <v>86</v>
      </c>
      <c r="AW134" s="13" t="s">
        <v>32</v>
      </c>
      <c r="AX134" s="13" t="s">
        <v>76</v>
      </c>
      <c r="AY134" s="160" t="s">
        <v>122</v>
      </c>
    </row>
    <row r="135" spans="2:51" s="13" customFormat="1" ht="11.25">
      <c r="B135" s="159"/>
      <c r="D135" s="144" t="s">
        <v>191</v>
      </c>
      <c r="E135" s="160" t="s">
        <v>1</v>
      </c>
      <c r="F135" s="161" t="s">
        <v>199</v>
      </c>
      <c r="H135" s="162">
        <v>5.7</v>
      </c>
      <c r="I135" s="163"/>
      <c r="L135" s="159"/>
      <c r="M135" s="164"/>
      <c r="T135" s="165"/>
      <c r="AT135" s="160" t="s">
        <v>191</v>
      </c>
      <c r="AU135" s="160" t="s">
        <v>86</v>
      </c>
      <c r="AV135" s="13" t="s">
        <v>86</v>
      </c>
      <c r="AW135" s="13" t="s">
        <v>32</v>
      </c>
      <c r="AX135" s="13" t="s">
        <v>76</v>
      </c>
      <c r="AY135" s="160" t="s">
        <v>122</v>
      </c>
    </row>
    <row r="136" spans="2:51" s="13" customFormat="1" ht="11.25">
      <c r="B136" s="159"/>
      <c r="D136" s="144" t="s">
        <v>191</v>
      </c>
      <c r="E136" s="160" t="s">
        <v>1</v>
      </c>
      <c r="F136" s="161" t="s">
        <v>200</v>
      </c>
      <c r="H136" s="162">
        <v>2.97</v>
      </c>
      <c r="I136" s="163"/>
      <c r="L136" s="159"/>
      <c r="M136" s="164"/>
      <c r="T136" s="165"/>
      <c r="AT136" s="160" t="s">
        <v>191</v>
      </c>
      <c r="AU136" s="160" t="s">
        <v>86</v>
      </c>
      <c r="AV136" s="13" t="s">
        <v>86</v>
      </c>
      <c r="AW136" s="13" t="s">
        <v>32</v>
      </c>
      <c r="AX136" s="13" t="s">
        <v>76</v>
      </c>
      <c r="AY136" s="160" t="s">
        <v>122</v>
      </c>
    </row>
    <row r="137" spans="2:51" s="12" customFormat="1" ht="11.25">
      <c r="B137" s="153"/>
      <c r="D137" s="144" t="s">
        <v>191</v>
      </c>
      <c r="E137" s="154" t="s">
        <v>1</v>
      </c>
      <c r="F137" s="155" t="s">
        <v>201</v>
      </c>
      <c r="H137" s="154" t="s">
        <v>1</v>
      </c>
      <c r="I137" s="156"/>
      <c r="L137" s="153"/>
      <c r="M137" s="157"/>
      <c r="T137" s="158"/>
      <c r="AT137" s="154" t="s">
        <v>191</v>
      </c>
      <c r="AU137" s="154" t="s">
        <v>86</v>
      </c>
      <c r="AV137" s="12" t="s">
        <v>84</v>
      </c>
      <c r="AW137" s="12" t="s">
        <v>32</v>
      </c>
      <c r="AX137" s="12" t="s">
        <v>76</v>
      </c>
      <c r="AY137" s="154" t="s">
        <v>122</v>
      </c>
    </row>
    <row r="138" spans="2:51" s="13" customFormat="1" ht="11.25">
      <c r="B138" s="159"/>
      <c r="D138" s="144" t="s">
        <v>191</v>
      </c>
      <c r="E138" s="160" t="s">
        <v>1</v>
      </c>
      <c r="F138" s="161" t="s">
        <v>202</v>
      </c>
      <c r="H138" s="162">
        <v>23.856000000000002</v>
      </c>
      <c r="I138" s="163"/>
      <c r="L138" s="159"/>
      <c r="M138" s="164"/>
      <c r="T138" s="165"/>
      <c r="AT138" s="160" t="s">
        <v>191</v>
      </c>
      <c r="AU138" s="160" t="s">
        <v>86</v>
      </c>
      <c r="AV138" s="13" t="s">
        <v>86</v>
      </c>
      <c r="AW138" s="13" t="s">
        <v>32</v>
      </c>
      <c r="AX138" s="13" t="s">
        <v>76</v>
      </c>
      <c r="AY138" s="160" t="s">
        <v>122</v>
      </c>
    </row>
    <row r="139" spans="2:51" s="13" customFormat="1" ht="11.25">
      <c r="B139" s="159"/>
      <c r="D139" s="144" t="s">
        <v>191</v>
      </c>
      <c r="E139" s="160" t="s">
        <v>1</v>
      </c>
      <c r="F139" s="161" t="s">
        <v>203</v>
      </c>
      <c r="H139" s="162">
        <v>2.82</v>
      </c>
      <c r="I139" s="163"/>
      <c r="L139" s="159"/>
      <c r="M139" s="164"/>
      <c r="T139" s="165"/>
      <c r="AT139" s="160" t="s">
        <v>191</v>
      </c>
      <c r="AU139" s="160" t="s">
        <v>86</v>
      </c>
      <c r="AV139" s="13" t="s">
        <v>86</v>
      </c>
      <c r="AW139" s="13" t="s">
        <v>32</v>
      </c>
      <c r="AX139" s="13" t="s">
        <v>76</v>
      </c>
      <c r="AY139" s="160" t="s">
        <v>122</v>
      </c>
    </row>
    <row r="140" spans="2:51" s="13" customFormat="1" ht="11.25">
      <c r="B140" s="159"/>
      <c r="D140" s="144" t="s">
        <v>191</v>
      </c>
      <c r="E140" s="160" t="s">
        <v>1</v>
      </c>
      <c r="F140" s="161" t="s">
        <v>204</v>
      </c>
      <c r="H140" s="162">
        <v>9.9</v>
      </c>
      <c r="I140" s="163"/>
      <c r="L140" s="159"/>
      <c r="M140" s="164"/>
      <c r="T140" s="165"/>
      <c r="AT140" s="160" t="s">
        <v>191</v>
      </c>
      <c r="AU140" s="160" t="s">
        <v>86</v>
      </c>
      <c r="AV140" s="13" t="s">
        <v>86</v>
      </c>
      <c r="AW140" s="13" t="s">
        <v>32</v>
      </c>
      <c r="AX140" s="13" t="s">
        <v>76</v>
      </c>
      <c r="AY140" s="160" t="s">
        <v>122</v>
      </c>
    </row>
    <row r="141" spans="2:51" s="13" customFormat="1" ht="11.25">
      <c r="B141" s="159"/>
      <c r="D141" s="144" t="s">
        <v>191</v>
      </c>
      <c r="E141" s="160" t="s">
        <v>1</v>
      </c>
      <c r="F141" s="161" t="s">
        <v>196</v>
      </c>
      <c r="H141" s="162">
        <v>15.66</v>
      </c>
      <c r="I141" s="163"/>
      <c r="L141" s="159"/>
      <c r="M141" s="164"/>
      <c r="T141" s="165"/>
      <c r="AT141" s="160" t="s">
        <v>191</v>
      </c>
      <c r="AU141" s="160" t="s">
        <v>86</v>
      </c>
      <c r="AV141" s="13" t="s">
        <v>86</v>
      </c>
      <c r="AW141" s="13" t="s">
        <v>32</v>
      </c>
      <c r="AX141" s="13" t="s">
        <v>76</v>
      </c>
      <c r="AY141" s="160" t="s">
        <v>122</v>
      </c>
    </row>
    <row r="142" spans="2:51" s="13" customFormat="1" ht="11.25">
      <c r="B142" s="159"/>
      <c r="D142" s="144" t="s">
        <v>191</v>
      </c>
      <c r="E142" s="160" t="s">
        <v>1</v>
      </c>
      <c r="F142" s="161" t="s">
        <v>205</v>
      </c>
      <c r="H142" s="162">
        <v>3</v>
      </c>
      <c r="I142" s="163"/>
      <c r="L142" s="159"/>
      <c r="M142" s="164"/>
      <c r="T142" s="165"/>
      <c r="AT142" s="160" t="s">
        <v>191</v>
      </c>
      <c r="AU142" s="160" t="s">
        <v>86</v>
      </c>
      <c r="AV142" s="13" t="s">
        <v>86</v>
      </c>
      <c r="AW142" s="13" t="s">
        <v>32</v>
      </c>
      <c r="AX142" s="13" t="s">
        <v>76</v>
      </c>
      <c r="AY142" s="160" t="s">
        <v>122</v>
      </c>
    </row>
    <row r="143" spans="2:51" s="13" customFormat="1" ht="11.25">
      <c r="B143" s="159"/>
      <c r="D143" s="144" t="s">
        <v>191</v>
      </c>
      <c r="E143" s="160" t="s">
        <v>1</v>
      </c>
      <c r="F143" s="161" t="s">
        <v>206</v>
      </c>
      <c r="H143" s="162">
        <v>14.445</v>
      </c>
      <c r="I143" s="163"/>
      <c r="L143" s="159"/>
      <c r="M143" s="164"/>
      <c r="T143" s="165"/>
      <c r="AT143" s="160" t="s">
        <v>191</v>
      </c>
      <c r="AU143" s="160" t="s">
        <v>86</v>
      </c>
      <c r="AV143" s="13" t="s">
        <v>86</v>
      </c>
      <c r="AW143" s="13" t="s">
        <v>32</v>
      </c>
      <c r="AX143" s="13" t="s">
        <v>76</v>
      </c>
      <c r="AY143" s="160" t="s">
        <v>122</v>
      </c>
    </row>
    <row r="144" spans="2:51" s="13" customFormat="1" ht="11.25">
      <c r="B144" s="159"/>
      <c r="D144" s="144" t="s">
        <v>191</v>
      </c>
      <c r="E144" s="160" t="s">
        <v>1</v>
      </c>
      <c r="F144" s="161" t="s">
        <v>207</v>
      </c>
      <c r="H144" s="162">
        <v>7.2</v>
      </c>
      <c r="I144" s="163"/>
      <c r="L144" s="159"/>
      <c r="M144" s="164"/>
      <c r="T144" s="165"/>
      <c r="AT144" s="160" t="s">
        <v>191</v>
      </c>
      <c r="AU144" s="160" t="s">
        <v>86</v>
      </c>
      <c r="AV144" s="13" t="s">
        <v>86</v>
      </c>
      <c r="AW144" s="13" t="s">
        <v>32</v>
      </c>
      <c r="AX144" s="13" t="s">
        <v>76</v>
      </c>
      <c r="AY144" s="160" t="s">
        <v>122</v>
      </c>
    </row>
    <row r="145" spans="2:65" s="13" customFormat="1" ht="11.25">
      <c r="B145" s="159"/>
      <c r="D145" s="144" t="s">
        <v>191</v>
      </c>
      <c r="E145" s="160" t="s">
        <v>1</v>
      </c>
      <c r="F145" s="161" t="s">
        <v>208</v>
      </c>
      <c r="H145" s="162">
        <v>0.98099999999999998</v>
      </c>
      <c r="I145" s="163"/>
      <c r="L145" s="159"/>
      <c r="M145" s="164"/>
      <c r="T145" s="165"/>
      <c r="AT145" s="160" t="s">
        <v>191</v>
      </c>
      <c r="AU145" s="160" t="s">
        <v>86</v>
      </c>
      <c r="AV145" s="13" t="s">
        <v>86</v>
      </c>
      <c r="AW145" s="13" t="s">
        <v>32</v>
      </c>
      <c r="AX145" s="13" t="s">
        <v>76</v>
      </c>
      <c r="AY145" s="160" t="s">
        <v>122</v>
      </c>
    </row>
    <row r="146" spans="2:65" s="14" customFormat="1" ht="11.25">
      <c r="B146" s="166"/>
      <c r="D146" s="144" t="s">
        <v>191</v>
      </c>
      <c r="E146" s="167" t="s">
        <v>1</v>
      </c>
      <c r="F146" s="168" t="s">
        <v>209</v>
      </c>
      <c r="H146" s="169">
        <v>141.858</v>
      </c>
      <c r="I146" s="170"/>
      <c r="L146" s="166"/>
      <c r="M146" s="171"/>
      <c r="T146" s="172"/>
      <c r="AT146" s="167" t="s">
        <v>191</v>
      </c>
      <c r="AU146" s="167" t="s">
        <v>86</v>
      </c>
      <c r="AV146" s="14" t="s">
        <v>144</v>
      </c>
      <c r="AW146" s="14" t="s">
        <v>32</v>
      </c>
      <c r="AX146" s="14" t="s">
        <v>84</v>
      </c>
      <c r="AY146" s="167" t="s">
        <v>122</v>
      </c>
    </row>
    <row r="147" spans="2:65" s="1" customFormat="1" ht="24.2" customHeight="1">
      <c r="B147" s="31"/>
      <c r="C147" s="131" t="s">
        <v>86</v>
      </c>
      <c r="D147" s="131" t="s">
        <v>125</v>
      </c>
      <c r="E147" s="132" t="s">
        <v>210</v>
      </c>
      <c r="F147" s="133" t="s">
        <v>211</v>
      </c>
      <c r="G147" s="134" t="s">
        <v>189</v>
      </c>
      <c r="H147" s="135">
        <v>141.858</v>
      </c>
      <c r="I147" s="136"/>
      <c r="J147" s="137">
        <f>ROUND(I147*H147,2)</f>
        <v>0</v>
      </c>
      <c r="K147" s="133" t="s">
        <v>1</v>
      </c>
      <c r="L147" s="31"/>
      <c r="M147" s="138" t="s">
        <v>1</v>
      </c>
      <c r="N147" s="139" t="s">
        <v>41</v>
      </c>
      <c r="P147" s="140">
        <f>O147*H147</f>
        <v>0</v>
      </c>
      <c r="Q147" s="140">
        <v>2.5999999999999998E-4</v>
      </c>
      <c r="R147" s="140">
        <f>Q147*H147</f>
        <v>3.6883079999999999E-2</v>
      </c>
      <c r="S147" s="140">
        <v>0</v>
      </c>
      <c r="T147" s="141">
        <f>S147*H147</f>
        <v>0</v>
      </c>
      <c r="AR147" s="142" t="s">
        <v>144</v>
      </c>
      <c r="AT147" s="142" t="s">
        <v>125</v>
      </c>
      <c r="AU147" s="142" t="s">
        <v>86</v>
      </c>
      <c r="AY147" s="16" t="s">
        <v>122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84</v>
      </c>
      <c r="BK147" s="143">
        <f>ROUND(I147*H147,2)</f>
        <v>0</v>
      </c>
      <c r="BL147" s="16" t="s">
        <v>144</v>
      </c>
      <c r="BM147" s="142" t="s">
        <v>212</v>
      </c>
    </row>
    <row r="148" spans="2:65" s="12" customFormat="1" ht="11.25">
      <c r="B148" s="153"/>
      <c r="D148" s="144" t="s">
        <v>191</v>
      </c>
      <c r="E148" s="154" t="s">
        <v>1</v>
      </c>
      <c r="F148" s="155" t="s">
        <v>192</v>
      </c>
      <c r="H148" s="154" t="s">
        <v>1</v>
      </c>
      <c r="I148" s="156"/>
      <c r="L148" s="153"/>
      <c r="M148" s="157"/>
      <c r="T148" s="158"/>
      <c r="AT148" s="154" t="s">
        <v>191</v>
      </c>
      <c r="AU148" s="154" t="s">
        <v>86</v>
      </c>
      <c r="AV148" s="12" t="s">
        <v>84</v>
      </c>
      <c r="AW148" s="12" t="s">
        <v>32</v>
      </c>
      <c r="AX148" s="12" t="s">
        <v>76</v>
      </c>
      <c r="AY148" s="154" t="s">
        <v>122</v>
      </c>
    </row>
    <row r="149" spans="2:65" s="13" customFormat="1" ht="11.25">
      <c r="B149" s="159"/>
      <c r="D149" s="144" t="s">
        <v>191</v>
      </c>
      <c r="E149" s="160" t="s">
        <v>1</v>
      </c>
      <c r="F149" s="161" t="s">
        <v>193</v>
      </c>
      <c r="H149" s="162">
        <v>21</v>
      </c>
      <c r="I149" s="163"/>
      <c r="L149" s="159"/>
      <c r="M149" s="164"/>
      <c r="T149" s="165"/>
      <c r="AT149" s="160" t="s">
        <v>191</v>
      </c>
      <c r="AU149" s="160" t="s">
        <v>86</v>
      </c>
      <c r="AV149" s="13" t="s">
        <v>86</v>
      </c>
      <c r="AW149" s="13" t="s">
        <v>32</v>
      </c>
      <c r="AX149" s="13" t="s">
        <v>76</v>
      </c>
      <c r="AY149" s="160" t="s">
        <v>122</v>
      </c>
    </row>
    <row r="150" spans="2:65" s="13" customFormat="1" ht="11.25">
      <c r="B150" s="159"/>
      <c r="D150" s="144" t="s">
        <v>191</v>
      </c>
      <c r="E150" s="160" t="s">
        <v>1</v>
      </c>
      <c r="F150" s="161" t="s">
        <v>194</v>
      </c>
      <c r="H150" s="162">
        <v>0.36</v>
      </c>
      <c r="I150" s="163"/>
      <c r="L150" s="159"/>
      <c r="M150" s="164"/>
      <c r="T150" s="165"/>
      <c r="AT150" s="160" t="s">
        <v>191</v>
      </c>
      <c r="AU150" s="160" t="s">
        <v>86</v>
      </c>
      <c r="AV150" s="13" t="s">
        <v>86</v>
      </c>
      <c r="AW150" s="13" t="s">
        <v>32</v>
      </c>
      <c r="AX150" s="13" t="s">
        <v>76</v>
      </c>
      <c r="AY150" s="160" t="s">
        <v>122</v>
      </c>
    </row>
    <row r="151" spans="2:65" s="13" customFormat="1" ht="11.25">
      <c r="B151" s="159"/>
      <c r="D151" s="144" t="s">
        <v>191</v>
      </c>
      <c r="E151" s="160" t="s">
        <v>1</v>
      </c>
      <c r="F151" s="161" t="s">
        <v>195</v>
      </c>
      <c r="H151" s="162">
        <v>6.6</v>
      </c>
      <c r="I151" s="163"/>
      <c r="L151" s="159"/>
      <c r="M151" s="164"/>
      <c r="T151" s="165"/>
      <c r="AT151" s="160" t="s">
        <v>191</v>
      </c>
      <c r="AU151" s="160" t="s">
        <v>86</v>
      </c>
      <c r="AV151" s="13" t="s">
        <v>86</v>
      </c>
      <c r="AW151" s="13" t="s">
        <v>32</v>
      </c>
      <c r="AX151" s="13" t="s">
        <v>76</v>
      </c>
      <c r="AY151" s="160" t="s">
        <v>122</v>
      </c>
    </row>
    <row r="152" spans="2:65" s="13" customFormat="1" ht="11.25">
      <c r="B152" s="159"/>
      <c r="D152" s="144" t="s">
        <v>191</v>
      </c>
      <c r="E152" s="160" t="s">
        <v>1</v>
      </c>
      <c r="F152" s="161" t="s">
        <v>196</v>
      </c>
      <c r="H152" s="162">
        <v>15.66</v>
      </c>
      <c r="I152" s="163"/>
      <c r="L152" s="159"/>
      <c r="M152" s="164"/>
      <c r="T152" s="165"/>
      <c r="AT152" s="160" t="s">
        <v>191</v>
      </c>
      <c r="AU152" s="160" t="s">
        <v>86</v>
      </c>
      <c r="AV152" s="13" t="s">
        <v>86</v>
      </c>
      <c r="AW152" s="13" t="s">
        <v>32</v>
      </c>
      <c r="AX152" s="13" t="s">
        <v>76</v>
      </c>
      <c r="AY152" s="160" t="s">
        <v>122</v>
      </c>
    </row>
    <row r="153" spans="2:65" s="13" customFormat="1" ht="11.25">
      <c r="B153" s="159"/>
      <c r="D153" s="144" t="s">
        <v>191</v>
      </c>
      <c r="E153" s="160" t="s">
        <v>1</v>
      </c>
      <c r="F153" s="161" t="s">
        <v>197</v>
      </c>
      <c r="H153" s="162">
        <v>5.9279999999999999</v>
      </c>
      <c r="I153" s="163"/>
      <c r="L153" s="159"/>
      <c r="M153" s="164"/>
      <c r="T153" s="165"/>
      <c r="AT153" s="160" t="s">
        <v>191</v>
      </c>
      <c r="AU153" s="160" t="s">
        <v>86</v>
      </c>
      <c r="AV153" s="13" t="s">
        <v>86</v>
      </c>
      <c r="AW153" s="13" t="s">
        <v>32</v>
      </c>
      <c r="AX153" s="13" t="s">
        <v>76</v>
      </c>
      <c r="AY153" s="160" t="s">
        <v>122</v>
      </c>
    </row>
    <row r="154" spans="2:65" s="13" customFormat="1" ht="11.25">
      <c r="B154" s="159"/>
      <c r="D154" s="144" t="s">
        <v>191</v>
      </c>
      <c r="E154" s="160" t="s">
        <v>1</v>
      </c>
      <c r="F154" s="161" t="s">
        <v>198</v>
      </c>
      <c r="H154" s="162">
        <v>5.7779999999999996</v>
      </c>
      <c r="I154" s="163"/>
      <c r="L154" s="159"/>
      <c r="M154" s="164"/>
      <c r="T154" s="165"/>
      <c r="AT154" s="160" t="s">
        <v>191</v>
      </c>
      <c r="AU154" s="160" t="s">
        <v>86</v>
      </c>
      <c r="AV154" s="13" t="s">
        <v>86</v>
      </c>
      <c r="AW154" s="13" t="s">
        <v>32</v>
      </c>
      <c r="AX154" s="13" t="s">
        <v>76</v>
      </c>
      <c r="AY154" s="160" t="s">
        <v>122</v>
      </c>
    </row>
    <row r="155" spans="2:65" s="13" customFormat="1" ht="11.25">
      <c r="B155" s="159"/>
      <c r="D155" s="144" t="s">
        <v>191</v>
      </c>
      <c r="E155" s="160" t="s">
        <v>1</v>
      </c>
      <c r="F155" s="161" t="s">
        <v>199</v>
      </c>
      <c r="H155" s="162">
        <v>5.7</v>
      </c>
      <c r="I155" s="163"/>
      <c r="L155" s="159"/>
      <c r="M155" s="164"/>
      <c r="T155" s="165"/>
      <c r="AT155" s="160" t="s">
        <v>191</v>
      </c>
      <c r="AU155" s="160" t="s">
        <v>86</v>
      </c>
      <c r="AV155" s="13" t="s">
        <v>86</v>
      </c>
      <c r="AW155" s="13" t="s">
        <v>32</v>
      </c>
      <c r="AX155" s="13" t="s">
        <v>76</v>
      </c>
      <c r="AY155" s="160" t="s">
        <v>122</v>
      </c>
    </row>
    <row r="156" spans="2:65" s="13" customFormat="1" ht="11.25">
      <c r="B156" s="159"/>
      <c r="D156" s="144" t="s">
        <v>191</v>
      </c>
      <c r="E156" s="160" t="s">
        <v>1</v>
      </c>
      <c r="F156" s="161" t="s">
        <v>200</v>
      </c>
      <c r="H156" s="162">
        <v>2.97</v>
      </c>
      <c r="I156" s="163"/>
      <c r="L156" s="159"/>
      <c r="M156" s="164"/>
      <c r="T156" s="165"/>
      <c r="AT156" s="160" t="s">
        <v>191</v>
      </c>
      <c r="AU156" s="160" t="s">
        <v>86</v>
      </c>
      <c r="AV156" s="13" t="s">
        <v>86</v>
      </c>
      <c r="AW156" s="13" t="s">
        <v>32</v>
      </c>
      <c r="AX156" s="13" t="s">
        <v>76</v>
      </c>
      <c r="AY156" s="160" t="s">
        <v>122</v>
      </c>
    </row>
    <row r="157" spans="2:65" s="12" customFormat="1" ht="11.25">
      <c r="B157" s="153"/>
      <c r="D157" s="144" t="s">
        <v>191</v>
      </c>
      <c r="E157" s="154" t="s">
        <v>1</v>
      </c>
      <c r="F157" s="155" t="s">
        <v>201</v>
      </c>
      <c r="H157" s="154" t="s">
        <v>1</v>
      </c>
      <c r="I157" s="156"/>
      <c r="L157" s="153"/>
      <c r="M157" s="157"/>
      <c r="T157" s="158"/>
      <c r="AT157" s="154" t="s">
        <v>191</v>
      </c>
      <c r="AU157" s="154" t="s">
        <v>86</v>
      </c>
      <c r="AV157" s="12" t="s">
        <v>84</v>
      </c>
      <c r="AW157" s="12" t="s">
        <v>32</v>
      </c>
      <c r="AX157" s="12" t="s">
        <v>76</v>
      </c>
      <c r="AY157" s="154" t="s">
        <v>122</v>
      </c>
    </row>
    <row r="158" spans="2:65" s="13" customFormat="1" ht="11.25">
      <c r="B158" s="159"/>
      <c r="D158" s="144" t="s">
        <v>191</v>
      </c>
      <c r="E158" s="160" t="s">
        <v>1</v>
      </c>
      <c r="F158" s="161" t="s">
        <v>202</v>
      </c>
      <c r="H158" s="162">
        <v>23.856000000000002</v>
      </c>
      <c r="I158" s="163"/>
      <c r="L158" s="159"/>
      <c r="M158" s="164"/>
      <c r="T158" s="165"/>
      <c r="AT158" s="160" t="s">
        <v>191</v>
      </c>
      <c r="AU158" s="160" t="s">
        <v>86</v>
      </c>
      <c r="AV158" s="13" t="s">
        <v>86</v>
      </c>
      <c r="AW158" s="13" t="s">
        <v>32</v>
      </c>
      <c r="AX158" s="13" t="s">
        <v>76</v>
      </c>
      <c r="AY158" s="160" t="s">
        <v>122</v>
      </c>
    </row>
    <row r="159" spans="2:65" s="13" customFormat="1" ht="11.25">
      <c r="B159" s="159"/>
      <c r="D159" s="144" t="s">
        <v>191</v>
      </c>
      <c r="E159" s="160" t="s">
        <v>1</v>
      </c>
      <c r="F159" s="161" t="s">
        <v>203</v>
      </c>
      <c r="H159" s="162">
        <v>2.82</v>
      </c>
      <c r="I159" s="163"/>
      <c r="L159" s="159"/>
      <c r="M159" s="164"/>
      <c r="T159" s="165"/>
      <c r="AT159" s="160" t="s">
        <v>191</v>
      </c>
      <c r="AU159" s="160" t="s">
        <v>86</v>
      </c>
      <c r="AV159" s="13" t="s">
        <v>86</v>
      </c>
      <c r="AW159" s="13" t="s">
        <v>32</v>
      </c>
      <c r="AX159" s="13" t="s">
        <v>76</v>
      </c>
      <c r="AY159" s="160" t="s">
        <v>122</v>
      </c>
    </row>
    <row r="160" spans="2:65" s="13" customFormat="1" ht="11.25">
      <c r="B160" s="159"/>
      <c r="D160" s="144" t="s">
        <v>191</v>
      </c>
      <c r="E160" s="160" t="s">
        <v>1</v>
      </c>
      <c r="F160" s="161" t="s">
        <v>204</v>
      </c>
      <c r="H160" s="162">
        <v>9.9</v>
      </c>
      <c r="I160" s="163"/>
      <c r="L160" s="159"/>
      <c r="M160" s="164"/>
      <c r="T160" s="165"/>
      <c r="AT160" s="160" t="s">
        <v>191</v>
      </c>
      <c r="AU160" s="160" t="s">
        <v>86</v>
      </c>
      <c r="AV160" s="13" t="s">
        <v>86</v>
      </c>
      <c r="AW160" s="13" t="s">
        <v>32</v>
      </c>
      <c r="AX160" s="13" t="s">
        <v>76</v>
      </c>
      <c r="AY160" s="160" t="s">
        <v>122</v>
      </c>
    </row>
    <row r="161" spans="2:65" s="13" customFormat="1" ht="11.25">
      <c r="B161" s="159"/>
      <c r="D161" s="144" t="s">
        <v>191</v>
      </c>
      <c r="E161" s="160" t="s">
        <v>1</v>
      </c>
      <c r="F161" s="161" t="s">
        <v>196</v>
      </c>
      <c r="H161" s="162">
        <v>15.66</v>
      </c>
      <c r="I161" s="163"/>
      <c r="L161" s="159"/>
      <c r="M161" s="164"/>
      <c r="T161" s="165"/>
      <c r="AT161" s="160" t="s">
        <v>191</v>
      </c>
      <c r="AU161" s="160" t="s">
        <v>86</v>
      </c>
      <c r="AV161" s="13" t="s">
        <v>86</v>
      </c>
      <c r="AW161" s="13" t="s">
        <v>32</v>
      </c>
      <c r="AX161" s="13" t="s">
        <v>76</v>
      </c>
      <c r="AY161" s="160" t="s">
        <v>122</v>
      </c>
    </row>
    <row r="162" spans="2:65" s="13" customFormat="1" ht="11.25">
      <c r="B162" s="159"/>
      <c r="D162" s="144" t="s">
        <v>191</v>
      </c>
      <c r="E162" s="160" t="s">
        <v>1</v>
      </c>
      <c r="F162" s="161" t="s">
        <v>205</v>
      </c>
      <c r="H162" s="162">
        <v>3</v>
      </c>
      <c r="I162" s="163"/>
      <c r="L162" s="159"/>
      <c r="M162" s="164"/>
      <c r="T162" s="165"/>
      <c r="AT162" s="160" t="s">
        <v>191</v>
      </c>
      <c r="AU162" s="160" t="s">
        <v>86</v>
      </c>
      <c r="AV162" s="13" t="s">
        <v>86</v>
      </c>
      <c r="AW162" s="13" t="s">
        <v>32</v>
      </c>
      <c r="AX162" s="13" t="s">
        <v>76</v>
      </c>
      <c r="AY162" s="160" t="s">
        <v>122</v>
      </c>
    </row>
    <row r="163" spans="2:65" s="13" customFormat="1" ht="11.25">
      <c r="B163" s="159"/>
      <c r="D163" s="144" t="s">
        <v>191</v>
      </c>
      <c r="E163" s="160" t="s">
        <v>1</v>
      </c>
      <c r="F163" s="161" t="s">
        <v>206</v>
      </c>
      <c r="H163" s="162">
        <v>14.445</v>
      </c>
      <c r="I163" s="163"/>
      <c r="L163" s="159"/>
      <c r="M163" s="164"/>
      <c r="T163" s="165"/>
      <c r="AT163" s="160" t="s">
        <v>191</v>
      </c>
      <c r="AU163" s="160" t="s">
        <v>86</v>
      </c>
      <c r="AV163" s="13" t="s">
        <v>86</v>
      </c>
      <c r="AW163" s="13" t="s">
        <v>32</v>
      </c>
      <c r="AX163" s="13" t="s">
        <v>76</v>
      </c>
      <c r="AY163" s="160" t="s">
        <v>122</v>
      </c>
    </row>
    <row r="164" spans="2:65" s="13" customFormat="1" ht="11.25">
      <c r="B164" s="159"/>
      <c r="D164" s="144" t="s">
        <v>191</v>
      </c>
      <c r="E164" s="160" t="s">
        <v>1</v>
      </c>
      <c r="F164" s="161" t="s">
        <v>207</v>
      </c>
      <c r="H164" s="162">
        <v>7.2</v>
      </c>
      <c r="I164" s="163"/>
      <c r="L164" s="159"/>
      <c r="M164" s="164"/>
      <c r="T164" s="165"/>
      <c r="AT164" s="160" t="s">
        <v>191</v>
      </c>
      <c r="AU164" s="160" t="s">
        <v>86</v>
      </c>
      <c r="AV164" s="13" t="s">
        <v>86</v>
      </c>
      <c r="AW164" s="13" t="s">
        <v>32</v>
      </c>
      <c r="AX164" s="13" t="s">
        <v>76</v>
      </c>
      <c r="AY164" s="160" t="s">
        <v>122</v>
      </c>
    </row>
    <row r="165" spans="2:65" s="13" customFormat="1" ht="11.25">
      <c r="B165" s="159"/>
      <c r="D165" s="144" t="s">
        <v>191</v>
      </c>
      <c r="E165" s="160" t="s">
        <v>1</v>
      </c>
      <c r="F165" s="161" t="s">
        <v>208</v>
      </c>
      <c r="H165" s="162">
        <v>0.98099999999999998</v>
      </c>
      <c r="I165" s="163"/>
      <c r="L165" s="159"/>
      <c r="M165" s="164"/>
      <c r="T165" s="165"/>
      <c r="AT165" s="160" t="s">
        <v>191</v>
      </c>
      <c r="AU165" s="160" t="s">
        <v>86</v>
      </c>
      <c r="AV165" s="13" t="s">
        <v>86</v>
      </c>
      <c r="AW165" s="13" t="s">
        <v>32</v>
      </c>
      <c r="AX165" s="13" t="s">
        <v>76</v>
      </c>
      <c r="AY165" s="160" t="s">
        <v>122</v>
      </c>
    </row>
    <row r="166" spans="2:65" s="14" customFormat="1" ht="11.25">
      <c r="B166" s="166"/>
      <c r="D166" s="144" t="s">
        <v>191</v>
      </c>
      <c r="E166" s="167" t="s">
        <v>1</v>
      </c>
      <c r="F166" s="168" t="s">
        <v>209</v>
      </c>
      <c r="H166" s="169">
        <v>141.858</v>
      </c>
      <c r="I166" s="170"/>
      <c r="L166" s="166"/>
      <c r="M166" s="171"/>
      <c r="T166" s="172"/>
      <c r="AT166" s="167" t="s">
        <v>191</v>
      </c>
      <c r="AU166" s="167" t="s">
        <v>86</v>
      </c>
      <c r="AV166" s="14" t="s">
        <v>144</v>
      </c>
      <c r="AW166" s="14" t="s">
        <v>32</v>
      </c>
      <c r="AX166" s="14" t="s">
        <v>84</v>
      </c>
      <c r="AY166" s="167" t="s">
        <v>122</v>
      </c>
    </row>
    <row r="167" spans="2:65" s="1" customFormat="1" ht="16.5" customHeight="1">
      <c r="B167" s="31"/>
      <c r="C167" s="131" t="s">
        <v>139</v>
      </c>
      <c r="D167" s="131" t="s">
        <v>125</v>
      </c>
      <c r="E167" s="132" t="s">
        <v>213</v>
      </c>
      <c r="F167" s="133" t="s">
        <v>214</v>
      </c>
      <c r="G167" s="134" t="s">
        <v>189</v>
      </c>
      <c r="H167" s="135">
        <v>400</v>
      </c>
      <c r="I167" s="136"/>
      <c r="J167" s="137">
        <f>ROUND(I167*H167,2)</f>
        <v>0</v>
      </c>
      <c r="K167" s="133" t="s">
        <v>215</v>
      </c>
      <c r="L167" s="31"/>
      <c r="M167" s="138" t="s">
        <v>1</v>
      </c>
      <c r="N167" s="139" t="s">
        <v>41</v>
      </c>
      <c r="P167" s="140">
        <f>O167*H167</f>
        <v>0</v>
      </c>
      <c r="Q167" s="140">
        <v>9.8999999999999999E-4</v>
      </c>
      <c r="R167" s="140">
        <f>Q167*H167</f>
        <v>0.39600000000000002</v>
      </c>
      <c r="S167" s="140">
        <v>6.0000000000000002E-5</v>
      </c>
      <c r="T167" s="141">
        <f>S167*H167</f>
        <v>2.4E-2</v>
      </c>
      <c r="AR167" s="142" t="s">
        <v>144</v>
      </c>
      <c r="AT167" s="142" t="s">
        <v>125</v>
      </c>
      <c r="AU167" s="142" t="s">
        <v>86</v>
      </c>
      <c r="AY167" s="16" t="s">
        <v>122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84</v>
      </c>
      <c r="BK167" s="143">
        <f>ROUND(I167*H167,2)</f>
        <v>0</v>
      </c>
      <c r="BL167" s="16" t="s">
        <v>144</v>
      </c>
      <c r="BM167" s="142" t="s">
        <v>216</v>
      </c>
    </row>
    <row r="168" spans="2:65" s="1" customFormat="1" ht="16.5" customHeight="1">
      <c r="B168" s="31"/>
      <c r="C168" s="131" t="s">
        <v>144</v>
      </c>
      <c r="D168" s="131" t="s">
        <v>125</v>
      </c>
      <c r="E168" s="132" t="s">
        <v>217</v>
      </c>
      <c r="F168" s="133" t="s">
        <v>218</v>
      </c>
      <c r="G168" s="134" t="s">
        <v>189</v>
      </c>
      <c r="H168" s="135">
        <v>250</v>
      </c>
      <c r="I168" s="136"/>
      <c r="J168" s="137">
        <f>ROUND(I168*H168,2)</f>
        <v>0</v>
      </c>
      <c r="K168" s="133" t="s">
        <v>215</v>
      </c>
      <c r="L168" s="31"/>
      <c r="M168" s="138" t="s">
        <v>1</v>
      </c>
      <c r="N168" s="139" t="s">
        <v>41</v>
      </c>
      <c r="P168" s="140">
        <f>O168*H168</f>
        <v>0</v>
      </c>
      <c r="Q168" s="140">
        <v>1.98E-3</v>
      </c>
      <c r="R168" s="140">
        <f>Q168*H168</f>
        <v>0.495</v>
      </c>
      <c r="S168" s="140">
        <v>6.0000000000000002E-5</v>
      </c>
      <c r="T168" s="141">
        <f>S168*H168</f>
        <v>1.5000000000000001E-2</v>
      </c>
      <c r="AR168" s="142" t="s">
        <v>144</v>
      </c>
      <c r="AT168" s="142" t="s">
        <v>125</v>
      </c>
      <c r="AU168" s="142" t="s">
        <v>86</v>
      </c>
      <c r="AY168" s="16" t="s">
        <v>122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84</v>
      </c>
      <c r="BK168" s="143">
        <f>ROUND(I168*H168,2)</f>
        <v>0</v>
      </c>
      <c r="BL168" s="16" t="s">
        <v>144</v>
      </c>
      <c r="BM168" s="142" t="s">
        <v>219</v>
      </c>
    </row>
    <row r="169" spans="2:65" s="1" customFormat="1" ht="24.2" customHeight="1">
      <c r="B169" s="31"/>
      <c r="C169" s="131" t="s">
        <v>121</v>
      </c>
      <c r="D169" s="131" t="s">
        <v>125</v>
      </c>
      <c r="E169" s="132" t="s">
        <v>220</v>
      </c>
      <c r="F169" s="133" t="s">
        <v>221</v>
      </c>
      <c r="G169" s="134" t="s">
        <v>189</v>
      </c>
      <c r="H169" s="135">
        <v>94.572000000000003</v>
      </c>
      <c r="I169" s="136"/>
      <c r="J169" s="137">
        <f>ROUND(I169*H169,2)</f>
        <v>0</v>
      </c>
      <c r="K169" s="133" t="s">
        <v>1</v>
      </c>
      <c r="L169" s="31"/>
      <c r="M169" s="138" t="s">
        <v>1</v>
      </c>
      <c r="N169" s="139" t="s">
        <v>41</v>
      </c>
      <c r="P169" s="140">
        <f>O169*H169</f>
        <v>0</v>
      </c>
      <c r="Q169" s="140">
        <v>3.09E-2</v>
      </c>
      <c r="R169" s="140">
        <f>Q169*H169</f>
        <v>2.9222748000000003</v>
      </c>
      <c r="S169" s="140">
        <v>0</v>
      </c>
      <c r="T169" s="141">
        <f>S169*H169</f>
        <v>0</v>
      </c>
      <c r="AR169" s="142" t="s">
        <v>144</v>
      </c>
      <c r="AT169" s="142" t="s">
        <v>125</v>
      </c>
      <c r="AU169" s="142" t="s">
        <v>86</v>
      </c>
      <c r="AY169" s="16" t="s">
        <v>122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84</v>
      </c>
      <c r="BK169" s="143">
        <f>ROUND(I169*H169,2)</f>
        <v>0</v>
      </c>
      <c r="BL169" s="16" t="s">
        <v>144</v>
      </c>
      <c r="BM169" s="142" t="s">
        <v>222</v>
      </c>
    </row>
    <row r="170" spans="2:65" s="12" customFormat="1" ht="11.25">
      <c r="B170" s="153"/>
      <c r="D170" s="144" t="s">
        <v>191</v>
      </c>
      <c r="E170" s="154" t="s">
        <v>1</v>
      </c>
      <c r="F170" s="155" t="s">
        <v>192</v>
      </c>
      <c r="H170" s="154" t="s">
        <v>1</v>
      </c>
      <c r="I170" s="156"/>
      <c r="L170" s="153"/>
      <c r="M170" s="157"/>
      <c r="T170" s="158"/>
      <c r="AT170" s="154" t="s">
        <v>191</v>
      </c>
      <c r="AU170" s="154" t="s">
        <v>86</v>
      </c>
      <c r="AV170" s="12" t="s">
        <v>84</v>
      </c>
      <c r="AW170" s="12" t="s">
        <v>32</v>
      </c>
      <c r="AX170" s="12" t="s">
        <v>76</v>
      </c>
      <c r="AY170" s="154" t="s">
        <v>122</v>
      </c>
    </row>
    <row r="171" spans="2:65" s="13" customFormat="1" ht="11.25">
      <c r="B171" s="159"/>
      <c r="D171" s="144" t="s">
        <v>191</v>
      </c>
      <c r="E171" s="160" t="s">
        <v>1</v>
      </c>
      <c r="F171" s="161" t="s">
        <v>223</v>
      </c>
      <c r="H171" s="162">
        <v>14</v>
      </c>
      <c r="I171" s="163"/>
      <c r="L171" s="159"/>
      <c r="M171" s="164"/>
      <c r="T171" s="165"/>
      <c r="AT171" s="160" t="s">
        <v>191</v>
      </c>
      <c r="AU171" s="160" t="s">
        <v>86</v>
      </c>
      <c r="AV171" s="13" t="s">
        <v>86</v>
      </c>
      <c r="AW171" s="13" t="s">
        <v>32</v>
      </c>
      <c r="AX171" s="13" t="s">
        <v>76</v>
      </c>
      <c r="AY171" s="160" t="s">
        <v>122</v>
      </c>
    </row>
    <row r="172" spans="2:65" s="13" customFormat="1" ht="11.25">
      <c r="B172" s="159"/>
      <c r="D172" s="144" t="s">
        <v>191</v>
      </c>
      <c r="E172" s="160" t="s">
        <v>1</v>
      </c>
      <c r="F172" s="161" t="s">
        <v>224</v>
      </c>
      <c r="H172" s="162">
        <v>0.24</v>
      </c>
      <c r="I172" s="163"/>
      <c r="L172" s="159"/>
      <c r="M172" s="164"/>
      <c r="T172" s="165"/>
      <c r="AT172" s="160" t="s">
        <v>191</v>
      </c>
      <c r="AU172" s="160" t="s">
        <v>86</v>
      </c>
      <c r="AV172" s="13" t="s">
        <v>86</v>
      </c>
      <c r="AW172" s="13" t="s">
        <v>32</v>
      </c>
      <c r="AX172" s="13" t="s">
        <v>76</v>
      </c>
      <c r="AY172" s="160" t="s">
        <v>122</v>
      </c>
    </row>
    <row r="173" spans="2:65" s="13" customFormat="1" ht="11.25">
      <c r="B173" s="159"/>
      <c r="D173" s="144" t="s">
        <v>191</v>
      </c>
      <c r="E173" s="160" t="s">
        <v>1</v>
      </c>
      <c r="F173" s="161" t="s">
        <v>225</v>
      </c>
      <c r="H173" s="162">
        <v>4.4000000000000004</v>
      </c>
      <c r="I173" s="163"/>
      <c r="L173" s="159"/>
      <c r="M173" s="164"/>
      <c r="T173" s="165"/>
      <c r="AT173" s="160" t="s">
        <v>191</v>
      </c>
      <c r="AU173" s="160" t="s">
        <v>86</v>
      </c>
      <c r="AV173" s="13" t="s">
        <v>86</v>
      </c>
      <c r="AW173" s="13" t="s">
        <v>32</v>
      </c>
      <c r="AX173" s="13" t="s">
        <v>76</v>
      </c>
      <c r="AY173" s="160" t="s">
        <v>122</v>
      </c>
    </row>
    <row r="174" spans="2:65" s="13" customFormat="1" ht="11.25">
      <c r="B174" s="159"/>
      <c r="D174" s="144" t="s">
        <v>191</v>
      </c>
      <c r="E174" s="160" t="s">
        <v>1</v>
      </c>
      <c r="F174" s="161" t="s">
        <v>226</v>
      </c>
      <c r="H174" s="162">
        <v>10.44</v>
      </c>
      <c r="I174" s="163"/>
      <c r="L174" s="159"/>
      <c r="M174" s="164"/>
      <c r="T174" s="165"/>
      <c r="AT174" s="160" t="s">
        <v>191</v>
      </c>
      <c r="AU174" s="160" t="s">
        <v>86</v>
      </c>
      <c r="AV174" s="13" t="s">
        <v>86</v>
      </c>
      <c r="AW174" s="13" t="s">
        <v>32</v>
      </c>
      <c r="AX174" s="13" t="s">
        <v>76</v>
      </c>
      <c r="AY174" s="160" t="s">
        <v>122</v>
      </c>
    </row>
    <row r="175" spans="2:65" s="13" customFormat="1" ht="11.25">
      <c r="B175" s="159"/>
      <c r="D175" s="144" t="s">
        <v>191</v>
      </c>
      <c r="E175" s="160" t="s">
        <v>1</v>
      </c>
      <c r="F175" s="161" t="s">
        <v>227</v>
      </c>
      <c r="H175" s="162">
        <v>3.952</v>
      </c>
      <c r="I175" s="163"/>
      <c r="L175" s="159"/>
      <c r="M175" s="164"/>
      <c r="T175" s="165"/>
      <c r="AT175" s="160" t="s">
        <v>191</v>
      </c>
      <c r="AU175" s="160" t="s">
        <v>86</v>
      </c>
      <c r="AV175" s="13" t="s">
        <v>86</v>
      </c>
      <c r="AW175" s="13" t="s">
        <v>32</v>
      </c>
      <c r="AX175" s="13" t="s">
        <v>76</v>
      </c>
      <c r="AY175" s="160" t="s">
        <v>122</v>
      </c>
    </row>
    <row r="176" spans="2:65" s="13" customFormat="1" ht="11.25">
      <c r="B176" s="159"/>
      <c r="D176" s="144" t="s">
        <v>191</v>
      </c>
      <c r="E176" s="160" t="s">
        <v>1</v>
      </c>
      <c r="F176" s="161" t="s">
        <v>228</v>
      </c>
      <c r="H176" s="162">
        <v>3.8519999999999999</v>
      </c>
      <c r="I176" s="163"/>
      <c r="L176" s="159"/>
      <c r="M176" s="164"/>
      <c r="T176" s="165"/>
      <c r="AT176" s="160" t="s">
        <v>191</v>
      </c>
      <c r="AU176" s="160" t="s">
        <v>86</v>
      </c>
      <c r="AV176" s="13" t="s">
        <v>86</v>
      </c>
      <c r="AW176" s="13" t="s">
        <v>32</v>
      </c>
      <c r="AX176" s="13" t="s">
        <v>76</v>
      </c>
      <c r="AY176" s="160" t="s">
        <v>122</v>
      </c>
    </row>
    <row r="177" spans="2:65" s="13" customFormat="1" ht="11.25">
      <c r="B177" s="159"/>
      <c r="D177" s="144" t="s">
        <v>191</v>
      </c>
      <c r="E177" s="160" t="s">
        <v>1</v>
      </c>
      <c r="F177" s="161" t="s">
        <v>229</v>
      </c>
      <c r="H177" s="162">
        <v>3.8</v>
      </c>
      <c r="I177" s="163"/>
      <c r="L177" s="159"/>
      <c r="M177" s="164"/>
      <c r="T177" s="165"/>
      <c r="AT177" s="160" t="s">
        <v>191</v>
      </c>
      <c r="AU177" s="160" t="s">
        <v>86</v>
      </c>
      <c r="AV177" s="13" t="s">
        <v>86</v>
      </c>
      <c r="AW177" s="13" t="s">
        <v>32</v>
      </c>
      <c r="AX177" s="13" t="s">
        <v>76</v>
      </c>
      <c r="AY177" s="160" t="s">
        <v>122</v>
      </c>
    </row>
    <row r="178" spans="2:65" s="13" customFormat="1" ht="11.25">
      <c r="B178" s="159"/>
      <c r="D178" s="144" t="s">
        <v>191</v>
      </c>
      <c r="E178" s="160" t="s">
        <v>1</v>
      </c>
      <c r="F178" s="161" t="s">
        <v>230</v>
      </c>
      <c r="H178" s="162">
        <v>1.98</v>
      </c>
      <c r="I178" s="163"/>
      <c r="L178" s="159"/>
      <c r="M178" s="164"/>
      <c r="T178" s="165"/>
      <c r="AT178" s="160" t="s">
        <v>191</v>
      </c>
      <c r="AU178" s="160" t="s">
        <v>86</v>
      </c>
      <c r="AV178" s="13" t="s">
        <v>86</v>
      </c>
      <c r="AW178" s="13" t="s">
        <v>32</v>
      </c>
      <c r="AX178" s="13" t="s">
        <v>76</v>
      </c>
      <c r="AY178" s="160" t="s">
        <v>122</v>
      </c>
    </row>
    <row r="179" spans="2:65" s="12" customFormat="1" ht="11.25">
      <c r="B179" s="153"/>
      <c r="D179" s="144" t="s">
        <v>191</v>
      </c>
      <c r="E179" s="154" t="s">
        <v>1</v>
      </c>
      <c r="F179" s="155" t="s">
        <v>201</v>
      </c>
      <c r="H179" s="154" t="s">
        <v>1</v>
      </c>
      <c r="I179" s="156"/>
      <c r="L179" s="153"/>
      <c r="M179" s="157"/>
      <c r="T179" s="158"/>
      <c r="AT179" s="154" t="s">
        <v>191</v>
      </c>
      <c r="AU179" s="154" t="s">
        <v>86</v>
      </c>
      <c r="AV179" s="12" t="s">
        <v>84</v>
      </c>
      <c r="AW179" s="12" t="s">
        <v>32</v>
      </c>
      <c r="AX179" s="12" t="s">
        <v>76</v>
      </c>
      <c r="AY179" s="154" t="s">
        <v>122</v>
      </c>
    </row>
    <row r="180" spans="2:65" s="13" customFormat="1" ht="11.25">
      <c r="B180" s="159"/>
      <c r="D180" s="144" t="s">
        <v>191</v>
      </c>
      <c r="E180" s="160" t="s">
        <v>1</v>
      </c>
      <c r="F180" s="161" t="s">
        <v>231</v>
      </c>
      <c r="H180" s="162">
        <v>15.904</v>
      </c>
      <c r="I180" s="163"/>
      <c r="L180" s="159"/>
      <c r="M180" s="164"/>
      <c r="T180" s="165"/>
      <c r="AT180" s="160" t="s">
        <v>191</v>
      </c>
      <c r="AU180" s="160" t="s">
        <v>86</v>
      </c>
      <c r="AV180" s="13" t="s">
        <v>86</v>
      </c>
      <c r="AW180" s="13" t="s">
        <v>32</v>
      </c>
      <c r="AX180" s="13" t="s">
        <v>76</v>
      </c>
      <c r="AY180" s="160" t="s">
        <v>122</v>
      </c>
    </row>
    <row r="181" spans="2:65" s="13" customFormat="1" ht="11.25">
      <c r="B181" s="159"/>
      <c r="D181" s="144" t="s">
        <v>191</v>
      </c>
      <c r="E181" s="160" t="s">
        <v>1</v>
      </c>
      <c r="F181" s="161" t="s">
        <v>232</v>
      </c>
      <c r="H181" s="162">
        <v>1.88</v>
      </c>
      <c r="I181" s="163"/>
      <c r="L181" s="159"/>
      <c r="M181" s="164"/>
      <c r="T181" s="165"/>
      <c r="AT181" s="160" t="s">
        <v>191</v>
      </c>
      <c r="AU181" s="160" t="s">
        <v>86</v>
      </c>
      <c r="AV181" s="13" t="s">
        <v>86</v>
      </c>
      <c r="AW181" s="13" t="s">
        <v>32</v>
      </c>
      <c r="AX181" s="13" t="s">
        <v>76</v>
      </c>
      <c r="AY181" s="160" t="s">
        <v>122</v>
      </c>
    </row>
    <row r="182" spans="2:65" s="13" customFormat="1" ht="11.25">
      <c r="B182" s="159"/>
      <c r="D182" s="144" t="s">
        <v>191</v>
      </c>
      <c r="E182" s="160" t="s">
        <v>1</v>
      </c>
      <c r="F182" s="161" t="s">
        <v>233</v>
      </c>
      <c r="H182" s="162">
        <v>6.6</v>
      </c>
      <c r="I182" s="163"/>
      <c r="L182" s="159"/>
      <c r="M182" s="164"/>
      <c r="T182" s="165"/>
      <c r="AT182" s="160" t="s">
        <v>191</v>
      </c>
      <c r="AU182" s="160" t="s">
        <v>86</v>
      </c>
      <c r="AV182" s="13" t="s">
        <v>86</v>
      </c>
      <c r="AW182" s="13" t="s">
        <v>32</v>
      </c>
      <c r="AX182" s="13" t="s">
        <v>76</v>
      </c>
      <c r="AY182" s="160" t="s">
        <v>122</v>
      </c>
    </row>
    <row r="183" spans="2:65" s="13" customFormat="1" ht="11.25">
      <c r="B183" s="159"/>
      <c r="D183" s="144" t="s">
        <v>191</v>
      </c>
      <c r="E183" s="160" t="s">
        <v>1</v>
      </c>
      <c r="F183" s="161" t="s">
        <v>226</v>
      </c>
      <c r="H183" s="162">
        <v>10.44</v>
      </c>
      <c r="I183" s="163"/>
      <c r="L183" s="159"/>
      <c r="M183" s="164"/>
      <c r="T183" s="165"/>
      <c r="AT183" s="160" t="s">
        <v>191</v>
      </c>
      <c r="AU183" s="160" t="s">
        <v>86</v>
      </c>
      <c r="AV183" s="13" t="s">
        <v>86</v>
      </c>
      <c r="AW183" s="13" t="s">
        <v>32</v>
      </c>
      <c r="AX183" s="13" t="s">
        <v>76</v>
      </c>
      <c r="AY183" s="160" t="s">
        <v>122</v>
      </c>
    </row>
    <row r="184" spans="2:65" s="13" customFormat="1" ht="11.25">
      <c r="B184" s="159"/>
      <c r="D184" s="144" t="s">
        <v>191</v>
      </c>
      <c r="E184" s="160" t="s">
        <v>1</v>
      </c>
      <c r="F184" s="161" t="s">
        <v>234</v>
      </c>
      <c r="H184" s="162">
        <v>2</v>
      </c>
      <c r="I184" s="163"/>
      <c r="L184" s="159"/>
      <c r="M184" s="164"/>
      <c r="T184" s="165"/>
      <c r="AT184" s="160" t="s">
        <v>191</v>
      </c>
      <c r="AU184" s="160" t="s">
        <v>86</v>
      </c>
      <c r="AV184" s="13" t="s">
        <v>86</v>
      </c>
      <c r="AW184" s="13" t="s">
        <v>32</v>
      </c>
      <c r="AX184" s="13" t="s">
        <v>76</v>
      </c>
      <c r="AY184" s="160" t="s">
        <v>122</v>
      </c>
    </row>
    <row r="185" spans="2:65" s="13" customFormat="1" ht="11.25">
      <c r="B185" s="159"/>
      <c r="D185" s="144" t="s">
        <v>191</v>
      </c>
      <c r="E185" s="160" t="s">
        <v>1</v>
      </c>
      <c r="F185" s="161" t="s">
        <v>235</v>
      </c>
      <c r="H185" s="162">
        <v>9.6300000000000008</v>
      </c>
      <c r="I185" s="163"/>
      <c r="L185" s="159"/>
      <c r="M185" s="164"/>
      <c r="T185" s="165"/>
      <c r="AT185" s="160" t="s">
        <v>191</v>
      </c>
      <c r="AU185" s="160" t="s">
        <v>86</v>
      </c>
      <c r="AV185" s="13" t="s">
        <v>86</v>
      </c>
      <c r="AW185" s="13" t="s">
        <v>32</v>
      </c>
      <c r="AX185" s="13" t="s">
        <v>76</v>
      </c>
      <c r="AY185" s="160" t="s">
        <v>122</v>
      </c>
    </row>
    <row r="186" spans="2:65" s="13" customFormat="1" ht="11.25">
      <c r="B186" s="159"/>
      <c r="D186" s="144" t="s">
        <v>191</v>
      </c>
      <c r="E186" s="160" t="s">
        <v>1</v>
      </c>
      <c r="F186" s="161" t="s">
        <v>236</v>
      </c>
      <c r="H186" s="162">
        <v>4.8</v>
      </c>
      <c r="I186" s="163"/>
      <c r="L186" s="159"/>
      <c r="M186" s="164"/>
      <c r="T186" s="165"/>
      <c r="AT186" s="160" t="s">
        <v>191</v>
      </c>
      <c r="AU186" s="160" t="s">
        <v>86</v>
      </c>
      <c r="AV186" s="13" t="s">
        <v>86</v>
      </c>
      <c r="AW186" s="13" t="s">
        <v>32</v>
      </c>
      <c r="AX186" s="13" t="s">
        <v>76</v>
      </c>
      <c r="AY186" s="160" t="s">
        <v>122</v>
      </c>
    </row>
    <row r="187" spans="2:65" s="13" customFormat="1" ht="11.25">
      <c r="B187" s="159"/>
      <c r="D187" s="144" t="s">
        <v>191</v>
      </c>
      <c r="E187" s="160" t="s">
        <v>1</v>
      </c>
      <c r="F187" s="161" t="s">
        <v>237</v>
      </c>
      <c r="H187" s="162">
        <v>0.65400000000000003</v>
      </c>
      <c r="I187" s="163"/>
      <c r="L187" s="159"/>
      <c r="M187" s="164"/>
      <c r="T187" s="165"/>
      <c r="AT187" s="160" t="s">
        <v>191</v>
      </c>
      <c r="AU187" s="160" t="s">
        <v>86</v>
      </c>
      <c r="AV187" s="13" t="s">
        <v>86</v>
      </c>
      <c r="AW187" s="13" t="s">
        <v>32</v>
      </c>
      <c r="AX187" s="13" t="s">
        <v>76</v>
      </c>
      <c r="AY187" s="160" t="s">
        <v>122</v>
      </c>
    </row>
    <row r="188" spans="2:65" s="14" customFormat="1" ht="11.25">
      <c r="B188" s="166"/>
      <c r="D188" s="144" t="s">
        <v>191</v>
      </c>
      <c r="E188" s="167" t="s">
        <v>1</v>
      </c>
      <c r="F188" s="168" t="s">
        <v>209</v>
      </c>
      <c r="H188" s="169">
        <v>94.572000000000003</v>
      </c>
      <c r="I188" s="170"/>
      <c r="L188" s="166"/>
      <c r="M188" s="171"/>
      <c r="T188" s="172"/>
      <c r="AT188" s="167" t="s">
        <v>191</v>
      </c>
      <c r="AU188" s="167" t="s">
        <v>86</v>
      </c>
      <c r="AV188" s="14" t="s">
        <v>144</v>
      </c>
      <c r="AW188" s="14" t="s">
        <v>32</v>
      </c>
      <c r="AX188" s="14" t="s">
        <v>84</v>
      </c>
      <c r="AY188" s="167" t="s">
        <v>122</v>
      </c>
    </row>
    <row r="189" spans="2:65" s="1" customFormat="1" ht="24.2" customHeight="1">
      <c r="B189" s="31"/>
      <c r="C189" s="131" t="s">
        <v>152</v>
      </c>
      <c r="D189" s="131" t="s">
        <v>125</v>
      </c>
      <c r="E189" s="132" t="s">
        <v>238</v>
      </c>
      <c r="F189" s="133" t="s">
        <v>239</v>
      </c>
      <c r="G189" s="134" t="s">
        <v>189</v>
      </c>
      <c r="H189" s="135">
        <v>94.572000000000003</v>
      </c>
      <c r="I189" s="136"/>
      <c r="J189" s="137">
        <f>ROUND(I189*H189,2)</f>
        <v>0</v>
      </c>
      <c r="K189" s="133" t="s">
        <v>1</v>
      </c>
      <c r="L189" s="31"/>
      <c r="M189" s="138" t="s">
        <v>1</v>
      </c>
      <c r="N189" s="139" t="s">
        <v>41</v>
      </c>
      <c r="P189" s="140">
        <f>O189*H189</f>
        <v>0</v>
      </c>
      <c r="Q189" s="140">
        <v>2.5999999999999998E-4</v>
      </c>
      <c r="R189" s="140">
        <f>Q189*H189</f>
        <v>2.4588719999999998E-2</v>
      </c>
      <c r="S189" s="140">
        <v>0</v>
      </c>
      <c r="T189" s="141">
        <f>S189*H189</f>
        <v>0</v>
      </c>
      <c r="AR189" s="142" t="s">
        <v>144</v>
      </c>
      <c r="AT189" s="142" t="s">
        <v>125</v>
      </c>
      <c r="AU189" s="142" t="s">
        <v>86</v>
      </c>
      <c r="AY189" s="16" t="s">
        <v>122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6" t="s">
        <v>84</v>
      </c>
      <c r="BK189" s="143">
        <f>ROUND(I189*H189,2)</f>
        <v>0</v>
      </c>
      <c r="BL189" s="16" t="s">
        <v>144</v>
      </c>
      <c r="BM189" s="142" t="s">
        <v>240</v>
      </c>
    </row>
    <row r="190" spans="2:65" s="12" customFormat="1" ht="11.25">
      <c r="B190" s="153"/>
      <c r="D190" s="144" t="s">
        <v>191</v>
      </c>
      <c r="E190" s="154" t="s">
        <v>1</v>
      </c>
      <c r="F190" s="155" t="s">
        <v>192</v>
      </c>
      <c r="H190" s="154" t="s">
        <v>1</v>
      </c>
      <c r="I190" s="156"/>
      <c r="L190" s="153"/>
      <c r="M190" s="157"/>
      <c r="T190" s="158"/>
      <c r="AT190" s="154" t="s">
        <v>191</v>
      </c>
      <c r="AU190" s="154" t="s">
        <v>86</v>
      </c>
      <c r="AV190" s="12" t="s">
        <v>84</v>
      </c>
      <c r="AW190" s="12" t="s">
        <v>32</v>
      </c>
      <c r="AX190" s="12" t="s">
        <v>76</v>
      </c>
      <c r="AY190" s="154" t="s">
        <v>122</v>
      </c>
    </row>
    <row r="191" spans="2:65" s="13" customFormat="1" ht="11.25">
      <c r="B191" s="159"/>
      <c r="D191" s="144" t="s">
        <v>191</v>
      </c>
      <c r="E191" s="160" t="s">
        <v>1</v>
      </c>
      <c r="F191" s="161" t="s">
        <v>223</v>
      </c>
      <c r="H191" s="162">
        <v>14</v>
      </c>
      <c r="I191" s="163"/>
      <c r="L191" s="159"/>
      <c r="M191" s="164"/>
      <c r="T191" s="165"/>
      <c r="AT191" s="160" t="s">
        <v>191</v>
      </c>
      <c r="AU191" s="160" t="s">
        <v>86</v>
      </c>
      <c r="AV191" s="13" t="s">
        <v>86</v>
      </c>
      <c r="AW191" s="13" t="s">
        <v>32</v>
      </c>
      <c r="AX191" s="13" t="s">
        <v>76</v>
      </c>
      <c r="AY191" s="160" t="s">
        <v>122</v>
      </c>
    </row>
    <row r="192" spans="2:65" s="13" customFormat="1" ht="11.25">
      <c r="B192" s="159"/>
      <c r="D192" s="144" t="s">
        <v>191</v>
      </c>
      <c r="E192" s="160" t="s">
        <v>1</v>
      </c>
      <c r="F192" s="161" t="s">
        <v>224</v>
      </c>
      <c r="H192" s="162">
        <v>0.24</v>
      </c>
      <c r="I192" s="163"/>
      <c r="L192" s="159"/>
      <c r="M192" s="164"/>
      <c r="T192" s="165"/>
      <c r="AT192" s="160" t="s">
        <v>191</v>
      </c>
      <c r="AU192" s="160" t="s">
        <v>86</v>
      </c>
      <c r="AV192" s="13" t="s">
        <v>86</v>
      </c>
      <c r="AW192" s="13" t="s">
        <v>32</v>
      </c>
      <c r="AX192" s="13" t="s">
        <v>76</v>
      </c>
      <c r="AY192" s="160" t="s">
        <v>122</v>
      </c>
    </row>
    <row r="193" spans="2:51" s="13" customFormat="1" ht="11.25">
      <c r="B193" s="159"/>
      <c r="D193" s="144" t="s">
        <v>191</v>
      </c>
      <c r="E193" s="160" t="s">
        <v>1</v>
      </c>
      <c r="F193" s="161" t="s">
        <v>225</v>
      </c>
      <c r="H193" s="162">
        <v>4.4000000000000004</v>
      </c>
      <c r="I193" s="163"/>
      <c r="L193" s="159"/>
      <c r="M193" s="164"/>
      <c r="T193" s="165"/>
      <c r="AT193" s="160" t="s">
        <v>191</v>
      </c>
      <c r="AU193" s="160" t="s">
        <v>86</v>
      </c>
      <c r="AV193" s="13" t="s">
        <v>86</v>
      </c>
      <c r="AW193" s="13" t="s">
        <v>32</v>
      </c>
      <c r="AX193" s="13" t="s">
        <v>76</v>
      </c>
      <c r="AY193" s="160" t="s">
        <v>122</v>
      </c>
    </row>
    <row r="194" spans="2:51" s="13" customFormat="1" ht="11.25">
      <c r="B194" s="159"/>
      <c r="D194" s="144" t="s">
        <v>191</v>
      </c>
      <c r="E194" s="160" t="s">
        <v>1</v>
      </c>
      <c r="F194" s="161" t="s">
        <v>226</v>
      </c>
      <c r="H194" s="162">
        <v>10.44</v>
      </c>
      <c r="I194" s="163"/>
      <c r="L194" s="159"/>
      <c r="M194" s="164"/>
      <c r="T194" s="165"/>
      <c r="AT194" s="160" t="s">
        <v>191</v>
      </c>
      <c r="AU194" s="160" t="s">
        <v>86</v>
      </c>
      <c r="AV194" s="13" t="s">
        <v>86</v>
      </c>
      <c r="AW194" s="13" t="s">
        <v>32</v>
      </c>
      <c r="AX194" s="13" t="s">
        <v>76</v>
      </c>
      <c r="AY194" s="160" t="s">
        <v>122</v>
      </c>
    </row>
    <row r="195" spans="2:51" s="13" customFormat="1" ht="11.25">
      <c r="B195" s="159"/>
      <c r="D195" s="144" t="s">
        <v>191</v>
      </c>
      <c r="E195" s="160" t="s">
        <v>1</v>
      </c>
      <c r="F195" s="161" t="s">
        <v>227</v>
      </c>
      <c r="H195" s="162">
        <v>3.952</v>
      </c>
      <c r="I195" s="163"/>
      <c r="L195" s="159"/>
      <c r="M195" s="164"/>
      <c r="T195" s="165"/>
      <c r="AT195" s="160" t="s">
        <v>191</v>
      </c>
      <c r="AU195" s="160" t="s">
        <v>86</v>
      </c>
      <c r="AV195" s="13" t="s">
        <v>86</v>
      </c>
      <c r="AW195" s="13" t="s">
        <v>32</v>
      </c>
      <c r="AX195" s="13" t="s">
        <v>76</v>
      </c>
      <c r="AY195" s="160" t="s">
        <v>122</v>
      </c>
    </row>
    <row r="196" spans="2:51" s="13" customFormat="1" ht="11.25">
      <c r="B196" s="159"/>
      <c r="D196" s="144" t="s">
        <v>191</v>
      </c>
      <c r="E196" s="160" t="s">
        <v>1</v>
      </c>
      <c r="F196" s="161" t="s">
        <v>228</v>
      </c>
      <c r="H196" s="162">
        <v>3.8519999999999999</v>
      </c>
      <c r="I196" s="163"/>
      <c r="L196" s="159"/>
      <c r="M196" s="164"/>
      <c r="T196" s="165"/>
      <c r="AT196" s="160" t="s">
        <v>191</v>
      </c>
      <c r="AU196" s="160" t="s">
        <v>86</v>
      </c>
      <c r="AV196" s="13" t="s">
        <v>86</v>
      </c>
      <c r="AW196" s="13" t="s">
        <v>32</v>
      </c>
      <c r="AX196" s="13" t="s">
        <v>76</v>
      </c>
      <c r="AY196" s="160" t="s">
        <v>122</v>
      </c>
    </row>
    <row r="197" spans="2:51" s="13" customFormat="1" ht="11.25">
      <c r="B197" s="159"/>
      <c r="D197" s="144" t="s">
        <v>191</v>
      </c>
      <c r="E197" s="160" t="s">
        <v>1</v>
      </c>
      <c r="F197" s="161" t="s">
        <v>229</v>
      </c>
      <c r="H197" s="162">
        <v>3.8</v>
      </c>
      <c r="I197" s="163"/>
      <c r="L197" s="159"/>
      <c r="M197" s="164"/>
      <c r="T197" s="165"/>
      <c r="AT197" s="160" t="s">
        <v>191</v>
      </c>
      <c r="AU197" s="160" t="s">
        <v>86</v>
      </c>
      <c r="AV197" s="13" t="s">
        <v>86</v>
      </c>
      <c r="AW197" s="13" t="s">
        <v>32</v>
      </c>
      <c r="AX197" s="13" t="s">
        <v>76</v>
      </c>
      <c r="AY197" s="160" t="s">
        <v>122</v>
      </c>
    </row>
    <row r="198" spans="2:51" s="13" customFormat="1" ht="11.25">
      <c r="B198" s="159"/>
      <c r="D198" s="144" t="s">
        <v>191</v>
      </c>
      <c r="E198" s="160" t="s">
        <v>1</v>
      </c>
      <c r="F198" s="161" t="s">
        <v>230</v>
      </c>
      <c r="H198" s="162">
        <v>1.98</v>
      </c>
      <c r="I198" s="163"/>
      <c r="L198" s="159"/>
      <c r="M198" s="164"/>
      <c r="T198" s="165"/>
      <c r="AT198" s="160" t="s">
        <v>191</v>
      </c>
      <c r="AU198" s="160" t="s">
        <v>86</v>
      </c>
      <c r="AV198" s="13" t="s">
        <v>86</v>
      </c>
      <c r="AW198" s="13" t="s">
        <v>32</v>
      </c>
      <c r="AX198" s="13" t="s">
        <v>76</v>
      </c>
      <c r="AY198" s="160" t="s">
        <v>122</v>
      </c>
    </row>
    <row r="199" spans="2:51" s="12" customFormat="1" ht="11.25">
      <c r="B199" s="153"/>
      <c r="D199" s="144" t="s">
        <v>191</v>
      </c>
      <c r="E199" s="154" t="s">
        <v>1</v>
      </c>
      <c r="F199" s="155" t="s">
        <v>201</v>
      </c>
      <c r="H199" s="154" t="s">
        <v>1</v>
      </c>
      <c r="I199" s="156"/>
      <c r="L199" s="153"/>
      <c r="M199" s="157"/>
      <c r="T199" s="158"/>
      <c r="AT199" s="154" t="s">
        <v>191</v>
      </c>
      <c r="AU199" s="154" t="s">
        <v>86</v>
      </c>
      <c r="AV199" s="12" t="s">
        <v>84</v>
      </c>
      <c r="AW199" s="12" t="s">
        <v>32</v>
      </c>
      <c r="AX199" s="12" t="s">
        <v>76</v>
      </c>
      <c r="AY199" s="154" t="s">
        <v>122</v>
      </c>
    </row>
    <row r="200" spans="2:51" s="13" customFormat="1" ht="11.25">
      <c r="B200" s="159"/>
      <c r="D200" s="144" t="s">
        <v>191</v>
      </c>
      <c r="E200" s="160" t="s">
        <v>1</v>
      </c>
      <c r="F200" s="161" t="s">
        <v>231</v>
      </c>
      <c r="H200" s="162">
        <v>15.904</v>
      </c>
      <c r="I200" s="163"/>
      <c r="L200" s="159"/>
      <c r="M200" s="164"/>
      <c r="T200" s="165"/>
      <c r="AT200" s="160" t="s">
        <v>191</v>
      </c>
      <c r="AU200" s="160" t="s">
        <v>86</v>
      </c>
      <c r="AV200" s="13" t="s">
        <v>86</v>
      </c>
      <c r="AW200" s="13" t="s">
        <v>32</v>
      </c>
      <c r="AX200" s="13" t="s">
        <v>76</v>
      </c>
      <c r="AY200" s="160" t="s">
        <v>122</v>
      </c>
    </row>
    <row r="201" spans="2:51" s="13" customFormat="1" ht="11.25">
      <c r="B201" s="159"/>
      <c r="D201" s="144" t="s">
        <v>191</v>
      </c>
      <c r="E201" s="160" t="s">
        <v>1</v>
      </c>
      <c r="F201" s="161" t="s">
        <v>232</v>
      </c>
      <c r="H201" s="162">
        <v>1.88</v>
      </c>
      <c r="I201" s="163"/>
      <c r="L201" s="159"/>
      <c r="M201" s="164"/>
      <c r="T201" s="165"/>
      <c r="AT201" s="160" t="s">
        <v>191</v>
      </c>
      <c r="AU201" s="160" t="s">
        <v>86</v>
      </c>
      <c r="AV201" s="13" t="s">
        <v>86</v>
      </c>
      <c r="AW201" s="13" t="s">
        <v>32</v>
      </c>
      <c r="AX201" s="13" t="s">
        <v>76</v>
      </c>
      <c r="AY201" s="160" t="s">
        <v>122</v>
      </c>
    </row>
    <row r="202" spans="2:51" s="13" customFormat="1" ht="11.25">
      <c r="B202" s="159"/>
      <c r="D202" s="144" t="s">
        <v>191</v>
      </c>
      <c r="E202" s="160" t="s">
        <v>1</v>
      </c>
      <c r="F202" s="161" t="s">
        <v>233</v>
      </c>
      <c r="H202" s="162">
        <v>6.6</v>
      </c>
      <c r="I202" s="163"/>
      <c r="L202" s="159"/>
      <c r="M202" s="164"/>
      <c r="T202" s="165"/>
      <c r="AT202" s="160" t="s">
        <v>191</v>
      </c>
      <c r="AU202" s="160" t="s">
        <v>86</v>
      </c>
      <c r="AV202" s="13" t="s">
        <v>86</v>
      </c>
      <c r="AW202" s="13" t="s">
        <v>32</v>
      </c>
      <c r="AX202" s="13" t="s">
        <v>76</v>
      </c>
      <c r="AY202" s="160" t="s">
        <v>122</v>
      </c>
    </row>
    <row r="203" spans="2:51" s="13" customFormat="1" ht="11.25">
      <c r="B203" s="159"/>
      <c r="D203" s="144" t="s">
        <v>191</v>
      </c>
      <c r="E203" s="160" t="s">
        <v>1</v>
      </c>
      <c r="F203" s="161" t="s">
        <v>226</v>
      </c>
      <c r="H203" s="162">
        <v>10.44</v>
      </c>
      <c r="I203" s="163"/>
      <c r="L203" s="159"/>
      <c r="M203" s="164"/>
      <c r="T203" s="165"/>
      <c r="AT203" s="160" t="s">
        <v>191</v>
      </c>
      <c r="AU203" s="160" t="s">
        <v>86</v>
      </c>
      <c r="AV203" s="13" t="s">
        <v>86</v>
      </c>
      <c r="AW203" s="13" t="s">
        <v>32</v>
      </c>
      <c r="AX203" s="13" t="s">
        <v>76</v>
      </c>
      <c r="AY203" s="160" t="s">
        <v>122</v>
      </c>
    </row>
    <row r="204" spans="2:51" s="13" customFormat="1" ht="11.25">
      <c r="B204" s="159"/>
      <c r="D204" s="144" t="s">
        <v>191</v>
      </c>
      <c r="E204" s="160" t="s">
        <v>1</v>
      </c>
      <c r="F204" s="161" t="s">
        <v>234</v>
      </c>
      <c r="H204" s="162">
        <v>2</v>
      </c>
      <c r="I204" s="163"/>
      <c r="L204" s="159"/>
      <c r="M204" s="164"/>
      <c r="T204" s="165"/>
      <c r="AT204" s="160" t="s">
        <v>191</v>
      </c>
      <c r="AU204" s="160" t="s">
        <v>86</v>
      </c>
      <c r="AV204" s="13" t="s">
        <v>86</v>
      </c>
      <c r="AW204" s="13" t="s">
        <v>32</v>
      </c>
      <c r="AX204" s="13" t="s">
        <v>76</v>
      </c>
      <c r="AY204" s="160" t="s">
        <v>122</v>
      </c>
    </row>
    <row r="205" spans="2:51" s="13" customFormat="1" ht="11.25">
      <c r="B205" s="159"/>
      <c r="D205" s="144" t="s">
        <v>191</v>
      </c>
      <c r="E205" s="160" t="s">
        <v>1</v>
      </c>
      <c r="F205" s="161" t="s">
        <v>235</v>
      </c>
      <c r="H205" s="162">
        <v>9.6300000000000008</v>
      </c>
      <c r="I205" s="163"/>
      <c r="L205" s="159"/>
      <c r="M205" s="164"/>
      <c r="T205" s="165"/>
      <c r="AT205" s="160" t="s">
        <v>191</v>
      </c>
      <c r="AU205" s="160" t="s">
        <v>86</v>
      </c>
      <c r="AV205" s="13" t="s">
        <v>86</v>
      </c>
      <c r="AW205" s="13" t="s">
        <v>32</v>
      </c>
      <c r="AX205" s="13" t="s">
        <v>76</v>
      </c>
      <c r="AY205" s="160" t="s">
        <v>122</v>
      </c>
    </row>
    <row r="206" spans="2:51" s="13" customFormat="1" ht="11.25">
      <c r="B206" s="159"/>
      <c r="D206" s="144" t="s">
        <v>191</v>
      </c>
      <c r="E206" s="160" t="s">
        <v>1</v>
      </c>
      <c r="F206" s="161" t="s">
        <v>236</v>
      </c>
      <c r="H206" s="162">
        <v>4.8</v>
      </c>
      <c r="I206" s="163"/>
      <c r="L206" s="159"/>
      <c r="M206" s="164"/>
      <c r="T206" s="165"/>
      <c r="AT206" s="160" t="s">
        <v>191</v>
      </c>
      <c r="AU206" s="160" t="s">
        <v>86</v>
      </c>
      <c r="AV206" s="13" t="s">
        <v>86</v>
      </c>
      <c r="AW206" s="13" t="s">
        <v>32</v>
      </c>
      <c r="AX206" s="13" t="s">
        <v>76</v>
      </c>
      <c r="AY206" s="160" t="s">
        <v>122</v>
      </c>
    </row>
    <row r="207" spans="2:51" s="13" customFormat="1" ht="11.25">
      <c r="B207" s="159"/>
      <c r="D207" s="144" t="s">
        <v>191</v>
      </c>
      <c r="E207" s="160" t="s">
        <v>1</v>
      </c>
      <c r="F207" s="161" t="s">
        <v>237</v>
      </c>
      <c r="H207" s="162">
        <v>0.65400000000000003</v>
      </c>
      <c r="I207" s="163"/>
      <c r="L207" s="159"/>
      <c r="M207" s="164"/>
      <c r="T207" s="165"/>
      <c r="AT207" s="160" t="s">
        <v>191</v>
      </c>
      <c r="AU207" s="160" t="s">
        <v>86</v>
      </c>
      <c r="AV207" s="13" t="s">
        <v>86</v>
      </c>
      <c r="AW207" s="13" t="s">
        <v>32</v>
      </c>
      <c r="AX207" s="13" t="s">
        <v>76</v>
      </c>
      <c r="AY207" s="160" t="s">
        <v>122</v>
      </c>
    </row>
    <row r="208" spans="2:51" s="14" customFormat="1" ht="11.25">
      <c r="B208" s="166"/>
      <c r="D208" s="144" t="s">
        <v>191</v>
      </c>
      <c r="E208" s="167" t="s">
        <v>1</v>
      </c>
      <c r="F208" s="168" t="s">
        <v>209</v>
      </c>
      <c r="H208" s="169">
        <v>94.572000000000003</v>
      </c>
      <c r="I208" s="170"/>
      <c r="L208" s="166"/>
      <c r="M208" s="171"/>
      <c r="T208" s="172"/>
      <c r="AT208" s="167" t="s">
        <v>191</v>
      </c>
      <c r="AU208" s="167" t="s">
        <v>86</v>
      </c>
      <c r="AV208" s="14" t="s">
        <v>144</v>
      </c>
      <c r="AW208" s="14" t="s">
        <v>32</v>
      </c>
      <c r="AX208" s="14" t="s">
        <v>84</v>
      </c>
      <c r="AY208" s="167" t="s">
        <v>122</v>
      </c>
    </row>
    <row r="209" spans="2:65" s="1" customFormat="1" ht="24.2" customHeight="1">
      <c r="B209" s="31"/>
      <c r="C209" s="131" t="s">
        <v>155</v>
      </c>
      <c r="D209" s="131" t="s">
        <v>125</v>
      </c>
      <c r="E209" s="132" t="s">
        <v>241</v>
      </c>
      <c r="F209" s="133" t="s">
        <v>242</v>
      </c>
      <c r="G209" s="134" t="s">
        <v>189</v>
      </c>
      <c r="H209" s="135">
        <v>199.59700000000001</v>
      </c>
      <c r="I209" s="136"/>
      <c r="J209" s="137">
        <f>ROUND(I209*H209,2)</f>
        <v>0</v>
      </c>
      <c r="K209" s="133" t="s">
        <v>215</v>
      </c>
      <c r="L209" s="31"/>
      <c r="M209" s="138" t="s">
        <v>1</v>
      </c>
      <c r="N209" s="139" t="s">
        <v>41</v>
      </c>
      <c r="P209" s="140">
        <f>O209*H209</f>
        <v>0</v>
      </c>
      <c r="Q209" s="140">
        <v>3.8999999999999999E-4</v>
      </c>
      <c r="R209" s="140">
        <f>Q209*H209</f>
        <v>7.7842830000000002E-2</v>
      </c>
      <c r="S209" s="140">
        <v>1.0000000000000001E-5</v>
      </c>
      <c r="T209" s="141">
        <f>S209*H209</f>
        <v>1.9959700000000001E-3</v>
      </c>
      <c r="AR209" s="142" t="s">
        <v>243</v>
      </c>
      <c r="AT209" s="142" t="s">
        <v>125</v>
      </c>
      <c r="AU209" s="142" t="s">
        <v>86</v>
      </c>
      <c r="AY209" s="16" t="s">
        <v>122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84</v>
      </c>
      <c r="BK209" s="143">
        <f>ROUND(I209*H209,2)</f>
        <v>0</v>
      </c>
      <c r="BL209" s="16" t="s">
        <v>243</v>
      </c>
      <c r="BM209" s="142" t="s">
        <v>244</v>
      </c>
    </row>
    <row r="210" spans="2:65" s="12" customFormat="1" ht="11.25">
      <c r="B210" s="153"/>
      <c r="D210" s="144" t="s">
        <v>191</v>
      </c>
      <c r="E210" s="154" t="s">
        <v>1</v>
      </c>
      <c r="F210" s="155" t="s">
        <v>192</v>
      </c>
      <c r="H210" s="154" t="s">
        <v>1</v>
      </c>
      <c r="I210" s="156"/>
      <c r="L210" s="153"/>
      <c r="M210" s="157"/>
      <c r="T210" s="158"/>
      <c r="AT210" s="154" t="s">
        <v>191</v>
      </c>
      <c r="AU210" s="154" t="s">
        <v>86</v>
      </c>
      <c r="AV210" s="12" t="s">
        <v>84</v>
      </c>
      <c r="AW210" s="12" t="s">
        <v>32</v>
      </c>
      <c r="AX210" s="12" t="s">
        <v>76</v>
      </c>
      <c r="AY210" s="154" t="s">
        <v>122</v>
      </c>
    </row>
    <row r="211" spans="2:65" s="13" customFormat="1" ht="11.25">
      <c r="B211" s="159"/>
      <c r="D211" s="144" t="s">
        <v>191</v>
      </c>
      <c r="E211" s="160" t="s">
        <v>1</v>
      </c>
      <c r="F211" s="161" t="s">
        <v>245</v>
      </c>
      <c r="H211" s="162">
        <v>31.92</v>
      </c>
      <c r="I211" s="163"/>
      <c r="L211" s="159"/>
      <c r="M211" s="164"/>
      <c r="T211" s="165"/>
      <c r="AT211" s="160" t="s">
        <v>191</v>
      </c>
      <c r="AU211" s="160" t="s">
        <v>86</v>
      </c>
      <c r="AV211" s="13" t="s">
        <v>86</v>
      </c>
      <c r="AW211" s="13" t="s">
        <v>32</v>
      </c>
      <c r="AX211" s="13" t="s">
        <v>76</v>
      </c>
      <c r="AY211" s="160" t="s">
        <v>122</v>
      </c>
    </row>
    <row r="212" spans="2:65" s="13" customFormat="1" ht="11.25">
      <c r="B212" s="159"/>
      <c r="D212" s="144" t="s">
        <v>191</v>
      </c>
      <c r="E212" s="160" t="s">
        <v>1</v>
      </c>
      <c r="F212" s="161" t="s">
        <v>246</v>
      </c>
      <c r="H212" s="162">
        <v>0.18</v>
      </c>
      <c r="I212" s="163"/>
      <c r="L212" s="159"/>
      <c r="M212" s="164"/>
      <c r="T212" s="165"/>
      <c r="AT212" s="160" t="s">
        <v>191</v>
      </c>
      <c r="AU212" s="160" t="s">
        <v>86</v>
      </c>
      <c r="AV212" s="13" t="s">
        <v>86</v>
      </c>
      <c r="AW212" s="13" t="s">
        <v>32</v>
      </c>
      <c r="AX212" s="13" t="s">
        <v>76</v>
      </c>
      <c r="AY212" s="160" t="s">
        <v>122</v>
      </c>
    </row>
    <row r="213" spans="2:65" s="13" customFormat="1" ht="11.25">
      <c r="B213" s="159"/>
      <c r="D213" s="144" t="s">
        <v>191</v>
      </c>
      <c r="E213" s="160" t="s">
        <v>1</v>
      </c>
      <c r="F213" s="161" t="s">
        <v>247</v>
      </c>
      <c r="H213" s="162">
        <v>8.2799999999999994</v>
      </c>
      <c r="I213" s="163"/>
      <c r="L213" s="159"/>
      <c r="M213" s="164"/>
      <c r="T213" s="165"/>
      <c r="AT213" s="160" t="s">
        <v>191</v>
      </c>
      <c r="AU213" s="160" t="s">
        <v>86</v>
      </c>
      <c r="AV213" s="13" t="s">
        <v>86</v>
      </c>
      <c r="AW213" s="13" t="s">
        <v>32</v>
      </c>
      <c r="AX213" s="13" t="s">
        <v>76</v>
      </c>
      <c r="AY213" s="160" t="s">
        <v>122</v>
      </c>
    </row>
    <row r="214" spans="2:65" s="13" customFormat="1" ht="11.25">
      <c r="B214" s="159"/>
      <c r="D214" s="144" t="s">
        <v>191</v>
      </c>
      <c r="E214" s="160" t="s">
        <v>1</v>
      </c>
      <c r="F214" s="161" t="s">
        <v>248</v>
      </c>
      <c r="H214" s="162">
        <v>24.84</v>
      </c>
      <c r="I214" s="163"/>
      <c r="L214" s="159"/>
      <c r="M214" s="164"/>
      <c r="T214" s="165"/>
      <c r="AT214" s="160" t="s">
        <v>191</v>
      </c>
      <c r="AU214" s="160" t="s">
        <v>86</v>
      </c>
      <c r="AV214" s="13" t="s">
        <v>86</v>
      </c>
      <c r="AW214" s="13" t="s">
        <v>32</v>
      </c>
      <c r="AX214" s="13" t="s">
        <v>76</v>
      </c>
      <c r="AY214" s="160" t="s">
        <v>122</v>
      </c>
    </row>
    <row r="215" spans="2:65" s="13" customFormat="1" ht="11.25">
      <c r="B215" s="159"/>
      <c r="D215" s="144" t="s">
        <v>191</v>
      </c>
      <c r="E215" s="160" t="s">
        <v>1</v>
      </c>
      <c r="F215" s="161" t="s">
        <v>249</v>
      </c>
      <c r="H215" s="162">
        <v>8.8740000000000006</v>
      </c>
      <c r="I215" s="163"/>
      <c r="L215" s="159"/>
      <c r="M215" s="164"/>
      <c r="T215" s="165"/>
      <c r="AT215" s="160" t="s">
        <v>191</v>
      </c>
      <c r="AU215" s="160" t="s">
        <v>86</v>
      </c>
      <c r="AV215" s="13" t="s">
        <v>86</v>
      </c>
      <c r="AW215" s="13" t="s">
        <v>32</v>
      </c>
      <c r="AX215" s="13" t="s">
        <v>76</v>
      </c>
      <c r="AY215" s="160" t="s">
        <v>122</v>
      </c>
    </row>
    <row r="216" spans="2:65" s="13" customFormat="1" ht="11.25">
      <c r="B216" s="159"/>
      <c r="D216" s="144" t="s">
        <v>191</v>
      </c>
      <c r="E216" s="160" t="s">
        <v>1</v>
      </c>
      <c r="F216" s="161" t="s">
        <v>250</v>
      </c>
      <c r="H216" s="162">
        <v>6.0179999999999998</v>
      </c>
      <c r="I216" s="163"/>
      <c r="L216" s="159"/>
      <c r="M216" s="164"/>
      <c r="T216" s="165"/>
      <c r="AT216" s="160" t="s">
        <v>191</v>
      </c>
      <c r="AU216" s="160" t="s">
        <v>86</v>
      </c>
      <c r="AV216" s="13" t="s">
        <v>86</v>
      </c>
      <c r="AW216" s="13" t="s">
        <v>32</v>
      </c>
      <c r="AX216" s="13" t="s">
        <v>76</v>
      </c>
      <c r="AY216" s="160" t="s">
        <v>122</v>
      </c>
    </row>
    <row r="217" spans="2:65" s="13" customFormat="1" ht="11.25">
      <c r="B217" s="159"/>
      <c r="D217" s="144" t="s">
        <v>191</v>
      </c>
      <c r="E217" s="160" t="s">
        <v>1</v>
      </c>
      <c r="F217" s="161" t="s">
        <v>251</v>
      </c>
      <c r="H217" s="162">
        <v>8.2799999999999994</v>
      </c>
      <c r="I217" s="163"/>
      <c r="L217" s="159"/>
      <c r="M217" s="164"/>
      <c r="T217" s="165"/>
      <c r="AT217" s="160" t="s">
        <v>191</v>
      </c>
      <c r="AU217" s="160" t="s">
        <v>86</v>
      </c>
      <c r="AV217" s="13" t="s">
        <v>86</v>
      </c>
      <c r="AW217" s="13" t="s">
        <v>32</v>
      </c>
      <c r="AX217" s="13" t="s">
        <v>76</v>
      </c>
      <c r="AY217" s="160" t="s">
        <v>122</v>
      </c>
    </row>
    <row r="218" spans="2:65" s="13" customFormat="1" ht="11.25">
      <c r="B218" s="159"/>
      <c r="D218" s="144" t="s">
        <v>191</v>
      </c>
      <c r="E218" s="160" t="s">
        <v>1</v>
      </c>
      <c r="F218" s="161" t="s">
        <v>252</v>
      </c>
      <c r="H218" s="162">
        <v>3.24</v>
      </c>
      <c r="I218" s="163"/>
      <c r="L218" s="159"/>
      <c r="M218" s="164"/>
      <c r="T218" s="165"/>
      <c r="AT218" s="160" t="s">
        <v>191</v>
      </c>
      <c r="AU218" s="160" t="s">
        <v>86</v>
      </c>
      <c r="AV218" s="13" t="s">
        <v>86</v>
      </c>
      <c r="AW218" s="13" t="s">
        <v>32</v>
      </c>
      <c r="AX218" s="13" t="s">
        <v>76</v>
      </c>
      <c r="AY218" s="160" t="s">
        <v>122</v>
      </c>
    </row>
    <row r="219" spans="2:65" s="12" customFormat="1" ht="11.25">
      <c r="B219" s="153"/>
      <c r="D219" s="144" t="s">
        <v>191</v>
      </c>
      <c r="E219" s="154" t="s">
        <v>1</v>
      </c>
      <c r="F219" s="155" t="s">
        <v>201</v>
      </c>
      <c r="H219" s="154" t="s">
        <v>1</v>
      </c>
      <c r="I219" s="156"/>
      <c r="L219" s="153"/>
      <c r="M219" s="157"/>
      <c r="T219" s="158"/>
      <c r="AT219" s="154" t="s">
        <v>191</v>
      </c>
      <c r="AU219" s="154" t="s">
        <v>86</v>
      </c>
      <c r="AV219" s="12" t="s">
        <v>84</v>
      </c>
      <c r="AW219" s="12" t="s">
        <v>32</v>
      </c>
      <c r="AX219" s="12" t="s">
        <v>76</v>
      </c>
      <c r="AY219" s="154" t="s">
        <v>122</v>
      </c>
    </row>
    <row r="220" spans="2:65" s="13" customFormat="1" ht="11.25">
      <c r="B220" s="159"/>
      <c r="D220" s="144" t="s">
        <v>191</v>
      </c>
      <c r="E220" s="160" t="s">
        <v>1</v>
      </c>
      <c r="F220" s="161" t="s">
        <v>253</v>
      </c>
      <c r="H220" s="162">
        <v>35.567999999999998</v>
      </c>
      <c r="I220" s="163"/>
      <c r="L220" s="159"/>
      <c r="M220" s="164"/>
      <c r="T220" s="165"/>
      <c r="AT220" s="160" t="s">
        <v>191</v>
      </c>
      <c r="AU220" s="160" t="s">
        <v>86</v>
      </c>
      <c r="AV220" s="13" t="s">
        <v>86</v>
      </c>
      <c r="AW220" s="13" t="s">
        <v>32</v>
      </c>
      <c r="AX220" s="13" t="s">
        <v>76</v>
      </c>
      <c r="AY220" s="160" t="s">
        <v>122</v>
      </c>
    </row>
    <row r="221" spans="2:65" s="13" customFormat="1" ht="11.25">
      <c r="B221" s="159"/>
      <c r="D221" s="144" t="s">
        <v>191</v>
      </c>
      <c r="E221" s="160" t="s">
        <v>1</v>
      </c>
      <c r="F221" s="161" t="s">
        <v>254</v>
      </c>
      <c r="H221" s="162">
        <v>3.42</v>
      </c>
      <c r="I221" s="163"/>
      <c r="L221" s="159"/>
      <c r="M221" s="164"/>
      <c r="T221" s="165"/>
      <c r="AT221" s="160" t="s">
        <v>191</v>
      </c>
      <c r="AU221" s="160" t="s">
        <v>86</v>
      </c>
      <c r="AV221" s="13" t="s">
        <v>86</v>
      </c>
      <c r="AW221" s="13" t="s">
        <v>32</v>
      </c>
      <c r="AX221" s="13" t="s">
        <v>76</v>
      </c>
      <c r="AY221" s="160" t="s">
        <v>122</v>
      </c>
    </row>
    <row r="222" spans="2:65" s="13" customFormat="1" ht="11.25">
      <c r="B222" s="159"/>
      <c r="D222" s="144" t="s">
        <v>191</v>
      </c>
      <c r="E222" s="160" t="s">
        <v>1</v>
      </c>
      <c r="F222" s="161" t="s">
        <v>255</v>
      </c>
      <c r="H222" s="162">
        <v>12.42</v>
      </c>
      <c r="I222" s="163"/>
      <c r="L222" s="159"/>
      <c r="M222" s="164"/>
      <c r="T222" s="165"/>
      <c r="AT222" s="160" t="s">
        <v>191</v>
      </c>
      <c r="AU222" s="160" t="s">
        <v>86</v>
      </c>
      <c r="AV222" s="13" t="s">
        <v>86</v>
      </c>
      <c r="AW222" s="13" t="s">
        <v>32</v>
      </c>
      <c r="AX222" s="13" t="s">
        <v>76</v>
      </c>
      <c r="AY222" s="160" t="s">
        <v>122</v>
      </c>
    </row>
    <row r="223" spans="2:65" s="13" customFormat="1" ht="11.25">
      <c r="B223" s="159"/>
      <c r="D223" s="144" t="s">
        <v>191</v>
      </c>
      <c r="E223" s="160" t="s">
        <v>1</v>
      </c>
      <c r="F223" s="161" t="s">
        <v>248</v>
      </c>
      <c r="H223" s="162">
        <v>24.84</v>
      </c>
      <c r="I223" s="163"/>
      <c r="L223" s="159"/>
      <c r="M223" s="164"/>
      <c r="T223" s="165"/>
      <c r="AT223" s="160" t="s">
        <v>191</v>
      </c>
      <c r="AU223" s="160" t="s">
        <v>86</v>
      </c>
      <c r="AV223" s="13" t="s">
        <v>86</v>
      </c>
      <c r="AW223" s="13" t="s">
        <v>32</v>
      </c>
      <c r="AX223" s="13" t="s">
        <v>76</v>
      </c>
      <c r="AY223" s="160" t="s">
        <v>122</v>
      </c>
    </row>
    <row r="224" spans="2:65" s="13" customFormat="1" ht="11.25">
      <c r="B224" s="159"/>
      <c r="D224" s="144" t="s">
        <v>191</v>
      </c>
      <c r="E224" s="160" t="s">
        <v>1</v>
      </c>
      <c r="F224" s="161" t="s">
        <v>256</v>
      </c>
      <c r="H224" s="162">
        <v>4.5599999999999996</v>
      </c>
      <c r="I224" s="163"/>
      <c r="L224" s="159"/>
      <c r="M224" s="164"/>
      <c r="T224" s="165"/>
      <c r="AT224" s="160" t="s">
        <v>191</v>
      </c>
      <c r="AU224" s="160" t="s">
        <v>86</v>
      </c>
      <c r="AV224" s="13" t="s">
        <v>86</v>
      </c>
      <c r="AW224" s="13" t="s">
        <v>32</v>
      </c>
      <c r="AX224" s="13" t="s">
        <v>76</v>
      </c>
      <c r="AY224" s="160" t="s">
        <v>122</v>
      </c>
    </row>
    <row r="225" spans="2:65" s="13" customFormat="1" ht="11.25">
      <c r="B225" s="159"/>
      <c r="D225" s="144" t="s">
        <v>191</v>
      </c>
      <c r="E225" s="160" t="s">
        <v>1</v>
      </c>
      <c r="F225" s="161" t="s">
        <v>257</v>
      </c>
      <c r="H225" s="162">
        <v>15.269</v>
      </c>
      <c r="I225" s="163"/>
      <c r="L225" s="159"/>
      <c r="M225" s="164"/>
      <c r="T225" s="165"/>
      <c r="AT225" s="160" t="s">
        <v>191</v>
      </c>
      <c r="AU225" s="160" t="s">
        <v>86</v>
      </c>
      <c r="AV225" s="13" t="s">
        <v>86</v>
      </c>
      <c r="AW225" s="13" t="s">
        <v>32</v>
      </c>
      <c r="AX225" s="13" t="s">
        <v>76</v>
      </c>
      <c r="AY225" s="160" t="s">
        <v>122</v>
      </c>
    </row>
    <row r="226" spans="2:65" s="13" customFormat="1" ht="11.25">
      <c r="B226" s="159"/>
      <c r="D226" s="144" t="s">
        <v>191</v>
      </c>
      <c r="E226" s="160" t="s">
        <v>1</v>
      </c>
      <c r="F226" s="161" t="s">
        <v>258</v>
      </c>
      <c r="H226" s="162">
        <v>10.8</v>
      </c>
      <c r="I226" s="163"/>
      <c r="L226" s="159"/>
      <c r="M226" s="164"/>
      <c r="T226" s="165"/>
      <c r="AT226" s="160" t="s">
        <v>191</v>
      </c>
      <c r="AU226" s="160" t="s">
        <v>86</v>
      </c>
      <c r="AV226" s="13" t="s">
        <v>86</v>
      </c>
      <c r="AW226" s="13" t="s">
        <v>32</v>
      </c>
      <c r="AX226" s="13" t="s">
        <v>76</v>
      </c>
      <c r="AY226" s="160" t="s">
        <v>122</v>
      </c>
    </row>
    <row r="227" spans="2:65" s="13" customFormat="1" ht="11.25">
      <c r="B227" s="159"/>
      <c r="D227" s="144" t="s">
        <v>191</v>
      </c>
      <c r="E227" s="160" t="s">
        <v>1</v>
      </c>
      <c r="F227" s="161" t="s">
        <v>259</v>
      </c>
      <c r="H227" s="162">
        <v>1.0880000000000001</v>
      </c>
      <c r="I227" s="163"/>
      <c r="L227" s="159"/>
      <c r="M227" s="164"/>
      <c r="T227" s="165"/>
      <c r="AT227" s="160" t="s">
        <v>191</v>
      </c>
      <c r="AU227" s="160" t="s">
        <v>86</v>
      </c>
      <c r="AV227" s="13" t="s">
        <v>86</v>
      </c>
      <c r="AW227" s="13" t="s">
        <v>32</v>
      </c>
      <c r="AX227" s="13" t="s">
        <v>76</v>
      </c>
      <c r="AY227" s="160" t="s">
        <v>122</v>
      </c>
    </row>
    <row r="228" spans="2:65" s="14" customFormat="1" ht="11.25">
      <c r="B228" s="166"/>
      <c r="D228" s="144" t="s">
        <v>191</v>
      </c>
      <c r="E228" s="167" t="s">
        <v>1</v>
      </c>
      <c r="F228" s="168" t="s">
        <v>209</v>
      </c>
      <c r="H228" s="169">
        <v>199.59699999999998</v>
      </c>
      <c r="I228" s="170"/>
      <c r="L228" s="166"/>
      <c r="M228" s="171"/>
      <c r="T228" s="172"/>
      <c r="AT228" s="167" t="s">
        <v>191</v>
      </c>
      <c r="AU228" s="167" t="s">
        <v>86</v>
      </c>
      <c r="AV228" s="14" t="s">
        <v>144</v>
      </c>
      <c r="AW228" s="14" t="s">
        <v>32</v>
      </c>
      <c r="AX228" s="14" t="s">
        <v>84</v>
      </c>
      <c r="AY228" s="167" t="s">
        <v>122</v>
      </c>
    </row>
    <row r="229" spans="2:65" s="1" customFormat="1" ht="21.75" customHeight="1">
      <c r="B229" s="31"/>
      <c r="C229" s="131" t="s">
        <v>161</v>
      </c>
      <c r="D229" s="131" t="s">
        <v>125</v>
      </c>
      <c r="E229" s="132" t="s">
        <v>260</v>
      </c>
      <c r="F229" s="133" t="s">
        <v>261</v>
      </c>
      <c r="G229" s="134" t="s">
        <v>189</v>
      </c>
      <c r="H229" s="135">
        <v>200</v>
      </c>
      <c r="I229" s="136"/>
      <c r="J229" s="137">
        <f>ROUND(I229*H229,2)</f>
        <v>0</v>
      </c>
      <c r="K229" s="133" t="s">
        <v>215</v>
      </c>
      <c r="L229" s="31"/>
      <c r="M229" s="138" t="s">
        <v>1</v>
      </c>
      <c r="N229" s="139" t="s">
        <v>41</v>
      </c>
      <c r="P229" s="140">
        <f>O229*H229</f>
        <v>0</v>
      </c>
      <c r="Q229" s="140">
        <v>3.8999999999999999E-4</v>
      </c>
      <c r="R229" s="140">
        <f>Q229*H229</f>
        <v>7.8E-2</v>
      </c>
      <c r="S229" s="140">
        <v>1.0000000000000001E-5</v>
      </c>
      <c r="T229" s="141">
        <f>S229*H229</f>
        <v>2E-3</v>
      </c>
      <c r="AR229" s="142" t="s">
        <v>144</v>
      </c>
      <c r="AT229" s="142" t="s">
        <v>125</v>
      </c>
      <c r="AU229" s="142" t="s">
        <v>86</v>
      </c>
      <c r="AY229" s="16" t="s">
        <v>122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6" t="s">
        <v>84</v>
      </c>
      <c r="BK229" s="143">
        <f>ROUND(I229*H229,2)</f>
        <v>0</v>
      </c>
      <c r="BL229" s="16" t="s">
        <v>144</v>
      </c>
      <c r="BM229" s="142" t="s">
        <v>262</v>
      </c>
    </row>
    <row r="230" spans="2:65" s="11" customFormat="1" ht="22.9" customHeight="1">
      <c r="B230" s="119"/>
      <c r="D230" s="120" t="s">
        <v>75</v>
      </c>
      <c r="E230" s="129" t="s">
        <v>166</v>
      </c>
      <c r="F230" s="129" t="s">
        <v>263</v>
      </c>
      <c r="I230" s="122"/>
      <c r="J230" s="130">
        <f>BK230</f>
        <v>0</v>
      </c>
      <c r="L230" s="119"/>
      <c r="M230" s="124"/>
      <c r="P230" s="125">
        <f>SUM(P231:P260)</f>
        <v>0</v>
      </c>
      <c r="R230" s="125">
        <f>SUM(R231:R260)</f>
        <v>0</v>
      </c>
      <c r="T230" s="126">
        <f>SUM(T231:T260)</f>
        <v>6.2261189999999997</v>
      </c>
      <c r="AR230" s="120" t="s">
        <v>84</v>
      </c>
      <c r="AT230" s="127" t="s">
        <v>75</v>
      </c>
      <c r="AU230" s="127" t="s">
        <v>84</v>
      </c>
      <c r="AY230" s="120" t="s">
        <v>122</v>
      </c>
      <c r="BK230" s="128">
        <f>SUM(BK231:BK260)</f>
        <v>0</v>
      </c>
    </row>
    <row r="231" spans="2:65" s="1" customFormat="1" ht="33" customHeight="1">
      <c r="B231" s="31"/>
      <c r="C231" s="131" t="s">
        <v>166</v>
      </c>
      <c r="D231" s="131" t="s">
        <v>125</v>
      </c>
      <c r="E231" s="132" t="s">
        <v>264</v>
      </c>
      <c r="F231" s="133" t="s">
        <v>265</v>
      </c>
      <c r="G231" s="134" t="s">
        <v>189</v>
      </c>
      <c r="H231" s="135">
        <v>703.08</v>
      </c>
      <c r="I231" s="136"/>
      <c r="J231" s="137">
        <f>ROUND(I231*H231,2)</f>
        <v>0</v>
      </c>
      <c r="K231" s="133" t="s">
        <v>1</v>
      </c>
      <c r="L231" s="31"/>
      <c r="M231" s="138" t="s">
        <v>1</v>
      </c>
      <c r="N231" s="139" t="s">
        <v>41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144</v>
      </c>
      <c r="AT231" s="142" t="s">
        <v>125</v>
      </c>
      <c r="AU231" s="142" t="s">
        <v>86</v>
      </c>
      <c r="AY231" s="16" t="s">
        <v>122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6" t="s">
        <v>84</v>
      </c>
      <c r="BK231" s="143">
        <f>ROUND(I231*H231,2)</f>
        <v>0</v>
      </c>
      <c r="BL231" s="16" t="s">
        <v>144</v>
      </c>
      <c r="BM231" s="142" t="s">
        <v>266</v>
      </c>
    </row>
    <row r="232" spans="2:65" s="13" customFormat="1" ht="22.5">
      <c r="B232" s="159"/>
      <c r="D232" s="144" t="s">
        <v>191</v>
      </c>
      <c r="E232" s="160" t="s">
        <v>1</v>
      </c>
      <c r="F232" s="161" t="s">
        <v>267</v>
      </c>
      <c r="H232" s="162">
        <v>703.08</v>
      </c>
      <c r="I232" s="163"/>
      <c r="L232" s="159"/>
      <c r="M232" s="164"/>
      <c r="T232" s="165"/>
      <c r="AT232" s="160" t="s">
        <v>191</v>
      </c>
      <c r="AU232" s="160" t="s">
        <v>86</v>
      </c>
      <c r="AV232" s="13" t="s">
        <v>86</v>
      </c>
      <c r="AW232" s="13" t="s">
        <v>32</v>
      </c>
      <c r="AX232" s="13" t="s">
        <v>84</v>
      </c>
      <c r="AY232" s="160" t="s">
        <v>122</v>
      </c>
    </row>
    <row r="233" spans="2:65" s="1" customFormat="1" ht="37.9" customHeight="1">
      <c r="B233" s="31"/>
      <c r="C233" s="131" t="s">
        <v>171</v>
      </c>
      <c r="D233" s="131" t="s">
        <v>125</v>
      </c>
      <c r="E233" s="132" t="s">
        <v>268</v>
      </c>
      <c r="F233" s="133" t="s">
        <v>269</v>
      </c>
      <c r="G233" s="134" t="s">
        <v>189</v>
      </c>
      <c r="H233" s="135">
        <v>4921.5600000000004</v>
      </c>
      <c r="I233" s="136"/>
      <c r="J233" s="137">
        <f>ROUND(I233*H233,2)</f>
        <v>0</v>
      </c>
      <c r="K233" s="133" t="s">
        <v>1</v>
      </c>
      <c r="L233" s="31"/>
      <c r="M233" s="138" t="s">
        <v>1</v>
      </c>
      <c r="N233" s="139" t="s">
        <v>41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144</v>
      </c>
      <c r="AT233" s="142" t="s">
        <v>125</v>
      </c>
      <c r="AU233" s="142" t="s">
        <v>86</v>
      </c>
      <c r="AY233" s="16" t="s">
        <v>122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6" t="s">
        <v>84</v>
      </c>
      <c r="BK233" s="143">
        <f>ROUND(I233*H233,2)</f>
        <v>0</v>
      </c>
      <c r="BL233" s="16" t="s">
        <v>144</v>
      </c>
      <c r="BM233" s="142" t="s">
        <v>270</v>
      </c>
    </row>
    <row r="234" spans="2:65" s="13" customFormat="1" ht="11.25">
      <c r="B234" s="159"/>
      <c r="D234" s="144" t="s">
        <v>191</v>
      </c>
      <c r="E234" s="160" t="s">
        <v>1</v>
      </c>
      <c r="F234" s="161" t="s">
        <v>271</v>
      </c>
      <c r="H234" s="162">
        <v>4921.5600000000004</v>
      </c>
      <c r="I234" s="163"/>
      <c r="L234" s="159"/>
      <c r="M234" s="164"/>
      <c r="T234" s="165"/>
      <c r="AT234" s="160" t="s">
        <v>191</v>
      </c>
      <c r="AU234" s="160" t="s">
        <v>86</v>
      </c>
      <c r="AV234" s="13" t="s">
        <v>86</v>
      </c>
      <c r="AW234" s="13" t="s">
        <v>32</v>
      </c>
      <c r="AX234" s="13" t="s">
        <v>84</v>
      </c>
      <c r="AY234" s="160" t="s">
        <v>122</v>
      </c>
    </row>
    <row r="235" spans="2:65" s="1" customFormat="1" ht="33" customHeight="1">
      <c r="B235" s="31"/>
      <c r="C235" s="131" t="s">
        <v>272</v>
      </c>
      <c r="D235" s="131" t="s">
        <v>125</v>
      </c>
      <c r="E235" s="132" t="s">
        <v>273</v>
      </c>
      <c r="F235" s="133" t="s">
        <v>274</v>
      </c>
      <c r="G235" s="134" t="s">
        <v>189</v>
      </c>
      <c r="H235" s="135">
        <v>703.08</v>
      </c>
      <c r="I235" s="136"/>
      <c r="J235" s="137">
        <f>ROUND(I235*H235,2)</f>
        <v>0</v>
      </c>
      <c r="K235" s="133" t="s">
        <v>1</v>
      </c>
      <c r="L235" s="31"/>
      <c r="M235" s="138" t="s">
        <v>1</v>
      </c>
      <c r="N235" s="139" t="s">
        <v>41</v>
      </c>
      <c r="P235" s="140">
        <f>O235*H235</f>
        <v>0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AR235" s="142" t="s">
        <v>144</v>
      </c>
      <c r="AT235" s="142" t="s">
        <v>125</v>
      </c>
      <c r="AU235" s="142" t="s">
        <v>86</v>
      </c>
      <c r="AY235" s="16" t="s">
        <v>122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6" t="s">
        <v>84</v>
      </c>
      <c r="BK235" s="143">
        <f>ROUND(I235*H235,2)</f>
        <v>0</v>
      </c>
      <c r="BL235" s="16" t="s">
        <v>144</v>
      </c>
      <c r="BM235" s="142" t="s">
        <v>275</v>
      </c>
    </row>
    <row r="236" spans="2:65" s="1" customFormat="1" ht="16.5" customHeight="1">
      <c r="B236" s="31"/>
      <c r="C236" s="131" t="s">
        <v>8</v>
      </c>
      <c r="D236" s="131" t="s">
        <v>125</v>
      </c>
      <c r="E236" s="132" t="s">
        <v>276</v>
      </c>
      <c r="F236" s="133" t="s">
        <v>277</v>
      </c>
      <c r="G236" s="134" t="s">
        <v>189</v>
      </c>
      <c r="H236" s="135">
        <v>703.08</v>
      </c>
      <c r="I236" s="136"/>
      <c r="J236" s="137">
        <f>ROUND(I236*H236,2)</f>
        <v>0</v>
      </c>
      <c r="K236" s="133" t="s">
        <v>1</v>
      </c>
      <c r="L236" s="31"/>
      <c r="M236" s="138" t="s">
        <v>1</v>
      </c>
      <c r="N236" s="139" t="s">
        <v>41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144</v>
      </c>
      <c r="AT236" s="142" t="s">
        <v>125</v>
      </c>
      <c r="AU236" s="142" t="s">
        <v>86</v>
      </c>
      <c r="AY236" s="16" t="s">
        <v>122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6" t="s">
        <v>84</v>
      </c>
      <c r="BK236" s="143">
        <f>ROUND(I236*H236,2)</f>
        <v>0</v>
      </c>
      <c r="BL236" s="16" t="s">
        <v>144</v>
      </c>
      <c r="BM236" s="142" t="s">
        <v>278</v>
      </c>
    </row>
    <row r="237" spans="2:65" s="1" customFormat="1" ht="16.5" customHeight="1">
      <c r="B237" s="31"/>
      <c r="C237" s="131" t="s">
        <v>279</v>
      </c>
      <c r="D237" s="131" t="s">
        <v>125</v>
      </c>
      <c r="E237" s="132" t="s">
        <v>280</v>
      </c>
      <c r="F237" s="133" t="s">
        <v>281</v>
      </c>
      <c r="G237" s="134" t="s">
        <v>189</v>
      </c>
      <c r="H237" s="135">
        <v>4921.5600000000004</v>
      </c>
      <c r="I237" s="136"/>
      <c r="J237" s="137">
        <f>ROUND(I237*H237,2)</f>
        <v>0</v>
      </c>
      <c r="K237" s="133" t="s">
        <v>1</v>
      </c>
      <c r="L237" s="31"/>
      <c r="M237" s="138" t="s">
        <v>1</v>
      </c>
      <c r="N237" s="139" t="s">
        <v>41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144</v>
      </c>
      <c r="AT237" s="142" t="s">
        <v>125</v>
      </c>
      <c r="AU237" s="142" t="s">
        <v>86</v>
      </c>
      <c r="AY237" s="16" t="s">
        <v>122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6" t="s">
        <v>84</v>
      </c>
      <c r="BK237" s="143">
        <f>ROUND(I237*H237,2)</f>
        <v>0</v>
      </c>
      <c r="BL237" s="16" t="s">
        <v>144</v>
      </c>
      <c r="BM237" s="142" t="s">
        <v>282</v>
      </c>
    </row>
    <row r="238" spans="2:65" s="13" customFormat="1" ht="11.25">
      <c r="B238" s="159"/>
      <c r="D238" s="144" t="s">
        <v>191</v>
      </c>
      <c r="E238" s="160" t="s">
        <v>1</v>
      </c>
      <c r="F238" s="161" t="s">
        <v>271</v>
      </c>
      <c r="H238" s="162">
        <v>4921.5600000000004</v>
      </c>
      <c r="I238" s="163"/>
      <c r="L238" s="159"/>
      <c r="M238" s="164"/>
      <c r="T238" s="165"/>
      <c r="AT238" s="160" t="s">
        <v>191</v>
      </c>
      <c r="AU238" s="160" t="s">
        <v>86</v>
      </c>
      <c r="AV238" s="13" t="s">
        <v>86</v>
      </c>
      <c r="AW238" s="13" t="s">
        <v>32</v>
      </c>
      <c r="AX238" s="13" t="s">
        <v>84</v>
      </c>
      <c r="AY238" s="160" t="s">
        <v>122</v>
      </c>
    </row>
    <row r="239" spans="2:65" s="1" customFormat="1" ht="21.75" customHeight="1">
      <c r="B239" s="31"/>
      <c r="C239" s="131" t="s">
        <v>283</v>
      </c>
      <c r="D239" s="131" t="s">
        <v>125</v>
      </c>
      <c r="E239" s="132" t="s">
        <v>284</v>
      </c>
      <c r="F239" s="133" t="s">
        <v>285</v>
      </c>
      <c r="G239" s="134" t="s">
        <v>189</v>
      </c>
      <c r="H239" s="135">
        <v>703.08</v>
      </c>
      <c r="I239" s="136"/>
      <c r="J239" s="137">
        <f>ROUND(I239*H239,2)</f>
        <v>0</v>
      </c>
      <c r="K239" s="133" t="s">
        <v>1</v>
      </c>
      <c r="L239" s="31"/>
      <c r="M239" s="138" t="s">
        <v>1</v>
      </c>
      <c r="N239" s="139" t="s">
        <v>41</v>
      </c>
      <c r="P239" s="140">
        <f>O239*H239</f>
        <v>0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AR239" s="142" t="s">
        <v>144</v>
      </c>
      <c r="AT239" s="142" t="s">
        <v>125</v>
      </c>
      <c r="AU239" s="142" t="s">
        <v>86</v>
      </c>
      <c r="AY239" s="16" t="s">
        <v>122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6" t="s">
        <v>84</v>
      </c>
      <c r="BK239" s="143">
        <f>ROUND(I239*H239,2)</f>
        <v>0</v>
      </c>
      <c r="BL239" s="16" t="s">
        <v>144</v>
      </c>
      <c r="BM239" s="142" t="s">
        <v>286</v>
      </c>
    </row>
    <row r="240" spans="2:65" s="1" customFormat="1" ht="24.2" customHeight="1">
      <c r="B240" s="31"/>
      <c r="C240" s="131" t="s">
        <v>287</v>
      </c>
      <c r="D240" s="131" t="s">
        <v>125</v>
      </c>
      <c r="E240" s="132" t="s">
        <v>288</v>
      </c>
      <c r="F240" s="133" t="s">
        <v>289</v>
      </c>
      <c r="G240" s="134" t="s">
        <v>189</v>
      </c>
      <c r="H240" s="135">
        <v>199.59700000000001</v>
      </c>
      <c r="I240" s="136"/>
      <c r="J240" s="137">
        <f>ROUND(I240*H240,2)</f>
        <v>0</v>
      </c>
      <c r="K240" s="133" t="s">
        <v>1</v>
      </c>
      <c r="L240" s="31"/>
      <c r="M240" s="138" t="s">
        <v>1</v>
      </c>
      <c r="N240" s="139" t="s">
        <v>41</v>
      </c>
      <c r="P240" s="140">
        <f>O240*H240</f>
        <v>0</v>
      </c>
      <c r="Q240" s="140">
        <v>0</v>
      </c>
      <c r="R240" s="140">
        <f>Q240*H240</f>
        <v>0</v>
      </c>
      <c r="S240" s="140">
        <v>2.7E-2</v>
      </c>
      <c r="T240" s="141">
        <f>S240*H240</f>
        <v>5.389119</v>
      </c>
      <c r="AR240" s="142" t="s">
        <v>144</v>
      </c>
      <c r="AT240" s="142" t="s">
        <v>125</v>
      </c>
      <c r="AU240" s="142" t="s">
        <v>86</v>
      </c>
      <c r="AY240" s="16" t="s">
        <v>122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6" t="s">
        <v>84</v>
      </c>
      <c r="BK240" s="143">
        <f>ROUND(I240*H240,2)</f>
        <v>0</v>
      </c>
      <c r="BL240" s="16" t="s">
        <v>144</v>
      </c>
      <c r="BM240" s="142" t="s">
        <v>290</v>
      </c>
    </row>
    <row r="241" spans="2:51" s="12" customFormat="1" ht="11.25">
      <c r="B241" s="153"/>
      <c r="D241" s="144" t="s">
        <v>191</v>
      </c>
      <c r="E241" s="154" t="s">
        <v>1</v>
      </c>
      <c r="F241" s="155" t="s">
        <v>192</v>
      </c>
      <c r="H241" s="154" t="s">
        <v>1</v>
      </c>
      <c r="I241" s="156"/>
      <c r="L241" s="153"/>
      <c r="M241" s="157"/>
      <c r="T241" s="158"/>
      <c r="AT241" s="154" t="s">
        <v>191</v>
      </c>
      <c r="AU241" s="154" t="s">
        <v>86</v>
      </c>
      <c r="AV241" s="12" t="s">
        <v>84</v>
      </c>
      <c r="AW241" s="12" t="s">
        <v>32</v>
      </c>
      <c r="AX241" s="12" t="s">
        <v>76</v>
      </c>
      <c r="AY241" s="154" t="s">
        <v>122</v>
      </c>
    </row>
    <row r="242" spans="2:51" s="13" customFormat="1" ht="11.25">
      <c r="B242" s="159"/>
      <c r="D242" s="144" t="s">
        <v>191</v>
      </c>
      <c r="E242" s="160" t="s">
        <v>1</v>
      </c>
      <c r="F242" s="161" t="s">
        <v>291</v>
      </c>
      <c r="H242" s="162">
        <v>31.92</v>
      </c>
      <c r="I242" s="163"/>
      <c r="L242" s="159"/>
      <c r="M242" s="164"/>
      <c r="T242" s="165"/>
      <c r="AT242" s="160" t="s">
        <v>191</v>
      </c>
      <c r="AU242" s="160" t="s">
        <v>86</v>
      </c>
      <c r="AV242" s="13" t="s">
        <v>86</v>
      </c>
      <c r="AW242" s="13" t="s">
        <v>32</v>
      </c>
      <c r="AX242" s="13" t="s">
        <v>76</v>
      </c>
      <c r="AY242" s="160" t="s">
        <v>122</v>
      </c>
    </row>
    <row r="243" spans="2:51" s="13" customFormat="1" ht="11.25">
      <c r="B243" s="159"/>
      <c r="D243" s="144" t="s">
        <v>191</v>
      </c>
      <c r="E243" s="160" t="s">
        <v>1</v>
      </c>
      <c r="F243" s="161" t="s">
        <v>292</v>
      </c>
      <c r="H243" s="162">
        <v>0.18</v>
      </c>
      <c r="I243" s="163"/>
      <c r="L243" s="159"/>
      <c r="M243" s="164"/>
      <c r="T243" s="165"/>
      <c r="AT243" s="160" t="s">
        <v>191</v>
      </c>
      <c r="AU243" s="160" t="s">
        <v>86</v>
      </c>
      <c r="AV243" s="13" t="s">
        <v>86</v>
      </c>
      <c r="AW243" s="13" t="s">
        <v>32</v>
      </c>
      <c r="AX243" s="13" t="s">
        <v>76</v>
      </c>
      <c r="AY243" s="160" t="s">
        <v>122</v>
      </c>
    </row>
    <row r="244" spans="2:51" s="13" customFormat="1" ht="11.25">
      <c r="B244" s="159"/>
      <c r="D244" s="144" t="s">
        <v>191</v>
      </c>
      <c r="E244" s="160" t="s">
        <v>1</v>
      </c>
      <c r="F244" s="161" t="s">
        <v>293</v>
      </c>
      <c r="H244" s="162">
        <v>8.2799999999999994</v>
      </c>
      <c r="I244" s="163"/>
      <c r="L244" s="159"/>
      <c r="M244" s="164"/>
      <c r="T244" s="165"/>
      <c r="AT244" s="160" t="s">
        <v>191</v>
      </c>
      <c r="AU244" s="160" t="s">
        <v>86</v>
      </c>
      <c r="AV244" s="13" t="s">
        <v>86</v>
      </c>
      <c r="AW244" s="13" t="s">
        <v>32</v>
      </c>
      <c r="AX244" s="13" t="s">
        <v>76</v>
      </c>
      <c r="AY244" s="160" t="s">
        <v>122</v>
      </c>
    </row>
    <row r="245" spans="2:51" s="13" customFormat="1" ht="11.25">
      <c r="B245" s="159"/>
      <c r="D245" s="144" t="s">
        <v>191</v>
      </c>
      <c r="E245" s="160" t="s">
        <v>1</v>
      </c>
      <c r="F245" s="161" t="s">
        <v>294</v>
      </c>
      <c r="H245" s="162">
        <v>24.84</v>
      </c>
      <c r="I245" s="163"/>
      <c r="L245" s="159"/>
      <c r="M245" s="164"/>
      <c r="T245" s="165"/>
      <c r="AT245" s="160" t="s">
        <v>191</v>
      </c>
      <c r="AU245" s="160" t="s">
        <v>86</v>
      </c>
      <c r="AV245" s="13" t="s">
        <v>86</v>
      </c>
      <c r="AW245" s="13" t="s">
        <v>32</v>
      </c>
      <c r="AX245" s="13" t="s">
        <v>76</v>
      </c>
      <c r="AY245" s="160" t="s">
        <v>122</v>
      </c>
    </row>
    <row r="246" spans="2:51" s="13" customFormat="1" ht="11.25">
      <c r="B246" s="159"/>
      <c r="D246" s="144" t="s">
        <v>191</v>
      </c>
      <c r="E246" s="160" t="s">
        <v>1</v>
      </c>
      <c r="F246" s="161" t="s">
        <v>295</v>
      </c>
      <c r="H246" s="162">
        <v>8.8740000000000006</v>
      </c>
      <c r="I246" s="163"/>
      <c r="L246" s="159"/>
      <c r="M246" s="164"/>
      <c r="T246" s="165"/>
      <c r="AT246" s="160" t="s">
        <v>191</v>
      </c>
      <c r="AU246" s="160" t="s">
        <v>86</v>
      </c>
      <c r="AV246" s="13" t="s">
        <v>86</v>
      </c>
      <c r="AW246" s="13" t="s">
        <v>32</v>
      </c>
      <c r="AX246" s="13" t="s">
        <v>76</v>
      </c>
      <c r="AY246" s="160" t="s">
        <v>122</v>
      </c>
    </row>
    <row r="247" spans="2:51" s="13" customFormat="1" ht="11.25">
      <c r="B247" s="159"/>
      <c r="D247" s="144" t="s">
        <v>191</v>
      </c>
      <c r="E247" s="160" t="s">
        <v>1</v>
      </c>
      <c r="F247" s="161" t="s">
        <v>296</v>
      </c>
      <c r="H247" s="162">
        <v>6.0179999999999998</v>
      </c>
      <c r="I247" s="163"/>
      <c r="L247" s="159"/>
      <c r="M247" s="164"/>
      <c r="T247" s="165"/>
      <c r="AT247" s="160" t="s">
        <v>191</v>
      </c>
      <c r="AU247" s="160" t="s">
        <v>86</v>
      </c>
      <c r="AV247" s="13" t="s">
        <v>86</v>
      </c>
      <c r="AW247" s="13" t="s">
        <v>32</v>
      </c>
      <c r="AX247" s="13" t="s">
        <v>76</v>
      </c>
      <c r="AY247" s="160" t="s">
        <v>122</v>
      </c>
    </row>
    <row r="248" spans="2:51" s="13" customFormat="1" ht="11.25">
      <c r="B248" s="159"/>
      <c r="D248" s="144" t="s">
        <v>191</v>
      </c>
      <c r="E248" s="160" t="s">
        <v>1</v>
      </c>
      <c r="F248" s="161" t="s">
        <v>297</v>
      </c>
      <c r="H248" s="162">
        <v>8.2799999999999994</v>
      </c>
      <c r="I248" s="163"/>
      <c r="L248" s="159"/>
      <c r="M248" s="164"/>
      <c r="T248" s="165"/>
      <c r="AT248" s="160" t="s">
        <v>191</v>
      </c>
      <c r="AU248" s="160" t="s">
        <v>86</v>
      </c>
      <c r="AV248" s="13" t="s">
        <v>86</v>
      </c>
      <c r="AW248" s="13" t="s">
        <v>32</v>
      </c>
      <c r="AX248" s="13" t="s">
        <v>76</v>
      </c>
      <c r="AY248" s="160" t="s">
        <v>122</v>
      </c>
    </row>
    <row r="249" spans="2:51" s="13" customFormat="1" ht="11.25">
      <c r="B249" s="159"/>
      <c r="D249" s="144" t="s">
        <v>191</v>
      </c>
      <c r="E249" s="160" t="s">
        <v>1</v>
      </c>
      <c r="F249" s="161" t="s">
        <v>298</v>
      </c>
      <c r="H249" s="162">
        <v>3.24</v>
      </c>
      <c r="I249" s="163"/>
      <c r="L249" s="159"/>
      <c r="M249" s="164"/>
      <c r="T249" s="165"/>
      <c r="AT249" s="160" t="s">
        <v>191</v>
      </c>
      <c r="AU249" s="160" t="s">
        <v>86</v>
      </c>
      <c r="AV249" s="13" t="s">
        <v>86</v>
      </c>
      <c r="AW249" s="13" t="s">
        <v>32</v>
      </c>
      <c r="AX249" s="13" t="s">
        <v>76</v>
      </c>
      <c r="AY249" s="160" t="s">
        <v>122</v>
      </c>
    </row>
    <row r="250" spans="2:51" s="12" customFormat="1" ht="11.25">
      <c r="B250" s="153"/>
      <c r="D250" s="144" t="s">
        <v>191</v>
      </c>
      <c r="E250" s="154" t="s">
        <v>1</v>
      </c>
      <c r="F250" s="155" t="s">
        <v>201</v>
      </c>
      <c r="H250" s="154" t="s">
        <v>1</v>
      </c>
      <c r="I250" s="156"/>
      <c r="L250" s="153"/>
      <c r="M250" s="157"/>
      <c r="T250" s="158"/>
      <c r="AT250" s="154" t="s">
        <v>191</v>
      </c>
      <c r="AU250" s="154" t="s">
        <v>86</v>
      </c>
      <c r="AV250" s="12" t="s">
        <v>84</v>
      </c>
      <c r="AW250" s="12" t="s">
        <v>32</v>
      </c>
      <c r="AX250" s="12" t="s">
        <v>76</v>
      </c>
      <c r="AY250" s="154" t="s">
        <v>122</v>
      </c>
    </row>
    <row r="251" spans="2:51" s="13" customFormat="1" ht="11.25">
      <c r="B251" s="159"/>
      <c r="D251" s="144" t="s">
        <v>191</v>
      </c>
      <c r="E251" s="160" t="s">
        <v>1</v>
      </c>
      <c r="F251" s="161" t="s">
        <v>299</v>
      </c>
      <c r="H251" s="162">
        <v>35.567999999999998</v>
      </c>
      <c r="I251" s="163"/>
      <c r="L251" s="159"/>
      <c r="M251" s="164"/>
      <c r="T251" s="165"/>
      <c r="AT251" s="160" t="s">
        <v>191</v>
      </c>
      <c r="AU251" s="160" t="s">
        <v>86</v>
      </c>
      <c r="AV251" s="13" t="s">
        <v>86</v>
      </c>
      <c r="AW251" s="13" t="s">
        <v>32</v>
      </c>
      <c r="AX251" s="13" t="s">
        <v>76</v>
      </c>
      <c r="AY251" s="160" t="s">
        <v>122</v>
      </c>
    </row>
    <row r="252" spans="2:51" s="13" customFormat="1" ht="11.25">
      <c r="B252" s="159"/>
      <c r="D252" s="144" t="s">
        <v>191</v>
      </c>
      <c r="E252" s="160" t="s">
        <v>1</v>
      </c>
      <c r="F252" s="161" t="s">
        <v>300</v>
      </c>
      <c r="H252" s="162">
        <v>3.42</v>
      </c>
      <c r="I252" s="163"/>
      <c r="L252" s="159"/>
      <c r="M252" s="164"/>
      <c r="T252" s="165"/>
      <c r="AT252" s="160" t="s">
        <v>191</v>
      </c>
      <c r="AU252" s="160" t="s">
        <v>86</v>
      </c>
      <c r="AV252" s="13" t="s">
        <v>86</v>
      </c>
      <c r="AW252" s="13" t="s">
        <v>32</v>
      </c>
      <c r="AX252" s="13" t="s">
        <v>76</v>
      </c>
      <c r="AY252" s="160" t="s">
        <v>122</v>
      </c>
    </row>
    <row r="253" spans="2:51" s="13" customFormat="1" ht="11.25">
      <c r="B253" s="159"/>
      <c r="D253" s="144" t="s">
        <v>191</v>
      </c>
      <c r="E253" s="160" t="s">
        <v>1</v>
      </c>
      <c r="F253" s="161" t="s">
        <v>301</v>
      </c>
      <c r="H253" s="162">
        <v>12.42</v>
      </c>
      <c r="I253" s="163"/>
      <c r="L253" s="159"/>
      <c r="M253" s="164"/>
      <c r="T253" s="165"/>
      <c r="AT253" s="160" t="s">
        <v>191</v>
      </c>
      <c r="AU253" s="160" t="s">
        <v>86</v>
      </c>
      <c r="AV253" s="13" t="s">
        <v>86</v>
      </c>
      <c r="AW253" s="13" t="s">
        <v>32</v>
      </c>
      <c r="AX253" s="13" t="s">
        <v>76</v>
      </c>
      <c r="AY253" s="160" t="s">
        <v>122</v>
      </c>
    </row>
    <row r="254" spans="2:51" s="13" customFormat="1" ht="11.25">
      <c r="B254" s="159"/>
      <c r="D254" s="144" t="s">
        <v>191</v>
      </c>
      <c r="E254" s="160" t="s">
        <v>1</v>
      </c>
      <c r="F254" s="161" t="s">
        <v>294</v>
      </c>
      <c r="H254" s="162">
        <v>24.84</v>
      </c>
      <c r="I254" s="163"/>
      <c r="L254" s="159"/>
      <c r="M254" s="164"/>
      <c r="T254" s="165"/>
      <c r="AT254" s="160" t="s">
        <v>191</v>
      </c>
      <c r="AU254" s="160" t="s">
        <v>86</v>
      </c>
      <c r="AV254" s="13" t="s">
        <v>86</v>
      </c>
      <c r="AW254" s="13" t="s">
        <v>32</v>
      </c>
      <c r="AX254" s="13" t="s">
        <v>76</v>
      </c>
      <c r="AY254" s="160" t="s">
        <v>122</v>
      </c>
    </row>
    <row r="255" spans="2:51" s="13" customFormat="1" ht="11.25">
      <c r="B255" s="159"/>
      <c r="D255" s="144" t="s">
        <v>191</v>
      </c>
      <c r="E255" s="160" t="s">
        <v>1</v>
      </c>
      <c r="F255" s="161" t="s">
        <v>302</v>
      </c>
      <c r="H255" s="162">
        <v>4.5599999999999996</v>
      </c>
      <c r="I255" s="163"/>
      <c r="L255" s="159"/>
      <c r="M255" s="164"/>
      <c r="T255" s="165"/>
      <c r="AT255" s="160" t="s">
        <v>191</v>
      </c>
      <c r="AU255" s="160" t="s">
        <v>86</v>
      </c>
      <c r="AV255" s="13" t="s">
        <v>86</v>
      </c>
      <c r="AW255" s="13" t="s">
        <v>32</v>
      </c>
      <c r="AX255" s="13" t="s">
        <v>76</v>
      </c>
      <c r="AY255" s="160" t="s">
        <v>122</v>
      </c>
    </row>
    <row r="256" spans="2:51" s="13" customFormat="1" ht="11.25">
      <c r="B256" s="159"/>
      <c r="D256" s="144" t="s">
        <v>191</v>
      </c>
      <c r="E256" s="160" t="s">
        <v>1</v>
      </c>
      <c r="F256" s="161" t="s">
        <v>303</v>
      </c>
      <c r="H256" s="162">
        <v>15.269</v>
      </c>
      <c r="I256" s="163"/>
      <c r="L256" s="159"/>
      <c r="M256" s="164"/>
      <c r="T256" s="165"/>
      <c r="AT256" s="160" t="s">
        <v>191</v>
      </c>
      <c r="AU256" s="160" t="s">
        <v>86</v>
      </c>
      <c r="AV256" s="13" t="s">
        <v>86</v>
      </c>
      <c r="AW256" s="13" t="s">
        <v>32</v>
      </c>
      <c r="AX256" s="13" t="s">
        <v>76</v>
      </c>
      <c r="AY256" s="160" t="s">
        <v>122</v>
      </c>
    </row>
    <row r="257" spans="2:65" s="13" customFormat="1" ht="11.25">
      <c r="B257" s="159"/>
      <c r="D257" s="144" t="s">
        <v>191</v>
      </c>
      <c r="E257" s="160" t="s">
        <v>1</v>
      </c>
      <c r="F257" s="161" t="s">
        <v>304</v>
      </c>
      <c r="H257" s="162">
        <v>10.8</v>
      </c>
      <c r="I257" s="163"/>
      <c r="L257" s="159"/>
      <c r="M257" s="164"/>
      <c r="T257" s="165"/>
      <c r="AT257" s="160" t="s">
        <v>191</v>
      </c>
      <c r="AU257" s="160" t="s">
        <v>86</v>
      </c>
      <c r="AV257" s="13" t="s">
        <v>86</v>
      </c>
      <c r="AW257" s="13" t="s">
        <v>32</v>
      </c>
      <c r="AX257" s="13" t="s">
        <v>76</v>
      </c>
      <c r="AY257" s="160" t="s">
        <v>122</v>
      </c>
    </row>
    <row r="258" spans="2:65" s="13" customFormat="1" ht="11.25">
      <c r="B258" s="159"/>
      <c r="D258" s="144" t="s">
        <v>191</v>
      </c>
      <c r="E258" s="160" t="s">
        <v>1</v>
      </c>
      <c r="F258" s="161" t="s">
        <v>305</v>
      </c>
      <c r="H258" s="162">
        <v>1.0880000000000001</v>
      </c>
      <c r="I258" s="163"/>
      <c r="L258" s="159"/>
      <c r="M258" s="164"/>
      <c r="T258" s="165"/>
      <c r="AT258" s="160" t="s">
        <v>191</v>
      </c>
      <c r="AU258" s="160" t="s">
        <v>86</v>
      </c>
      <c r="AV258" s="13" t="s">
        <v>86</v>
      </c>
      <c r="AW258" s="13" t="s">
        <v>32</v>
      </c>
      <c r="AX258" s="13" t="s">
        <v>76</v>
      </c>
      <c r="AY258" s="160" t="s">
        <v>122</v>
      </c>
    </row>
    <row r="259" spans="2:65" s="14" customFormat="1" ht="11.25">
      <c r="B259" s="166"/>
      <c r="D259" s="144" t="s">
        <v>191</v>
      </c>
      <c r="E259" s="167" t="s">
        <v>1</v>
      </c>
      <c r="F259" s="168" t="s">
        <v>209</v>
      </c>
      <c r="H259" s="169">
        <v>199.59700000000001</v>
      </c>
      <c r="I259" s="170"/>
      <c r="L259" s="166"/>
      <c r="M259" s="171"/>
      <c r="T259" s="172"/>
      <c r="AT259" s="167" t="s">
        <v>191</v>
      </c>
      <c r="AU259" s="167" t="s">
        <v>86</v>
      </c>
      <c r="AV259" s="14" t="s">
        <v>144</v>
      </c>
      <c r="AW259" s="14" t="s">
        <v>32</v>
      </c>
      <c r="AX259" s="14" t="s">
        <v>84</v>
      </c>
      <c r="AY259" s="167" t="s">
        <v>122</v>
      </c>
    </row>
    <row r="260" spans="2:65" s="1" customFormat="1" ht="16.5" customHeight="1">
      <c r="B260" s="31"/>
      <c r="C260" s="131" t="s">
        <v>243</v>
      </c>
      <c r="D260" s="131" t="s">
        <v>125</v>
      </c>
      <c r="E260" s="132" t="s">
        <v>306</v>
      </c>
      <c r="F260" s="133" t="s">
        <v>307</v>
      </c>
      <c r="G260" s="134" t="s">
        <v>308</v>
      </c>
      <c r="H260" s="135">
        <v>31</v>
      </c>
      <c r="I260" s="136"/>
      <c r="J260" s="137">
        <f>ROUND(I260*H260,2)</f>
        <v>0</v>
      </c>
      <c r="K260" s="133" t="s">
        <v>1</v>
      </c>
      <c r="L260" s="31"/>
      <c r="M260" s="138" t="s">
        <v>1</v>
      </c>
      <c r="N260" s="139" t="s">
        <v>41</v>
      </c>
      <c r="P260" s="140">
        <f>O260*H260</f>
        <v>0</v>
      </c>
      <c r="Q260" s="140">
        <v>0</v>
      </c>
      <c r="R260" s="140">
        <f>Q260*H260</f>
        <v>0</v>
      </c>
      <c r="S260" s="140">
        <v>2.7E-2</v>
      </c>
      <c r="T260" s="141">
        <f>S260*H260</f>
        <v>0.83699999999999997</v>
      </c>
      <c r="AR260" s="142" t="s">
        <v>144</v>
      </c>
      <c r="AT260" s="142" t="s">
        <v>125</v>
      </c>
      <c r="AU260" s="142" t="s">
        <v>86</v>
      </c>
      <c r="AY260" s="16" t="s">
        <v>122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6" t="s">
        <v>84</v>
      </c>
      <c r="BK260" s="143">
        <f>ROUND(I260*H260,2)</f>
        <v>0</v>
      </c>
      <c r="BL260" s="16" t="s">
        <v>144</v>
      </c>
      <c r="BM260" s="142" t="s">
        <v>309</v>
      </c>
    </row>
    <row r="261" spans="2:65" s="1" customFormat="1" ht="24.2" customHeight="1">
      <c r="B261" s="31"/>
      <c r="C261" s="131">
        <v>17</v>
      </c>
      <c r="D261" s="131" t="s">
        <v>125</v>
      </c>
      <c r="E261" s="132" t="s">
        <v>432</v>
      </c>
      <c r="F261" s="133" t="s">
        <v>433</v>
      </c>
      <c r="G261" s="134" t="s">
        <v>308</v>
      </c>
      <c r="H261" s="135">
        <v>20</v>
      </c>
      <c r="I261" s="136"/>
      <c r="J261" s="137">
        <f>ROUND(I261*H261,2)</f>
        <v>0</v>
      </c>
      <c r="K261" s="133" t="s">
        <v>1</v>
      </c>
      <c r="L261" s="31"/>
      <c r="M261" s="138" t="s">
        <v>1</v>
      </c>
      <c r="N261" s="139" t="s">
        <v>41</v>
      </c>
      <c r="P261" s="140">
        <f>O261*H261</f>
        <v>0</v>
      </c>
      <c r="Q261" s="140">
        <v>0</v>
      </c>
      <c r="R261" s="140">
        <f>Q261*H261</f>
        <v>0</v>
      </c>
      <c r="S261" s="140">
        <v>2.7E-2</v>
      </c>
      <c r="T261" s="141">
        <f>S261*H261</f>
        <v>0.54</v>
      </c>
      <c r="AR261" s="142" t="s">
        <v>144</v>
      </c>
      <c r="AT261" s="142" t="s">
        <v>125</v>
      </c>
      <c r="AU261" s="142" t="s">
        <v>86</v>
      </c>
      <c r="AY261" s="16" t="s">
        <v>122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6" t="s">
        <v>84</v>
      </c>
      <c r="BK261" s="143">
        <f>ROUND(I261*H261,2)</f>
        <v>0</v>
      </c>
      <c r="BL261" s="16" t="s">
        <v>144</v>
      </c>
      <c r="BM261" s="142" t="s">
        <v>434</v>
      </c>
    </row>
    <row r="262" spans="2:65" s="11" customFormat="1" ht="22.9" customHeight="1">
      <c r="B262" s="119"/>
      <c r="D262" s="120" t="s">
        <v>75</v>
      </c>
      <c r="E262" s="129" t="s">
        <v>310</v>
      </c>
      <c r="F262" s="129" t="s">
        <v>311</v>
      </c>
      <c r="I262" s="122"/>
      <c r="J262" s="130">
        <f>BK262</f>
        <v>0</v>
      </c>
      <c r="L262" s="119"/>
      <c r="M262" s="124"/>
      <c r="P262" s="125">
        <f>SUM(P263:P267)</f>
        <v>0</v>
      </c>
      <c r="R262" s="125">
        <f>SUM(R263:R267)</f>
        <v>0</v>
      </c>
      <c r="T262" s="126">
        <f>SUM(T263:T267)</f>
        <v>0</v>
      </c>
      <c r="AR262" s="120" t="s">
        <v>84</v>
      </c>
      <c r="AT262" s="127" t="s">
        <v>75</v>
      </c>
      <c r="AU262" s="127" t="s">
        <v>84</v>
      </c>
      <c r="AY262" s="120" t="s">
        <v>122</v>
      </c>
      <c r="BK262" s="128">
        <f>SUM(BK263:BK267)</f>
        <v>0</v>
      </c>
    </row>
    <row r="263" spans="2:65" s="1" customFormat="1" ht="33" customHeight="1">
      <c r="B263" s="31"/>
      <c r="C263" s="131">
        <v>18</v>
      </c>
      <c r="D263" s="131" t="s">
        <v>125</v>
      </c>
      <c r="E263" s="132" t="s">
        <v>312</v>
      </c>
      <c r="F263" s="133" t="s">
        <v>313</v>
      </c>
      <c r="G263" s="134" t="s">
        <v>314</v>
      </c>
      <c r="H263" s="135">
        <v>6.0430000000000001</v>
      </c>
      <c r="I263" s="136"/>
      <c r="J263" s="137">
        <f>ROUND(I263*H263,2)</f>
        <v>0</v>
      </c>
      <c r="K263" s="133" t="s">
        <v>1</v>
      </c>
      <c r="L263" s="31"/>
      <c r="M263" s="138" t="s">
        <v>1</v>
      </c>
      <c r="N263" s="139" t="s">
        <v>41</v>
      </c>
      <c r="P263" s="140">
        <f>O263*H263</f>
        <v>0</v>
      </c>
      <c r="Q263" s="140">
        <v>0</v>
      </c>
      <c r="R263" s="140">
        <f>Q263*H263</f>
        <v>0</v>
      </c>
      <c r="S263" s="140">
        <v>0</v>
      </c>
      <c r="T263" s="141">
        <f>S263*H263</f>
        <v>0</v>
      </c>
      <c r="AR263" s="142" t="s">
        <v>144</v>
      </c>
      <c r="AT263" s="142" t="s">
        <v>125</v>
      </c>
      <c r="AU263" s="142" t="s">
        <v>86</v>
      </c>
      <c r="AY263" s="16" t="s">
        <v>122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6" t="s">
        <v>84</v>
      </c>
      <c r="BK263" s="143">
        <f>ROUND(I263*H263,2)</f>
        <v>0</v>
      </c>
      <c r="BL263" s="16" t="s">
        <v>144</v>
      </c>
      <c r="BM263" s="142" t="s">
        <v>315</v>
      </c>
    </row>
    <row r="264" spans="2:65" s="1" customFormat="1" ht="24.2" customHeight="1">
      <c r="B264" s="31"/>
      <c r="C264" s="131">
        <v>19</v>
      </c>
      <c r="D264" s="131" t="s">
        <v>125</v>
      </c>
      <c r="E264" s="132" t="s">
        <v>316</v>
      </c>
      <c r="F264" s="133" t="s">
        <v>317</v>
      </c>
      <c r="G264" s="134" t="s">
        <v>314</v>
      </c>
      <c r="H264" s="135">
        <v>6.0430000000000001</v>
      </c>
      <c r="I264" s="136"/>
      <c r="J264" s="137">
        <f>ROUND(I264*H264,2)</f>
        <v>0</v>
      </c>
      <c r="K264" s="133" t="s">
        <v>1</v>
      </c>
      <c r="L264" s="31"/>
      <c r="M264" s="138" t="s">
        <v>1</v>
      </c>
      <c r="N264" s="139" t="s">
        <v>41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144</v>
      </c>
      <c r="AT264" s="142" t="s">
        <v>125</v>
      </c>
      <c r="AU264" s="142" t="s">
        <v>86</v>
      </c>
      <c r="AY264" s="16" t="s">
        <v>122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6" t="s">
        <v>84</v>
      </c>
      <c r="BK264" s="143">
        <f>ROUND(I264*H264,2)</f>
        <v>0</v>
      </c>
      <c r="BL264" s="16" t="s">
        <v>144</v>
      </c>
      <c r="BM264" s="142" t="s">
        <v>318</v>
      </c>
    </row>
    <row r="265" spans="2:65" s="1" customFormat="1" ht="24.2" customHeight="1">
      <c r="B265" s="31"/>
      <c r="C265" s="131">
        <v>20</v>
      </c>
      <c r="D265" s="131" t="s">
        <v>125</v>
      </c>
      <c r="E265" s="132" t="s">
        <v>319</v>
      </c>
      <c r="F265" s="133" t="s">
        <v>320</v>
      </c>
      <c r="G265" s="134" t="s">
        <v>314</v>
      </c>
      <c r="H265" s="135">
        <v>72.516000000000005</v>
      </c>
      <c r="I265" s="136"/>
      <c r="J265" s="137">
        <f>ROUND(I265*H265,2)</f>
        <v>0</v>
      </c>
      <c r="K265" s="133" t="s">
        <v>1</v>
      </c>
      <c r="L265" s="31"/>
      <c r="M265" s="138" t="s">
        <v>1</v>
      </c>
      <c r="N265" s="139" t="s">
        <v>41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144</v>
      </c>
      <c r="AT265" s="142" t="s">
        <v>125</v>
      </c>
      <c r="AU265" s="142" t="s">
        <v>86</v>
      </c>
      <c r="AY265" s="16" t="s">
        <v>122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6" t="s">
        <v>84</v>
      </c>
      <c r="BK265" s="143">
        <f>ROUND(I265*H265,2)</f>
        <v>0</v>
      </c>
      <c r="BL265" s="16" t="s">
        <v>144</v>
      </c>
      <c r="BM265" s="142" t="s">
        <v>321</v>
      </c>
    </row>
    <row r="266" spans="2:65" s="13" customFormat="1" ht="11.25">
      <c r="B266" s="159"/>
      <c r="D266" s="144" t="s">
        <v>191</v>
      </c>
      <c r="E266" s="160" t="s">
        <v>1</v>
      </c>
      <c r="F266" s="161" t="s">
        <v>322</v>
      </c>
      <c r="H266" s="162">
        <v>72.516000000000005</v>
      </c>
      <c r="I266" s="163"/>
      <c r="L266" s="159"/>
      <c r="M266" s="164"/>
      <c r="T266" s="165"/>
      <c r="AT266" s="160" t="s">
        <v>191</v>
      </c>
      <c r="AU266" s="160" t="s">
        <v>86</v>
      </c>
      <c r="AV266" s="13" t="s">
        <v>86</v>
      </c>
      <c r="AW266" s="13" t="s">
        <v>32</v>
      </c>
      <c r="AX266" s="13" t="s">
        <v>84</v>
      </c>
      <c r="AY266" s="160" t="s">
        <v>122</v>
      </c>
    </row>
    <row r="267" spans="2:65" s="1" customFormat="1" ht="33" customHeight="1">
      <c r="B267" s="31"/>
      <c r="C267" s="131">
        <v>21</v>
      </c>
      <c r="D267" s="131" t="s">
        <v>125</v>
      </c>
      <c r="E267" s="132" t="s">
        <v>323</v>
      </c>
      <c r="F267" s="133" t="s">
        <v>324</v>
      </c>
      <c r="G267" s="134" t="s">
        <v>314</v>
      </c>
      <c r="H267" s="135">
        <v>6.0430000000000001</v>
      </c>
      <c r="I267" s="136"/>
      <c r="J267" s="137">
        <f>ROUND(I267*H267,2)</f>
        <v>0</v>
      </c>
      <c r="K267" s="133" t="s">
        <v>1</v>
      </c>
      <c r="L267" s="31"/>
      <c r="M267" s="138" t="s">
        <v>1</v>
      </c>
      <c r="N267" s="139" t="s">
        <v>41</v>
      </c>
      <c r="P267" s="140">
        <f>O267*H267</f>
        <v>0</v>
      </c>
      <c r="Q267" s="140">
        <v>0</v>
      </c>
      <c r="R267" s="140">
        <f>Q267*H267</f>
        <v>0</v>
      </c>
      <c r="S267" s="140">
        <v>0</v>
      </c>
      <c r="T267" s="141">
        <f>S267*H267</f>
        <v>0</v>
      </c>
      <c r="AR267" s="142" t="s">
        <v>144</v>
      </c>
      <c r="AT267" s="142" t="s">
        <v>125</v>
      </c>
      <c r="AU267" s="142" t="s">
        <v>86</v>
      </c>
      <c r="AY267" s="16" t="s">
        <v>122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6" t="s">
        <v>84</v>
      </c>
      <c r="BK267" s="143">
        <f>ROUND(I267*H267,2)</f>
        <v>0</v>
      </c>
      <c r="BL267" s="16" t="s">
        <v>144</v>
      </c>
      <c r="BM267" s="142" t="s">
        <v>325</v>
      </c>
    </row>
    <row r="268" spans="2:65" s="11" customFormat="1" ht="22.9" customHeight="1">
      <c r="B268" s="119"/>
      <c r="D268" s="120" t="s">
        <v>75</v>
      </c>
      <c r="E268" s="129" t="s">
        <v>326</v>
      </c>
      <c r="F268" s="129" t="s">
        <v>327</v>
      </c>
      <c r="I268" s="122"/>
      <c r="J268" s="130">
        <f>BK268</f>
        <v>0</v>
      </c>
      <c r="L268" s="119"/>
      <c r="M268" s="124"/>
      <c r="P268" s="125">
        <f>P269</f>
        <v>0</v>
      </c>
      <c r="R268" s="125">
        <f>R269</f>
        <v>0</v>
      </c>
      <c r="T268" s="126">
        <f>T269</f>
        <v>0</v>
      </c>
      <c r="AR268" s="120" t="s">
        <v>84</v>
      </c>
      <c r="AT268" s="127" t="s">
        <v>75</v>
      </c>
      <c r="AU268" s="127" t="s">
        <v>84</v>
      </c>
      <c r="AY268" s="120" t="s">
        <v>122</v>
      </c>
      <c r="BK268" s="128">
        <f>BK269</f>
        <v>0</v>
      </c>
    </row>
    <row r="269" spans="2:65" s="1" customFormat="1" ht="21.75" customHeight="1">
      <c r="B269" s="31"/>
      <c r="C269" s="131">
        <v>22</v>
      </c>
      <c r="D269" s="131" t="s">
        <v>125</v>
      </c>
      <c r="E269" s="132" t="s">
        <v>328</v>
      </c>
      <c r="F269" s="133" t="s">
        <v>329</v>
      </c>
      <c r="G269" s="134" t="s">
        <v>314</v>
      </c>
      <c r="H269" s="135">
        <v>7.7869999999999999</v>
      </c>
      <c r="I269" s="136"/>
      <c r="J269" s="137">
        <f>ROUND(I269*H269,2)</f>
        <v>0</v>
      </c>
      <c r="K269" s="133" t="s">
        <v>1</v>
      </c>
      <c r="L269" s="31"/>
      <c r="M269" s="138" t="s">
        <v>1</v>
      </c>
      <c r="N269" s="139" t="s">
        <v>41</v>
      </c>
      <c r="P269" s="140">
        <f>O269*H269</f>
        <v>0</v>
      </c>
      <c r="Q269" s="140">
        <v>0</v>
      </c>
      <c r="R269" s="140">
        <f>Q269*H269</f>
        <v>0</v>
      </c>
      <c r="S269" s="140">
        <v>0</v>
      </c>
      <c r="T269" s="141">
        <f>S269*H269</f>
        <v>0</v>
      </c>
      <c r="AR269" s="142" t="s">
        <v>144</v>
      </c>
      <c r="AT269" s="142" t="s">
        <v>125</v>
      </c>
      <c r="AU269" s="142" t="s">
        <v>86</v>
      </c>
      <c r="AY269" s="16" t="s">
        <v>122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6" t="s">
        <v>84</v>
      </c>
      <c r="BK269" s="143">
        <f>ROUND(I269*H269,2)</f>
        <v>0</v>
      </c>
      <c r="BL269" s="16" t="s">
        <v>144</v>
      </c>
      <c r="BM269" s="142" t="s">
        <v>330</v>
      </c>
    </row>
    <row r="270" spans="2:65" s="11" customFormat="1" ht="25.9" customHeight="1">
      <c r="B270" s="119"/>
      <c r="D270" s="120" t="s">
        <v>75</v>
      </c>
      <c r="E270" s="121" t="s">
        <v>331</v>
      </c>
      <c r="F270" s="121" t="s">
        <v>332</v>
      </c>
      <c r="I270" s="122"/>
      <c r="J270" s="123">
        <f>BK270</f>
        <v>0</v>
      </c>
      <c r="L270" s="119"/>
      <c r="M270" s="124"/>
      <c r="P270" s="125">
        <f>P271+P313</f>
        <v>0</v>
      </c>
      <c r="R270" s="125">
        <f>R271+R313</f>
        <v>4.6646555999999997</v>
      </c>
      <c r="T270" s="126">
        <f>T271+T313</f>
        <v>0.65413340000000009</v>
      </c>
      <c r="AR270" s="120" t="s">
        <v>86</v>
      </c>
      <c r="AT270" s="127" t="s">
        <v>75</v>
      </c>
      <c r="AU270" s="127" t="s">
        <v>76</v>
      </c>
      <c r="AY270" s="120" t="s">
        <v>122</v>
      </c>
      <c r="BK270" s="128">
        <f>BK271+BK313</f>
        <v>0</v>
      </c>
    </row>
    <row r="271" spans="2:65" s="11" customFormat="1" ht="22.9" customHeight="1">
      <c r="B271" s="119"/>
      <c r="D271" s="120" t="s">
        <v>75</v>
      </c>
      <c r="E271" s="129" t="s">
        <v>333</v>
      </c>
      <c r="F271" s="129" t="s">
        <v>334</v>
      </c>
      <c r="I271" s="122"/>
      <c r="J271" s="130">
        <f>BK271</f>
        <v>0</v>
      </c>
      <c r="L271" s="119"/>
      <c r="M271" s="124"/>
      <c r="P271" s="125">
        <f>SUM(P272:P312)</f>
        <v>0</v>
      </c>
      <c r="R271" s="125">
        <f>SUM(R272:R312)</f>
        <v>0.24412519999999999</v>
      </c>
      <c r="T271" s="126">
        <f>SUM(T272:T312)</f>
        <v>0.18039340000000001</v>
      </c>
      <c r="AR271" s="120" t="s">
        <v>86</v>
      </c>
      <c r="AT271" s="127" t="s">
        <v>75</v>
      </c>
      <c r="AU271" s="127" t="s">
        <v>84</v>
      </c>
      <c r="AY271" s="120" t="s">
        <v>122</v>
      </c>
      <c r="BK271" s="128">
        <f>SUM(BK272:BK312)</f>
        <v>0</v>
      </c>
    </row>
    <row r="272" spans="2:65" s="1" customFormat="1" ht="16.5" customHeight="1">
      <c r="B272" s="31"/>
      <c r="C272" s="131">
        <v>23</v>
      </c>
      <c r="D272" s="131" t="s">
        <v>125</v>
      </c>
      <c r="E272" s="132" t="s">
        <v>335</v>
      </c>
      <c r="F272" s="133" t="s">
        <v>336</v>
      </c>
      <c r="G272" s="134" t="s">
        <v>337</v>
      </c>
      <c r="H272" s="135">
        <v>108.02</v>
      </c>
      <c r="I272" s="136"/>
      <c r="J272" s="137">
        <f>ROUND(I272*H272,2)</f>
        <v>0</v>
      </c>
      <c r="K272" s="133" t="s">
        <v>1</v>
      </c>
      <c r="L272" s="31"/>
      <c r="M272" s="138" t="s">
        <v>1</v>
      </c>
      <c r="N272" s="139" t="s">
        <v>41</v>
      </c>
      <c r="P272" s="140">
        <f>O272*H272</f>
        <v>0</v>
      </c>
      <c r="Q272" s="140">
        <v>0</v>
      </c>
      <c r="R272" s="140">
        <f>Q272*H272</f>
        <v>0</v>
      </c>
      <c r="S272" s="140">
        <v>1.67E-3</v>
      </c>
      <c r="T272" s="141">
        <f>S272*H272</f>
        <v>0.18039340000000001</v>
      </c>
      <c r="AR272" s="142" t="s">
        <v>243</v>
      </c>
      <c r="AT272" s="142" t="s">
        <v>125</v>
      </c>
      <c r="AU272" s="142" t="s">
        <v>86</v>
      </c>
      <c r="AY272" s="16" t="s">
        <v>122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6" t="s">
        <v>84</v>
      </c>
      <c r="BK272" s="143">
        <f>ROUND(I272*H272,2)</f>
        <v>0</v>
      </c>
      <c r="BL272" s="16" t="s">
        <v>243</v>
      </c>
      <c r="BM272" s="142" t="s">
        <v>338</v>
      </c>
    </row>
    <row r="273" spans="2:51" s="12" customFormat="1" ht="11.25">
      <c r="B273" s="153"/>
      <c r="D273" s="144" t="s">
        <v>191</v>
      </c>
      <c r="E273" s="154" t="s">
        <v>1</v>
      </c>
      <c r="F273" s="155" t="s">
        <v>192</v>
      </c>
      <c r="H273" s="154" t="s">
        <v>1</v>
      </c>
      <c r="I273" s="156"/>
      <c r="L273" s="153"/>
      <c r="M273" s="157"/>
      <c r="T273" s="158"/>
      <c r="AT273" s="154" t="s">
        <v>191</v>
      </c>
      <c r="AU273" s="154" t="s">
        <v>86</v>
      </c>
      <c r="AV273" s="12" t="s">
        <v>84</v>
      </c>
      <c r="AW273" s="12" t="s">
        <v>32</v>
      </c>
      <c r="AX273" s="12" t="s">
        <v>76</v>
      </c>
      <c r="AY273" s="154" t="s">
        <v>122</v>
      </c>
    </row>
    <row r="274" spans="2:51" s="13" customFormat="1" ht="11.25">
      <c r="B274" s="159"/>
      <c r="D274" s="144" t="s">
        <v>191</v>
      </c>
      <c r="E274" s="160" t="s">
        <v>1</v>
      </c>
      <c r="F274" s="161" t="s">
        <v>339</v>
      </c>
      <c r="H274" s="162">
        <v>16.8</v>
      </c>
      <c r="I274" s="163"/>
      <c r="L274" s="159"/>
      <c r="M274" s="164"/>
      <c r="T274" s="165"/>
      <c r="AT274" s="160" t="s">
        <v>191</v>
      </c>
      <c r="AU274" s="160" t="s">
        <v>86</v>
      </c>
      <c r="AV274" s="13" t="s">
        <v>86</v>
      </c>
      <c r="AW274" s="13" t="s">
        <v>32</v>
      </c>
      <c r="AX274" s="13" t="s">
        <v>76</v>
      </c>
      <c r="AY274" s="160" t="s">
        <v>122</v>
      </c>
    </row>
    <row r="275" spans="2:51" s="13" customFormat="1" ht="11.25">
      <c r="B275" s="159"/>
      <c r="D275" s="144" t="s">
        <v>191</v>
      </c>
      <c r="E275" s="160" t="s">
        <v>1</v>
      </c>
      <c r="F275" s="161" t="s">
        <v>340</v>
      </c>
      <c r="H275" s="162">
        <v>0.6</v>
      </c>
      <c r="I275" s="163"/>
      <c r="L275" s="159"/>
      <c r="M275" s="164"/>
      <c r="T275" s="165"/>
      <c r="AT275" s="160" t="s">
        <v>191</v>
      </c>
      <c r="AU275" s="160" t="s">
        <v>86</v>
      </c>
      <c r="AV275" s="13" t="s">
        <v>86</v>
      </c>
      <c r="AW275" s="13" t="s">
        <v>32</v>
      </c>
      <c r="AX275" s="13" t="s">
        <v>76</v>
      </c>
      <c r="AY275" s="160" t="s">
        <v>122</v>
      </c>
    </row>
    <row r="276" spans="2:51" s="13" customFormat="1" ht="11.25">
      <c r="B276" s="159"/>
      <c r="D276" s="144" t="s">
        <v>191</v>
      </c>
      <c r="E276" s="160" t="s">
        <v>1</v>
      </c>
      <c r="F276" s="161" t="s">
        <v>341</v>
      </c>
      <c r="H276" s="162">
        <v>3.6</v>
      </c>
      <c r="I276" s="163"/>
      <c r="L276" s="159"/>
      <c r="M276" s="164"/>
      <c r="T276" s="165"/>
      <c r="AT276" s="160" t="s">
        <v>191</v>
      </c>
      <c r="AU276" s="160" t="s">
        <v>86</v>
      </c>
      <c r="AV276" s="13" t="s">
        <v>86</v>
      </c>
      <c r="AW276" s="13" t="s">
        <v>32</v>
      </c>
      <c r="AX276" s="13" t="s">
        <v>76</v>
      </c>
      <c r="AY276" s="160" t="s">
        <v>122</v>
      </c>
    </row>
    <row r="277" spans="2:51" s="13" customFormat="1" ht="11.25">
      <c r="B277" s="159"/>
      <c r="D277" s="144" t="s">
        <v>191</v>
      </c>
      <c r="E277" s="160" t="s">
        <v>1</v>
      </c>
      <c r="F277" s="161" t="s">
        <v>342</v>
      </c>
      <c r="H277" s="162">
        <v>10.8</v>
      </c>
      <c r="I277" s="163"/>
      <c r="L277" s="159"/>
      <c r="M277" s="164"/>
      <c r="T277" s="165"/>
      <c r="AT277" s="160" t="s">
        <v>191</v>
      </c>
      <c r="AU277" s="160" t="s">
        <v>86</v>
      </c>
      <c r="AV277" s="13" t="s">
        <v>86</v>
      </c>
      <c r="AW277" s="13" t="s">
        <v>32</v>
      </c>
      <c r="AX277" s="13" t="s">
        <v>76</v>
      </c>
      <c r="AY277" s="160" t="s">
        <v>122</v>
      </c>
    </row>
    <row r="278" spans="2:51" s="13" customFormat="1" ht="11.25">
      <c r="B278" s="159"/>
      <c r="D278" s="144" t="s">
        <v>191</v>
      </c>
      <c r="E278" s="160" t="s">
        <v>1</v>
      </c>
      <c r="F278" s="161" t="s">
        <v>343</v>
      </c>
      <c r="H278" s="162">
        <v>4.72</v>
      </c>
      <c r="I278" s="163"/>
      <c r="L278" s="159"/>
      <c r="M278" s="164"/>
      <c r="T278" s="165"/>
      <c r="AT278" s="160" t="s">
        <v>191</v>
      </c>
      <c r="AU278" s="160" t="s">
        <v>86</v>
      </c>
      <c r="AV278" s="13" t="s">
        <v>86</v>
      </c>
      <c r="AW278" s="13" t="s">
        <v>32</v>
      </c>
      <c r="AX278" s="13" t="s">
        <v>76</v>
      </c>
      <c r="AY278" s="160" t="s">
        <v>122</v>
      </c>
    </row>
    <row r="279" spans="2:51" s="13" customFormat="1" ht="11.25">
      <c r="B279" s="159"/>
      <c r="D279" s="144" t="s">
        <v>191</v>
      </c>
      <c r="E279" s="160" t="s">
        <v>1</v>
      </c>
      <c r="F279" s="161" t="s">
        <v>344</v>
      </c>
      <c r="H279" s="162">
        <v>5.0999999999999996</v>
      </c>
      <c r="I279" s="163"/>
      <c r="L279" s="159"/>
      <c r="M279" s="164"/>
      <c r="T279" s="165"/>
      <c r="AT279" s="160" t="s">
        <v>191</v>
      </c>
      <c r="AU279" s="160" t="s">
        <v>86</v>
      </c>
      <c r="AV279" s="13" t="s">
        <v>86</v>
      </c>
      <c r="AW279" s="13" t="s">
        <v>32</v>
      </c>
      <c r="AX279" s="13" t="s">
        <v>76</v>
      </c>
      <c r="AY279" s="160" t="s">
        <v>122</v>
      </c>
    </row>
    <row r="280" spans="2:51" s="13" customFormat="1" ht="11.25">
      <c r="B280" s="159"/>
      <c r="D280" s="144" t="s">
        <v>191</v>
      </c>
      <c r="E280" s="160" t="s">
        <v>1</v>
      </c>
      <c r="F280" s="161" t="s">
        <v>345</v>
      </c>
      <c r="H280" s="162">
        <v>4.5999999999999996</v>
      </c>
      <c r="I280" s="163"/>
      <c r="L280" s="159"/>
      <c r="M280" s="164"/>
      <c r="T280" s="165"/>
      <c r="AT280" s="160" t="s">
        <v>191</v>
      </c>
      <c r="AU280" s="160" t="s">
        <v>86</v>
      </c>
      <c r="AV280" s="13" t="s">
        <v>86</v>
      </c>
      <c r="AW280" s="13" t="s">
        <v>32</v>
      </c>
      <c r="AX280" s="13" t="s">
        <v>76</v>
      </c>
      <c r="AY280" s="160" t="s">
        <v>122</v>
      </c>
    </row>
    <row r="281" spans="2:51" s="13" customFormat="1" ht="11.25">
      <c r="B281" s="159"/>
      <c r="D281" s="144" t="s">
        <v>191</v>
      </c>
      <c r="E281" s="160" t="s">
        <v>1</v>
      </c>
      <c r="F281" s="161" t="s">
        <v>346</v>
      </c>
      <c r="H281" s="162">
        <v>2.7</v>
      </c>
      <c r="I281" s="163"/>
      <c r="L281" s="159"/>
      <c r="M281" s="164"/>
      <c r="T281" s="165"/>
      <c r="AT281" s="160" t="s">
        <v>191</v>
      </c>
      <c r="AU281" s="160" t="s">
        <v>86</v>
      </c>
      <c r="AV281" s="13" t="s">
        <v>86</v>
      </c>
      <c r="AW281" s="13" t="s">
        <v>32</v>
      </c>
      <c r="AX281" s="13" t="s">
        <v>76</v>
      </c>
      <c r="AY281" s="160" t="s">
        <v>122</v>
      </c>
    </row>
    <row r="282" spans="2:51" s="12" customFormat="1" ht="11.25">
      <c r="B282" s="153"/>
      <c r="D282" s="144" t="s">
        <v>191</v>
      </c>
      <c r="E282" s="154" t="s">
        <v>1</v>
      </c>
      <c r="F282" s="155" t="s">
        <v>201</v>
      </c>
      <c r="H282" s="154" t="s">
        <v>1</v>
      </c>
      <c r="I282" s="156"/>
      <c r="L282" s="153"/>
      <c r="M282" s="157"/>
      <c r="T282" s="158"/>
      <c r="AT282" s="154" t="s">
        <v>191</v>
      </c>
      <c r="AU282" s="154" t="s">
        <v>86</v>
      </c>
      <c r="AV282" s="12" t="s">
        <v>84</v>
      </c>
      <c r="AW282" s="12" t="s">
        <v>32</v>
      </c>
      <c r="AX282" s="12" t="s">
        <v>76</v>
      </c>
      <c r="AY282" s="154" t="s">
        <v>122</v>
      </c>
    </row>
    <row r="283" spans="2:51" s="13" customFormat="1" ht="11.25">
      <c r="B283" s="159"/>
      <c r="D283" s="144" t="s">
        <v>191</v>
      </c>
      <c r="E283" s="160" t="s">
        <v>1</v>
      </c>
      <c r="F283" s="161" t="s">
        <v>347</v>
      </c>
      <c r="H283" s="162">
        <v>18.72</v>
      </c>
      <c r="I283" s="163"/>
      <c r="L283" s="159"/>
      <c r="M283" s="164"/>
      <c r="T283" s="165"/>
      <c r="AT283" s="160" t="s">
        <v>191</v>
      </c>
      <c r="AU283" s="160" t="s">
        <v>86</v>
      </c>
      <c r="AV283" s="13" t="s">
        <v>86</v>
      </c>
      <c r="AW283" s="13" t="s">
        <v>32</v>
      </c>
      <c r="AX283" s="13" t="s">
        <v>76</v>
      </c>
      <c r="AY283" s="160" t="s">
        <v>122</v>
      </c>
    </row>
    <row r="284" spans="2:51" s="13" customFormat="1" ht="11.25">
      <c r="B284" s="159"/>
      <c r="D284" s="144" t="s">
        <v>191</v>
      </c>
      <c r="E284" s="160" t="s">
        <v>1</v>
      </c>
      <c r="F284" s="161" t="s">
        <v>348</v>
      </c>
      <c r="H284" s="162">
        <v>1.8</v>
      </c>
      <c r="I284" s="163"/>
      <c r="L284" s="159"/>
      <c r="M284" s="164"/>
      <c r="T284" s="165"/>
      <c r="AT284" s="160" t="s">
        <v>191</v>
      </c>
      <c r="AU284" s="160" t="s">
        <v>86</v>
      </c>
      <c r="AV284" s="13" t="s">
        <v>86</v>
      </c>
      <c r="AW284" s="13" t="s">
        <v>32</v>
      </c>
      <c r="AX284" s="13" t="s">
        <v>76</v>
      </c>
      <c r="AY284" s="160" t="s">
        <v>122</v>
      </c>
    </row>
    <row r="285" spans="2:51" s="13" customFormat="1" ht="11.25">
      <c r="B285" s="159"/>
      <c r="D285" s="144" t="s">
        <v>191</v>
      </c>
      <c r="E285" s="160" t="s">
        <v>1</v>
      </c>
      <c r="F285" s="161" t="s">
        <v>349</v>
      </c>
      <c r="H285" s="162">
        <v>5.4</v>
      </c>
      <c r="I285" s="163"/>
      <c r="L285" s="159"/>
      <c r="M285" s="164"/>
      <c r="T285" s="165"/>
      <c r="AT285" s="160" t="s">
        <v>191</v>
      </c>
      <c r="AU285" s="160" t="s">
        <v>86</v>
      </c>
      <c r="AV285" s="13" t="s">
        <v>86</v>
      </c>
      <c r="AW285" s="13" t="s">
        <v>32</v>
      </c>
      <c r="AX285" s="13" t="s">
        <v>76</v>
      </c>
      <c r="AY285" s="160" t="s">
        <v>122</v>
      </c>
    </row>
    <row r="286" spans="2:51" s="13" customFormat="1" ht="11.25">
      <c r="B286" s="159"/>
      <c r="D286" s="144" t="s">
        <v>191</v>
      </c>
      <c r="E286" s="160" t="s">
        <v>1</v>
      </c>
      <c r="F286" s="161" t="s">
        <v>342</v>
      </c>
      <c r="H286" s="162">
        <v>10.8</v>
      </c>
      <c r="I286" s="163"/>
      <c r="L286" s="159"/>
      <c r="M286" s="164"/>
      <c r="T286" s="165"/>
      <c r="AT286" s="160" t="s">
        <v>191</v>
      </c>
      <c r="AU286" s="160" t="s">
        <v>86</v>
      </c>
      <c r="AV286" s="13" t="s">
        <v>86</v>
      </c>
      <c r="AW286" s="13" t="s">
        <v>32</v>
      </c>
      <c r="AX286" s="13" t="s">
        <v>76</v>
      </c>
      <c r="AY286" s="160" t="s">
        <v>122</v>
      </c>
    </row>
    <row r="287" spans="2:51" s="13" customFormat="1" ht="11.25">
      <c r="B287" s="159"/>
      <c r="D287" s="144" t="s">
        <v>191</v>
      </c>
      <c r="E287" s="160" t="s">
        <v>1</v>
      </c>
      <c r="F287" s="161" t="s">
        <v>350</v>
      </c>
      <c r="H287" s="162">
        <v>2.4</v>
      </c>
      <c r="I287" s="163"/>
      <c r="L287" s="159"/>
      <c r="M287" s="164"/>
      <c r="T287" s="165"/>
      <c r="AT287" s="160" t="s">
        <v>191</v>
      </c>
      <c r="AU287" s="160" t="s">
        <v>86</v>
      </c>
      <c r="AV287" s="13" t="s">
        <v>86</v>
      </c>
      <c r="AW287" s="13" t="s">
        <v>32</v>
      </c>
      <c r="AX287" s="13" t="s">
        <v>76</v>
      </c>
      <c r="AY287" s="160" t="s">
        <v>122</v>
      </c>
    </row>
    <row r="288" spans="2:51" s="13" customFormat="1" ht="11.25">
      <c r="B288" s="159"/>
      <c r="D288" s="144" t="s">
        <v>191</v>
      </c>
      <c r="E288" s="160" t="s">
        <v>1</v>
      </c>
      <c r="F288" s="161" t="s">
        <v>351</v>
      </c>
      <c r="H288" s="162">
        <v>13.05</v>
      </c>
      <c r="I288" s="163"/>
      <c r="L288" s="159"/>
      <c r="M288" s="164"/>
      <c r="T288" s="165"/>
      <c r="AT288" s="160" t="s">
        <v>191</v>
      </c>
      <c r="AU288" s="160" t="s">
        <v>86</v>
      </c>
      <c r="AV288" s="13" t="s">
        <v>86</v>
      </c>
      <c r="AW288" s="13" t="s">
        <v>32</v>
      </c>
      <c r="AX288" s="13" t="s">
        <v>76</v>
      </c>
      <c r="AY288" s="160" t="s">
        <v>122</v>
      </c>
    </row>
    <row r="289" spans="2:65" s="13" customFormat="1" ht="11.25">
      <c r="B289" s="159"/>
      <c r="D289" s="144" t="s">
        <v>191</v>
      </c>
      <c r="E289" s="160" t="s">
        <v>1</v>
      </c>
      <c r="F289" s="161" t="s">
        <v>352</v>
      </c>
      <c r="H289" s="162">
        <v>6</v>
      </c>
      <c r="I289" s="163"/>
      <c r="L289" s="159"/>
      <c r="M289" s="164"/>
      <c r="T289" s="165"/>
      <c r="AT289" s="160" t="s">
        <v>191</v>
      </c>
      <c r="AU289" s="160" t="s">
        <v>86</v>
      </c>
      <c r="AV289" s="13" t="s">
        <v>86</v>
      </c>
      <c r="AW289" s="13" t="s">
        <v>32</v>
      </c>
      <c r="AX289" s="13" t="s">
        <v>76</v>
      </c>
      <c r="AY289" s="160" t="s">
        <v>122</v>
      </c>
    </row>
    <row r="290" spans="2:65" s="13" customFormat="1" ht="11.25">
      <c r="B290" s="159"/>
      <c r="D290" s="144" t="s">
        <v>191</v>
      </c>
      <c r="E290" s="160" t="s">
        <v>1</v>
      </c>
      <c r="F290" s="161" t="s">
        <v>353</v>
      </c>
      <c r="H290" s="162">
        <v>0.93</v>
      </c>
      <c r="I290" s="163"/>
      <c r="L290" s="159"/>
      <c r="M290" s="164"/>
      <c r="T290" s="165"/>
      <c r="AT290" s="160" t="s">
        <v>191</v>
      </c>
      <c r="AU290" s="160" t="s">
        <v>86</v>
      </c>
      <c r="AV290" s="13" t="s">
        <v>86</v>
      </c>
      <c r="AW290" s="13" t="s">
        <v>32</v>
      </c>
      <c r="AX290" s="13" t="s">
        <v>76</v>
      </c>
      <c r="AY290" s="160" t="s">
        <v>122</v>
      </c>
    </row>
    <row r="291" spans="2:65" s="14" customFormat="1" ht="11.25">
      <c r="B291" s="166"/>
      <c r="D291" s="144" t="s">
        <v>191</v>
      </c>
      <c r="E291" s="167" t="s">
        <v>1</v>
      </c>
      <c r="F291" s="168" t="s">
        <v>209</v>
      </c>
      <c r="H291" s="169">
        <v>108.02</v>
      </c>
      <c r="I291" s="170"/>
      <c r="L291" s="166"/>
      <c r="M291" s="171"/>
      <c r="T291" s="172"/>
      <c r="AT291" s="167" t="s">
        <v>191</v>
      </c>
      <c r="AU291" s="167" t="s">
        <v>86</v>
      </c>
      <c r="AV291" s="14" t="s">
        <v>144</v>
      </c>
      <c r="AW291" s="14" t="s">
        <v>32</v>
      </c>
      <c r="AX291" s="14" t="s">
        <v>84</v>
      </c>
      <c r="AY291" s="167" t="s">
        <v>122</v>
      </c>
    </row>
    <row r="292" spans="2:65" s="1" customFormat="1" ht="24.2" customHeight="1">
      <c r="B292" s="31"/>
      <c r="C292" s="131">
        <v>24</v>
      </c>
      <c r="D292" s="131" t="s">
        <v>125</v>
      </c>
      <c r="E292" s="132" t="s">
        <v>354</v>
      </c>
      <c r="F292" s="133" t="s">
        <v>355</v>
      </c>
      <c r="G292" s="134" t="s">
        <v>337</v>
      </c>
      <c r="H292" s="135">
        <v>108.02</v>
      </c>
      <c r="I292" s="136"/>
      <c r="J292" s="137">
        <f>ROUND(I292*H292,2)</f>
        <v>0</v>
      </c>
      <c r="K292" s="133" t="s">
        <v>1</v>
      </c>
      <c r="L292" s="31"/>
      <c r="M292" s="138" t="s">
        <v>1</v>
      </c>
      <c r="N292" s="139" t="s">
        <v>41</v>
      </c>
      <c r="P292" s="140">
        <f>O292*H292</f>
        <v>0</v>
      </c>
      <c r="Q292" s="140">
        <v>2.2599999999999999E-3</v>
      </c>
      <c r="R292" s="140">
        <f>Q292*H292</f>
        <v>0.24412519999999999</v>
      </c>
      <c r="S292" s="140">
        <v>0</v>
      </c>
      <c r="T292" s="141">
        <f>S292*H292</f>
        <v>0</v>
      </c>
      <c r="AR292" s="142" t="s">
        <v>243</v>
      </c>
      <c r="AT292" s="142" t="s">
        <v>125</v>
      </c>
      <c r="AU292" s="142" t="s">
        <v>86</v>
      </c>
      <c r="AY292" s="16" t="s">
        <v>122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6" t="s">
        <v>84</v>
      </c>
      <c r="BK292" s="143">
        <f>ROUND(I292*H292,2)</f>
        <v>0</v>
      </c>
      <c r="BL292" s="16" t="s">
        <v>243</v>
      </c>
      <c r="BM292" s="142" t="s">
        <v>356</v>
      </c>
    </row>
    <row r="293" spans="2:65" s="12" customFormat="1" ht="11.25">
      <c r="B293" s="153"/>
      <c r="D293" s="144" t="s">
        <v>191</v>
      </c>
      <c r="E293" s="154" t="s">
        <v>1</v>
      </c>
      <c r="F293" s="155" t="s">
        <v>192</v>
      </c>
      <c r="H293" s="154" t="s">
        <v>1</v>
      </c>
      <c r="I293" s="156"/>
      <c r="L293" s="153"/>
      <c r="M293" s="157"/>
      <c r="T293" s="158"/>
      <c r="AT293" s="154" t="s">
        <v>191</v>
      </c>
      <c r="AU293" s="154" t="s">
        <v>86</v>
      </c>
      <c r="AV293" s="12" t="s">
        <v>84</v>
      </c>
      <c r="AW293" s="12" t="s">
        <v>32</v>
      </c>
      <c r="AX293" s="12" t="s">
        <v>76</v>
      </c>
      <c r="AY293" s="154" t="s">
        <v>122</v>
      </c>
    </row>
    <row r="294" spans="2:65" s="13" customFormat="1" ht="11.25">
      <c r="B294" s="159"/>
      <c r="D294" s="144" t="s">
        <v>191</v>
      </c>
      <c r="E294" s="160" t="s">
        <v>1</v>
      </c>
      <c r="F294" s="161" t="s">
        <v>339</v>
      </c>
      <c r="H294" s="162">
        <v>16.8</v>
      </c>
      <c r="I294" s="163"/>
      <c r="L294" s="159"/>
      <c r="M294" s="164"/>
      <c r="T294" s="165"/>
      <c r="AT294" s="160" t="s">
        <v>191</v>
      </c>
      <c r="AU294" s="160" t="s">
        <v>86</v>
      </c>
      <c r="AV294" s="13" t="s">
        <v>86</v>
      </c>
      <c r="AW294" s="13" t="s">
        <v>32</v>
      </c>
      <c r="AX294" s="13" t="s">
        <v>76</v>
      </c>
      <c r="AY294" s="160" t="s">
        <v>122</v>
      </c>
    </row>
    <row r="295" spans="2:65" s="13" customFormat="1" ht="11.25">
      <c r="B295" s="159"/>
      <c r="D295" s="144" t="s">
        <v>191</v>
      </c>
      <c r="E295" s="160" t="s">
        <v>1</v>
      </c>
      <c r="F295" s="161" t="s">
        <v>340</v>
      </c>
      <c r="H295" s="162">
        <v>0.6</v>
      </c>
      <c r="I295" s="163"/>
      <c r="L295" s="159"/>
      <c r="M295" s="164"/>
      <c r="T295" s="165"/>
      <c r="AT295" s="160" t="s">
        <v>191</v>
      </c>
      <c r="AU295" s="160" t="s">
        <v>86</v>
      </c>
      <c r="AV295" s="13" t="s">
        <v>86</v>
      </c>
      <c r="AW295" s="13" t="s">
        <v>32</v>
      </c>
      <c r="AX295" s="13" t="s">
        <v>76</v>
      </c>
      <c r="AY295" s="160" t="s">
        <v>122</v>
      </c>
    </row>
    <row r="296" spans="2:65" s="13" customFormat="1" ht="11.25">
      <c r="B296" s="159"/>
      <c r="D296" s="144" t="s">
        <v>191</v>
      </c>
      <c r="E296" s="160" t="s">
        <v>1</v>
      </c>
      <c r="F296" s="161" t="s">
        <v>341</v>
      </c>
      <c r="H296" s="162">
        <v>3.6</v>
      </c>
      <c r="I296" s="163"/>
      <c r="L296" s="159"/>
      <c r="M296" s="164"/>
      <c r="T296" s="165"/>
      <c r="AT296" s="160" t="s">
        <v>191</v>
      </c>
      <c r="AU296" s="160" t="s">
        <v>86</v>
      </c>
      <c r="AV296" s="13" t="s">
        <v>86</v>
      </c>
      <c r="AW296" s="13" t="s">
        <v>32</v>
      </c>
      <c r="AX296" s="13" t="s">
        <v>76</v>
      </c>
      <c r="AY296" s="160" t="s">
        <v>122</v>
      </c>
    </row>
    <row r="297" spans="2:65" s="13" customFormat="1" ht="11.25">
      <c r="B297" s="159"/>
      <c r="D297" s="144" t="s">
        <v>191</v>
      </c>
      <c r="E297" s="160" t="s">
        <v>1</v>
      </c>
      <c r="F297" s="161" t="s">
        <v>342</v>
      </c>
      <c r="H297" s="162">
        <v>10.8</v>
      </c>
      <c r="I297" s="163"/>
      <c r="L297" s="159"/>
      <c r="M297" s="164"/>
      <c r="T297" s="165"/>
      <c r="AT297" s="160" t="s">
        <v>191</v>
      </c>
      <c r="AU297" s="160" t="s">
        <v>86</v>
      </c>
      <c r="AV297" s="13" t="s">
        <v>86</v>
      </c>
      <c r="AW297" s="13" t="s">
        <v>32</v>
      </c>
      <c r="AX297" s="13" t="s">
        <v>76</v>
      </c>
      <c r="AY297" s="160" t="s">
        <v>122</v>
      </c>
    </row>
    <row r="298" spans="2:65" s="13" customFormat="1" ht="11.25">
      <c r="B298" s="159"/>
      <c r="D298" s="144" t="s">
        <v>191</v>
      </c>
      <c r="E298" s="160" t="s">
        <v>1</v>
      </c>
      <c r="F298" s="161" t="s">
        <v>343</v>
      </c>
      <c r="H298" s="162">
        <v>4.72</v>
      </c>
      <c r="I298" s="163"/>
      <c r="L298" s="159"/>
      <c r="M298" s="164"/>
      <c r="T298" s="165"/>
      <c r="AT298" s="160" t="s">
        <v>191</v>
      </c>
      <c r="AU298" s="160" t="s">
        <v>86</v>
      </c>
      <c r="AV298" s="13" t="s">
        <v>86</v>
      </c>
      <c r="AW298" s="13" t="s">
        <v>32</v>
      </c>
      <c r="AX298" s="13" t="s">
        <v>76</v>
      </c>
      <c r="AY298" s="160" t="s">
        <v>122</v>
      </c>
    </row>
    <row r="299" spans="2:65" s="13" customFormat="1" ht="11.25">
      <c r="B299" s="159"/>
      <c r="D299" s="144" t="s">
        <v>191</v>
      </c>
      <c r="E299" s="160" t="s">
        <v>1</v>
      </c>
      <c r="F299" s="161" t="s">
        <v>344</v>
      </c>
      <c r="H299" s="162">
        <v>5.0999999999999996</v>
      </c>
      <c r="I299" s="163"/>
      <c r="L299" s="159"/>
      <c r="M299" s="164"/>
      <c r="T299" s="165"/>
      <c r="AT299" s="160" t="s">
        <v>191</v>
      </c>
      <c r="AU299" s="160" t="s">
        <v>86</v>
      </c>
      <c r="AV299" s="13" t="s">
        <v>86</v>
      </c>
      <c r="AW299" s="13" t="s">
        <v>32</v>
      </c>
      <c r="AX299" s="13" t="s">
        <v>76</v>
      </c>
      <c r="AY299" s="160" t="s">
        <v>122</v>
      </c>
    </row>
    <row r="300" spans="2:65" s="13" customFormat="1" ht="11.25">
      <c r="B300" s="159"/>
      <c r="D300" s="144" t="s">
        <v>191</v>
      </c>
      <c r="E300" s="160" t="s">
        <v>1</v>
      </c>
      <c r="F300" s="161" t="s">
        <v>345</v>
      </c>
      <c r="H300" s="162">
        <v>4.5999999999999996</v>
      </c>
      <c r="I300" s="163"/>
      <c r="L300" s="159"/>
      <c r="M300" s="164"/>
      <c r="T300" s="165"/>
      <c r="AT300" s="160" t="s">
        <v>191</v>
      </c>
      <c r="AU300" s="160" t="s">
        <v>86</v>
      </c>
      <c r="AV300" s="13" t="s">
        <v>86</v>
      </c>
      <c r="AW300" s="13" t="s">
        <v>32</v>
      </c>
      <c r="AX300" s="13" t="s">
        <v>76</v>
      </c>
      <c r="AY300" s="160" t="s">
        <v>122</v>
      </c>
    </row>
    <row r="301" spans="2:65" s="13" customFormat="1" ht="11.25">
      <c r="B301" s="159"/>
      <c r="D301" s="144" t="s">
        <v>191</v>
      </c>
      <c r="E301" s="160" t="s">
        <v>1</v>
      </c>
      <c r="F301" s="161" t="s">
        <v>346</v>
      </c>
      <c r="H301" s="162">
        <v>2.7</v>
      </c>
      <c r="I301" s="163"/>
      <c r="L301" s="159"/>
      <c r="M301" s="164"/>
      <c r="T301" s="165"/>
      <c r="AT301" s="160" t="s">
        <v>191</v>
      </c>
      <c r="AU301" s="160" t="s">
        <v>86</v>
      </c>
      <c r="AV301" s="13" t="s">
        <v>86</v>
      </c>
      <c r="AW301" s="13" t="s">
        <v>32</v>
      </c>
      <c r="AX301" s="13" t="s">
        <v>76</v>
      </c>
      <c r="AY301" s="160" t="s">
        <v>122</v>
      </c>
    </row>
    <row r="302" spans="2:65" s="12" customFormat="1" ht="11.25">
      <c r="B302" s="153"/>
      <c r="D302" s="144" t="s">
        <v>191</v>
      </c>
      <c r="E302" s="154" t="s">
        <v>1</v>
      </c>
      <c r="F302" s="155" t="s">
        <v>201</v>
      </c>
      <c r="H302" s="154" t="s">
        <v>1</v>
      </c>
      <c r="I302" s="156"/>
      <c r="L302" s="153"/>
      <c r="M302" s="157"/>
      <c r="T302" s="158"/>
      <c r="AT302" s="154" t="s">
        <v>191</v>
      </c>
      <c r="AU302" s="154" t="s">
        <v>86</v>
      </c>
      <c r="AV302" s="12" t="s">
        <v>84</v>
      </c>
      <c r="AW302" s="12" t="s">
        <v>32</v>
      </c>
      <c r="AX302" s="12" t="s">
        <v>76</v>
      </c>
      <c r="AY302" s="154" t="s">
        <v>122</v>
      </c>
    </row>
    <row r="303" spans="2:65" s="13" customFormat="1" ht="11.25">
      <c r="B303" s="159"/>
      <c r="D303" s="144" t="s">
        <v>191</v>
      </c>
      <c r="E303" s="160" t="s">
        <v>1</v>
      </c>
      <c r="F303" s="161" t="s">
        <v>347</v>
      </c>
      <c r="H303" s="162">
        <v>18.72</v>
      </c>
      <c r="I303" s="163"/>
      <c r="L303" s="159"/>
      <c r="M303" s="164"/>
      <c r="T303" s="165"/>
      <c r="AT303" s="160" t="s">
        <v>191</v>
      </c>
      <c r="AU303" s="160" t="s">
        <v>86</v>
      </c>
      <c r="AV303" s="13" t="s">
        <v>86</v>
      </c>
      <c r="AW303" s="13" t="s">
        <v>32</v>
      </c>
      <c r="AX303" s="13" t="s">
        <v>76</v>
      </c>
      <c r="AY303" s="160" t="s">
        <v>122</v>
      </c>
    </row>
    <row r="304" spans="2:65" s="13" customFormat="1" ht="11.25">
      <c r="B304" s="159"/>
      <c r="D304" s="144" t="s">
        <v>191</v>
      </c>
      <c r="E304" s="160" t="s">
        <v>1</v>
      </c>
      <c r="F304" s="161" t="s">
        <v>348</v>
      </c>
      <c r="H304" s="162">
        <v>1.8</v>
      </c>
      <c r="I304" s="163"/>
      <c r="L304" s="159"/>
      <c r="M304" s="164"/>
      <c r="T304" s="165"/>
      <c r="AT304" s="160" t="s">
        <v>191</v>
      </c>
      <c r="AU304" s="160" t="s">
        <v>86</v>
      </c>
      <c r="AV304" s="13" t="s">
        <v>86</v>
      </c>
      <c r="AW304" s="13" t="s">
        <v>32</v>
      </c>
      <c r="AX304" s="13" t="s">
        <v>76</v>
      </c>
      <c r="AY304" s="160" t="s">
        <v>122</v>
      </c>
    </row>
    <row r="305" spans="2:65" s="13" customFormat="1" ht="11.25">
      <c r="B305" s="159"/>
      <c r="D305" s="144" t="s">
        <v>191</v>
      </c>
      <c r="E305" s="160" t="s">
        <v>1</v>
      </c>
      <c r="F305" s="161" t="s">
        <v>349</v>
      </c>
      <c r="H305" s="162">
        <v>5.4</v>
      </c>
      <c r="I305" s="163"/>
      <c r="L305" s="159"/>
      <c r="M305" s="164"/>
      <c r="T305" s="165"/>
      <c r="AT305" s="160" t="s">
        <v>191</v>
      </c>
      <c r="AU305" s="160" t="s">
        <v>86</v>
      </c>
      <c r="AV305" s="13" t="s">
        <v>86</v>
      </c>
      <c r="AW305" s="13" t="s">
        <v>32</v>
      </c>
      <c r="AX305" s="13" t="s">
        <v>76</v>
      </c>
      <c r="AY305" s="160" t="s">
        <v>122</v>
      </c>
    </row>
    <row r="306" spans="2:65" s="13" customFormat="1" ht="11.25">
      <c r="B306" s="159"/>
      <c r="D306" s="144" t="s">
        <v>191</v>
      </c>
      <c r="E306" s="160" t="s">
        <v>1</v>
      </c>
      <c r="F306" s="161" t="s">
        <v>342</v>
      </c>
      <c r="H306" s="162">
        <v>10.8</v>
      </c>
      <c r="I306" s="163"/>
      <c r="L306" s="159"/>
      <c r="M306" s="164"/>
      <c r="T306" s="165"/>
      <c r="AT306" s="160" t="s">
        <v>191</v>
      </c>
      <c r="AU306" s="160" t="s">
        <v>86</v>
      </c>
      <c r="AV306" s="13" t="s">
        <v>86</v>
      </c>
      <c r="AW306" s="13" t="s">
        <v>32</v>
      </c>
      <c r="AX306" s="13" t="s">
        <v>76</v>
      </c>
      <c r="AY306" s="160" t="s">
        <v>122</v>
      </c>
    </row>
    <row r="307" spans="2:65" s="13" customFormat="1" ht="11.25">
      <c r="B307" s="159"/>
      <c r="D307" s="144" t="s">
        <v>191</v>
      </c>
      <c r="E307" s="160" t="s">
        <v>1</v>
      </c>
      <c r="F307" s="161" t="s">
        <v>350</v>
      </c>
      <c r="H307" s="162">
        <v>2.4</v>
      </c>
      <c r="I307" s="163"/>
      <c r="L307" s="159"/>
      <c r="M307" s="164"/>
      <c r="T307" s="165"/>
      <c r="AT307" s="160" t="s">
        <v>191</v>
      </c>
      <c r="AU307" s="160" t="s">
        <v>86</v>
      </c>
      <c r="AV307" s="13" t="s">
        <v>86</v>
      </c>
      <c r="AW307" s="13" t="s">
        <v>32</v>
      </c>
      <c r="AX307" s="13" t="s">
        <v>76</v>
      </c>
      <c r="AY307" s="160" t="s">
        <v>122</v>
      </c>
    </row>
    <row r="308" spans="2:65" s="13" customFormat="1" ht="11.25">
      <c r="B308" s="159"/>
      <c r="D308" s="144" t="s">
        <v>191</v>
      </c>
      <c r="E308" s="160" t="s">
        <v>1</v>
      </c>
      <c r="F308" s="161" t="s">
        <v>351</v>
      </c>
      <c r="H308" s="162">
        <v>13.05</v>
      </c>
      <c r="I308" s="163"/>
      <c r="L308" s="159"/>
      <c r="M308" s="164"/>
      <c r="T308" s="165"/>
      <c r="AT308" s="160" t="s">
        <v>191</v>
      </c>
      <c r="AU308" s="160" t="s">
        <v>86</v>
      </c>
      <c r="AV308" s="13" t="s">
        <v>86</v>
      </c>
      <c r="AW308" s="13" t="s">
        <v>32</v>
      </c>
      <c r="AX308" s="13" t="s">
        <v>76</v>
      </c>
      <c r="AY308" s="160" t="s">
        <v>122</v>
      </c>
    </row>
    <row r="309" spans="2:65" s="13" customFormat="1" ht="11.25">
      <c r="B309" s="159"/>
      <c r="D309" s="144" t="s">
        <v>191</v>
      </c>
      <c r="E309" s="160" t="s">
        <v>1</v>
      </c>
      <c r="F309" s="161" t="s">
        <v>352</v>
      </c>
      <c r="H309" s="162">
        <v>6</v>
      </c>
      <c r="I309" s="163"/>
      <c r="L309" s="159"/>
      <c r="M309" s="164"/>
      <c r="T309" s="165"/>
      <c r="AT309" s="160" t="s">
        <v>191</v>
      </c>
      <c r="AU309" s="160" t="s">
        <v>86</v>
      </c>
      <c r="AV309" s="13" t="s">
        <v>86</v>
      </c>
      <c r="AW309" s="13" t="s">
        <v>32</v>
      </c>
      <c r="AX309" s="13" t="s">
        <v>76</v>
      </c>
      <c r="AY309" s="160" t="s">
        <v>122</v>
      </c>
    </row>
    <row r="310" spans="2:65" s="13" customFormat="1" ht="11.25">
      <c r="B310" s="159"/>
      <c r="D310" s="144" t="s">
        <v>191</v>
      </c>
      <c r="E310" s="160" t="s">
        <v>1</v>
      </c>
      <c r="F310" s="161" t="s">
        <v>353</v>
      </c>
      <c r="H310" s="162">
        <v>0.93</v>
      </c>
      <c r="I310" s="163"/>
      <c r="L310" s="159"/>
      <c r="M310" s="164"/>
      <c r="T310" s="165"/>
      <c r="AT310" s="160" t="s">
        <v>191</v>
      </c>
      <c r="AU310" s="160" t="s">
        <v>86</v>
      </c>
      <c r="AV310" s="13" t="s">
        <v>86</v>
      </c>
      <c r="AW310" s="13" t="s">
        <v>32</v>
      </c>
      <c r="AX310" s="13" t="s">
        <v>76</v>
      </c>
      <c r="AY310" s="160" t="s">
        <v>122</v>
      </c>
    </row>
    <row r="311" spans="2:65" s="14" customFormat="1" ht="11.25">
      <c r="B311" s="166"/>
      <c r="D311" s="144" t="s">
        <v>191</v>
      </c>
      <c r="E311" s="167" t="s">
        <v>1</v>
      </c>
      <c r="F311" s="168" t="s">
        <v>209</v>
      </c>
      <c r="H311" s="169">
        <v>108.02</v>
      </c>
      <c r="I311" s="170"/>
      <c r="L311" s="166"/>
      <c r="M311" s="171"/>
      <c r="T311" s="172"/>
      <c r="AT311" s="167" t="s">
        <v>191</v>
      </c>
      <c r="AU311" s="167" t="s">
        <v>86</v>
      </c>
      <c r="AV311" s="14" t="s">
        <v>144</v>
      </c>
      <c r="AW311" s="14" t="s">
        <v>32</v>
      </c>
      <c r="AX311" s="14" t="s">
        <v>84</v>
      </c>
      <c r="AY311" s="167" t="s">
        <v>122</v>
      </c>
    </row>
    <row r="312" spans="2:65" s="1" customFormat="1" ht="24.2" customHeight="1">
      <c r="B312" s="31"/>
      <c r="C312" s="131">
        <v>25</v>
      </c>
      <c r="D312" s="131" t="s">
        <v>125</v>
      </c>
      <c r="E312" s="132" t="s">
        <v>357</v>
      </c>
      <c r="F312" s="133" t="s">
        <v>358</v>
      </c>
      <c r="G312" s="134" t="s">
        <v>359</v>
      </c>
      <c r="H312" s="173"/>
      <c r="I312" s="136"/>
      <c r="J312" s="137">
        <f>ROUND(I312*H312,2)</f>
        <v>0</v>
      </c>
      <c r="K312" s="133" t="s">
        <v>1</v>
      </c>
      <c r="L312" s="31"/>
      <c r="M312" s="138" t="s">
        <v>1</v>
      </c>
      <c r="N312" s="139" t="s">
        <v>41</v>
      </c>
      <c r="P312" s="140">
        <f>O312*H312</f>
        <v>0</v>
      </c>
      <c r="Q312" s="140">
        <v>0</v>
      </c>
      <c r="R312" s="140">
        <f>Q312*H312</f>
        <v>0</v>
      </c>
      <c r="S312" s="140">
        <v>0</v>
      </c>
      <c r="T312" s="141">
        <f>S312*H312</f>
        <v>0</v>
      </c>
      <c r="AR312" s="142" t="s">
        <v>243</v>
      </c>
      <c r="AT312" s="142" t="s">
        <v>125</v>
      </c>
      <c r="AU312" s="142" t="s">
        <v>86</v>
      </c>
      <c r="AY312" s="16" t="s">
        <v>122</v>
      </c>
      <c r="BE312" s="143">
        <f>IF(N312="základní",J312,0)</f>
        <v>0</v>
      </c>
      <c r="BF312" s="143">
        <f>IF(N312="snížená",J312,0)</f>
        <v>0</v>
      </c>
      <c r="BG312" s="143">
        <f>IF(N312="zákl. přenesená",J312,0)</f>
        <v>0</v>
      </c>
      <c r="BH312" s="143">
        <f>IF(N312="sníž. přenesená",J312,0)</f>
        <v>0</v>
      </c>
      <c r="BI312" s="143">
        <f>IF(N312="nulová",J312,0)</f>
        <v>0</v>
      </c>
      <c r="BJ312" s="16" t="s">
        <v>84</v>
      </c>
      <c r="BK312" s="143">
        <f>ROUND(I312*H312,2)</f>
        <v>0</v>
      </c>
      <c r="BL312" s="16" t="s">
        <v>243</v>
      </c>
      <c r="BM312" s="142" t="s">
        <v>360</v>
      </c>
    </row>
    <row r="313" spans="2:65" s="11" customFormat="1" ht="22.9" customHeight="1">
      <c r="B313" s="119"/>
      <c r="D313" s="120" t="s">
        <v>75</v>
      </c>
      <c r="E313" s="129" t="s">
        <v>361</v>
      </c>
      <c r="F313" s="129" t="s">
        <v>362</v>
      </c>
      <c r="I313" s="122"/>
      <c r="J313" s="130">
        <f>BK313</f>
        <v>0</v>
      </c>
      <c r="L313" s="119"/>
      <c r="M313" s="124"/>
      <c r="P313" s="125">
        <f>SUM(P314:P424)</f>
        <v>0</v>
      </c>
      <c r="R313" s="125">
        <f>SUM(R314:R424)</f>
        <v>4.4205303999999996</v>
      </c>
      <c r="T313" s="126">
        <f>SUM(T314:T424)</f>
        <v>0.47374000000000005</v>
      </c>
      <c r="AR313" s="120" t="s">
        <v>86</v>
      </c>
      <c r="AT313" s="127" t="s">
        <v>75</v>
      </c>
      <c r="AU313" s="127" t="s">
        <v>84</v>
      </c>
      <c r="AY313" s="120" t="s">
        <v>122</v>
      </c>
      <c r="BK313" s="128">
        <f>SUM(BK314:BK424)</f>
        <v>0</v>
      </c>
    </row>
    <row r="314" spans="2:65" s="1" customFormat="1" ht="33" customHeight="1">
      <c r="B314" s="31"/>
      <c r="C314" s="131">
        <v>26</v>
      </c>
      <c r="D314" s="131" t="s">
        <v>125</v>
      </c>
      <c r="E314" s="132" t="s">
        <v>363</v>
      </c>
      <c r="F314" s="133" t="s">
        <v>364</v>
      </c>
      <c r="G314" s="134" t="s">
        <v>308</v>
      </c>
      <c r="H314" s="135">
        <v>33.18</v>
      </c>
      <c r="I314" s="136"/>
      <c r="J314" s="137">
        <f>ROUND(I314*H314,2)</f>
        <v>0</v>
      </c>
      <c r="K314" s="133" t="s">
        <v>1</v>
      </c>
      <c r="L314" s="31"/>
      <c r="M314" s="138" t="s">
        <v>1</v>
      </c>
      <c r="N314" s="139" t="s">
        <v>41</v>
      </c>
      <c r="P314" s="140">
        <f>O314*H314</f>
        <v>0</v>
      </c>
      <c r="Q314" s="140">
        <v>0</v>
      </c>
      <c r="R314" s="140">
        <f>Q314*H314</f>
        <v>0</v>
      </c>
      <c r="S314" s="140">
        <v>3.0000000000000001E-3</v>
      </c>
      <c r="T314" s="141">
        <f>S314*H314</f>
        <v>9.9540000000000003E-2</v>
      </c>
      <c r="AR314" s="142" t="s">
        <v>243</v>
      </c>
      <c r="AT314" s="142" t="s">
        <v>125</v>
      </c>
      <c r="AU314" s="142" t="s">
        <v>86</v>
      </c>
      <c r="AY314" s="16" t="s">
        <v>122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6" t="s">
        <v>84</v>
      </c>
      <c r="BK314" s="143">
        <f>ROUND(I314*H314,2)</f>
        <v>0</v>
      </c>
      <c r="BL314" s="16" t="s">
        <v>243</v>
      </c>
      <c r="BM314" s="142" t="s">
        <v>365</v>
      </c>
    </row>
    <row r="315" spans="2:65" s="12" customFormat="1" ht="11.25">
      <c r="B315" s="153"/>
      <c r="D315" s="144" t="s">
        <v>191</v>
      </c>
      <c r="E315" s="154" t="s">
        <v>1</v>
      </c>
      <c r="F315" s="155" t="s">
        <v>192</v>
      </c>
      <c r="H315" s="154" t="s">
        <v>1</v>
      </c>
      <c r="I315" s="156"/>
      <c r="L315" s="153"/>
      <c r="M315" s="157"/>
      <c r="T315" s="158"/>
      <c r="AT315" s="154" t="s">
        <v>191</v>
      </c>
      <c r="AU315" s="154" t="s">
        <v>86</v>
      </c>
      <c r="AV315" s="12" t="s">
        <v>84</v>
      </c>
      <c r="AW315" s="12" t="s">
        <v>32</v>
      </c>
      <c r="AX315" s="12" t="s">
        <v>76</v>
      </c>
      <c r="AY315" s="154" t="s">
        <v>122</v>
      </c>
    </row>
    <row r="316" spans="2:65" s="13" customFormat="1" ht="11.25">
      <c r="B316" s="159"/>
      <c r="D316" s="144" t="s">
        <v>191</v>
      </c>
      <c r="E316" s="160" t="s">
        <v>1</v>
      </c>
      <c r="F316" s="161" t="s">
        <v>340</v>
      </c>
      <c r="H316" s="162">
        <v>0.6</v>
      </c>
      <c r="I316" s="163"/>
      <c r="L316" s="159"/>
      <c r="M316" s="164"/>
      <c r="T316" s="165"/>
      <c r="AT316" s="160" t="s">
        <v>191</v>
      </c>
      <c r="AU316" s="160" t="s">
        <v>86</v>
      </c>
      <c r="AV316" s="13" t="s">
        <v>86</v>
      </c>
      <c r="AW316" s="13" t="s">
        <v>32</v>
      </c>
      <c r="AX316" s="13" t="s">
        <v>76</v>
      </c>
      <c r="AY316" s="160" t="s">
        <v>122</v>
      </c>
    </row>
    <row r="317" spans="2:65" s="13" customFormat="1" ht="11.25">
      <c r="B317" s="159"/>
      <c r="D317" s="144" t="s">
        <v>191</v>
      </c>
      <c r="E317" s="160" t="s">
        <v>1</v>
      </c>
      <c r="F317" s="161" t="s">
        <v>341</v>
      </c>
      <c r="H317" s="162">
        <v>3.6</v>
      </c>
      <c r="I317" s="163"/>
      <c r="L317" s="159"/>
      <c r="M317" s="164"/>
      <c r="T317" s="165"/>
      <c r="AT317" s="160" t="s">
        <v>191</v>
      </c>
      <c r="AU317" s="160" t="s">
        <v>86</v>
      </c>
      <c r="AV317" s="13" t="s">
        <v>86</v>
      </c>
      <c r="AW317" s="13" t="s">
        <v>32</v>
      </c>
      <c r="AX317" s="13" t="s">
        <v>76</v>
      </c>
      <c r="AY317" s="160" t="s">
        <v>122</v>
      </c>
    </row>
    <row r="318" spans="2:65" s="13" customFormat="1" ht="11.25">
      <c r="B318" s="159"/>
      <c r="D318" s="144" t="s">
        <v>191</v>
      </c>
      <c r="E318" s="160" t="s">
        <v>1</v>
      </c>
      <c r="F318" s="161" t="s">
        <v>344</v>
      </c>
      <c r="H318" s="162">
        <v>5.0999999999999996</v>
      </c>
      <c r="I318" s="163"/>
      <c r="L318" s="159"/>
      <c r="M318" s="164"/>
      <c r="T318" s="165"/>
      <c r="AT318" s="160" t="s">
        <v>191</v>
      </c>
      <c r="AU318" s="160" t="s">
        <v>86</v>
      </c>
      <c r="AV318" s="13" t="s">
        <v>86</v>
      </c>
      <c r="AW318" s="13" t="s">
        <v>32</v>
      </c>
      <c r="AX318" s="13" t="s">
        <v>76</v>
      </c>
      <c r="AY318" s="160" t="s">
        <v>122</v>
      </c>
    </row>
    <row r="319" spans="2:65" s="13" customFormat="1" ht="11.25">
      <c r="B319" s="159"/>
      <c r="D319" s="144" t="s">
        <v>191</v>
      </c>
      <c r="E319" s="160" t="s">
        <v>1</v>
      </c>
      <c r="F319" s="161" t="s">
        <v>346</v>
      </c>
      <c r="H319" s="162">
        <v>2.7</v>
      </c>
      <c r="I319" s="163"/>
      <c r="L319" s="159"/>
      <c r="M319" s="164"/>
      <c r="T319" s="165"/>
      <c r="AT319" s="160" t="s">
        <v>191</v>
      </c>
      <c r="AU319" s="160" t="s">
        <v>86</v>
      </c>
      <c r="AV319" s="13" t="s">
        <v>86</v>
      </c>
      <c r="AW319" s="13" t="s">
        <v>32</v>
      </c>
      <c r="AX319" s="13" t="s">
        <v>76</v>
      </c>
      <c r="AY319" s="160" t="s">
        <v>122</v>
      </c>
    </row>
    <row r="320" spans="2:65" s="12" customFormat="1" ht="11.25">
      <c r="B320" s="153"/>
      <c r="D320" s="144" t="s">
        <v>191</v>
      </c>
      <c r="E320" s="154" t="s">
        <v>1</v>
      </c>
      <c r="F320" s="155" t="s">
        <v>201</v>
      </c>
      <c r="H320" s="154" t="s">
        <v>1</v>
      </c>
      <c r="I320" s="156"/>
      <c r="L320" s="153"/>
      <c r="M320" s="157"/>
      <c r="T320" s="158"/>
      <c r="AT320" s="154" t="s">
        <v>191</v>
      </c>
      <c r="AU320" s="154" t="s">
        <v>86</v>
      </c>
      <c r="AV320" s="12" t="s">
        <v>84</v>
      </c>
      <c r="AW320" s="12" t="s">
        <v>32</v>
      </c>
      <c r="AX320" s="12" t="s">
        <v>76</v>
      </c>
      <c r="AY320" s="154" t="s">
        <v>122</v>
      </c>
    </row>
    <row r="321" spans="2:65" s="13" customFormat="1" ht="11.25">
      <c r="B321" s="159"/>
      <c r="D321" s="144" t="s">
        <v>191</v>
      </c>
      <c r="E321" s="160" t="s">
        <v>1</v>
      </c>
      <c r="F321" s="161" t="s">
        <v>348</v>
      </c>
      <c r="H321" s="162">
        <v>1.8</v>
      </c>
      <c r="I321" s="163"/>
      <c r="L321" s="159"/>
      <c r="M321" s="164"/>
      <c r="T321" s="165"/>
      <c r="AT321" s="160" t="s">
        <v>191</v>
      </c>
      <c r="AU321" s="160" t="s">
        <v>86</v>
      </c>
      <c r="AV321" s="13" t="s">
        <v>86</v>
      </c>
      <c r="AW321" s="13" t="s">
        <v>32</v>
      </c>
      <c r="AX321" s="13" t="s">
        <v>76</v>
      </c>
      <c r="AY321" s="160" t="s">
        <v>122</v>
      </c>
    </row>
    <row r="322" spans="2:65" s="13" customFormat="1" ht="11.25">
      <c r="B322" s="159"/>
      <c r="D322" s="144" t="s">
        <v>191</v>
      </c>
      <c r="E322" s="160" t="s">
        <v>1</v>
      </c>
      <c r="F322" s="161" t="s">
        <v>349</v>
      </c>
      <c r="H322" s="162">
        <v>5.4</v>
      </c>
      <c r="I322" s="163"/>
      <c r="L322" s="159"/>
      <c r="M322" s="164"/>
      <c r="T322" s="165"/>
      <c r="AT322" s="160" t="s">
        <v>191</v>
      </c>
      <c r="AU322" s="160" t="s">
        <v>86</v>
      </c>
      <c r="AV322" s="13" t="s">
        <v>86</v>
      </c>
      <c r="AW322" s="13" t="s">
        <v>32</v>
      </c>
      <c r="AX322" s="13" t="s">
        <v>76</v>
      </c>
      <c r="AY322" s="160" t="s">
        <v>122</v>
      </c>
    </row>
    <row r="323" spans="2:65" s="13" customFormat="1" ht="11.25">
      <c r="B323" s="159"/>
      <c r="D323" s="144" t="s">
        <v>191</v>
      </c>
      <c r="E323" s="160" t="s">
        <v>1</v>
      </c>
      <c r="F323" s="161" t="s">
        <v>351</v>
      </c>
      <c r="H323" s="162">
        <v>13.05</v>
      </c>
      <c r="I323" s="163"/>
      <c r="L323" s="159"/>
      <c r="M323" s="164"/>
      <c r="T323" s="165"/>
      <c r="AT323" s="160" t="s">
        <v>191</v>
      </c>
      <c r="AU323" s="160" t="s">
        <v>86</v>
      </c>
      <c r="AV323" s="13" t="s">
        <v>86</v>
      </c>
      <c r="AW323" s="13" t="s">
        <v>32</v>
      </c>
      <c r="AX323" s="13" t="s">
        <v>76</v>
      </c>
      <c r="AY323" s="160" t="s">
        <v>122</v>
      </c>
    </row>
    <row r="324" spans="2:65" s="13" customFormat="1" ht="11.25">
      <c r="B324" s="159"/>
      <c r="D324" s="144" t="s">
        <v>191</v>
      </c>
      <c r="E324" s="160" t="s">
        <v>1</v>
      </c>
      <c r="F324" s="161" t="s">
        <v>353</v>
      </c>
      <c r="H324" s="162">
        <v>0.93</v>
      </c>
      <c r="I324" s="163"/>
      <c r="L324" s="159"/>
      <c r="M324" s="164"/>
      <c r="T324" s="165"/>
      <c r="AT324" s="160" t="s">
        <v>191</v>
      </c>
      <c r="AU324" s="160" t="s">
        <v>86</v>
      </c>
      <c r="AV324" s="13" t="s">
        <v>86</v>
      </c>
      <c r="AW324" s="13" t="s">
        <v>32</v>
      </c>
      <c r="AX324" s="13" t="s">
        <v>76</v>
      </c>
      <c r="AY324" s="160" t="s">
        <v>122</v>
      </c>
    </row>
    <row r="325" spans="2:65" s="14" customFormat="1" ht="11.25">
      <c r="B325" s="166"/>
      <c r="D325" s="144" t="s">
        <v>191</v>
      </c>
      <c r="E325" s="167" t="s">
        <v>1</v>
      </c>
      <c r="F325" s="168" t="s">
        <v>209</v>
      </c>
      <c r="H325" s="169">
        <v>33.18</v>
      </c>
      <c r="I325" s="170"/>
      <c r="L325" s="166"/>
      <c r="M325" s="171"/>
      <c r="T325" s="172"/>
      <c r="AT325" s="167" t="s">
        <v>191</v>
      </c>
      <c r="AU325" s="167" t="s">
        <v>86</v>
      </c>
      <c r="AV325" s="14" t="s">
        <v>144</v>
      </c>
      <c r="AW325" s="14" t="s">
        <v>32</v>
      </c>
      <c r="AX325" s="14" t="s">
        <v>84</v>
      </c>
      <c r="AY325" s="167" t="s">
        <v>122</v>
      </c>
    </row>
    <row r="326" spans="2:65" s="1" customFormat="1" ht="33" customHeight="1">
      <c r="B326" s="31"/>
      <c r="C326" s="131">
        <v>27</v>
      </c>
      <c r="D326" s="131" t="s">
        <v>125</v>
      </c>
      <c r="E326" s="132" t="s">
        <v>366</v>
      </c>
      <c r="F326" s="133" t="s">
        <v>367</v>
      </c>
      <c r="G326" s="134" t="s">
        <v>308</v>
      </c>
      <c r="H326" s="135">
        <v>74.84</v>
      </c>
      <c r="I326" s="136"/>
      <c r="J326" s="137">
        <f>ROUND(I326*H326,2)</f>
        <v>0</v>
      </c>
      <c r="K326" s="133" t="s">
        <v>1</v>
      </c>
      <c r="L326" s="31"/>
      <c r="M326" s="138" t="s">
        <v>1</v>
      </c>
      <c r="N326" s="139" t="s">
        <v>41</v>
      </c>
      <c r="P326" s="140">
        <f>O326*H326</f>
        <v>0</v>
      </c>
      <c r="Q326" s="140">
        <v>0</v>
      </c>
      <c r="R326" s="140">
        <f>Q326*H326</f>
        <v>0</v>
      </c>
      <c r="S326" s="140">
        <v>5.0000000000000001E-3</v>
      </c>
      <c r="T326" s="141">
        <f>S326*H326</f>
        <v>0.37420000000000003</v>
      </c>
      <c r="AR326" s="142" t="s">
        <v>243</v>
      </c>
      <c r="AT326" s="142" t="s">
        <v>125</v>
      </c>
      <c r="AU326" s="142" t="s">
        <v>86</v>
      </c>
      <c r="AY326" s="16" t="s">
        <v>122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6" t="s">
        <v>84</v>
      </c>
      <c r="BK326" s="143">
        <f>ROUND(I326*H326,2)</f>
        <v>0</v>
      </c>
      <c r="BL326" s="16" t="s">
        <v>243</v>
      </c>
      <c r="BM326" s="142" t="s">
        <v>368</v>
      </c>
    </row>
    <row r="327" spans="2:65" s="12" customFormat="1" ht="11.25">
      <c r="B327" s="153"/>
      <c r="D327" s="144" t="s">
        <v>191</v>
      </c>
      <c r="E327" s="154" t="s">
        <v>1</v>
      </c>
      <c r="F327" s="155" t="s">
        <v>192</v>
      </c>
      <c r="H327" s="154" t="s">
        <v>1</v>
      </c>
      <c r="I327" s="156"/>
      <c r="L327" s="153"/>
      <c r="M327" s="157"/>
      <c r="T327" s="158"/>
      <c r="AT327" s="154" t="s">
        <v>191</v>
      </c>
      <c r="AU327" s="154" t="s">
        <v>86</v>
      </c>
      <c r="AV327" s="12" t="s">
        <v>84</v>
      </c>
      <c r="AW327" s="12" t="s">
        <v>32</v>
      </c>
      <c r="AX327" s="12" t="s">
        <v>76</v>
      </c>
      <c r="AY327" s="154" t="s">
        <v>122</v>
      </c>
    </row>
    <row r="328" spans="2:65" s="13" customFormat="1" ht="11.25">
      <c r="B328" s="159"/>
      <c r="D328" s="144" t="s">
        <v>191</v>
      </c>
      <c r="E328" s="160" t="s">
        <v>1</v>
      </c>
      <c r="F328" s="161" t="s">
        <v>339</v>
      </c>
      <c r="H328" s="162">
        <v>16.8</v>
      </c>
      <c r="I328" s="163"/>
      <c r="L328" s="159"/>
      <c r="M328" s="164"/>
      <c r="T328" s="165"/>
      <c r="AT328" s="160" t="s">
        <v>191</v>
      </c>
      <c r="AU328" s="160" t="s">
        <v>86</v>
      </c>
      <c r="AV328" s="13" t="s">
        <v>86</v>
      </c>
      <c r="AW328" s="13" t="s">
        <v>32</v>
      </c>
      <c r="AX328" s="13" t="s">
        <v>76</v>
      </c>
      <c r="AY328" s="160" t="s">
        <v>122</v>
      </c>
    </row>
    <row r="329" spans="2:65" s="13" customFormat="1" ht="11.25">
      <c r="B329" s="159"/>
      <c r="D329" s="144" t="s">
        <v>191</v>
      </c>
      <c r="E329" s="160" t="s">
        <v>1</v>
      </c>
      <c r="F329" s="161" t="s">
        <v>342</v>
      </c>
      <c r="H329" s="162">
        <v>10.8</v>
      </c>
      <c r="I329" s="163"/>
      <c r="L329" s="159"/>
      <c r="M329" s="164"/>
      <c r="T329" s="165"/>
      <c r="AT329" s="160" t="s">
        <v>191</v>
      </c>
      <c r="AU329" s="160" t="s">
        <v>86</v>
      </c>
      <c r="AV329" s="13" t="s">
        <v>86</v>
      </c>
      <c r="AW329" s="13" t="s">
        <v>32</v>
      </c>
      <c r="AX329" s="13" t="s">
        <v>76</v>
      </c>
      <c r="AY329" s="160" t="s">
        <v>122</v>
      </c>
    </row>
    <row r="330" spans="2:65" s="13" customFormat="1" ht="11.25">
      <c r="B330" s="159"/>
      <c r="D330" s="144" t="s">
        <v>191</v>
      </c>
      <c r="E330" s="160" t="s">
        <v>1</v>
      </c>
      <c r="F330" s="161" t="s">
        <v>343</v>
      </c>
      <c r="H330" s="162">
        <v>4.72</v>
      </c>
      <c r="I330" s="163"/>
      <c r="L330" s="159"/>
      <c r="M330" s="164"/>
      <c r="T330" s="165"/>
      <c r="AT330" s="160" t="s">
        <v>191</v>
      </c>
      <c r="AU330" s="160" t="s">
        <v>86</v>
      </c>
      <c r="AV330" s="13" t="s">
        <v>86</v>
      </c>
      <c r="AW330" s="13" t="s">
        <v>32</v>
      </c>
      <c r="AX330" s="13" t="s">
        <v>76</v>
      </c>
      <c r="AY330" s="160" t="s">
        <v>122</v>
      </c>
    </row>
    <row r="331" spans="2:65" s="13" customFormat="1" ht="11.25">
      <c r="B331" s="159"/>
      <c r="D331" s="144" t="s">
        <v>191</v>
      </c>
      <c r="E331" s="160" t="s">
        <v>1</v>
      </c>
      <c r="F331" s="161" t="s">
        <v>345</v>
      </c>
      <c r="H331" s="162">
        <v>4.5999999999999996</v>
      </c>
      <c r="I331" s="163"/>
      <c r="L331" s="159"/>
      <c r="M331" s="164"/>
      <c r="T331" s="165"/>
      <c r="AT331" s="160" t="s">
        <v>191</v>
      </c>
      <c r="AU331" s="160" t="s">
        <v>86</v>
      </c>
      <c r="AV331" s="13" t="s">
        <v>86</v>
      </c>
      <c r="AW331" s="13" t="s">
        <v>32</v>
      </c>
      <c r="AX331" s="13" t="s">
        <v>76</v>
      </c>
      <c r="AY331" s="160" t="s">
        <v>122</v>
      </c>
    </row>
    <row r="332" spans="2:65" s="12" customFormat="1" ht="11.25">
      <c r="B332" s="153"/>
      <c r="D332" s="144" t="s">
        <v>191</v>
      </c>
      <c r="E332" s="154" t="s">
        <v>1</v>
      </c>
      <c r="F332" s="155" t="s">
        <v>201</v>
      </c>
      <c r="H332" s="154" t="s">
        <v>1</v>
      </c>
      <c r="I332" s="156"/>
      <c r="L332" s="153"/>
      <c r="M332" s="157"/>
      <c r="T332" s="158"/>
      <c r="AT332" s="154" t="s">
        <v>191</v>
      </c>
      <c r="AU332" s="154" t="s">
        <v>86</v>
      </c>
      <c r="AV332" s="12" t="s">
        <v>84</v>
      </c>
      <c r="AW332" s="12" t="s">
        <v>32</v>
      </c>
      <c r="AX332" s="12" t="s">
        <v>76</v>
      </c>
      <c r="AY332" s="154" t="s">
        <v>122</v>
      </c>
    </row>
    <row r="333" spans="2:65" s="13" customFormat="1" ht="11.25">
      <c r="B333" s="159"/>
      <c r="D333" s="144" t="s">
        <v>191</v>
      </c>
      <c r="E333" s="160" t="s">
        <v>1</v>
      </c>
      <c r="F333" s="161" t="s">
        <v>347</v>
      </c>
      <c r="H333" s="162">
        <v>18.72</v>
      </c>
      <c r="I333" s="163"/>
      <c r="L333" s="159"/>
      <c r="M333" s="164"/>
      <c r="T333" s="165"/>
      <c r="AT333" s="160" t="s">
        <v>191</v>
      </c>
      <c r="AU333" s="160" t="s">
        <v>86</v>
      </c>
      <c r="AV333" s="13" t="s">
        <v>86</v>
      </c>
      <c r="AW333" s="13" t="s">
        <v>32</v>
      </c>
      <c r="AX333" s="13" t="s">
        <v>76</v>
      </c>
      <c r="AY333" s="160" t="s">
        <v>122</v>
      </c>
    </row>
    <row r="334" spans="2:65" s="13" customFormat="1" ht="11.25">
      <c r="B334" s="159"/>
      <c r="D334" s="144" t="s">
        <v>191</v>
      </c>
      <c r="E334" s="160" t="s">
        <v>1</v>
      </c>
      <c r="F334" s="161" t="s">
        <v>342</v>
      </c>
      <c r="H334" s="162">
        <v>10.8</v>
      </c>
      <c r="I334" s="163"/>
      <c r="L334" s="159"/>
      <c r="M334" s="164"/>
      <c r="T334" s="165"/>
      <c r="AT334" s="160" t="s">
        <v>191</v>
      </c>
      <c r="AU334" s="160" t="s">
        <v>86</v>
      </c>
      <c r="AV334" s="13" t="s">
        <v>86</v>
      </c>
      <c r="AW334" s="13" t="s">
        <v>32</v>
      </c>
      <c r="AX334" s="13" t="s">
        <v>76</v>
      </c>
      <c r="AY334" s="160" t="s">
        <v>122</v>
      </c>
    </row>
    <row r="335" spans="2:65" s="13" customFormat="1" ht="11.25">
      <c r="B335" s="159"/>
      <c r="D335" s="144" t="s">
        <v>191</v>
      </c>
      <c r="E335" s="160" t="s">
        <v>1</v>
      </c>
      <c r="F335" s="161" t="s">
        <v>350</v>
      </c>
      <c r="H335" s="162">
        <v>2.4</v>
      </c>
      <c r="I335" s="163"/>
      <c r="L335" s="159"/>
      <c r="M335" s="164"/>
      <c r="T335" s="165"/>
      <c r="AT335" s="160" t="s">
        <v>191</v>
      </c>
      <c r="AU335" s="160" t="s">
        <v>86</v>
      </c>
      <c r="AV335" s="13" t="s">
        <v>86</v>
      </c>
      <c r="AW335" s="13" t="s">
        <v>32</v>
      </c>
      <c r="AX335" s="13" t="s">
        <v>76</v>
      </c>
      <c r="AY335" s="160" t="s">
        <v>122</v>
      </c>
    </row>
    <row r="336" spans="2:65" s="13" customFormat="1" ht="11.25">
      <c r="B336" s="159"/>
      <c r="D336" s="144" t="s">
        <v>191</v>
      </c>
      <c r="E336" s="160" t="s">
        <v>1</v>
      </c>
      <c r="F336" s="161" t="s">
        <v>352</v>
      </c>
      <c r="H336" s="162">
        <v>6</v>
      </c>
      <c r="I336" s="163"/>
      <c r="L336" s="159"/>
      <c r="M336" s="164"/>
      <c r="T336" s="165"/>
      <c r="AT336" s="160" t="s">
        <v>191</v>
      </c>
      <c r="AU336" s="160" t="s">
        <v>86</v>
      </c>
      <c r="AV336" s="13" t="s">
        <v>86</v>
      </c>
      <c r="AW336" s="13" t="s">
        <v>32</v>
      </c>
      <c r="AX336" s="13" t="s">
        <v>76</v>
      </c>
      <c r="AY336" s="160" t="s">
        <v>122</v>
      </c>
    </row>
    <row r="337" spans="2:65" s="14" customFormat="1" ht="11.25">
      <c r="B337" s="166"/>
      <c r="D337" s="144" t="s">
        <v>191</v>
      </c>
      <c r="E337" s="167" t="s">
        <v>1</v>
      </c>
      <c r="F337" s="168" t="s">
        <v>209</v>
      </c>
      <c r="H337" s="169">
        <v>74.84</v>
      </c>
      <c r="I337" s="170"/>
      <c r="L337" s="166"/>
      <c r="M337" s="171"/>
      <c r="T337" s="172"/>
      <c r="AT337" s="167" t="s">
        <v>191</v>
      </c>
      <c r="AU337" s="167" t="s">
        <v>86</v>
      </c>
      <c r="AV337" s="14" t="s">
        <v>144</v>
      </c>
      <c r="AW337" s="14" t="s">
        <v>32</v>
      </c>
      <c r="AX337" s="14" t="s">
        <v>84</v>
      </c>
      <c r="AY337" s="167" t="s">
        <v>122</v>
      </c>
    </row>
    <row r="338" spans="2:65" s="1" customFormat="1" ht="24.2" customHeight="1">
      <c r="B338" s="31"/>
      <c r="C338" s="131">
        <v>28</v>
      </c>
      <c r="D338" s="131" t="s">
        <v>125</v>
      </c>
      <c r="E338" s="132" t="s">
        <v>369</v>
      </c>
      <c r="F338" s="133" t="s">
        <v>370</v>
      </c>
      <c r="G338" s="134" t="s">
        <v>189</v>
      </c>
      <c r="H338" s="135">
        <v>25.614999999999998</v>
      </c>
      <c r="I338" s="136"/>
      <c r="J338" s="137">
        <f>ROUND(I338*H338,2)</f>
        <v>0</v>
      </c>
      <c r="K338" s="133" t="s">
        <v>1</v>
      </c>
      <c r="L338" s="31"/>
      <c r="M338" s="138" t="s">
        <v>1</v>
      </c>
      <c r="N338" s="139" t="s">
        <v>41</v>
      </c>
      <c r="P338" s="140">
        <f>O338*H338</f>
        <v>0</v>
      </c>
      <c r="Q338" s="140">
        <v>2.5999999999999998E-4</v>
      </c>
      <c r="R338" s="140">
        <f>Q338*H338</f>
        <v>6.659899999999999E-3</v>
      </c>
      <c r="S338" s="140">
        <v>0</v>
      </c>
      <c r="T338" s="141">
        <f>S338*H338</f>
        <v>0</v>
      </c>
      <c r="AR338" s="142" t="s">
        <v>243</v>
      </c>
      <c r="AT338" s="142" t="s">
        <v>125</v>
      </c>
      <c r="AU338" s="142" t="s">
        <v>86</v>
      </c>
      <c r="AY338" s="16" t="s">
        <v>122</v>
      </c>
      <c r="BE338" s="143">
        <f>IF(N338="základní",J338,0)</f>
        <v>0</v>
      </c>
      <c r="BF338" s="143">
        <f>IF(N338="snížená",J338,0)</f>
        <v>0</v>
      </c>
      <c r="BG338" s="143">
        <f>IF(N338="zákl. přenesená",J338,0)</f>
        <v>0</v>
      </c>
      <c r="BH338" s="143">
        <f>IF(N338="sníž. přenesená",J338,0)</f>
        <v>0</v>
      </c>
      <c r="BI338" s="143">
        <f>IF(N338="nulová",J338,0)</f>
        <v>0</v>
      </c>
      <c r="BJ338" s="16" t="s">
        <v>84</v>
      </c>
      <c r="BK338" s="143">
        <f>ROUND(I338*H338,2)</f>
        <v>0</v>
      </c>
      <c r="BL338" s="16" t="s">
        <v>243</v>
      </c>
      <c r="BM338" s="142" t="s">
        <v>371</v>
      </c>
    </row>
    <row r="339" spans="2:65" s="12" customFormat="1" ht="11.25">
      <c r="B339" s="153"/>
      <c r="D339" s="144" t="s">
        <v>191</v>
      </c>
      <c r="E339" s="154" t="s">
        <v>1</v>
      </c>
      <c r="F339" s="155" t="s">
        <v>192</v>
      </c>
      <c r="H339" s="154" t="s">
        <v>1</v>
      </c>
      <c r="I339" s="156"/>
      <c r="L339" s="153"/>
      <c r="M339" s="157"/>
      <c r="T339" s="158"/>
      <c r="AT339" s="154" t="s">
        <v>191</v>
      </c>
      <c r="AU339" s="154" t="s">
        <v>86</v>
      </c>
      <c r="AV339" s="12" t="s">
        <v>84</v>
      </c>
      <c r="AW339" s="12" t="s">
        <v>32</v>
      </c>
      <c r="AX339" s="12" t="s">
        <v>76</v>
      </c>
      <c r="AY339" s="154" t="s">
        <v>122</v>
      </c>
    </row>
    <row r="340" spans="2:65" s="13" customFormat="1" ht="11.25">
      <c r="B340" s="159"/>
      <c r="D340" s="144" t="s">
        <v>191</v>
      </c>
      <c r="E340" s="160" t="s">
        <v>1</v>
      </c>
      <c r="F340" s="161" t="s">
        <v>296</v>
      </c>
      <c r="H340" s="162">
        <v>6.0179999999999998</v>
      </c>
      <c r="I340" s="163"/>
      <c r="L340" s="159"/>
      <c r="M340" s="164"/>
      <c r="T340" s="165"/>
      <c r="AT340" s="160" t="s">
        <v>191</v>
      </c>
      <c r="AU340" s="160" t="s">
        <v>86</v>
      </c>
      <c r="AV340" s="13" t="s">
        <v>86</v>
      </c>
      <c r="AW340" s="13" t="s">
        <v>32</v>
      </c>
      <c r="AX340" s="13" t="s">
        <v>76</v>
      </c>
      <c r="AY340" s="160" t="s">
        <v>122</v>
      </c>
    </row>
    <row r="341" spans="2:65" s="13" customFormat="1" ht="11.25">
      <c r="B341" s="159"/>
      <c r="D341" s="144" t="s">
        <v>191</v>
      </c>
      <c r="E341" s="160" t="s">
        <v>1</v>
      </c>
      <c r="F341" s="161" t="s">
        <v>298</v>
      </c>
      <c r="H341" s="162">
        <v>3.24</v>
      </c>
      <c r="I341" s="163"/>
      <c r="L341" s="159"/>
      <c r="M341" s="164"/>
      <c r="T341" s="165"/>
      <c r="AT341" s="160" t="s">
        <v>191</v>
      </c>
      <c r="AU341" s="160" t="s">
        <v>86</v>
      </c>
      <c r="AV341" s="13" t="s">
        <v>86</v>
      </c>
      <c r="AW341" s="13" t="s">
        <v>32</v>
      </c>
      <c r="AX341" s="13" t="s">
        <v>76</v>
      </c>
      <c r="AY341" s="160" t="s">
        <v>122</v>
      </c>
    </row>
    <row r="342" spans="2:65" s="12" customFormat="1" ht="11.25">
      <c r="B342" s="153"/>
      <c r="D342" s="144" t="s">
        <v>191</v>
      </c>
      <c r="E342" s="154" t="s">
        <v>1</v>
      </c>
      <c r="F342" s="155" t="s">
        <v>201</v>
      </c>
      <c r="H342" s="154" t="s">
        <v>1</v>
      </c>
      <c r="I342" s="156"/>
      <c r="L342" s="153"/>
      <c r="M342" s="157"/>
      <c r="T342" s="158"/>
      <c r="AT342" s="154" t="s">
        <v>191</v>
      </c>
      <c r="AU342" s="154" t="s">
        <v>86</v>
      </c>
      <c r="AV342" s="12" t="s">
        <v>84</v>
      </c>
      <c r="AW342" s="12" t="s">
        <v>32</v>
      </c>
      <c r="AX342" s="12" t="s">
        <v>76</v>
      </c>
      <c r="AY342" s="154" t="s">
        <v>122</v>
      </c>
    </row>
    <row r="343" spans="2:65" s="13" customFormat="1" ht="11.25">
      <c r="B343" s="159"/>
      <c r="D343" s="144" t="s">
        <v>191</v>
      </c>
      <c r="E343" s="160" t="s">
        <v>1</v>
      </c>
      <c r="F343" s="161" t="s">
        <v>303</v>
      </c>
      <c r="H343" s="162">
        <v>15.269</v>
      </c>
      <c r="I343" s="163"/>
      <c r="L343" s="159"/>
      <c r="M343" s="164"/>
      <c r="T343" s="165"/>
      <c r="AT343" s="160" t="s">
        <v>191</v>
      </c>
      <c r="AU343" s="160" t="s">
        <v>86</v>
      </c>
      <c r="AV343" s="13" t="s">
        <v>86</v>
      </c>
      <c r="AW343" s="13" t="s">
        <v>32</v>
      </c>
      <c r="AX343" s="13" t="s">
        <v>76</v>
      </c>
      <c r="AY343" s="160" t="s">
        <v>122</v>
      </c>
    </row>
    <row r="344" spans="2:65" s="13" customFormat="1" ht="11.25">
      <c r="B344" s="159"/>
      <c r="D344" s="144" t="s">
        <v>191</v>
      </c>
      <c r="E344" s="160" t="s">
        <v>1</v>
      </c>
      <c r="F344" s="161" t="s">
        <v>305</v>
      </c>
      <c r="H344" s="162">
        <v>1.0880000000000001</v>
      </c>
      <c r="I344" s="163"/>
      <c r="L344" s="159"/>
      <c r="M344" s="164"/>
      <c r="T344" s="165"/>
      <c r="AT344" s="160" t="s">
        <v>191</v>
      </c>
      <c r="AU344" s="160" t="s">
        <v>86</v>
      </c>
      <c r="AV344" s="13" t="s">
        <v>86</v>
      </c>
      <c r="AW344" s="13" t="s">
        <v>32</v>
      </c>
      <c r="AX344" s="13" t="s">
        <v>76</v>
      </c>
      <c r="AY344" s="160" t="s">
        <v>122</v>
      </c>
    </row>
    <row r="345" spans="2:65" s="14" customFormat="1" ht="11.25">
      <c r="B345" s="166"/>
      <c r="D345" s="144" t="s">
        <v>191</v>
      </c>
      <c r="E345" s="167" t="s">
        <v>1</v>
      </c>
      <c r="F345" s="168" t="s">
        <v>209</v>
      </c>
      <c r="H345" s="169">
        <v>25.615000000000002</v>
      </c>
      <c r="I345" s="170"/>
      <c r="L345" s="166"/>
      <c r="M345" s="171"/>
      <c r="T345" s="172"/>
      <c r="AT345" s="167" t="s">
        <v>191</v>
      </c>
      <c r="AU345" s="167" t="s">
        <v>86</v>
      </c>
      <c r="AV345" s="14" t="s">
        <v>144</v>
      </c>
      <c r="AW345" s="14" t="s">
        <v>32</v>
      </c>
      <c r="AX345" s="14" t="s">
        <v>84</v>
      </c>
      <c r="AY345" s="167" t="s">
        <v>122</v>
      </c>
    </row>
    <row r="346" spans="2:65" s="1" customFormat="1" ht="24.2" customHeight="1">
      <c r="B346" s="31"/>
      <c r="C346" s="174">
        <v>29</v>
      </c>
      <c r="D346" s="174" t="s">
        <v>372</v>
      </c>
      <c r="E346" s="175" t="s">
        <v>373</v>
      </c>
      <c r="F346" s="176" t="s">
        <v>374</v>
      </c>
      <c r="G346" s="177" t="s">
        <v>375</v>
      </c>
      <c r="H346" s="178">
        <v>6</v>
      </c>
      <c r="I346" s="179"/>
      <c r="J346" s="180">
        <f>ROUND(I346*H346,2)</f>
        <v>0</v>
      </c>
      <c r="K346" s="176" t="s">
        <v>1</v>
      </c>
      <c r="L346" s="181"/>
      <c r="M346" s="182" t="s">
        <v>1</v>
      </c>
      <c r="N346" s="183" t="s">
        <v>41</v>
      </c>
      <c r="P346" s="140">
        <f>O346*H346</f>
        <v>0</v>
      </c>
      <c r="Q346" s="140">
        <v>3.9579999999999997E-2</v>
      </c>
      <c r="R346" s="140">
        <f>Q346*H346</f>
        <v>0.23747999999999997</v>
      </c>
      <c r="S346" s="140">
        <v>0</v>
      </c>
      <c r="T346" s="141">
        <f>S346*H346</f>
        <v>0</v>
      </c>
      <c r="AR346" s="142" t="s">
        <v>376</v>
      </c>
      <c r="AT346" s="142" t="s">
        <v>372</v>
      </c>
      <c r="AU346" s="142" t="s">
        <v>86</v>
      </c>
      <c r="AY346" s="16" t="s">
        <v>122</v>
      </c>
      <c r="BE346" s="143">
        <f>IF(N346="základní",J346,0)</f>
        <v>0</v>
      </c>
      <c r="BF346" s="143">
        <f>IF(N346="snížená",J346,0)</f>
        <v>0</v>
      </c>
      <c r="BG346" s="143">
        <f>IF(N346="zákl. přenesená",J346,0)</f>
        <v>0</v>
      </c>
      <c r="BH346" s="143">
        <f>IF(N346="sníž. přenesená",J346,0)</f>
        <v>0</v>
      </c>
      <c r="BI346" s="143">
        <f>IF(N346="nulová",J346,0)</f>
        <v>0</v>
      </c>
      <c r="BJ346" s="16" t="s">
        <v>84</v>
      </c>
      <c r="BK346" s="143">
        <f>ROUND(I346*H346,2)</f>
        <v>0</v>
      </c>
      <c r="BL346" s="16" t="s">
        <v>243</v>
      </c>
      <c r="BM346" s="142" t="s">
        <v>377</v>
      </c>
    </row>
    <row r="347" spans="2:65" s="12" customFormat="1" ht="11.25">
      <c r="B347" s="153"/>
      <c r="D347" s="144" t="s">
        <v>191</v>
      </c>
      <c r="E347" s="154" t="s">
        <v>1</v>
      </c>
      <c r="F347" s="155" t="s">
        <v>192</v>
      </c>
      <c r="H347" s="154" t="s">
        <v>1</v>
      </c>
      <c r="I347" s="156"/>
      <c r="L347" s="153"/>
      <c r="M347" s="157"/>
      <c r="T347" s="158"/>
      <c r="AT347" s="154" t="s">
        <v>191</v>
      </c>
      <c r="AU347" s="154" t="s">
        <v>86</v>
      </c>
      <c r="AV347" s="12" t="s">
        <v>84</v>
      </c>
      <c r="AW347" s="12" t="s">
        <v>32</v>
      </c>
      <c r="AX347" s="12" t="s">
        <v>76</v>
      </c>
      <c r="AY347" s="154" t="s">
        <v>122</v>
      </c>
    </row>
    <row r="348" spans="2:65" s="13" customFormat="1" ht="11.25">
      <c r="B348" s="159"/>
      <c r="D348" s="144" t="s">
        <v>191</v>
      </c>
      <c r="E348" s="160" t="s">
        <v>1</v>
      </c>
      <c r="F348" s="161" t="s">
        <v>152</v>
      </c>
      <c r="H348" s="162">
        <v>6</v>
      </c>
      <c r="I348" s="163"/>
      <c r="L348" s="159"/>
      <c r="M348" s="164"/>
      <c r="T348" s="165"/>
      <c r="AT348" s="160" t="s">
        <v>191</v>
      </c>
      <c r="AU348" s="160" t="s">
        <v>86</v>
      </c>
      <c r="AV348" s="13" t="s">
        <v>86</v>
      </c>
      <c r="AW348" s="13" t="s">
        <v>32</v>
      </c>
      <c r="AX348" s="13" t="s">
        <v>84</v>
      </c>
      <c r="AY348" s="160" t="s">
        <v>122</v>
      </c>
    </row>
    <row r="349" spans="2:65" s="1" customFormat="1" ht="24.2" customHeight="1">
      <c r="B349" s="31"/>
      <c r="C349" s="174">
        <v>30</v>
      </c>
      <c r="D349" s="174" t="s">
        <v>372</v>
      </c>
      <c r="E349" s="175" t="s">
        <v>378</v>
      </c>
      <c r="F349" s="176" t="s">
        <v>379</v>
      </c>
      <c r="G349" s="177" t="s">
        <v>375</v>
      </c>
      <c r="H349" s="178">
        <v>3</v>
      </c>
      <c r="I349" s="179"/>
      <c r="J349" s="180">
        <f>ROUND(I349*H349,2)</f>
        <v>0</v>
      </c>
      <c r="K349" s="176" t="s">
        <v>1</v>
      </c>
      <c r="L349" s="181"/>
      <c r="M349" s="182" t="s">
        <v>1</v>
      </c>
      <c r="N349" s="183" t="s">
        <v>41</v>
      </c>
      <c r="P349" s="140">
        <f>O349*H349</f>
        <v>0</v>
      </c>
      <c r="Q349" s="140">
        <v>3.9579999999999997E-2</v>
      </c>
      <c r="R349" s="140">
        <f>Q349*H349</f>
        <v>0.11873999999999998</v>
      </c>
      <c r="S349" s="140">
        <v>0</v>
      </c>
      <c r="T349" s="141">
        <f>S349*H349</f>
        <v>0</v>
      </c>
      <c r="AR349" s="142" t="s">
        <v>376</v>
      </c>
      <c r="AT349" s="142" t="s">
        <v>372</v>
      </c>
      <c r="AU349" s="142" t="s">
        <v>86</v>
      </c>
      <c r="AY349" s="16" t="s">
        <v>122</v>
      </c>
      <c r="BE349" s="143">
        <f>IF(N349="základní",J349,0)</f>
        <v>0</v>
      </c>
      <c r="BF349" s="143">
        <f>IF(N349="snížená",J349,0)</f>
        <v>0</v>
      </c>
      <c r="BG349" s="143">
        <f>IF(N349="zákl. přenesená",J349,0)</f>
        <v>0</v>
      </c>
      <c r="BH349" s="143">
        <f>IF(N349="sníž. přenesená",J349,0)</f>
        <v>0</v>
      </c>
      <c r="BI349" s="143">
        <f>IF(N349="nulová",J349,0)</f>
        <v>0</v>
      </c>
      <c r="BJ349" s="16" t="s">
        <v>84</v>
      </c>
      <c r="BK349" s="143">
        <f>ROUND(I349*H349,2)</f>
        <v>0</v>
      </c>
      <c r="BL349" s="16" t="s">
        <v>243</v>
      </c>
      <c r="BM349" s="142" t="s">
        <v>380</v>
      </c>
    </row>
    <row r="350" spans="2:65" s="12" customFormat="1" ht="11.25">
      <c r="B350" s="153"/>
      <c r="D350" s="144" t="s">
        <v>191</v>
      </c>
      <c r="E350" s="154" t="s">
        <v>1</v>
      </c>
      <c r="F350" s="155" t="s">
        <v>192</v>
      </c>
      <c r="H350" s="154" t="s">
        <v>1</v>
      </c>
      <c r="I350" s="156"/>
      <c r="L350" s="153"/>
      <c r="M350" s="157"/>
      <c r="T350" s="158"/>
      <c r="AT350" s="154" t="s">
        <v>191</v>
      </c>
      <c r="AU350" s="154" t="s">
        <v>86</v>
      </c>
      <c r="AV350" s="12" t="s">
        <v>84</v>
      </c>
      <c r="AW350" s="12" t="s">
        <v>32</v>
      </c>
      <c r="AX350" s="12" t="s">
        <v>76</v>
      </c>
      <c r="AY350" s="154" t="s">
        <v>122</v>
      </c>
    </row>
    <row r="351" spans="2:65" s="13" customFormat="1" ht="11.25">
      <c r="B351" s="159"/>
      <c r="D351" s="144" t="s">
        <v>191</v>
      </c>
      <c r="E351" s="160" t="s">
        <v>1</v>
      </c>
      <c r="F351" s="161" t="s">
        <v>139</v>
      </c>
      <c r="H351" s="162">
        <v>3</v>
      </c>
      <c r="I351" s="163"/>
      <c r="L351" s="159"/>
      <c r="M351" s="164"/>
      <c r="T351" s="165"/>
      <c r="AT351" s="160" t="s">
        <v>191</v>
      </c>
      <c r="AU351" s="160" t="s">
        <v>86</v>
      </c>
      <c r="AV351" s="13" t="s">
        <v>86</v>
      </c>
      <c r="AW351" s="13" t="s">
        <v>32</v>
      </c>
      <c r="AX351" s="13" t="s">
        <v>84</v>
      </c>
      <c r="AY351" s="160" t="s">
        <v>122</v>
      </c>
    </row>
    <row r="352" spans="2:65" s="1" customFormat="1" ht="24.2" customHeight="1">
      <c r="B352" s="31"/>
      <c r="C352" s="174">
        <v>31</v>
      </c>
      <c r="D352" s="174" t="s">
        <v>372</v>
      </c>
      <c r="E352" s="175" t="s">
        <v>381</v>
      </c>
      <c r="F352" s="176" t="s">
        <v>382</v>
      </c>
      <c r="G352" s="177" t="s">
        <v>375</v>
      </c>
      <c r="H352" s="178">
        <v>15</v>
      </c>
      <c r="I352" s="179"/>
      <c r="J352" s="180">
        <f>ROUND(I352*H352,2)</f>
        <v>0</v>
      </c>
      <c r="K352" s="176" t="s">
        <v>1</v>
      </c>
      <c r="L352" s="181"/>
      <c r="M352" s="182" t="s">
        <v>1</v>
      </c>
      <c r="N352" s="183" t="s">
        <v>41</v>
      </c>
      <c r="P352" s="140">
        <f>O352*H352</f>
        <v>0</v>
      </c>
      <c r="Q352" s="140">
        <v>3.9579999999999997E-2</v>
      </c>
      <c r="R352" s="140">
        <f>Q352*H352</f>
        <v>0.59370000000000001</v>
      </c>
      <c r="S352" s="140">
        <v>0</v>
      </c>
      <c r="T352" s="141">
        <f>S352*H352</f>
        <v>0</v>
      </c>
      <c r="AR352" s="142" t="s">
        <v>376</v>
      </c>
      <c r="AT352" s="142" t="s">
        <v>372</v>
      </c>
      <c r="AU352" s="142" t="s">
        <v>86</v>
      </c>
      <c r="AY352" s="16" t="s">
        <v>122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6" t="s">
        <v>84</v>
      </c>
      <c r="BK352" s="143">
        <f>ROUND(I352*H352,2)</f>
        <v>0</v>
      </c>
      <c r="BL352" s="16" t="s">
        <v>243</v>
      </c>
      <c r="BM352" s="142" t="s">
        <v>383</v>
      </c>
    </row>
    <row r="353" spans="2:65" s="12" customFormat="1" ht="11.25">
      <c r="B353" s="153"/>
      <c r="D353" s="144" t="s">
        <v>191</v>
      </c>
      <c r="E353" s="154" t="s">
        <v>1</v>
      </c>
      <c r="F353" s="155" t="s">
        <v>201</v>
      </c>
      <c r="H353" s="154" t="s">
        <v>1</v>
      </c>
      <c r="I353" s="156"/>
      <c r="L353" s="153"/>
      <c r="M353" s="157"/>
      <c r="T353" s="158"/>
      <c r="AT353" s="154" t="s">
        <v>191</v>
      </c>
      <c r="AU353" s="154" t="s">
        <v>86</v>
      </c>
      <c r="AV353" s="12" t="s">
        <v>84</v>
      </c>
      <c r="AW353" s="12" t="s">
        <v>32</v>
      </c>
      <c r="AX353" s="12" t="s">
        <v>76</v>
      </c>
      <c r="AY353" s="154" t="s">
        <v>122</v>
      </c>
    </row>
    <row r="354" spans="2:65" s="13" customFormat="1" ht="11.25">
      <c r="B354" s="159"/>
      <c r="D354" s="144" t="s">
        <v>191</v>
      </c>
      <c r="E354" s="160" t="s">
        <v>1</v>
      </c>
      <c r="F354" s="161" t="s">
        <v>287</v>
      </c>
      <c r="H354" s="162">
        <v>15</v>
      </c>
      <c r="I354" s="163"/>
      <c r="L354" s="159"/>
      <c r="M354" s="164"/>
      <c r="T354" s="165"/>
      <c r="AT354" s="160" t="s">
        <v>191</v>
      </c>
      <c r="AU354" s="160" t="s">
        <v>86</v>
      </c>
      <c r="AV354" s="13" t="s">
        <v>86</v>
      </c>
      <c r="AW354" s="13" t="s">
        <v>32</v>
      </c>
      <c r="AX354" s="13" t="s">
        <v>84</v>
      </c>
      <c r="AY354" s="160" t="s">
        <v>122</v>
      </c>
    </row>
    <row r="355" spans="2:65" s="1" customFormat="1" ht="24.2" customHeight="1">
      <c r="B355" s="31"/>
      <c r="C355" s="174">
        <v>32</v>
      </c>
      <c r="D355" s="174" t="s">
        <v>372</v>
      </c>
      <c r="E355" s="175" t="s">
        <v>384</v>
      </c>
      <c r="F355" s="176" t="s">
        <v>385</v>
      </c>
      <c r="G355" s="177" t="s">
        <v>375</v>
      </c>
      <c r="H355" s="178">
        <v>1</v>
      </c>
      <c r="I355" s="179"/>
      <c r="J355" s="180">
        <f>ROUND(I355*H355,2)</f>
        <v>0</v>
      </c>
      <c r="K355" s="176" t="s">
        <v>1</v>
      </c>
      <c r="L355" s="181"/>
      <c r="M355" s="182" t="s">
        <v>1</v>
      </c>
      <c r="N355" s="183" t="s">
        <v>41</v>
      </c>
      <c r="P355" s="140">
        <f>O355*H355</f>
        <v>0</v>
      </c>
      <c r="Q355" s="140">
        <v>3.9579999999999997E-2</v>
      </c>
      <c r="R355" s="140">
        <f>Q355*H355</f>
        <v>3.9579999999999997E-2</v>
      </c>
      <c r="S355" s="140">
        <v>0</v>
      </c>
      <c r="T355" s="141">
        <f>S355*H355</f>
        <v>0</v>
      </c>
      <c r="AR355" s="142" t="s">
        <v>376</v>
      </c>
      <c r="AT355" s="142" t="s">
        <v>372</v>
      </c>
      <c r="AU355" s="142" t="s">
        <v>86</v>
      </c>
      <c r="AY355" s="16" t="s">
        <v>122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6" t="s">
        <v>84</v>
      </c>
      <c r="BK355" s="143">
        <f>ROUND(I355*H355,2)</f>
        <v>0</v>
      </c>
      <c r="BL355" s="16" t="s">
        <v>243</v>
      </c>
      <c r="BM355" s="142" t="s">
        <v>386</v>
      </c>
    </row>
    <row r="356" spans="2:65" s="1" customFormat="1" ht="24.2" customHeight="1">
      <c r="B356" s="31"/>
      <c r="C356" s="174">
        <v>33</v>
      </c>
      <c r="D356" s="174" t="s">
        <v>372</v>
      </c>
      <c r="E356" s="175" t="s">
        <v>387</v>
      </c>
      <c r="F356" s="176" t="s">
        <v>388</v>
      </c>
      <c r="G356" s="177" t="s">
        <v>375</v>
      </c>
      <c r="H356" s="178">
        <v>2</v>
      </c>
      <c r="I356" s="179"/>
      <c r="J356" s="180">
        <f>ROUND(I356*H356,2)</f>
        <v>0</v>
      </c>
      <c r="K356" s="176" t="s">
        <v>1</v>
      </c>
      <c r="L356" s="181"/>
      <c r="M356" s="182" t="s">
        <v>1</v>
      </c>
      <c r="N356" s="183" t="s">
        <v>41</v>
      </c>
      <c r="P356" s="140">
        <f>O356*H356</f>
        <v>0</v>
      </c>
      <c r="Q356" s="140">
        <v>3.9579999999999997E-2</v>
      </c>
      <c r="R356" s="140">
        <f>Q356*H356</f>
        <v>7.9159999999999994E-2</v>
      </c>
      <c r="S356" s="140">
        <v>0</v>
      </c>
      <c r="T356" s="141">
        <f>S356*H356</f>
        <v>0</v>
      </c>
      <c r="AR356" s="142" t="s">
        <v>376</v>
      </c>
      <c r="AT356" s="142" t="s">
        <v>372</v>
      </c>
      <c r="AU356" s="142" t="s">
        <v>86</v>
      </c>
      <c r="AY356" s="16" t="s">
        <v>122</v>
      </c>
      <c r="BE356" s="143">
        <f>IF(N356="základní",J356,0)</f>
        <v>0</v>
      </c>
      <c r="BF356" s="143">
        <f>IF(N356="snížená",J356,0)</f>
        <v>0</v>
      </c>
      <c r="BG356" s="143">
        <f>IF(N356="zákl. přenesená",J356,0)</f>
        <v>0</v>
      </c>
      <c r="BH356" s="143">
        <f>IF(N356="sníž. přenesená",J356,0)</f>
        <v>0</v>
      </c>
      <c r="BI356" s="143">
        <f>IF(N356="nulová",J356,0)</f>
        <v>0</v>
      </c>
      <c r="BJ356" s="16" t="s">
        <v>84</v>
      </c>
      <c r="BK356" s="143">
        <f>ROUND(I356*H356,2)</f>
        <v>0</v>
      </c>
      <c r="BL356" s="16" t="s">
        <v>243</v>
      </c>
      <c r="BM356" s="142" t="s">
        <v>389</v>
      </c>
    </row>
    <row r="357" spans="2:65" s="1" customFormat="1" ht="24.2" customHeight="1">
      <c r="B357" s="31"/>
      <c r="C357" s="174">
        <v>34</v>
      </c>
      <c r="D357" s="131" t="s">
        <v>125</v>
      </c>
      <c r="E357" s="132" t="s">
        <v>390</v>
      </c>
      <c r="F357" s="133" t="s">
        <v>391</v>
      </c>
      <c r="G357" s="134" t="s">
        <v>189</v>
      </c>
      <c r="H357" s="135">
        <v>173.80199999999999</v>
      </c>
      <c r="I357" s="136"/>
      <c r="J357" s="137">
        <f>ROUND(I357*H357,2)</f>
        <v>0</v>
      </c>
      <c r="K357" s="133" t="s">
        <v>1</v>
      </c>
      <c r="L357" s="31"/>
      <c r="M357" s="138" t="s">
        <v>1</v>
      </c>
      <c r="N357" s="139" t="s">
        <v>41</v>
      </c>
      <c r="P357" s="140">
        <f>O357*H357</f>
        <v>0</v>
      </c>
      <c r="Q357" s="140">
        <v>2.5000000000000001E-4</v>
      </c>
      <c r="R357" s="140">
        <f>Q357*H357</f>
        <v>4.3450499999999996E-2</v>
      </c>
      <c r="S357" s="140">
        <v>0</v>
      </c>
      <c r="T357" s="141">
        <f>S357*H357</f>
        <v>0</v>
      </c>
      <c r="AR357" s="142" t="s">
        <v>243</v>
      </c>
      <c r="AT357" s="142" t="s">
        <v>125</v>
      </c>
      <c r="AU357" s="142" t="s">
        <v>86</v>
      </c>
      <c r="AY357" s="16" t="s">
        <v>122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6" t="s">
        <v>84</v>
      </c>
      <c r="BK357" s="143">
        <f>ROUND(I357*H357,2)</f>
        <v>0</v>
      </c>
      <c r="BL357" s="16" t="s">
        <v>243</v>
      </c>
      <c r="BM357" s="142" t="s">
        <v>392</v>
      </c>
    </row>
    <row r="358" spans="2:65" s="12" customFormat="1" ht="12">
      <c r="B358" s="153"/>
      <c r="C358" s="174"/>
      <c r="D358" s="144" t="s">
        <v>191</v>
      </c>
      <c r="E358" s="154" t="s">
        <v>1</v>
      </c>
      <c r="F358" s="155" t="s">
        <v>192</v>
      </c>
      <c r="H358" s="154" t="s">
        <v>1</v>
      </c>
      <c r="I358" s="156"/>
      <c r="L358" s="153"/>
      <c r="M358" s="157"/>
      <c r="T358" s="158"/>
      <c r="AT358" s="154" t="s">
        <v>191</v>
      </c>
      <c r="AU358" s="154" t="s">
        <v>86</v>
      </c>
      <c r="AV358" s="12" t="s">
        <v>84</v>
      </c>
      <c r="AW358" s="12" t="s">
        <v>32</v>
      </c>
      <c r="AX358" s="12" t="s">
        <v>76</v>
      </c>
      <c r="AY358" s="154" t="s">
        <v>122</v>
      </c>
    </row>
    <row r="359" spans="2:65" s="13" customFormat="1" ht="12">
      <c r="B359" s="159"/>
      <c r="C359" s="174"/>
      <c r="D359" s="144" t="s">
        <v>191</v>
      </c>
      <c r="E359" s="160" t="s">
        <v>1</v>
      </c>
      <c r="F359" s="161" t="s">
        <v>291</v>
      </c>
      <c r="H359" s="162">
        <v>31.92</v>
      </c>
      <c r="I359" s="163"/>
      <c r="L359" s="159"/>
      <c r="M359" s="164"/>
      <c r="T359" s="165"/>
      <c r="AT359" s="160" t="s">
        <v>191</v>
      </c>
      <c r="AU359" s="160" t="s">
        <v>86</v>
      </c>
      <c r="AV359" s="13" t="s">
        <v>86</v>
      </c>
      <c r="AW359" s="13" t="s">
        <v>32</v>
      </c>
      <c r="AX359" s="13" t="s">
        <v>76</v>
      </c>
      <c r="AY359" s="160" t="s">
        <v>122</v>
      </c>
    </row>
    <row r="360" spans="2:65" s="13" customFormat="1" ht="12">
      <c r="B360" s="159"/>
      <c r="C360" s="174"/>
      <c r="D360" s="144" t="s">
        <v>191</v>
      </c>
      <c r="E360" s="160" t="s">
        <v>1</v>
      </c>
      <c r="F360" s="161" t="s">
        <v>293</v>
      </c>
      <c r="H360" s="162">
        <v>8.2799999999999994</v>
      </c>
      <c r="I360" s="163"/>
      <c r="L360" s="159"/>
      <c r="M360" s="164"/>
      <c r="T360" s="165"/>
      <c r="AT360" s="160" t="s">
        <v>191</v>
      </c>
      <c r="AU360" s="160" t="s">
        <v>86</v>
      </c>
      <c r="AV360" s="13" t="s">
        <v>86</v>
      </c>
      <c r="AW360" s="13" t="s">
        <v>32</v>
      </c>
      <c r="AX360" s="13" t="s">
        <v>76</v>
      </c>
      <c r="AY360" s="160" t="s">
        <v>122</v>
      </c>
    </row>
    <row r="361" spans="2:65" s="13" customFormat="1" ht="12">
      <c r="B361" s="159"/>
      <c r="C361" s="174"/>
      <c r="D361" s="144" t="s">
        <v>191</v>
      </c>
      <c r="E361" s="160" t="s">
        <v>1</v>
      </c>
      <c r="F361" s="161" t="s">
        <v>294</v>
      </c>
      <c r="H361" s="162">
        <v>24.84</v>
      </c>
      <c r="I361" s="163"/>
      <c r="L361" s="159"/>
      <c r="M361" s="164"/>
      <c r="T361" s="165"/>
      <c r="AT361" s="160" t="s">
        <v>191</v>
      </c>
      <c r="AU361" s="160" t="s">
        <v>86</v>
      </c>
      <c r="AV361" s="13" t="s">
        <v>86</v>
      </c>
      <c r="AW361" s="13" t="s">
        <v>32</v>
      </c>
      <c r="AX361" s="13" t="s">
        <v>76</v>
      </c>
      <c r="AY361" s="160" t="s">
        <v>122</v>
      </c>
    </row>
    <row r="362" spans="2:65" s="13" customFormat="1" ht="12">
      <c r="B362" s="159"/>
      <c r="C362" s="174"/>
      <c r="D362" s="144" t="s">
        <v>191</v>
      </c>
      <c r="E362" s="160" t="s">
        <v>1</v>
      </c>
      <c r="F362" s="161" t="s">
        <v>295</v>
      </c>
      <c r="H362" s="162">
        <v>8.8740000000000006</v>
      </c>
      <c r="I362" s="163"/>
      <c r="L362" s="159"/>
      <c r="M362" s="164"/>
      <c r="T362" s="165"/>
      <c r="AT362" s="160" t="s">
        <v>191</v>
      </c>
      <c r="AU362" s="160" t="s">
        <v>86</v>
      </c>
      <c r="AV362" s="13" t="s">
        <v>86</v>
      </c>
      <c r="AW362" s="13" t="s">
        <v>32</v>
      </c>
      <c r="AX362" s="13" t="s">
        <v>76</v>
      </c>
      <c r="AY362" s="160" t="s">
        <v>122</v>
      </c>
    </row>
    <row r="363" spans="2:65" s="13" customFormat="1" ht="12">
      <c r="B363" s="159"/>
      <c r="C363" s="174"/>
      <c r="D363" s="144" t="s">
        <v>191</v>
      </c>
      <c r="E363" s="160" t="s">
        <v>1</v>
      </c>
      <c r="F363" s="161" t="s">
        <v>297</v>
      </c>
      <c r="H363" s="162">
        <v>8.2799999999999994</v>
      </c>
      <c r="I363" s="163"/>
      <c r="L363" s="159"/>
      <c r="M363" s="164"/>
      <c r="T363" s="165"/>
      <c r="AT363" s="160" t="s">
        <v>191</v>
      </c>
      <c r="AU363" s="160" t="s">
        <v>86</v>
      </c>
      <c r="AV363" s="13" t="s">
        <v>86</v>
      </c>
      <c r="AW363" s="13" t="s">
        <v>32</v>
      </c>
      <c r="AX363" s="13" t="s">
        <v>76</v>
      </c>
      <c r="AY363" s="160" t="s">
        <v>122</v>
      </c>
    </row>
    <row r="364" spans="2:65" s="12" customFormat="1" ht="12">
      <c r="B364" s="153"/>
      <c r="C364" s="174"/>
      <c r="D364" s="144" t="s">
        <v>191</v>
      </c>
      <c r="E364" s="154" t="s">
        <v>1</v>
      </c>
      <c r="F364" s="155" t="s">
        <v>201</v>
      </c>
      <c r="H364" s="154" t="s">
        <v>1</v>
      </c>
      <c r="I364" s="156"/>
      <c r="L364" s="153"/>
      <c r="M364" s="157"/>
      <c r="T364" s="158"/>
      <c r="AT364" s="154" t="s">
        <v>191</v>
      </c>
      <c r="AU364" s="154" t="s">
        <v>86</v>
      </c>
      <c r="AV364" s="12" t="s">
        <v>84</v>
      </c>
      <c r="AW364" s="12" t="s">
        <v>32</v>
      </c>
      <c r="AX364" s="12" t="s">
        <v>76</v>
      </c>
      <c r="AY364" s="154" t="s">
        <v>122</v>
      </c>
    </row>
    <row r="365" spans="2:65" s="13" customFormat="1" ht="12">
      <c r="B365" s="159"/>
      <c r="C365" s="174"/>
      <c r="D365" s="144" t="s">
        <v>191</v>
      </c>
      <c r="E365" s="160" t="s">
        <v>1</v>
      </c>
      <c r="F365" s="161" t="s">
        <v>299</v>
      </c>
      <c r="H365" s="162">
        <v>35.567999999999998</v>
      </c>
      <c r="I365" s="163"/>
      <c r="L365" s="159"/>
      <c r="M365" s="164"/>
      <c r="T365" s="165"/>
      <c r="AT365" s="160" t="s">
        <v>191</v>
      </c>
      <c r="AU365" s="160" t="s">
        <v>86</v>
      </c>
      <c r="AV365" s="13" t="s">
        <v>86</v>
      </c>
      <c r="AW365" s="13" t="s">
        <v>32</v>
      </c>
      <c r="AX365" s="13" t="s">
        <v>76</v>
      </c>
      <c r="AY365" s="160" t="s">
        <v>122</v>
      </c>
    </row>
    <row r="366" spans="2:65" s="13" customFormat="1" ht="12">
      <c r="B366" s="159"/>
      <c r="C366" s="174"/>
      <c r="D366" s="144" t="s">
        <v>191</v>
      </c>
      <c r="E366" s="160" t="s">
        <v>1</v>
      </c>
      <c r="F366" s="161" t="s">
        <v>300</v>
      </c>
      <c r="H366" s="162">
        <v>3.42</v>
      </c>
      <c r="I366" s="163"/>
      <c r="L366" s="159"/>
      <c r="M366" s="164"/>
      <c r="T366" s="165"/>
      <c r="AT366" s="160" t="s">
        <v>191</v>
      </c>
      <c r="AU366" s="160" t="s">
        <v>86</v>
      </c>
      <c r="AV366" s="13" t="s">
        <v>86</v>
      </c>
      <c r="AW366" s="13" t="s">
        <v>32</v>
      </c>
      <c r="AX366" s="13" t="s">
        <v>76</v>
      </c>
      <c r="AY366" s="160" t="s">
        <v>122</v>
      </c>
    </row>
    <row r="367" spans="2:65" s="13" customFormat="1" ht="12">
      <c r="B367" s="159"/>
      <c r="C367" s="174"/>
      <c r="D367" s="144" t="s">
        <v>191</v>
      </c>
      <c r="E367" s="160" t="s">
        <v>1</v>
      </c>
      <c r="F367" s="161" t="s">
        <v>301</v>
      </c>
      <c r="H367" s="162">
        <v>12.42</v>
      </c>
      <c r="I367" s="163"/>
      <c r="L367" s="159"/>
      <c r="M367" s="164"/>
      <c r="T367" s="165"/>
      <c r="AT367" s="160" t="s">
        <v>191</v>
      </c>
      <c r="AU367" s="160" t="s">
        <v>86</v>
      </c>
      <c r="AV367" s="13" t="s">
        <v>86</v>
      </c>
      <c r="AW367" s="13" t="s">
        <v>32</v>
      </c>
      <c r="AX367" s="13" t="s">
        <v>76</v>
      </c>
      <c r="AY367" s="160" t="s">
        <v>122</v>
      </c>
    </row>
    <row r="368" spans="2:65" s="13" customFormat="1" ht="12">
      <c r="B368" s="159"/>
      <c r="C368" s="174"/>
      <c r="D368" s="144" t="s">
        <v>191</v>
      </c>
      <c r="E368" s="160" t="s">
        <v>1</v>
      </c>
      <c r="F368" s="161" t="s">
        <v>294</v>
      </c>
      <c r="H368" s="162">
        <v>24.84</v>
      </c>
      <c r="I368" s="163"/>
      <c r="L368" s="159"/>
      <c r="M368" s="164"/>
      <c r="T368" s="165"/>
      <c r="AT368" s="160" t="s">
        <v>191</v>
      </c>
      <c r="AU368" s="160" t="s">
        <v>86</v>
      </c>
      <c r="AV368" s="13" t="s">
        <v>86</v>
      </c>
      <c r="AW368" s="13" t="s">
        <v>32</v>
      </c>
      <c r="AX368" s="13" t="s">
        <v>76</v>
      </c>
      <c r="AY368" s="160" t="s">
        <v>122</v>
      </c>
    </row>
    <row r="369" spans="2:65" s="13" customFormat="1" ht="12">
      <c r="B369" s="159"/>
      <c r="C369" s="174"/>
      <c r="D369" s="144" t="s">
        <v>191</v>
      </c>
      <c r="E369" s="160" t="s">
        <v>1</v>
      </c>
      <c r="F369" s="161" t="s">
        <v>302</v>
      </c>
      <c r="H369" s="162">
        <v>4.5599999999999996</v>
      </c>
      <c r="I369" s="163"/>
      <c r="L369" s="159"/>
      <c r="M369" s="164"/>
      <c r="T369" s="165"/>
      <c r="AT369" s="160" t="s">
        <v>191</v>
      </c>
      <c r="AU369" s="160" t="s">
        <v>86</v>
      </c>
      <c r="AV369" s="13" t="s">
        <v>86</v>
      </c>
      <c r="AW369" s="13" t="s">
        <v>32</v>
      </c>
      <c r="AX369" s="13" t="s">
        <v>76</v>
      </c>
      <c r="AY369" s="160" t="s">
        <v>122</v>
      </c>
    </row>
    <row r="370" spans="2:65" s="13" customFormat="1" ht="12">
      <c r="B370" s="159"/>
      <c r="C370" s="174"/>
      <c r="D370" s="144" t="s">
        <v>191</v>
      </c>
      <c r="E370" s="160" t="s">
        <v>1</v>
      </c>
      <c r="F370" s="161" t="s">
        <v>304</v>
      </c>
      <c r="H370" s="162">
        <v>10.8</v>
      </c>
      <c r="I370" s="163"/>
      <c r="L370" s="159"/>
      <c r="M370" s="164"/>
      <c r="T370" s="165"/>
      <c r="AT370" s="160" t="s">
        <v>191</v>
      </c>
      <c r="AU370" s="160" t="s">
        <v>86</v>
      </c>
      <c r="AV370" s="13" t="s">
        <v>86</v>
      </c>
      <c r="AW370" s="13" t="s">
        <v>32</v>
      </c>
      <c r="AX370" s="13" t="s">
        <v>76</v>
      </c>
      <c r="AY370" s="160" t="s">
        <v>122</v>
      </c>
    </row>
    <row r="371" spans="2:65" s="14" customFormat="1" ht="12">
      <c r="B371" s="166"/>
      <c r="C371" s="174"/>
      <c r="D371" s="144" t="s">
        <v>191</v>
      </c>
      <c r="E371" s="167" t="s">
        <v>1</v>
      </c>
      <c r="F371" s="168" t="s">
        <v>209</v>
      </c>
      <c r="H371" s="169">
        <v>173.80199999999999</v>
      </c>
      <c r="I371" s="170"/>
      <c r="L371" s="166"/>
      <c r="M371" s="171"/>
      <c r="T371" s="172"/>
      <c r="AT371" s="167" t="s">
        <v>191</v>
      </c>
      <c r="AU371" s="167" t="s">
        <v>86</v>
      </c>
      <c r="AV371" s="14" t="s">
        <v>144</v>
      </c>
      <c r="AW371" s="14" t="s">
        <v>32</v>
      </c>
      <c r="AX371" s="14" t="s">
        <v>84</v>
      </c>
      <c r="AY371" s="167" t="s">
        <v>122</v>
      </c>
    </row>
    <row r="372" spans="2:65" s="1" customFormat="1" ht="24.2" customHeight="1">
      <c r="B372" s="31"/>
      <c r="C372" s="174">
        <v>35</v>
      </c>
      <c r="D372" s="174" t="s">
        <v>372</v>
      </c>
      <c r="E372" s="175" t="s">
        <v>393</v>
      </c>
      <c r="F372" s="176" t="s">
        <v>394</v>
      </c>
      <c r="G372" s="177" t="s">
        <v>375</v>
      </c>
      <c r="H372" s="178">
        <v>14</v>
      </c>
      <c r="I372" s="179"/>
      <c r="J372" s="180">
        <f>ROUND(I372*H372,2)</f>
        <v>0</v>
      </c>
      <c r="K372" s="176" t="s">
        <v>1</v>
      </c>
      <c r="L372" s="181"/>
      <c r="M372" s="182" t="s">
        <v>1</v>
      </c>
      <c r="N372" s="183" t="s">
        <v>41</v>
      </c>
      <c r="P372" s="140">
        <f>O372*H372</f>
        <v>0</v>
      </c>
      <c r="Q372" s="140">
        <v>3.7960000000000001E-2</v>
      </c>
      <c r="R372" s="140">
        <f>Q372*H372</f>
        <v>0.53144000000000002</v>
      </c>
      <c r="S372" s="140">
        <v>0</v>
      </c>
      <c r="T372" s="141">
        <f>S372*H372</f>
        <v>0</v>
      </c>
      <c r="AR372" s="142" t="s">
        <v>376</v>
      </c>
      <c r="AT372" s="142" t="s">
        <v>372</v>
      </c>
      <c r="AU372" s="142" t="s">
        <v>86</v>
      </c>
      <c r="AY372" s="16" t="s">
        <v>122</v>
      </c>
      <c r="BE372" s="143">
        <f>IF(N372="základní",J372,0)</f>
        <v>0</v>
      </c>
      <c r="BF372" s="143">
        <f>IF(N372="snížená",J372,0)</f>
        <v>0</v>
      </c>
      <c r="BG372" s="143">
        <f>IF(N372="zákl. přenesená",J372,0)</f>
        <v>0</v>
      </c>
      <c r="BH372" s="143">
        <f>IF(N372="sníž. přenesená",J372,0)</f>
        <v>0</v>
      </c>
      <c r="BI372" s="143">
        <f>IF(N372="nulová",J372,0)</f>
        <v>0</v>
      </c>
      <c r="BJ372" s="16" t="s">
        <v>84</v>
      </c>
      <c r="BK372" s="143">
        <f>ROUND(I372*H372,2)</f>
        <v>0</v>
      </c>
      <c r="BL372" s="16" t="s">
        <v>243</v>
      </c>
      <c r="BM372" s="142" t="s">
        <v>395</v>
      </c>
    </row>
    <row r="373" spans="2:65" s="12" customFormat="1" ht="12">
      <c r="B373" s="153"/>
      <c r="C373" s="174"/>
      <c r="D373" s="144" t="s">
        <v>191</v>
      </c>
      <c r="E373" s="154" t="s">
        <v>1</v>
      </c>
      <c r="F373" s="155" t="s">
        <v>192</v>
      </c>
      <c r="H373" s="154" t="s">
        <v>1</v>
      </c>
      <c r="I373" s="156"/>
      <c r="L373" s="153"/>
      <c r="M373" s="157"/>
      <c r="T373" s="158"/>
      <c r="AT373" s="154" t="s">
        <v>191</v>
      </c>
      <c r="AU373" s="154" t="s">
        <v>86</v>
      </c>
      <c r="AV373" s="12" t="s">
        <v>84</v>
      </c>
      <c r="AW373" s="12" t="s">
        <v>32</v>
      </c>
      <c r="AX373" s="12" t="s">
        <v>76</v>
      </c>
      <c r="AY373" s="154" t="s">
        <v>122</v>
      </c>
    </row>
    <row r="374" spans="2:65" s="13" customFormat="1" ht="12">
      <c r="B374" s="159"/>
      <c r="C374" s="174"/>
      <c r="D374" s="144" t="s">
        <v>191</v>
      </c>
      <c r="E374" s="160" t="s">
        <v>1</v>
      </c>
      <c r="F374" s="161" t="s">
        <v>283</v>
      </c>
      <c r="H374" s="162">
        <v>14</v>
      </c>
      <c r="I374" s="163"/>
      <c r="L374" s="159"/>
      <c r="M374" s="164"/>
      <c r="T374" s="165"/>
      <c r="AT374" s="160" t="s">
        <v>191</v>
      </c>
      <c r="AU374" s="160" t="s">
        <v>86</v>
      </c>
      <c r="AV374" s="13" t="s">
        <v>86</v>
      </c>
      <c r="AW374" s="13" t="s">
        <v>32</v>
      </c>
      <c r="AX374" s="13" t="s">
        <v>84</v>
      </c>
      <c r="AY374" s="160" t="s">
        <v>122</v>
      </c>
    </row>
    <row r="375" spans="2:65" s="1" customFormat="1" ht="24.2" customHeight="1">
      <c r="B375" s="31"/>
      <c r="C375" s="174">
        <v>36</v>
      </c>
      <c r="D375" s="174" t="s">
        <v>372</v>
      </c>
      <c r="E375" s="175" t="s">
        <v>396</v>
      </c>
      <c r="F375" s="176" t="s">
        <v>397</v>
      </c>
      <c r="G375" s="177" t="s">
        <v>375</v>
      </c>
      <c r="H375" s="178">
        <v>4</v>
      </c>
      <c r="I375" s="179"/>
      <c r="J375" s="180">
        <f>ROUND(I375*H375,2)</f>
        <v>0</v>
      </c>
      <c r="K375" s="176" t="s">
        <v>1</v>
      </c>
      <c r="L375" s="181"/>
      <c r="M375" s="182" t="s">
        <v>1</v>
      </c>
      <c r="N375" s="183" t="s">
        <v>41</v>
      </c>
      <c r="P375" s="140">
        <f>O375*H375</f>
        <v>0</v>
      </c>
      <c r="Q375" s="140">
        <v>3.7960000000000001E-2</v>
      </c>
      <c r="R375" s="140">
        <f>Q375*H375</f>
        <v>0.15184</v>
      </c>
      <c r="S375" s="140">
        <v>0</v>
      </c>
      <c r="T375" s="141">
        <f>S375*H375</f>
        <v>0</v>
      </c>
      <c r="AR375" s="142" t="s">
        <v>376</v>
      </c>
      <c r="AT375" s="142" t="s">
        <v>372</v>
      </c>
      <c r="AU375" s="142" t="s">
        <v>86</v>
      </c>
      <c r="AY375" s="16" t="s">
        <v>122</v>
      </c>
      <c r="BE375" s="143">
        <f>IF(N375="základní",J375,0)</f>
        <v>0</v>
      </c>
      <c r="BF375" s="143">
        <f>IF(N375="snížená",J375,0)</f>
        <v>0</v>
      </c>
      <c r="BG375" s="143">
        <f>IF(N375="zákl. přenesená",J375,0)</f>
        <v>0</v>
      </c>
      <c r="BH375" s="143">
        <f>IF(N375="sníž. přenesená",J375,0)</f>
        <v>0</v>
      </c>
      <c r="BI375" s="143">
        <f>IF(N375="nulová",J375,0)</f>
        <v>0</v>
      </c>
      <c r="BJ375" s="16" t="s">
        <v>84</v>
      </c>
      <c r="BK375" s="143">
        <f>ROUND(I375*H375,2)</f>
        <v>0</v>
      </c>
      <c r="BL375" s="16" t="s">
        <v>243</v>
      </c>
      <c r="BM375" s="142" t="s">
        <v>398</v>
      </c>
    </row>
    <row r="376" spans="2:65" s="12" customFormat="1" ht="12">
      <c r="B376" s="153"/>
      <c r="C376" s="174"/>
      <c r="D376" s="144" t="s">
        <v>191</v>
      </c>
      <c r="E376" s="154" t="s">
        <v>1</v>
      </c>
      <c r="F376" s="155" t="s">
        <v>192</v>
      </c>
      <c r="H376" s="154" t="s">
        <v>1</v>
      </c>
      <c r="I376" s="156"/>
      <c r="L376" s="153"/>
      <c r="M376" s="157"/>
      <c r="T376" s="158"/>
      <c r="AT376" s="154" t="s">
        <v>191</v>
      </c>
      <c r="AU376" s="154" t="s">
        <v>86</v>
      </c>
      <c r="AV376" s="12" t="s">
        <v>84</v>
      </c>
      <c r="AW376" s="12" t="s">
        <v>32</v>
      </c>
      <c r="AX376" s="12" t="s">
        <v>76</v>
      </c>
      <c r="AY376" s="154" t="s">
        <v>122</v>
      </c>
    </row>
    <row r="377" spans="2:65" s="13" customFormat="1" ht="12">
      <c r="B377" s="159"/>
      <c r="C377" s="174"/>
      <c r="D377" s="144" t="s">
        <v>191</v>
      </c>
      <c r="E377" s="160" t="s">
        <v>1</v>
      </c>
      <c r="F377" s="161" t="s">
        <v>144</v>
      </c>
      <c r="H377" s="162">
        <v>4</v>
      </c>
      <c r="I377" s="163"/>
      <c r="L377" s="159"/>
      <c r="M377" s="164"/>
      <c r="T377" s="165"/>
      <c r="AT377" s="160" t="s">
        <v>191</v>
      </c>
      <c r="AU377" s="160" t="s">
        <v>86</v>
      </c>
      <c r="AV377" s="13" t="s">
        <v>86</v>
      </c>
      <c r="AW377" s="13" t="s">
        <v>32</v>
      </c>
      <c r="AX377" s="13" t="s">
        <v>84</v>
      </c>
      <c r="AY377" s="160" t="s">
        <v>122</v>
      </c>
    </row>
    <row r="378" spans="2:65" s="1" customFormat="1" ht="24.2" customHeight="1">
      <c r="B378" s="31"/>
      <c r="C378" s="174">
        <v>37</v>
      </c>
      <c r="D378" s="174" t="s">
        <v>372</v>
      </c>
      <c r="E378" s="175" t="s">
        <v>399</v>
      </c>
      <c r="F378" s="176" t="s">
        <v>400</v>
      </c>
      <c r="G378" s="177" t="s">
        <v>375</v>
      </c>
      <c r="H378" s="178">
        <v>9</v>
      </c>
      <c r="I378" s="179"/>
      <c r="J378" s="180">
        <f>ROUND(I378*H378,2)</f>
        <v>0</v>
      </c>
      <c r="K378" s="176" t="s">
        <v>1</v>
      </c>
      <c r="L378" s="181"/>
      <c r="M378" s="182" t="s">
        <v>1</v>
      </c>
      <c r="N378" s="183" t="s">
        <v>41</v>
      </c>
      <c r="P378" s="140">
        <f>O378*H378</f>
        <v>0</v>
      </c>
      <c r="Q378" s="140">
        <v>3.7960000000000001E-2</v>
      </c>
      <c r="R378" s="140">
        <f>Q378*H378</f>
        <v>0.34164</v>
      </c>
      <c r="S378" s="140">
        <v>0</v>
      </c>
      <c r="T378" s="141">
        <f>S378*H378</f>
        <v>0</v>
      </c>
      <c r="AR378" s="142" t="s">
        <v>376</v>
      </c>
      <c r="AT378" s="142" t="s">
        <v>372</v>
      </c>
      <c r="AU378" s="142" t="s">
        <v>86</v>
      </c>
      <c r="AY378" s="16" t="s">
        <v>122</v>
      </c>
      <c r="BE378" s="143">
        <f>IF(N378="základní",J378,0)</f>
        <v>0</v>
      </c>
      <c r="BF378" s="143">
        <f>IF(N378="snížená",J378,0)</f>
        <v>0</v>
      </c>
      <c r="BG378" s="143">
        <f>IF(N378="zákl. přenesená",J378,0)</f>
        <v>0</v>
      </c>
      <c r="BH378" s="143">
        <f>IF(N378="sníž. přenesená",J378,0)</f>
        <v>0</v>
      </c>
      <c r="BI378" s="143">
        <f>IF(N378="nulová",J378,0)</f>
        <v>0</v>
      </c>
      <c r="BJ378" s="16" t="s">
        <v>84</v>
      </c>
      <c r="BK378" s="143">
        <f>ROUND(I378*H378,2)</f>
        <v>0</v>
      </c>
      <c r="BL378" s="16" t="s">
        <v>243</v>
      </c>
      <c r="BM378" s="142" t="s">
        <v>401</v>
      </c>
    </row>
    <row r="379" spans="2:65" s="12" customFormat="1" ht="12">
      <c r="B379" s="153"/>
      <c r="C379" s="174"/>
      <c r="D379" s="144" t="s">
        <v>191</v>
      </c>
      <c r="E379" s="154" t="s">
        <v>1</v>
      </c>
      <c r="F379" s="155" t="s">
        <v>192</v>
      </c>
      <c r="H379" s="154" t="s">
        <v>1</v>
      </c>
      <c r="I379" s="156"/>
      <c r="L379" s="153"/>
      <c r="M379" s="157"/>
      <c r="T379" s="158"/>
      <c r="AT379" s="154" t="s">
        <v>191</v>
      </c>
      <c r="AU379" s="154" t="s">
        <v>86</v>
      </c>
      <c r="AV379" s="12" t="s">
        <v>84</v>
      </c>
      <c r="AW379" s="12" t="s">
        <v>32</v>
      </c>
      <c r="AX379" s="12" t="s">
        <v>76</v>
      </c>
      <c r="AY379" s="154" t="s">
        <v>122</v>
      </c>
    </row>
    <row r="380" spans="2:65" s="13" customFormat="1" ht="12">
      <c r="B380" s="159"/>
      <c r="C380" s="174"/>
      <c r="D380" s="144" t="s">
        <v>191</v>
      </c>
      <c r="E380" s="160" t="s">
        <v>1</v>
      </c>
      <c r="F380" s="161" t="s">
        <v>166</v>
      </c>
      <c r="H380" s="162">
        <v>9</v>
      </c>
      <c r="I380" s="163"/>
      <c r="L380" s="159"/>
      <c r="M380" s="164"/>
      <c r="T380" s="165"/>
      <c r="AT380" s="160" t="s">
        <v>191</v>
      </c>
      <c r="AU380" s="160" t="s">
        <v>86</v>
      </c>
      <c r="AV380" s="13" t="s">
        <v>86</v>
      </c>
      <c r="AW380" s="13" t="s">
        <v>32</v>
      </c>
      <c r="AX380" s="13" t="s">
        <v>84</v>
      </c>
      <c r="AY380" s="160" t="s">
        <v>122</v>
      </c>
    </row>
    <row r="381" spans="2:65" s="1" customFormat="1" ht="24.2" customHeight="1">
      <c r="B381" s="31"/>
      <c r="C381" s="174">
        <v>38</v>
      </c>
      <c r="D381" s="174" t="s">
        <v>372</v>
      </c>
      <c r="E381" s="175" t="s">
        <v>402</v>
      </c>
      <c r="F381" s="176" t="s">
        <v>403</v>
      </c>
      <c r="G381" s="177" t="s">
        <v>375</v>
      </c>
      <c r="H381" s="178">
        <v>4</v>
      </c>
      <c r="I381" s="179"/>
      <c r="J381" s="180">
        <f>ROUND(I381*H381,2)</f>
        <v>0</v>
      </c>
      <c r="K381" s="176" t="s">
        <v>1</v>
      </c>
      <c r="L381" s="181"/>
      <c r="M381" s="182" t="s">
        <v>1</v>
      </c>
      <c r="N381" s="183" t="s">
        <v>41</v>
      </c>
      <c r="P381" s="140">
        <f>O381*H381</f>
        <v>0</v>
      </c>
      <c r="Q381" s="140">
        <v>3.7960000000000001E-2</v>
      </c>
      <c r="R381" s="140">
        <f>Q381*H381</f>
        <v>0.15184</v>
      </c>
      <c r="S381" s="140">
        <v>0</v>
      </c>
      <c r="T381" s="141">
        <f>S381*H381</f>
        <v>0</v>
      </c>
      <c r="AR381" s="142" t="s">
        <v>376</v>
      </c>
      <c r="AT381" s="142" t="s">
        <v>372</v>
      </c>
      <c r="AU381" s="142" t="s">
        <v>86</v>
      </c>
      <c r="AY381" s="16" t="s">
        <v>122</v>
      </c>
      <c r="BE381" s="143">
        <f>IF(N381="základní",J381,0)</f>
        <v>0</v>
      </c>
      <c r="BF381" s="143">
        <f>IF(N381="snížená",J381,0)</f>
        <v>0</v>
      </c>
      <c r="BG381" s="143">
        <f>IF(N381="zákl. přenesená",J381,0)</f>
        <v>0</v>
      </c>
      <c r="BH381" s="143">
        <f>IF(N381="sníž. přenesená",J381,0)</f>
        <v>0</v>
      </c>
      <c r="BI381" s="143">
        <f>IF(N381="nulová",J381,0)</f>
        <v>0</v>
      </c>
      <c r="BJ381" s="16" t="s">
        <v>84</v>
      </c>
      <c r="BK381" s="143">
        <f>ROUND(I381*H381,2)</f>
        <v>0</v>
      </c>
      <c r="BL381" s="16" t="s">
        <v>243</v>
      </c>
      <c r="BM381" s="142" t="s">
        <v>404</v>
      </c>
    </row>
    <row r="382" spans="2:65" s="12" customFormat="1" ht="12">
      <c r="B382" s="153"/>
      <c r="C382" s="174"/>
      <c r="D382" s="144" t="s">
        <v>191</v>
      </c>
      <c r="E382" s="154" t="s">
        <v>1</v>
      </c>
      <c r="F382" s="155" t="s">
        <v>192</v>
      </c>
      <c r="H382" s="154" t="s">
        <v>1</v>
      </c>
      <c r="I382" s="156"/>
      <c r="L382" s="153"/>
      <c r="M382" s="157"/>
      <c r="T382" s="158"/>
      <c r="AT382" s="154" t="s">
        <v>191</v>
      </c>
      <c r="AU382" s="154" t="s">
        <v>86</v>
      </c>
      <c r="AV382" s="12" t="s">
        <v>84</v>
      </c>
      <c r="AW382" s="12" t="s">
        <v>32</v>
      </c>
      <c r="AX382" s="12" t="s">
        <v>76</v>
      </c>
      <c r="AY382" s="154" t="s">
        <v>122</v>
      </c>
    </row>
    <row r="383" spans="2:65" s="13" customFormat="1" ht="12">
      <c r="B383" s="159"/>
      <c r="C383" s="174"/>
      <c r="D383" s="144" t="s">
        <v>191</v>
      </c>
      <c r="E383" s="160" t="s">
        <v>1</v>
      </c>
      <c r="F383" s="161" t="s">
        <v>144</v>
      </c>
      <c r="H383" s="162">
        <v>4</v>
      </c>
      <c r="I383" s="163"/>
      <c r="L383" s="159"/>
      <c r="M383" s="164"/>
      <c r="T383" s="165"/>
      <c r="AT383" s="160" t="s">
        <v>191</v>
      </c>
      <c r="AU383" s="160" t="s">
        <v>86</v>
      </c>
      <c r="AV383" s="13" t="s">
        <v>86</v>
      </c>
      <c r="AW383" s="13" t="s">
        <v>32</v>
      </c>
      <c r="AX383" s="13" t="s">
        <v>84</v>
      </c>
      <c r="AY383" s="160" t="s">
        <v>122</v>
      </c>
    </row>
    <row r="384" spans="2:65" s="1" customFormat="1" ht="24.2" customHeight="1">
      <c r="B384" s="31"/>
      <c r="C384" s="174">
        <v>39</v>
      </c>
      <c r="D384" s="174" t="s">
        <v>372</v>
      </c>
      <c r="E384" s="175" t="s">
        <v>405</v>
      </c>
      <c r="F384" s="176" t="s">
        <v>406</v>
      </c>
      <c r="G384" s="177" t="s">
        <v>375</v>
      </c>
      <c r="H384" s="178">
        <v>4</v>
      </c>
      <c r="I384" s="179"/>
      <c r="J384" s="180">
        <f>ROUND(I384*H384,2)</f>
        <v>0</v>
      </c>
      <c r="K384" s="176" t="s">
        <v>1</v>
      </c>
      <c r="L384" s="181"/>
      <c r="M384" s="182" t="s">
        <v>1</v>
      </c>
      <c r="N384" s="183" t="s">
        <v>41</v>
      </c>
      <c r="P384" s="140">
        <f>O384*H384</f>
        <v>0</v>
      </c>
      <c r="Q384" s="140">
        <v>3.7960000000000001E-2</v>
      </c>
      <c r="R384" s="140">
        <f>Q384*H384</f>
        <v>0.15184</v>
      </c>
      <c r="S384" s="140">
        <v>0</v>
      </c>
      <c r="T384" s="141">
        <f>S384*H384</f>
        <v>0</v>
      </c>
      <c r="AR384" s="142" t="s">
        <v>376</v>
      </c>
      <c r="AT384" s="142" t="s">
        <v>372</v>
      </c>
      <c r="AU384" s="142" t="s">
        <v>86</v>
      </c>
      <c r="AY384" s="16" t="s">
        <v>122</v>
      </c>
      <c r="BE384" s="143">
        <f>IF(N384="základní",J384,0)</f>
        <v>0</v>
      </c>
      <c r="BF384" s="143">
        <f>IF(N384="snížená",J384,0)</f>
        <v>0</v>
      </c>
      <c r="BG384" s="143">
        <f>IF(N384="zákl. přenesená",J384,0)</f>
        <v>0</v>
      </c>
      <c r="BH384" s="143">
        <f>IF(N384="sníž. přenesená",J384,0)</f>
        <v>0</v>
      </c>
      <c r="BI384" s="143">
        <f>IF(N384="nulová",J384,0)</f>
        <v>0</v>
      </c>
      <c r="BJ384" s="16" t="s">
        <v>84</v>
      </c>
      <c r="BK384" s="143">
        <f>ROUND(I384*H384,2)</f>
        <v>0</v>
      </c>
      <c r="BL384" s="16" t="s">
        <v>243</v>
      </c>
      <c r="BM384" s="142" t="s">
        <v>407</v>
      </c>
    </row>
    <row r="385" spans="2:65" s="12" customFormat="1" ht="12">
      <c r="B385" s="153"/>
      <c r="C385" s="174"/>
      <c r="D385" s="144" t="s">
        <v>191</v>
      </c>
      <c r="E385" s="154" t="s">
        <v>1</v>
      </c>
      <c r="F385" s="155" t="s">
        <v>192</v>
      </c>
      <c r="H385" s="154" t="s">
        <v>1</v>
      </c>
      <c r="I385" s="156"/>
      <c r="L385" s="153"/>
      <c r="M385" s="157"/>
      <c r="T385" s="158"/>
      <c r="AT385" s="154" t="s">
        <v>191</v>
      </c>
      <c r="AU385" s="154" t="s">
        <v>86</v>
      </c>
      <c r="AV385" s="12" t="s">
        <v>84</v>
      </c>
      <c r="AW385" s="12" t="s">
        <v>32</v>
      </c>
      <c r="AX385" s="12" t="s">
        <v>76</v>
      </c>
      <c r="AY385" s="154" t="s">
        <v>122</v>
      </c>
    </row>
    <row r="386" spans="2:65" s="13" customFormat="1" ht="12">
      <c r="B386" s="159"/>
      <c r="C386" s="174"/>
      <c r="D386" s="144" t="s">
        <v>191</v>
      </c>
      <c r="E386" s="160" t="s">
        <v>1</v>
      </c>
      <c r="F386" s="161" t="s">
        <v>144</v>
      </c>
      <c r="H386" s="162">
        <v>4</v>
      </c>
      <c r="I386" s="163"/>
      <c r="L386" s="159"/>
      <c r="M386" s="164"/>
      <c r="T386" s="165"/>
      <c r="AT386" s="160" t="s">
        <v>191</v>
      </c>
      <c r="AU386" s="160" t="s">
        <v>86</v>
      </c>
      <c r="AV386" s="13" t="s">
        <v>86</v>
      </c>
      <c r="AW386" s="13" t="s">
        <v>32</v>
      </c>
      <c r="AX386" s="13" t="s">
        <v>84</v>
      </c>
      <c r="AY386" s="160" t="s">
        <v>122</v>
      </c>
    </row>
    <row r="387" spans="2:65" s="1" customFormat="1" ht="24.2" customHeight="1">
      <c r="B387" s="31"/>
      <c r="C387" s="174">
        <v>40</v>
      </c>
      <c r="D387" s="174" t="s">
        <v>372</v>
      </c>
      <c r="E387" s="175" t="s">
        <v>408</v>
      </c>
      <c r="F387" s="176" t="s">
        <v>409</v>
      </c>
      <c r="G387" s="177" t="s">
        <v>375</v>
      </c>
      <c r="H387" s="178">
        <v>16</v>
      </c>
      <c r="I387" s="179"/>
      <c r="J387" s="180">
        <f>ROUND(I387*H387,2)</f>
        <v>0</v>
      </c>
      <c r="K387" s="176" t="s">
        <v>1</v>
      </c>
      <c r="L387" s="181"/>
      <c r="M387" s="182" t="s">
        <v>1</v>
      </c>
      <c r="N387" s="183" t="s">
        <v>41</v>
      </c>
      <c r="P387" s="140">
        <f>O387*H387</f>
        <v>0</v>
      </c>
      <c r="Q387" s="140">
        <v>3.7960000000000001E-2</v>
      </c>
      <c r="R387" s="140">
        <f>Q387*H387</f>
        <v>0.60736000000000001</v>
      </c>
      <c r="S387" s="140">
        <v>0</v>
      </c>
      <c r="T387" s="141">
        <f>S387*H387</f>
        <v>0</v>
      </c>
      <c r="AR387" s="142" t="s">
        <v>376</v>
      </c>
      <c r="AT387" s="142" t="s">
        <v>372</v>
      </c>
      <c r="AU387" s="142" t="s">
        <v>86</v>
      </c>
      <c r="AY387" s="16" t="s">
        <v>122</v>
      </c>
      <c r="BE387" s="143">
        <f>IF(N387="základní",J387,0)</f>
        <v>0</v>
      </c>
      <c r="BF387" s="143">
        <f>IF(N387="snížená",J387,0)</f>
        <v>0</v>
      </c>
      <c r="BG387" s="143">
        <f>IF(N387="zákl. přenesená",J387,0)</f>
        <v>0</v>
      </c>
      <c r="BH387" s="143">
        <f>IF(N387="sníž. přenesená",J387,0)</f>
        <v>0</v>
      </c>
      <c r="BI387" s="143">
        <f>IF(N387="nulová",J387,0)</f>
        <v>0</v>
      </c>
      <c r="BJ387" s="16" t="s">
        <v>84</v>
      </c>
      <c r="BK387" s="143">
        <f>ROUND(I387*H387,2)</f>
        <v>0</v>
      </c>
      <c r="BL387" s="16" t="s">
        <v>243</v>
      </c>
      <c r="BM387" s="142" t="s">
        <v>410</v>
      </c>
    </row>
    <row r="388" spans="2:65" s="12" customFormat="1" ht="12">
      <c r="B388" s="153"/>
      <c r="C388" s="174"/>
      <c r="D388" s="144" t="s">
        <v>191</v>
      </c>
      <c r="E388" s="154" t="s">
        <v>1</v>
      </c>
      <c r="F388" s="155" t="s">
        <v>201</v>
      </c>
      <c r="H388" s="154" t="s">
        <v>1</v>
      </c>
      <c r="I388" s="156"/>
      <c r="L388" s="153"/>
      <c r="M388" s="157"/>
      <c r="T388" s="158"/>
      <c r="AT388" s="154" t="s">
        <v>191</v>
      </c>
      <c r="AU388" s="154" t="s">
        <v>86</v>
      </c>
      <c r="AV388" s="12" t="s">
        <v>84</v>
      </c>
      <c r="AW388" s="12" t="s">
        <v>32</v>
      </c>
      <c r="AX388" s="12" t="s">
        <v>76</v>
      </c>
      <c r="AY388" s="154" t="s">
        <v>122</v>
      </c>
    </row>
    <row r="389" spans="2:65" s="13" customFormat="1" ht="12">
      <c r="B389" s="159"/>
      <c r="C389" s="174"/>
      <c r="D389" s="144" t="s">
        <v>191</v>
      </c>
      <c r="E389" s="160" t="s">
        <v>1</v>
      </c>
      <c r="F389" s="161" t="s">
        <v>243</v>
      </c>
      <c r="H389" s="162">
        <v>16</v>
      </c>
      <c r="I389" s="163"/>
      <c r="L389" s="159"/>
      <c r="M389" s="164"/>
      <c r="T389" s="165"/>
      <c r="AT389" s="160" t="s">
        <v>191</v>
      </c>
      <c r="AU389" s="160" t="s">
        <v>86</v>
      </c>
      <c r="AV389" s="13" t="s">
        <v>86</v>
      </c>
      <c r="AW389" s="13" t="s">
        <v>32</v>
      </c>
      <c r="AX389" s="13" t="s">
        <v>84</v>
      </c>
      <c r="AY389" s="160" t="s">
        <v>122</v>
      </c>
    </row>
    <row r="390" spans="2:65" s="1" customFormat="1" ht="24.2" customHeight="1">
      <c r="B390" s="31"/>
      <c r="C390" s="174">
        <v>41</v>
      </c>
      <c r="D390" s="174" t="s">
        <v>372</v>
      </c>
      <c r="E390" s="175" t="s">
        <v>411</v>
      </c>
      <c r="F390" s="176" t="s">
        <v>412</v>
      </c>
      <c r="G390" s="177" t="s">
        <v>375</v>
      </c>
      <c r="H390" s="178">
        <v>2</v>
      </c>
      <c r="I390" s="179"/>
      <c r="J390" s="180">
        <f>ROUND(I390*H390,2)</f>
        <v>0</v>
      </c>
      <c r="K390" s="176" t="s">
        <v>1</v>
      </c>
      <c r="L390" s="181"/>
      <c r="M390" s="182" t="s">
        <v>1</v>
      </c>
      <c r="N390" s="183" t="s">
        <v>41</v>
      </c>
      <c r="P390" s="140">
        <f>O390*H390</f>
        <v>0</v>
      </c>
      <c r="Q390" s="140">
        <v>3.7960000000000001E-2</v>
      </c>
      <c r="R390" s="140">
        <f>Q390*H390</f>
        <v>7.5920000000000001E-2</v>
      </c>
      <c r="S390" s="140">
        <v>0</v>
      </c>
      <c r="T390" s="141">
        <f>S390*H390</f>
        <v>0</v>
      </c>
      <c r="AR390" s="142" t="s">
        <v>376</v>
      </c>
      <c r="AT390" s="142" t="s">
        <v>372</v>
      </c>
      <c r="AU390" s="142" t="s">
        <v>86</v>
      </c>
      <c r="AY390" s="16" t="s">
        <v>122</v>
      </c>
      <c r="BE390" s="143">
        <f>IF(N390="základní",J390,0)</f>
        <v>0</v>
      </c>
      <c r="BF390" s="143">
        <f>IF(N390="snížená",J390,0)</f>
        <v>0</v>
      </c>
      <c r="BG390" s="143">
        <f>IF(N390="zákl. přenesená",J390,0)</f>
        <v>0</v>
      </c>
      <c r="BH390" s="143">
        <f>IF(N390="sníž. přenesená",J390,0)</f>
        <v>0</v>
      </c>
      <c r="BI390" s="143">
        <f>IF(N390="nulová",J390,0)</f>
        <v>0</v>
      </c>
      <c r="BJ390" s="16" t="s">
        <v>84</v>
      </c>
      <c r="BK390" s="143">
        <f>ROUND(I390*H390,2)</f>
        <v>0</v>
      </c>
      <c r="BL390" s="16" t="s">
        <v>243</v>
      </c>
      <c r="BM390" s="142" t="s">
        <v>413</v>
      </c>
    </row>
    <row r="391" spans="2:65" s="12" customFormat="1" ht="12">
      <c r="B391" s="153"/>
      <c r="C391" s="174"/>
      <c r="D391" s="144" t="s">
        <v>191</v>
      </c>
      <c r="E391" s="154" t="s">
        <v>1</v>
      </c>
      <c r="F391" s="155" t="s">
        <v>201</v>
      </c>
      <c r="H391" s="154" t="s">
        <v>1</v>
      </c>
      <c r="I391" s="156"/>
      <c r="L391" s="153"/>
      <c r="M391" s="157"/>
      <c r="T391" s="158"/>
      <c r="AT391" s="154" t="s">
        <v>191</v>
      </c>
      <c r="AU391" s="154" t="s">
        <v>86</v>
      </c>
      <c r="AV391" s="12" t="s">
        <v>84</v>
      </c>
      <c r="AW391" s="12" t="s">
        <v>32</v>
      </c>
      <c r="AX391" s="12" t="s">
        <v>76</v>
      </c>
      <c r="AY391" s="154" t="s">
        <v>122</v>
      </c>
    </row>
    <row r="392" spans="2:65" s="13" customFormat="1" ht="12">
      <c r="B392" s="159"/>
      <c r="C392" s="174"/>
      <c r="D392" s="144" t="s">
        <v>191</v>
      </c>
      <c r="E392" s="160" t="s">
        <v>1</v>
      </c>
      <c r="F392" s="161" t="s">
        <v>86</v>
      </c>
      <c r="H392" s="162">
        <v>2</v>
      </c>
      <c r="I392" s="163"/>
      <c r="L392" s="159"/>
      <c r="M392" s="164"/>
      <c r="T392" s="165"/>
      <c r="AT392" s="160" t="s">
        <v>191</v>
      </c>
      <c r="AU392" s="160" t="s">
        <v>86</v>
      </c>
      <c r="AV392" s="13" t="s">
        <v>86</v>
      </c>
      <c r="AW392" s="13" t="s">
        <v>32</v>
      </c>
      <c r="AX392" s="13" t="s">
        <v>84</v>
      </c>
      <c r="AY392" s="160" t="s">
        <v>122</v>
      </c>
    </row>
    <row r="393" spans="2:65" s="1" customFormat="1" ht="24.2" customHeight="1">
      <c r="B393" s="31"/>
      <c r="C393" s="174">
        <v>42</v>
      </c>
      <c r="D393" s="174" t="s">
        <v>372</v>
      </c>
      <c r="E393" s="175" t="s">
        <v>414</v>
      </c>
      <c r="F393" s="176" t="s">
        <v>397</v>
      </c>
      <c r="G393" s="177" t="s">
        <v>375</v>
      </c>
      <c r="H393" s="178">
        <v>6</v>
      </c>
      <c r="I393" s="179"/>
      <c r="J393" s="180">
        <f>ROUND(I393*H393,2)</f>
        <v>0</v>
      </c>
      <c r="K393" s="176" t="s">
        <v>1</v>
      </c>
      <c r="L393" s="181"/>
      <c r="M393" s="182" t="s">
        <v>1</v>
      </c>
      <c r="N393" s="183" t="s">
        <v>41</v>
      </c>
      <c r="P393" s="140">
        <f>O393*H393</f>
        <v>0</v>
      </c>
      <c r="Q393" s="140">
        <v>3.7960000000000001E-2</v>
      </c>
      <c r="R393" s="140">
        <f>Q393*H393</f>
        <v>0.22776000000000002</v>
      </c>
      <c r="S393" s="140">
        <v>0</v>
      </c>
      <c r="T393" s="141">
        <f>S393*H393</f>
        <v>0</v>
      </c>
      <c r="AR393" s="142" t="s">
        <v>376</v>
      </c>
      <c r="AT393" s="142" t="s">
        <v>372</v>
      </c>
      <c r="AU393" s="142" t="s">
        <v>86</v>
      </c>
      <c r="AY393" s="16" t="s">
        <v>122</v>
      </c>
      <c r="BE393" s="143">
        <f>IF(N393="základní",J393,0)</f>
        <v>0</v>
      </c>
      <c r="BF393" s="143">
        <f>IF(N393="snížená",J393,0)</f>
        <v>0</v>
      </c>
      <c r="BG393" s="143">
        <f>IF(N393="zákl. přenesená",J393,0)</f>
        <v>0</v>
      </c>
      <c r="BH393" s="143">
        <f>IF(N393="sníž. přenesená",J393,0)</f>
        <v>0</v>
      </c>
      <c r="BI393" s="143">
        <f>IF(N393="nulová",J393,0)</f>
        <v>0</v>
      </c>
      <c r="BJ393" s="16" t="s">
        <v>84</v>
      </c>
      <c r="BK393" s="143">
        <f>ROUND(I393*H393,2)</f>
        <v>0</v>
      </c>
      <c r="BL393" s="16" t="s">
        <v>243</v>
      </c>
      <c r="BM393" s="142" t="s">
        <v>415</v>
      </c>
    </row>
    <row r="394" spans="2:65" s="12" customFormat="1" ht="12">
      <c r="B394" s="153"/>
      <c r="C394" s="174"/>
      <c r="D394" s="144" t="s">
        <v>191</v>
      </c>
      <c r="E394" s="154" t="s">
        <v>1</v>
      </c>
      <c r="F394" s="155" t="s">
        <v>201</v>
      </c>
      <c r="H394" s="154" t="s">
        <v>1</v>
      </c>
      <c r="I394" s="156"/>
      <c r="L394" s="153"/>
      <c r="M394" s="157"/>
      <c r="T394" s="158"/>
      <c r="AT394" s="154" t="s">
        <v>191</v>
      </c>
      <c r="AU394" s="154" t="s">
        <v>86</v>
      </c>
      <c r="AV394" s="12" t="s">
        <v>84</v>
      </c>
      <c r="AW394" s="12" t="s">
        <v>32</v>
      </c>
      <c r="AX394" s="12" t="s">
        <v>76</v>
      </c>
      <c r="AY394" s="154" t="s">
        <v>122</v>
      </c>
    </row>
    <row r="395" spans="2:65" s="13" customFormat="1" ht="12">
      <c r="B395" s="159"/>
      <c r="C395" s="174"/>
      <c r="D395" s="144" t="s">
        <v>191</v>
      </c>
      <c r="E395" s="160" t="s">
        <v>1</v>
      </c>
      <c r="F395" s="161" t="s">
        <v>152</v>
      </c>
      <c r="H395" s="162">
        <v>6</v>
      </c>
      <c r="I395" s="163"/>
      <c r="L395" s="159"/>
      <c r="M395" s="164"/>
      <c r="T395" s="165"/>
      <c r="AT395" s="160" t="s">
        <v>191</v>
      </c>
      <c r="AU395" s="160" t="s">
        <v>86</v>
      </c>
      <c r="AV395" s="13" t="s">
        <v>86</v>
      </c>
      <c r="AW395" s="13" t="s">
        <v>32</v>
      </c>
      <c r="AX395" s="13" t="s">
        <v>84</v>
      </c>
      <c r="AY395" s="160" t="s">
        <v>122</v>
      </c>
    </row>
    <row r="396" spans="2:65" s="1" customFormat="1" ht="24.2" customHeight="1">
      <c r="B396" s="31"/>
      <c r="C396" s="174">
        <v>43</v>
      </c>
      <c r="D396" s="174" t="s">
        <v>372</v>
      </c>
      <c r="E396" s="175" t="s">
        <v>416</v>
      </c>
      <c r="F396" s="176" t="s">
        <v>394</v>
      </c>
      <c r="G396" s="177" t="s">
        <v>375</v>
      </c>
      <c r="H396" s="178">
        <v>2</v>
      </c>
      <c r="I396" s="179"/>
      <c r="J396" s="180">
        <f>ROUND(I396*H396,2)</f>
        <v>0</v>
      </c>
      <c r="K396" s="176" t="s">
        <v>1</v>
      </c>
      <c r="L396" s="181"/>
      <c r="M396" s="182" t="s">
        <v>1</v>
      </c>
      <c r="N396" s="183" t="s">
        <v>41</v>
      </c>
      <c r="P396" s="140">
        <f>O396*H396</f>
        <v>0</v>
      </c>
      <c r="Q396" s="140">
        <v>3.7960000000000001E-2</v>
      </c>
      <c r="R396" s="140">
        <f>Q396*H396</f>
        <v>7.5920000000000001E-2</v>
      </c>
      <c r="S396" s="140">
        <v>0</v>
      </c>
      <c r="T396" s="141">
        <f>S396*H396</f>
        <v>0</v>
      </c>
      <c r="AR396" s="142" t="s">
        <v>376</v>
      </c>
      <c r="AT396" s="142" t="s">
        <v>372</v>
      </c>
      <c r="AU396" s="142" t="s">
        <v>86</v>
      </c>
      <c r="AY396" s="16" t="s">
        <v>122</v>
      </c>
      <c r="BE396" s="143">
        <f>IF(N396="základní",J396,0)</f>
        <v>0</v>
      </c>
      <c r="BF396" s="143">
        <f>IF(N396="snížená",J396,0)</f>
        <v>0</v>
      </c>
      <c r="BG396" s="143">
        <f>IF(N396="zákl. přenesená",J396,0)</f>
        <v>0</v>
      </c>
      <c r="BH396" s="143">
        <f>IF(N396="sníž. přenesená",J396,0)</f>
        <v>0</v>
      </c>
      <c r="BI396" s="143">
        <f>IF(N396="nulová",J396,0)</f>
        <v>0</v>
      </c>
      <c r="BJ396" s="16" t="s">
        <v>84</v>
      </c>
      <c r="BK396" s="143">
        <f>ROUND(I396*H396,2)</f>
        <v>0</v>
      </c>
      <c r="BL396" s="16" t="s">
        <v>243</v>
      </c>
      <c r="BM396" s="142" t="s">
        <v>417</v>
      </c>
    </row>
    <row r="397" spans="2:65" s="12" customFormat="1" ht="12">
      <c r="B397" s="153"/>
      <c r="C397" s="174"/>
      <c r="D397" s="144" t="s">
        <v>191</v>
      </c>
      <c r="E397" s="154" t="s">
        <v>1</v>
      </c>
      <c r="F397" s="155" t="s">
        <v>201</v>
      </c>
      <c r="H397" s="154" t="s">
        <v>1</v>
      </c>
      <c r="I397" s="156"/>
      <c r="L397" s="153"/>
      <c r="M397" s="157"/>
      <c r="T397" s="158"/>
      <c r="AT397" s="154" t="s">
        <v>191</v>
      </c>
      <c r="AU397" s="154" t="s">
        <v>86</v>
      </c>
      <c r="AV397" s="12" t="s">
        <v>84</v>
      </c>
      <c r="AW397" s="12" t="s">
        <v>32</v>
      </c>
      <c r="AX397" s="12" t="s">
        <v>76</v>
      </c>
      <c r="AY397" s="154" t="s">
        <v>122</v>
      </c>
    </row>
    <row r="398" spans="2:65" s="13" customFormat="1" ht="12">
      <c r="B398" s="159"/>
      <c r="C398" s="174"/>
      <c r="D398" s="144" t="s">
        <v>191</v>
      </c>
      <c r="E398" s="160" t="s">
        <v>1</v>
      </c>
      <c r="F398" s="161" t="s">
        <v>86</v>
      </c>
      <c r="H398" s="162">
        <v>2</v>
      </c>
      <c r="I398" s="163"/>
      <c r="L398" s="159"/>
      <c r="M398" s="164"/>
      <c r="T398" s="165"/>
      <c r="AT398" s="160" t="s">
        <v>191</v>
      </c>
      <c r="AU398" s="160" t="s">
        <v>86</v>
      </c>
      <c r="AV398" s="13" t="s">
        <v>86</v>
      </c>
      <c r="AW398" s="13" t="s">
        <v>32</v>
      </c>
      <c r="AX398" s="13" t="s">
        <v>84</v>
      </c>
      <c r="AY398" s="160" t="s">
        <v>122</v>
      </c>
    </row>
    <row r="399" spans="2:65" s="1" customFormat="1" ht="24.2" customHeight="1">
      <c r="B399" s="31"/>
      <c r="C399" s="174">
        <v>44</v>
      </c>
      <c r="D399" s="174" t="s">
        <v>372</v>
      </c>
      <c r="E399" s="175" t="s">
        <v>418</v>
      </c>
      <c r="F399" s="176" t="s">
        <v>419</v>
      </c>
      <c r="G399" s="177" t="s">
        <v>375</v>
      </c>
      <c r="H399" s="178">
        <v>5</v>
      </c>
      <c r="I399" s="179"/>
      <c r="J399" s="180">
        <f>ROUND(I399*H399,2)</f>
        <v>0</v>
      </c>
      <c r="K399" s="176" t="s">
        <v>1</v>
      </c>
      <c r="L399" s="181"/>
      <c r="M399" s="182" t="s">
        <v>1</v>
      </c>
      <c r="N399" s="183" t="s">
        <v>41</v>
      </c>
      <c r="P399" s="140">
        <f>O399*H399</f>
        <v>0</v>
      </c>
      <c r="Q399" s="140">
        <v>3.9579999999999997E-2</v>
      </c>
      <c r="R399" s="140">
        <f>Q399*H399</f>
        <v>0.19789999999999999</v>
      </c>
      <c r="S399" s="140">
        <v>0</v>
      </c>
      <c r="T399" s="141">
        <f>S399*H399</f>
        <v>0</v>
      </c>
      <c r="AR399" s="142" t="s">
        <v>376</v>
      </c>
      <c r="AT399" s="142" t="s">
        <v>372</v>
      </c>
      <c r="AU399" s="142" t="s">
        <v>86</v>
      </c>
      <c r="AY399" s="16" t="s">
        <v>122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6" t="s">
        <v>84</v>
      </c>
      <c r="BK399" s="143">
        <f>ROUND(I399*H399,2)</f>
        <v>0</v>
      </c>
      <c r="BL399" s="16" t="s">
        <v>243</v>
      </c>
      <c r="BM399" s="142" t="s">
        <v>420</v>
      </c>
    </row>
    <row r="400" spans="2:65" s="12" customFormat="1" ht="12">
      <c r="B400" s="153"/>
      <c r="C400" s="174"/>
      <c r="D400" s="144" t="s">
        <v>191</v>
      </c>
      <c r="E400" s="154" t="s">
        <v>1</v>
      </c>
      <c r="F400" s="155" t="s">
        <v>201</v>
      </c>
      <c r="H400" s="154" t="s">
        <v>1</v>
      </c>
      <c r="I400" s="156"/>
      <c r="L400" s="153"/>
      <c r="M400" s="157"/>
      <c r="T400" s="158"/>
      <c r="AT400" s="154" t="s">
        <v>191</v>
      </c>
      <c r="AU400" s="154" t="s">
        <v>86</v>
      </c>
      <c r="AV400" s="12" t="s">
        <v>84</v>
      </c>
      <c r="AW400" s="12" t="s">
        <v>32</v>
      </c>
      <c r="AX400" s="12" t="s">
        <v>76</v>
      </c>
      <c r="AY400" s="154" t="s">
        <v>122</v>
      </c>
    </row>
    <row r="401" spans="2:65" s="13" customFormat="1" ht="12">
      <c r="B401" s="159"/>
      <c r="C401" s="174"/>
      <c r="D401" s="144" t="s">
        <v>191</v>
      </c>
      <c r="E401" s="160" t="s">
        <v>1</v>
      </c>
      <c r="F401" s="161" t="s">
        <v>121</v>
      </c>
      <c r="H401" s="162">
        <v>5</v>
      </c>
      <c r="I401" s="163"/>
      <c r="L401" s="159"/>
      <c r="M401" s="164"/>
      <c r="T401" s="165"/>
      <c r="AT401" s="160" t="s">
        <v>191</v>
      </c>
      <c r="AU401" s="160" t="s">
        <v>86</v>
      </c>
      <c r="AV401" s="13" t="s">
        <v>86</v>
      </c>
      <c r="AW401" s="13" t="s">
        <v>32</v>
      </c>
      <c r="AX401" s="13" t="s">
        <v>84</v>
      </c>
      <c r="AY401" s="160" t="s">
        <v>122</v>
      </c>
    </row>
    <row r="402" spans="2:65" s="1" customFormat="1" ht="24.2" customHeight="1">
      <c r="B402" s="31"/>
      <c r="C402" s="174">
        <v>45</v>
      </c>
      <c r="D402" s="174" t="s">
        <v>372</v>
      </c>
      <c r="E402" s="175" t="s">
        <v>421</v>
      </c>
      <c r="F402" s="176" t="s">
        <v>400</v>
      </c>
      <c r="G402" s="177" t="s">
        <v>375</v>
      </c>
      <c r="H402" s="178">
        <v>9</v>
      </c>
      <c r="I402" s="179"/>
      <c r="J402" s="180">
        <f>ROUND(I402*H402,2)</f>
        <v>0</v>
      </c>
      <c r="K402" s="176" t="s">
        <v>1</v>
      </c>
      <c r="L402" s="181"/>
      <c r="M402" s="182" t="s">
        <v>1</v>
      </c>
      <c r="N402" s="183" t="s">
        <v>41</v>
      </c>
      <c r="P402" s="140">
        <f>O402*H402</f>
        <v>0</v>
      </c>
      <c r="Q402" s="140">
        <v>3.9579999999999997E-2</v>
      </c>
      <c r="R402" s="140">
        <f>Q402*H402</f>
        <v>0.35621999999999998</v>
      </c>
      <c r="S402" s="140">
        <v>0</v>
      </c>
      <c r="T402" s="141">
        <f>S402*H402</f>
        <v>0</v>
      </c>
      <c r="AR402" s="142" t="s">
        <v>376</v>
      </c>
      <c r="AT402" s="142" t="s">
        <v>372</v>
      </c>
      <c r="AU402" s="142" t="s">
        <v>86</v>
      </c>
      <c r="AY402" s="16" t="s">
        <v>122</v>
      </c>
      <c r="BE402" s="143">
        <f>IF(N402="základní",J402,0)</f>
        <v>0</v>
      </c>
      <c r="BF402" s="143">
        <f>IF(N402="snížená",J402,0)</f>
        <v>0</v>
      </c>
      <c r="BG402" s="143">
        <f>IF(N402="zákl. přenesená",J402,0)</f>
        <v>0</v>
      </c>
      <c r="BH402" s="143">
        <f>IF(N402="sníž. přenesená",J402,0)</f>
        <v>0</v>
      </c>
      <c r="BI402" s="143">
        <f>IF(N402="nulová",J402,0)</f>
        <v>0</v>
      </c>
      <c r="BJ402" s="16" t="s">
        <v>84</v>
      </c>
      <c r="BK402" s="143">
        <f>ROUND(I402*H402,2)</f>
        <v>0</v>
      </c>
      <c r="BL402" s="16" t="s">
        <v>243</v>
      </c>
      <c r="BM402" s="142" t="s">
        <v>422</v>
      </c>
    </row>
    <row r="403" spans="2:65" s="1" customFormat="1" ht="24.2" customHeight="1">
      <c r="B403" s="31"/>
      <c r="C403" s="174">
        <v>46</v>
      </c>
      <c r="D403" s="131" t="s">
        <v>125</v>
      </c>
      <c r="E403" s="132" t="s">
        <v>423</v>
      </c>
      <c r="F403" s="133" t="s">
        <v>424</v>
      </c>
      <c r="G403" s="134" t="s">
        <v>337</v>
      </c>
      <c r="H403" s="135">
        <v>108.02</v>
      </c>
      <c r="I403" s="136"/>
      <c r="J403" s="137">
        <f>ROUND(I403*H403,2)</f>
        <v>0</v>
      </c>
      <c r="K403" s="133" t="s">
        <v>1</v>
      </c>
      <c r="L403" s="31"/>
      <c r="M403" s="138" t="s">
        <v>1</v>
      </c>
      <c r="N403" s="139" t="s">
        <v>41</v>
      </c>
      <c r="P403" s="140">
        <f>O403*H403</f>
        <v>0</v>
      </c>
      <c r="Q403" s="140">
        <v>0</v>
      </c>
      <c r="R403" s="140">
        <f>Q403*H403</f>
        <v>0</v>
      </c>
      <c r="S403" s="140">
        <v>0</v>
      </c>
      <c r="T403" s="141">
        <f>S403*H403</f>
        <v>0</v>
      </c>
      <c r="AR403" s="142" t="s">
        <v>243</v>
      </c>
      <c r="AT403" s="142" t="s">
        <v>125</v>
      </c>
      <c r="AU403" s="142" t="s">
        <v>86</v>
      </c>
      <c r="AY403" s="16" t="s">
        <v>122</v>
      </c>
      <c r="BE403" s="143">
        <f>IF(N403="základní",J403,0)</f>
        <v>0</v>
      </c>
      <c r="BF403" s="143">
        <f>IF(N403="snížená",J403,0)</f>
        <v>0</v>
      </c>
      <c r="BG403" s="143">
        <f>IF(N403="zákl. přenesená",J403,0)</f>
        <v>0</v>
      </c>
      <c r="BH403" s="143">
        <f>IF(N403="sníž. přenesená",J403,0)</f>
        <v>0</v>
      </c>
      <c r="BI403" s="143">
        <f>IF(N403="nulová",J403,0)</f>
        <v>0</v>
      </c>
      <c r="BJ403" s="16" t="s">
        <v>84</v>
      </c>
      <c r="BK403" s="143">
        <f>ROUND(I403*H403,2)</f>
        <v>0</v>
      </c>
      <c r="BL403" s="16" t="s">
        <v>243</v>
      </c>
      <c r="BM403" s="142" t="s">
        <v>425</v>
      </c>
    </row>
    <row r="404" spans="2:65" s="12" customFormat="1" ht="12">
      <c r="B404" s="153"/>
      <c r="C404" s="174"/>
      <c r="D404" s="144" t="s">
        <v>191</v>
      </c>
      <c r="E404" s="154" t="s">
        <v>1</v>
      </c>
      <c r="F404" s="155" t="s">
        <v>192</v>
      </c>
      <c r="H404" s="154" t="s">
        <v>1</v>
      </c>
      <c r="I404" s="156"/>
      <c r="L404" s="153"/>
      <c r="M404" s="157"/>
      <c r="T404" s="158"/>
      <c r="AT404" s="154" t="s">
        <v>191</v>
      </c>
      <c r="AU404" s="154" t="s">
        <v>86</v>
      </c>
      <c r="AV404" s="12" t="s">
        <v>84</v>
      </c>
      <c r="AW404" s="12" t="s">
        <v>32</v>
      </c>
      <c r="AX404" s="12" t="s">
        <v>76</v>
      </c>
      <c r="AY404" s="154" t="s">
        <v>122</v>
      </c>
    </row>
    <row r="405" spans="2:65" s="13" customFormat="1" ht="12">
      <c r="B405" s="159"/>
      <c r="C405" s="174"/>
      <c r="D405" s="144" t="s">
        <v>191</v>
      </c>
      <c r="E405" s="160" t="s">
        <v>1</v>
      </c>
      <c r="F405" s="161" t="s">
        <v>339</v>
      </c>
      <c r="H405" s="162">
        <v>16.8</v>
      </c>
      <c r="I405" s="163"/>
      <c r="L405" s="159"/>
      <c r="M405" s="164"/>
      <c r="T405" s="165"/>
      <c r="AT405" s="160" t="s">
        <v>191</v>
      </c>
      <c r="AU405" s="160" t="s">
        <v>86</v>
      </c>
      <c r="AV405" s="13" t="s">
        <v>86</v>
      </c>
      <c r="AW405" s="13" t="s">
        <v>32</v>
      </c>
      <c r="AX405" s="13" t="s">
        <v>76</v>
      </c>
      <c r="AY405" s="160" t="s">
        <v>122</v>
      </c>
    </row>
    <row r="406" spans="2:65" s="13" customFormat="1" ht="12">
      <c r="B406" s="159"/>
      <c r="C406" s="174"/>
      <c r="D406" s="144" t="s">
        <v>191</v>
      </c>
      <c r="E406" s="160" t="s">
        <v>1</v>
      </c>
      <c r="F406" s="161" t="s">
        <v>340</v>
      </c>
      <c r="H406" s="162">
        <v>0.6</v>
      </c>
      <c r="I406" s="163"/>
      <c r="L406" s="159"/>
      <c r="M406" s="164"/>
      <c r="T406" s="165"/>
      <c r="AT406" s="160" t="s">
        <v>191</v>
      </c>
      <c r="AU406" s="160" t="s">
        <v>86</v>
      </c>
      <c r="AV406" s="13" t="s">
        <v>86</v>
      </c>
      <c r="AW406" s="13" t="s">
        <v>32</v>
      </c>
      <c r="AX406" s="13" t="s">
        <v>76</v>
      </c>
      <c r="AY406" s="160" t="s">
        <v>122</v>
      </c>
    </row>
    <row r="407" spans="2:65" s="13" customFormat="1" ht="12">
      <c r="B407" s="159"/>
      <c r="C407" s="174"/>
      <c r="D407" s="144" t="s">
        <v>191</v>
      </c>
      <c r="E407" s="160" t="s">
        <v>1</v>
      </c>
      <c r="F407" s="161" t="s">
        <v>341</v>
      </c>
      <c r="H407" s="162">
        <v>3.6</v>
      </c>
      <c r="I407" s="163"/>
      <c r="L407" s="159"/>
      <c r="M407" s="164"/>
      <c r="T407" s="165"/>
      <c r="AT407" s="160" t="s">
        <v>191</v>
      </c>
      <c r="AU407" s="160" t="s">
        <v>86</v>
      </c>
      <c r="AV407" s="13" t="s">
        <v>86</v>
      </c>
      <c r="AW407" s="13" t="s">
        <v>32</v>
      </c>
      <c r="AX407" s="13" t="s">
        <v>76</v>
      </c>
      <c r="AY407" s="160" t="s">
        <v>122</v>
      </c>
    </row>
    <row r="408" spans="2:65" s="13" customFormat="1" ht="12">
      <c r="B408" s="159"/>
      <c r="C408" s="174"/>
      <c r="D408" s="144" t="s">
        <v>191</v>
      </c>
      <c r="E408" s="160" t="s">
        <v>1</v>
      </c>
      <c r="F408" s="161" t="s">
        <v>342</v>
      </c>
      <c r="H408" s="162">
        <v>10.8</v>
      </c>
      <c r="I408" s="163"/>
      <c r="L408" s="159"/>
      <c r="M408" s="164"/>
      <c r="T408" s="165"/>
      <c r="AT408" s="160" t="s">
        <v>191</v>
      </c>
      <c r="AU408" s="160" t="s">
        <v>86</v>
      </c>
      <c r="AV408" s="13" t="s">
        <v>86</v>
      </c>
      <c r="AW408" s="13" t="s">
        <v>32</v>
      </c>
      <c r="AX408" s="13" t="s">
        <v>76</v>
      </c>
      <c r="AY408" s="160" t="s">
        <v>122</v>
      </c>
    </row>
    <row r="409" spans="2:65" s="13" customFormat="1" ht="12">
      <c r="B409" s="159"/>
      <c r="C409" s="174"/>
      <c r="D409" s="144" t="s">
        <v>191</v>
      </c>
      <c r="E409" s="160" t="s">
        <v>1</v>
      </c>
      <c r="F409" s="161" t="s">
        <v>343</v>
      </c>
      <c r="H409" s="162">
        <v>4.72</v>
      </c>
      <c r="I409" s="163"/>
      <c r="L409" s="159"/>
      <c r="M409" s="164"/>
      <c r="T409" s="165"/>
      <c r="AT409" s="160" t="s">
        <v>191</v>
      </c>
      <c r="AU409" s="160" t="s">
        <v>86</v>
      </c>
      <c r="AV409" s="13" t="s">
        <v>86</v>
      </c>
      <c r="AW409" s="13" t="s">
        <v>32</v>
      </c>
      <c r="AX409" s="13" t="s">
        <v>76</v>
      </c>
      <c r="AY409" s="160" t="s">
        <v>122</v>
      </c>
    </row>
    <row r="410" spans="2:65" s="13" customFormat="1" ht="12">
      <c r="B410" s="159"/>
      <c r="C410" s="174"/>
      <c r="D410" s="144" t="s">
        <v>191</v>
      </c>
      <c r="E410" s="160" t="s">
        <v>1</v>
      </c>
      <c r="F410" s="161" t="s">
        <v>344</v>
      </c>
      <c r="H410" s="162">
        <v>5.0999999999999996</v>
      </c>
      <c r="I410" s="163"/>
      <c r="L410" s="159"/>
      <c r="M410" s="164"/>
      <c r="T410" s="165"/>
      <c r="AT410" s="160" t="s">
        <v>191</v>
      </c>
      <c r="AU410" s="160" t="s">
        <v>86</v>
      </c>
      <c r="AV410" s="13" t="s">
        <v>86</v>
      </c>
      <c r="AW410" s="13" t="s">
        <v>32</v>
      </c>
      <c r="AX410" s="13" t="s">
        <v>76</v>
      </c>
      <c r="AY410" s="160" t="s">
        <v>122</v>
      </c>
    </row>
    <row r="411" spans="2:65" s="13" customFormat="1" ht="12">
      <c r="B411" s="159"/>
      <c r="C411" s="174"/>
      <c r="D411" s="144" t="s">
        <v>191</v>
      </c>
      <c r="E411" s="160" t="s">
        <v>1</v>
      </c>
      <c r="F411" s="161" t="s">
        <v>345</v>
      </c>
      <c r="H411" s="162">
        <v>4.5999999999999996</v>
      </c>
      <c r="I411" s="163"/>
      <c r="L411" s="159"/>
      <c r="M411" s="164"/>
      <c r="T411" s="165"/>
      <c r="AT411" s="160" t="s">
        <v>191</v>
      </c>
      <c r="AU411" s="160" t="s">
        <v>86</v>
      </c>
      <c r="AV411" s="13" t="s">
        <v>86</v>
      </c>
      <c r="AW411" s="13" t="s">
        <v>32</v>
      </c>
      <c r="AX411" s="13" t="s">
        <v>76</v>
      </c>
      <c r="AY411" s="160" t="s">
        <v>122</v>
      </c>
    </row>
    <row r="412" spans="2:65" s="13" customFormat="1" ht="12">
      <c r="B412" s="159"/>
      <c r="C412" s="174"/>
      <c r="D412" s="144" t="s">
        <v>191</v>
      </c>
      <c r="E412" s="160" t="s">
        <v>1</v>
      </c>
      <c r="F412" s="161" t="s">
        <v>346</v>
      </c>
      <c r="H412" s="162">
        <v>2.7</v>
      </c>
      <c r="I412" s="163"/>
      <c r="L412" s="159"/>
      <c r="M412" s="164"/>
      <c r="T412" s="165"/>
      <c r="AT412" s="160" t="s">
        <v>191</v>
      </c>
      <c r="AU412" s="160" t="s">
        <v>86</v>
      </c>
      <c r="AV412" s="13" t="s">
        <v>86</v>
      </c>
      <c r="AW412" s="13" t="s">
        <v>32</v>
      </c>
      <c r="AX412" s="13" t="s">
        <v>76</v>
      </c>
      <c r="AY412" s="160" t="s">
        <v>122</v>
      </c>
    </row>
    <row r="413" spans="2:65" s="12" customFormat="1" ht="12">
      <c r="B413" s="153"/>
      <c r="C413" s="174"/>
      <c r="D413" s="144" t="s">
        <v>191</v>
      </c>
      <c r="E413" s="154" t="s">
        <v>1</v>
      </c>
      <c r="F413" s="155" t="s">
        <v>201</v>
      </c>
      <c r="H413" s="154" t="s">
        <v>1</v>
      </c>
      <c r="I413" s="156"/>
      <c r="L413" s="153"/>
      <c r="M413" s="157"/>
      <c r="T413" s="158"/>
      <c r="AT413" s="154" t="s">
        <v>191</v>
      </c>
      <c r="AU413" s="154" t="s">
        <v>86</v>
      </c>
      <c r="AV413" s="12" t="s">
        <v>84</v>
      </c>
      <c r="AW413" s="12" t="s">
        <v>32</v>
      </c>
      <c r="AX413" s="12" t="s">
        <v>76</v>
      </c>
      <c r="AY413" s="154" t="s">
        <v>122</v>
      </c>
    </row>
    <row r="414" spans="2:65" s="13" customFormat="1" ht="12">
      <c r="B414" s="159"/>
      <c r="C414" s="174"/>
      <c r="D414" s="144" t="s">
        <v>191</v>
      </c>
      <c r="E414" s="160" t="s">
        <v>1</v>
      </c>
      <c r="F414" s="161" t="s">
        <v>347</v>
      </c>
      <c r="H414" s="162">
        <v>18.72</v>
      </c>
      <c r="I414" s="163"/>
      <c r="L414" s="159"/>
      <c r="M414" s="164"/>
      <c r="T414" s="165"/>
      <c r="AT414" s="160" t="s">
        <v>191</v>
      </c>
      <c r="AU414" s="160" t="s">
        <v>86</v>
      </c>
      <c r="AV414" s="13" t="s">
        <v>86</v>
      </c>
      <c r="AW414" s="13" t="s">
        <v>32</v>
      </c>
      <c r="AX414" s="13" t="s">
        <v>76</v>
      </c>
      <c r="AY414" s="160" t="s">
        <v>122</v>
      </c>
    </row>
    <row r="415" spans="2:65" s="13" customFormat="1" ht="12">
      <c r="B415" s="159"/>
      <c r="C415" s="174"/>
      <c r="D415" s="144" t="s">
        <v>191</v>
      </c>
      <c r="E415" s="160" t="s">
        <v>1</v>
      </c>
      <c r="F415" s="161" t="s">
        <v>348</v>
      </c>
      <c r="H415" s="162">
        <v>1.8</v>
      </c>
      <c r="I415" s="163"/>
      <c r="L415" s="159"/>
      <c r="M415" s="164"/>
      <c r="T415" s="165"/>
      <c r="AT415" s="160" t="s">
        <v>191</v>
      </c>
      <c r="AU415" s="160" t="s">
        <v>86</v>
      </c>
      <c r="AV415" s="13" t="s">
        <v>86</v>
      </c>
      <c r="AW415" s="13" t="s">
        <v>32</v>
      </c>
      <c r="AX415" s="13" t="s">
        <v>76</v>
      </c>
      <c r="AY415" s="160" t="s">
        <v>122</v>
      </c>
    </row>
    <row r="416" spans="2:65" s="13" customFormat="1" ht="12">
      <c r="B416" s="159"/>
      <c r="C416" s="174"/>
      <c r="D416" s="144" t="s">
        <v>191</v>
      </c>
      <c r="E416" s="160" t="s">
        <v>1</v>
      </c>
      <c r="F416" s="161" t="s">
        <v>349</v>
      </c>
      <c r="H416" s="162">
        <v>5.4</v>
      </c>
      <c r="I416" s="163"/>
      <c r="L416" s="159"/>
      <c r="M416" s="164"/>
      <c r="T416" s="165"/>
      <c r="AT416" s="160" t="s">
        <v>191</v>
      </c>
      <c r="AU416" s="160" t="s">
        <v>86</v>
      </c>
      <c r="AV416" s="13" t="s">
        <v>86</v>
      </c>
      <c r="AW416" s="13" t="s">
        <v>32</v>
      </c>
      <c r="AX416" s="13" t="s">
        <v>76</v>
      </c>
      <c r="AY416" s="160" t="s">
        <v>122</v>
      </c>
    </row>
    <row r="417" spans="2:65" s="13" customFormat="1" ht="12">
      <c r="B417" s="159"/>
      <c r="C417" s="174"/>
      <c r="D417" s="144" t="s">
        <v>191</v>
      </c>
      <c r="E417" s="160" t="s">
        <v>1</v>
      </c>
      <c r="F417" s="161" t="s">
        <v>342</v>
      </c>
      <c r="H417" s="162">
        <v>10.8</v>
      </c>
      <c r="I417" s="163"/>
      <c r="L417" s="159"/>
      <c r="M417" s="164"/>
      <c r="T417" s="165"/>
      <c r="AT417" s="160" t="s">
        <v>191</v>
      </c>
      <c r="AU417" s="160" t="s">
        <v>86</v>
      </c>
      <c r="AV417" s="13" t="s">
        <v>86</v>
      </c>
      <c r="AW417" s="13" t="s">
        <v>32</v>
      </c>
      <c r="AX417" s="13" t="s">
        <v>76</v>
      </c>
      <c r="AY417" s="160" t="s">
        <v>122</v>
      </c>
    </row>
    <row r="418" spans="2:65" s="13" customFormat="1" ht="12">
      <c r="B418" s="159"/>
      <c r="C418" s="174"/>
      <c r="D418" s="144" t="s">
        <v>191</v>
      </c>
      <c r="E418" s="160" t="s">
        <v>1</v>
      </c>
      <c r="F418" s="161" t="s">
        <v>350</v>
      </c>
      <c r="H418" s="162">
        <v>2.4</v>
      </c>
      <c r="I418" s="163"/>
      <c r="L418" s="159"/>
      <c r="M418" s="164"/>
      <c r="T418" s="165"/>
      <c r="AT418" s="160" t="s">
        <v>191</v>
      </c>
      <c r="AU418" s="160" t="s">
        <v>86</v>
      </c>
      <c r="AV418" s="13" t="s">
        <v>86</v>
      </c>
      <c r="AW418" s="13" t="s">
        <v>32</v>
      </c>
      <c r="AX418" s="13" t="s">
        <v>76</v>
      </c>
      <c r="AY418" s="160" t="s">
        <v>122</v>
      </c>
    </row>
    <row r="419" spans="2:65" s="13" customFormat="1" ht="12">
      <c r="B419" s="159"/>
      <c r="C419" s="174"/>
      <c r="D419" s="144" t="s">
        <v>191</v>
      </c>
      <c r="E419" s="160" t="s">
        <v>1</v>
      </c>
      <c r="F419" s="161" t="s">
        <v>351</v>
      </c>
      <c r="H419" s="162">
        <v>13.05</v>
      </c>
      <c r="I419" s="163"/>
      <c r="L419" s="159"/>
      <c r="M419" s="164"/>
      <c r="T419" s="165"/>
      <c r="AT419" s="160" t="s">
        <v>191</v>
      </c>
      <c r="AU419" s="160" t="s">
        <v>86</v>
      </c>
      <c r="AV419" s="13" t="s">
        <v>86</v>
      </c>
      <c r="AW419" s="13" t="s">
        <v>32</v>
      </c>
      <c r="AX419" s="13" t="s">
        <v>76</v>
      </c>
      <c r="AY419" s="160" t="s">
        <v>122</v>
      </c>
    </row>
    <row r="420" spans="2:65" s="13" customFormat="1" ht="12">
      <c r="B420" s="159"/>
      <c r="C420" s="174"/>
      <c r="D420" s="144" t="s">
        <v>191</v>
      </c>
      <c r="E420" s="160" t="s">
        <v>1</v>
      </c>
      <c r="F420" s="161" t="s">
        <v>352</v>
      </c>
      <c r="H420" s="162">
        <v>6</v>
      </c>
      <c r="I420" s="163"/>
      <c r="L420" s="159"/>
      <c r="M420" s="164"/>
      <c r="T420" s="165"/>
      <c r="AT420" s="160" t="s">
        <v>191</v>
      </c>
      <c r="AU420" s="160" t="s">
        <v>86</v>
      </c>
      <c r="AV420" s="13" t="s">
        <v>86</v>
      </c>
      <c r="AW420" s="13" t="s">
        <v>32</v>
      </c>
      <c r="AX420" s="13" t="s">
        <v>76</v>
      </c>
      <c r="AY420" s="160" t="s">
        <v>122</v>
      </c>
    </row>
    <row r="421" spans="2:65" s="13" customFormat="1" ht="12">
      <c r="B421" s="159"/>
      <c r="C421" s="174"/>
      <c r="D421" s="144" t="s">
        <v>191</v>
      </c>
      <c r="E421" s="160" t="s">
        <v>1</v>
      </c>
      <c r="F421" s="161" t="s">
        <v>353</v>
      </c>
      <c r="H421" s="162">
        <v>0.93</v>
      </c>
      <c r="I421" s="163"/>
      <c r="L421" s="159"/>
      <c r="M421" s="164"/>
      <c r="T421" s="165"/>
      <c r="AT421" s="160" t="s">
        <v>191</v>
      </c>
      <c r="AU421" s="160" t="s">
        <v>86</v>
      </c>
      <c r="AV421" s="13" t="s">
        <v>86</v>
      </c>
      <c r="AW421" s="13" t="s">
        <v>32</v>
      </c>
      <c r="AX421" s="13" t="s">
        <v>76</v>
      </c>
      <c r="AY421" s="160" t="s">
        <v>122</v>
      </c>
    </row>
    <row r="422" spans="2:65" s="14" customFormat="1" ht="12">
      <c r="B422" s="166"/>
      <c r="C422" s="174"/>
      <c r="D422" s="144" t="s">
        <v>191</v>
      </c>
      <c r="E422" s="167" t="s">
        <v>1</v>
      </c>
      <c r="F422" s="168" t="s">
        <v>209</v>
      </c>
      <c r="H422" s="169">
        <v>108.02</v>
      </c>
      <c r="I422" s="170"/>
      <c r="L422" s="166"/>
      <c r="M422" s="171"/>
      <c r="T422" s="172"/>
      <c r="AT422" s="167" t="s">
        <v>191</v>
      </c>
      <c r="AU422" s="167" t="s">
        <v>86</v>
      </c>
      <c r="AV422" s="14" t="s">
        <v>144</v>
      </c>
      <c r="AW422" s="14" t="s">
        <v>32</v>
      </c>
      <c r="AX422" s="14" t="s">
        <v>84</v>
      </c>
      <c r="AY422" s="167" t="s">
        <v>122</v>
      </c>
    </row>
    <row r="423" spans="2:65" s="1" customFormat="1" ht="24.2" customHeight="1">
      <c r="B423" s="31"/>
      <c r="C423" s="174">
        <v>47</v>
      </c>
      <c r="D423" s="174" t="s">
        <v>372</v>
      </c>
      <c r="E423" s="175" t="s">
        <v>426</v>
      </c>
      <c r="F423" s="176" t="s">
        <v>427</v>
      </c>
      <c r="G423" s="177" t="s">
        <v>337</v>
      </c>
      <c r="H423" s="178">
        <v>108.02</v>
      </c>
      <c r="I423" s="179"/>
      <c r="J423" s="180">
        <f>ROUND(I423*H423,2)</f>
        <v>0</v>
      </c>
      <c r="K423" s="176" t="s">
        <v>1</v>
      </c>
      <c r="L423" s="181"/>
      <c r="M423" s="182" t="s">
        <v>1</v>
      </c>
      <c r="N423" s="183" t="s">
        <v>41</v>
      </c>
      <c r="P423" s="140">
        <f>O423*H423</f>
        <v>0</v>
      </c>
      <c r="Q423" s="140">
        <v>4.0000000000000001E-3</v>
      </c>
      <c r="R423" s="140">
        <f>Q423*H423</f>
        <v>0.43208000000000002</v>
      </c>
      <c r="S423" s="140">
        <v>0</v>
      </c>
      <c r="T423" s="141">
        <f>S423*H423</f>
        <v>0</v>
      </c>
      <c r="AR423" s="142" t="s">
        <v>376</v>
      </c>
      <c r="AT423" s="142" t="s">
        <v>372</v>
      </c>
      <c r="AU423" s="142" t="s">
        <v>86</v>
      </c>
      <c r="AY423" s="16" t="s">
        <v>122</v>
      </c>
      <c r="BE423" s="143">
        <f>IF(N423="základní",J423,0)</f>
        <v>0</v>
      </c>
      <c r="BF423" s="143">
        <f>IF(N423="snížená",J423,0)</f>
        <v>0</v>
      </c>
      <c r="BG423" s="143">
        <f>IF(N423="zákl. přenesená",J423,0)</f>
        <v>0</v>
      </c>
      <c r="BH423" s="143">
        <f>IF(N423="sníž. přenesená",J423,0)</f>
        <v>0</v>
      </c>
      <c r="BI423" s="143">
        <f>IF(N423="nulová",J423,0)</f>
        <v>0</v>
      </c>
      <c r="BJ423" s="16" t="s">
        <v>84</v>
      </c>
      <c r="BK423" s="143">
        <f>ROUND(I423*H423,2)</f>
        <v>0</v>
      </c>
      <c r="BL423" s="16" t="s">
        <v>243</v>
      </c>
      <c r="BM423" s="142" t="s">
        <v>428</v>
      </c>
    </row>
    <row r="424" spans="2:65" s="1" customFormat="1" ht="24.2" customHeight="1">
      <c r="B424" s="31"/>
      <c r="C424" s="174">
        <v>48</v>
      </c>
      <c r="D424" s="131" t="s">
        <v>125</v>
      </c>
      <c r="E424" s="132" t="s">
        <v>429</v>
      </c>
      <c r="F424" s="133" t="s">
        <v>430</v>
      </c>
      <c r="G424" s="134" t="s">
        <v>359</v>
      </c>
      <c r="H424" s="173"/>
      <c r="I424" s="136"/>
      <c r="J424" s="137">
        <f>ROUND(I424*H424,2)</f>
        <v>0</v>
      </c>
      <c r="K424" s="133" t="s">
        <v>1</v>
      </c>
      <c r="L424" s="31"/>
      <c r="M424" s="148" t="s">
        <v>1</v>
      </c>
      <c r="N424" s="149" t="s">
        <v>41</v>
      </c>
      <c r="O424" s="150"/>
      <c r="P424" s="151">
        <f>O424*H424</f>
        <v>0</v>
      </c>
      <c r="Q424" s="151">
        <v>0</v>
      </c>
      <c r="R424" s="151">
        <f>Q424*H424</f>
        <v>0</v>
      </c>
      <c r="S424" s="151">
        <v>0</v>
      </c>
      <c r="T424" s="152">
        <f>S424*H424</f>
        <v>0</v>
      </c>
      <c r="AR424" s="142" t="s">
        <v>243</v>
      </c>
      <c r="AT424" s="142" t="s">
        <v>125</v>
      </c>
      <c r="AU424" s="142" t="s">
        <v>86</v>
      </c>
      <c r="AY424" s="16" t="s">
        <v>122</v>
      </c>
      <c r="BE424" s="143">
        <f>IF(N424="základní",J424,0)</f>
        <v>0</v>
      </c>
      <c r="BF424" s="143">
        <f>IF(N424="snížená",J424,0)</f>
        <v>0</v>
      </c>
      <c r="BG424" s="143">
        <f>IF(N424="zákl. přenesená",J424,0)</f>
        <v>0</v>
      </c>
      <c r="BH424" s="143">
        <f>IF(N424="sníž. přenesená",J424,0)</f>
        <v>0</v>
      </c>
      <c r="BI424" s="143">
        <f>IF(N424="nulová",J424,0)</f>
        <v>0</v>
      </c>
      <c r="BJ424" s="16" t="s">
        <v>84</v>
      </c>
      <c r="BK424" s="143">
        <f>ROUND(I424*H424,2)</f>
        <v>0</v>
      </c>
      <c r="BL424" s="16" t="s">
        <v>243</v>
      </c>
      <c r="BM424" s="142" t="s">
        <v>431</v>
      </c>
    </row>
    <row r="425" spans="2:65" s="1" customFormat="1" ht="6.95" customHeight="1">
      <c r="B425" s="43"/>
      <c r="C425" s="44"/>
      <c r="D425" s="44"/>
      <c r="E425" s="44"/>
      <c r="F425" s="44"/>
      <c r="G425" s="44"/>
      <c r="H425" s="44"/>
      <c r="I425" s="44"/>
      <c r="J425" s="44"/>
      <c r="K425" s="44"/>
      <c r="L425" s="31"/>
    </row>
    <row r="426" spans="2:65" ht="11.25"/>
  </sheetData>
  <sheetProtection formatColumns="0" formatRows="0" autoFilter="0"/>
  <autoFilter ref="C123:K424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00 - Vedlejší rozpočtové ...</vt:lpstr>
      <vt:lpstr>01 - Architektonické stav...</vt:lpstr>
      <vt:lpstr>'00 - Vedlejší rozpočtové ...'!Názvy_tisku</vt:lpstr>
      <vt:lpstr>'01 - Architektonické stav...'!Názvy_tisku</vt:lpstr>
      <vt:lpstr>'Rekapitulace stavby'!Názvy_tisku</vt:lpstr>
      <vt:lpstr>'00 - Vedlejší rozpočtové ...'!Oblast_tisku</vt:lpstr>
      <vt:lpstr>'01 - Architektonické stav...'!Oblast_tisku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Honored\Ema1</dc:creator>
  <cp:lastModifiedBy>Michala Řehořová</cp:lastModifiedBy>
  <dcterms:created xsi:type="dcterms:W3CDTF">2024-11-19T08:48:31Z</dcterms:created>
  <dcterms:modified xsi:type="dcterms:W3CDTF">2025-01-08T12:19:49Z</dcterms:modified>
</cp:coreProperties>
</file>