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X:\01_VZ\01_Verejne_zakazky\01_2014_2019\07_Simplypro\18_Zelena_hora_parkova_uprava\01_ZD\01_ZD_k_vydani\"/>
    </mc:Choice>
  </mc:AlternateContent>
  <xr:revisionPtr revIDLastSave="0" documentId="14_{9FCFA1F7-E81E-4701-A2D8-883FA1A63C88}" xr6:coauthVersionLast="45" xr6:coauthVersionMax="45" xr10:uidLastSave="{00000000-0000-0000-0000-000000000000}"/>
  <bookViews>
    <workbookView xWindow="-120" yWindow="-120" windowWidth="29040" windowHeight="15840" tabRatio="500" xr2:uid="{00000000-000D-0000-FFFF-FFFF00000000}"/>
  </bookViews>
  <sheets>
    <sheet name="Rekapitulace stavby" sheetId="1" r:id="rId1"/>
    <sheet name="01 - Vegetační úpravy a k..." sheetId="2" r:id="rId2"/>
    <sheet name="02 - Vedlejší a ostatní n..." sheetId="3" r:id="rId3"/>
  </sheets>
  <definedNames>
    <definedName name="_xlnm._FilterDatabase" localSheetId="1">'01 - Vegetační úpravy a k...'!$C$88:$K$431</definedName>
    <definedName name="_xlnm._FilterDatabase" localSheetId="2">'02 - Vedlejší a ostatní n...'!$C$85:$K$109</definedName>
    <definedName name="_xlnm.Print_Titles" localSheetId="1">'01 - Vegetační úpravy a k...'!$88:$88</definedName>
    <definedName name="_xlnm.Print_Titles" localSheetId="2">'02 - Vedlejší a ostatní n...'!$85:$85</definedName>
    <definedName name="_xlnm.Print_Titles" localSheetId="0">'Rekapitulace stavby'!$52:$52</definedName>
    <definedName name="_xlnm.Print_Area" localSheetId="1">'01 - Vegetační úpravy a k...'!$C$4:$J$39,'01 - Vegetační úpravy a k...'!$C$45:$J$70,'01 - Vegetační úpravy a k...'!$C$76:$K$431</definedName>
    <definedName name="_xlnm.Print_Area" localSheetId="2">'02 - Vedlejší a ostatní n...'!$C$4:$J$39,'02 - Vedlejší a ostatní n...'!$C$45:$J$67,'02 - Vedlejší a ostatní n...'!$C$73:$K$109</definedName>
    <definedName name="_xlnm.Print_Area" localSheetId="0">'Rekapitulace stavby'!$D$4:$AO$36,'Rekapitulace stavby'!$C$42:$AQ$57</definedName>
  </definedNames>
  <calcPr calcId="181029" iterateDelta="1E-4"/>
  <fileRecoveryPr repairLoad="1"/>
  <extLst>
    <ext xmlns:xcalcf="http://schemas.microsoft.com/office/spreadsheetml/2018/calcfeatures" uri="{B58B0392-4F1F-4190-BB64-5DF3571DCE5F}">
      <xcalcf:calcFeatures>
        <xcalcf:feature name="microsoft.com:RD"/>
        <xcalcf:feature name="microsoft.com:FV"/>
      </xcalcf:calcFeatures>
    </ext>
    <ext xmlns:loext="http://schemas.libreoffice.org/" uri="{7626C862-2A13-11E5-B345-FEFF819CDC9F}">
      <loext:extCalcPr stringRefSyntax="CalcA1ExcelA1"/>
    </ext>
  </extLst>
</workbook>
</file>

<file path=xl/calcChain.xml><?xml version="1.0" encoding="utf-8"?>
<calcChain xmlns="http://schemas.openxmlformats.org/spreadsheetml/2006/main">
  <c r="BK108" i="3" l="1"/>
  <c r="BI108" i="3"/>
  <c r="BH108" i="3"/>
  <c r="BG108" i="3"/>
  <c r="BF108" i="3"/>
  <c r="T108" i="3"/>
  <c r="R108" i="3"/>
  <c r="R107" i="3" s="1"/>
  <c r="P108" i="3"/>
  <c r="J108" i="3"/>
  <c r="BE108" i="3" s="1"/>
  <c r="BK107" i="3"/>
  <c r="T107" i="3"/>
  <c r="P107" i="3"/>
  <c r="J107" i="3"/>
  <c r="BK105" i="3"/>
  <c r="BI105" i="3"/>
  <c r="BH105" i="3"/>
  <c r="BG105" i="3"/>
  <c r="BF105" i="3"/>
  <c r="T105" i="3"/>
  <c r="T104" i="3" s="1"/>
  <c r="R105" i="3"/>
  <c r="P105" i="3"/>
  <c r="J105" i="3"/>
  <c r="BE105" i="3" s="1"/>
  <c r="BK104" i="3"/>
  <c r="R104" i="3"/>
  <c r="P104" i="3"/>
  <c r="J104" i="3"/>
  <c r="BK102" i="3"/>
  <c r="BI102" i="3"/>
  <c r="BH102" i="3"/>
  <c r="BG102" i="3"/>
  <c r="BF102" i="3"/>
  <c r="T102" i="3"/>
  <c r="R102" i="3"/>
  <c r="R101" i="3" s="1"/>
  <c r="P102" i="3"/>
  <c r="J102" i="3"/>
  <c r="BE102" i="3" s="1"/>
  <c r="BK101" i="3"/>
  <c r="T101" i="3"/>
  <c r="P101" i="3"/>
  <c r="J101" i="3"/>
  <c r="BK99" i="3"/>
  <c r="BI99" i="3"/>
  <c r="BH99" i="3"/>
  <c r="BG99" i="3"/>
  <c r="BF99" i="3"/>
  <c r="T99" i="3"/>
  <c r="R99" i="3"/>
  <c r="P99" i="3"/>
  <c r="J99" i="3"/>
  <c r="BE99" i="3" s="1"/>
  <c r="BK96" i="3"/>
  <c r="BI96" i="3"/>
  <c r="BH96" i="3"/>
  <c r="BG96" i="3"/>
  <c r="BF96" i="3"/>
  <c r="T96" i="3"/>
  <c r="R96" i="3"/>
  <c r="P96" i="3"/>
  <c r="J96" i="3"/>
  <c r="BE96" i="3" s="1"/>
  <c r="BK93" i="3"/>
  <c r="BK92" i="3" s="1"/>
  <c r="BI93" i="3"/>
  <c r="BH93" i="3"/>
  <c r="BG93" i="3"/>
  <c r="BF93" i="3"/>
  <c r="T93" i="3"/>
  <c r="T92" i="3" s="1"/>
  <c r="T91" i="3" s="1"/>
  <c r="R93" i="3"/>
  <c r="P93" i="3"/>
  <c r="P92" i="3" s="1"/>
  <c r="P91" i="3" s="1"/>
  <c r="J93" i="3"/>
  <c r="BE93" i="3" s="1"/>
  <c r="R92" i="3"/>
  <c r="R91" i="3" s="1"/>
  <c r="BK89" i="3"/>
  <c r="BK88" i="3" s="1"/>
  <c r="BI89" i="3"/>
  <c r="BH89" i="3"/>
  <c r="BG89" i="3"/>
  <c r="BF89" i="3"/>
  <c r="T89" i="3"/>
  <c r="T88" i="3" s="1"/>
  <c r="T87" i="3" s="1"/>
  <c r="R89" i="3"/>
  <c r="P89" i="3"/>
  <c r="P88" i="3" s="1"/>
  <c r="P87" i="3" s="1"/>
  <c r="P86" i="3" s="1"/>
  <c r="AU56" i="1" s="1"/>
  <c r="J89" i="3"/>
  <c r="BE89" i="3" s="1"/>
  <c r="R88" i="3"/>
  <c r="R87" i="3" s="1"/>
  <c r="J83" i="3"/>
  <c r="J82" i="3"/>
  <c r="F82" i="3"/>
  <c r="F80" i="3"/>
  <c r="E78" i="3"/>
  <c r="J66" i="3"/>
  <c r="J65" i="3"/>
  <c r="J64" i="3"/>
  <c r="J55" i="3"/>
  <c r="J54" i="3"/>
  <c r="F54" i="3"/>
  <c r="F52" i="3"/>
  <c r="E50" i="3"/>
  <c r="J37" i="3"/>
  <c r="F37" i="3"/>
  <c r="J36" i="3"/>
  <c r="F36" i="3"/>
  <c r="J35" i="3"/>
  <c r="F35" i="3"/>
  <c r="BB56" i="1" s="1"/>
  <c r="J34" i="3"/>
  <c r="F34" i="3"/>
  <c r="J18" i="3"/>
  <c r="E18" i="3"/>
  <c r="F83" i="3" s="1"/>
  <c r="J17" i="3"/>
  <c r="J12" i="3"/>
  <c r="J80" i="3" s="1"/>
  <c r="E7" i="3"/>
  <c r="E76" i="3" s="1"/>
  <c r="BK425" i="2"/>
  <c r="BI425" i="2"/>
  <c r="BH425" i="2"/>
  <c r="BG425" i="2"/>
  <c r="BF425" i="2"/>
  <c r="T425" i="2"/>
  <c r="R425" i="2"/>
  <c r="P425" i="2"/>
  <c r="J425" i="2"/>
  <c r="BE425" i="2" s="1"/>
  <c r="BK423" i="2"/>
  <c r="BI423" i="2"/>
  <c r="BH423" i="2"/>
  <c r="BG423" i="2"/>
  <c r="BF423" i="2"/>
  <c r="T423" i="2"/>
  <c r="R423" i="2"/>
  <c r="P423" i="2"/>
  <c r="J423" i="2"/>
  <c r="BE423" i="2" s="1"/>
  <c r="BK421" i="2"/>
  <c r="BI421" i="2"/>
  <c r="BH421" i="2"/>
  <c r="BG421" i="2"/>
  <c r="BF421" i="2"/>
  <c r="BE421" i="2"/>
  <c r="T421" i="2"/>
  <c r="R421" i="2"/>
  <c r="P421" i="2"/>
  <c r="J421" i="2"/>
  <c r="BK417" i="2"/>
  <c r="BI417" i="2"/>
  <c r="BH417" i="2"/>
  <c r="BG417" i="2"/>
  <c r="BF417" i="2"/>
  <c r="T417" i="2"/>
  <c r="R417" i="2"/>
  <c r="P417" i="2"/>
  <c r="J417" i="2"/>
  <c r="BE417" i="2" s="1"/>
  <c r="BK409" i="2"/>
  <c r="BI409" i="2"/>
  <c r="BH409" i="2"/>
  <c r="BG409" i="2"/>
  <c r="BF409" i="2"/>
  <c r="BE409" i="2"/>
  <c r="T409" i="2"/>
  <c r="R409" i="2"/>
  <c r="P409" i="2"/>
  <c r="J409" i="2"/>
  <c r="BK405" i="2"/>
  <c r="BI405" i="2"/>
  <c r="BH405" i="2"/>
  <c r="BG405" i="2"/>
  <c r="BF405" i="2"/>
  <c r="T405" i="2"/>
  <c r="R405" i="2"/>
  <c r="P405" i="2"/>
  <c r="J405" i="2"/>
  <c r="BE405" i="2" s="1"/>
  <c r="BK401" i="2"/>
  <c r="BI401" i="2"/>
  <c r="BH401" i="2"/>
  <c r="BG401" i="2"/>
  <c r="BF401" i="2"/>
  <c r="BE401" i="2"/>
  <c r="T401" i="2"/>
  <c r="R401" i="2"/>
  <c r="P401" i="2"/>
  <c r="J401" i="2"/>
  <c r="BK397" i="2"/>
  <c r="BI397" i="2"/>
  <c r="BH397" i="2"/>
  <c r="BG397" i="2"/>
  <c r="BF397" i="2"/>
  <c r="T397" i="2"/>
  <c r="R397" i="2"/>
  <c r="P397" i="2"/>
  <c r="J397" i="2"/>
  <c r="BE397" i="2" s="1"/>
  <c r="BK389" i="2"/>
  <c r="BI389" i="2"/>
  <c r="BH389" i="2"/>
  <c r="BG389" i="2"/>
  <c r="BF389" i="2"/>
  <c r="BE389" i="2"/>
  <c r="T389" i="2"/>
  <c r="R389" i="2"/>
  <c r="P389" i="2"/>
  <c r="J389" i="2"/>
  <c r="BK382" i="2"/>
  <c r="BI382" i="2"/>
  <c r="BH382" i="2"/>
  <c r="BG382" i="2"/>
  <c r="BF382" i="2"/>
  <c r="T382" i="2"/>
  <c r="R382" i="2"/>
  <c r="P382" i="2"/>
  <c r="J382" i="2"/>
  <c r="BE382" i="2" s="1"/>
  <c r="BK373" i="2"/>
  <c r="BI373" i="2"/>
  <c r="BH373" i="2"/>
  <c r="BG373" i="2"/>
  <c r="BF373" i="2"/>
  <c r="BE373" i="2"/>
  <c r="T373" i="2"/>
  <c r="R373" i="2"/>
  <c r="P373" i="2"/>
  <c r="J373" i="2"/>
  <c r="BK368" i="2"/>
  <c r="BI368" i="2"/>
  <c r="BH368" i="2"/>
  <c r="BG368" i="2"/>
  <c r="BF368" i="2"/>
  <c r="T368" i="2"/>
  <c r="R368" i="2"/>
  <c r="P368" i="2"/>
  <c r="J368" i="2"/>
  <c r="BE368" i="2" s="1"/>
  <c r="BK363" i="2"/>
  <c r="BI363" i="2"/>
  <c r="BH363" i="2"/>
  <c r="BG363" i="2"/>
  <c r="BF363" i="2"/>
  <c r="BE363" i="2"/>
  <c r="T363" i="2"/>
  <c r="R363" i="2"/>
  <c r="R362" i="2" s="1"/>
  <c r="P363" i="2"/>
  <c r="J363" i="2"/>
  <c r="BK362" i="2"/>
  <c r="T362" i="2"/>
  <c r="P362" i="2"/>
  <c r="J362" i="2"/>
  <c r="BK357" i="2"/>
  <c r="BI357" i="2"/>
  <c r="BH357" i="2"/>
  <c r="BG357" i="2"/>
  <c r="BF357" i="2"/>
  <c r="T357" i="2"/>
  <c r="T356" i="2" s="1"/>
  <c r="R357" i="2"/>
  <c r="P357" i="2"/>
  <c r="P356" i="2" s="1"/>
  <c r="J357" i="2"/>
  <c r="BE357" i="2" s="1"/>
  <c r="BK356" i="2"/>
  <c r="R356" i="2"/>
  <c r="J356" i="2"/>
  <c r="J68" i="2" s="1"/>
  <c r="BK350" i="2"/>
  <c r="BK349" i="2" s="1"/>
  <c r="J349" i="2" s="1"/>
  <c r="J67" i="2" s="1"/>
  <c r="BI350" i="2"/>
  <c r="BH350" i="2"/>
  <c r="BG350" i="2"/>
  <c r="BF350" i="2"/>
  <c r="T350" i="2"/>
  <c r="R350" i="2"/>
  <c r="R349" i="2" s="1"/>
  <c r="P350" i="2"/>
  <c r="J350" i="2"/>
  <c r="BE350" i="2" s="1"/>
  <c r="T349" i="2"/>
  <c r="P349" i="2"/>
  <c r="BK344" i="2"/>
  <c r="BI344" i="2"/>
  <c r="BH344" i="2"/>
  <c r="BG344" i="2"/>
  <c r="BF344" i="2"/>
  <c r="T344" i="2"/>
  <c r="R344" i="2"/>
  <c r="P344" i="2"/>
  <c r="J344" i="2"/>
  <c r="BE344" i="2" s="1"/>
  <c r="BK340" i="2"/>
  <c r="BI340" i="2"/>
  <c r="BH340" i="2"/>
  <c r="BG340" i="2"/>
  <c r="BF340" i="2"/>
  <c r="T340" i="2"/>
  <c r="R340" i="2"/>
  <c r="P340" i="2"/>
  <c r="J340" i="2"/>
  <c r="BE340" i="2" s="1"/>
  <c r="BK334" i="2"/>
  <c r="BI334" i="2"/>
  <c r="BH334" i="2"/>
  <c r="BG334" i="2"/>
  <c r="BF334" i="2"/>
  <c r="T334" i="2"/>
  <c r="R334" i="2"/>
  <c r="P334" i="2"/>
  <c r="J334" i="2"/>
  <c r="BE334" i="2" s="1"/>
  <c r="BK328" i="2"/>
  <c r="BI328" i="2"/>
  <c r="BH328" i="2"/>
  <c r="BG328" i="2"/>
  <c r="BF328" i="2"/>
  <c r="T328" i="2"/>
  <c r="T327" i="2" s="1"/>
  <c r="R328" i="2"/>
  <c r="P328" i="2"/>
  <c r="P327" i="2" s="1"/>
  <c r="J328" i="2"/>
  <c r="BE328" i="2" s="1"/>
  <c r="BK327" i="2"/>
  <c r="J327" i="2" s="1"/>
  <c r="J66" i="2" s="1"/>
  <c r="R327" i="2"/>
  <c r="BK322" i="2"/>
  <c r="BI322" i="2"/>
  <c r="BH322" i="2"/>
  <c r="BG322" i="2"/>
  <c r="BF322" i="2"/>
  <c r="T322" i="2"/>
  <c r="R322" i="2"/>
  <c r="P322" i="2"/>
  <c r="J322" i="2"/>
  <c r="BE322" i="2" s="1"/>
  <c r="BK318" i="2"/>
  <c r="BI318" i="2"/>
  <c r="BH318" i="2"/>
  <c r="BG318" i="2"/>
  <c r="BF318" i="2"/>
  <c r="BE318" i="2"/>
  <c r="T318" i="2"/>
  <c r="R318" i="2"/>
  <c r="P318" i="2"/>
  <c r="J318" i="2"/>
  <c r="BK312" i="2"/>
  <c r="BI312" i="2"/>
  <c r="BH312" i="2"/>
  <c r="BG312" i="2"/>
  <c r="BF312" i="2"/>
  <c r="T312" i="2"/>
  <c r="R312" i="2"/>
  <c r="P312" i="2"/>
  <c r="J312" i="2"/>
  <c r="BE312" i="2" s="1"/>
  <c r="BK307" i="2"/>
  <c r="BI307" i="2"/>
  <c r="BH307" i="2"/>
  <c r="BG307" i="2"/>
  <c r="BF307" i="2"/>
  <c r="BE307" i="2"/>
  <c r="T307" i="2"/>
  <c r="R307" i="2"/>
  <c r="P307" i="2"/>
  <c r="J307" i="2"/>
  <c r="BK304" i="2"/>
  <c r="BI304" i="2"/>
  <c r="BH304" i="2"/>
  <c r="BG304" i="2"/>
  <c r="BF304" i="2"/>
  <c r="T304" i="2"/>
  <c r="R304" i="2"/>
  <c r="P304" i="2"/>
  <c r="J304" i="2"/>
  <c r="BE304" i="2" s="1"/>
  <c r="BK299" i="2"/>
  <c r="BI299" i="2"/>
  <c r="BH299" i="2"/>
  <c r="BG299" i="2"/>
  <c r="BF299" i="2"/>
  <c r="BE299" i="2"/>
  <c r="T299" i="2"/>
  <c r="R299" i="2"/>
  <c r="P299" i="2"/>
  <c r="J299" i="2"/>
  <c r="BK295" i="2"/>
  <c r="BI295" i="2"/>
  <c r="BH295" i="2"/>
  <c r="BG295" i="2"/>
  <c r="BF295" i="2"/>
  <c r="T295" i="2"/>
  <c r="R295" i="2"/>
  <c r="P295" i="2"/>
  <c r="J295" i="2"/>
  <c r="BE295" i="2" s="1"/>
  <c r="BK290" i="2"/>
  <c r="BI290" i="2"/>
  <c r="BH290" i="2"/>
  <c r="BG290" i="2"/>
  <c r="BF290" i="2"/>
  <c r="BE290" i="2"/>
  <c r="T290" i="2"/>
  <c r="R290" i="2"/>
  <c r="P290" i="2"/>
  <c r="J290" i="2"/>
  <c r="BK286" i="2"/>
  <c r="BI286" i="2"/>
  <c r="BH286" i="2"/>
  <c r="BG286" i="2"/>
  <c r="BF286" i="2"/>
  <c r="T286" i="2"/>
  <c r="R286" i="2"/>
  <c r="P286" i="2"/>
  <c r="J286" i="2"/>
  <c r="BE286" i="2" s="1"/>
  <c r="BK277" i="2"/>
  <c r="BI277" i="2"/>
  <c r="BH277" i="2"/>
  <c r="BG277" i="2"/>
  <c r="BF277" i="2"/>
  <c r="BE277" i="2"/>
  <c r="T277" i="2"/>
  <c r="R277" i="2"/>
  <c r="P277" i="2"/>
  <c r="J277" i="2"/>
  <c r="BK270" i="2"/>
  <c r="BI270" i="2"/>
  <c r="BH270" i="2"/>
  <c r="BG270" i="2"/>
  <c r="BF270" i="2"/>
  <c r="T270" i="2"/>
  <c r="R270" i="2"/>
  <c r="P270" i="2"/>
  <c r="J270" i="2"/>
  <c r="BE270" i="2" s="1"/>
  <c r="BK263" i="2"/>
  <c r="BI263" i="2"/>
  <c r="BH263" i="2"/>
  <c r="BG263" i="2"/>
  <c r="BF263" i="2"/>
  <c r="BE263" i="2"/>
  <c r="T263" i="2"/>
  <c r="R263" i="2"/>
  <c r="P263" i="2"/>
  <c r="J263" i="2"/>
  <c r="BK247" i="2"/>
  <c r="BI247" i="2"/>
  <c r="BH247" i="2"/>
  <c r="BG247" i="2"/>
  <c r="BF247" i="2"/>
  <c r="T247" i="2"/>
  <c r="R247" i="2"/>
  <c r="R246" i="2" s="1"/>
  <c r="P247" i="2"/>
  <c r="J247" i="2"/>
  <c r="BE247" i="2" s="1"/>
  <c r="BK246" i="2"/>
  <c r="T246" i="2"/>
  <c r="P246" i="2"/>
  <c r="J246" i="2"/>
  <c r="BK240" i="2"/>
  <c r="BI240" i="2"/>
  <c r="BH240" i="2"/>
  <c r="BG240" i="2"/>
  <c r="BF240" i="2"/>
  <c r="T240" i="2"/>
  <c r="R240" i="2"/>
  <c r="P240" i="2"/>
  <c r="J240" i="2"/>
  <c r="BE240" i="2" s="1"/>
  <c r="BK234" i="2"/>
  <c r="BI234" i="2"/>
  <c r="BH234" i="2"/>
  <c r="BG234" i="2"/>
  <c r="BF234" i="2"/>
  <c r="T234" i="2"/>
  <c r="R234" i="2"/>
  <c r="P234" i="2"/>
  <c r="J234" i="2"/>
  <c r="BE234" i="2" s="1"/>
  <c r="BK230" i="2"/>
  <c r="BI230" i="2"/>
  <c r="BH230" i="2"/>
  <c r="BG230" i="2"/>
  <c r="BF230" i="2"/>
  <c r="T230" i="2"/>
  <c r="R230" i="2"/>
  <c r="P230" i="2"/>
  <c r="J230" i="2"/>
  <c r="BE230" i="2" s="1"/>
  <c r="BK224" i="2"/>
  <c r="BI224" i="2"/>
  <c r="BH224" i="2"/>
  <c r="BG224" i="2"/>
  <c r="BF224" i="2"/>
  <c r="T224" i="2"/>
  <c r="R224" i="2"/>
  <c r="P224" i="2"/>
  <c r="J224" i="2"/>
  <c r="BE224" i="2" s="1"/>
  <c r="BK218" i="2"/>
  <c r="BK217" i="2" s="1"/>
  <c r="J217" i="2" s="1"/>
  <c r="J64" i="2" s="1"/>
  <c r="BI218" i="2"/>
  <c r="BH218" i="2"/>
  <c r="BG218" i="2"/>
  <c r="BF218" i="2"/>
  <c r="T218" i="2"/>
  <c r="T217" i="2" s="1"/>
  <c r="R218" i="2"/>
  <c r="P218" i="2"/>
  <c r="P217" i="2" s="1"/>
  <c r="J218" i="2"/>
  <c r="BE218" i="2" s="1"/>
  <c r="R217" i="2"/>
  <c r="BK212" i="2"/>
  <c r="BI212" i="2"/>
  <c r="BH212" i="2"/>
  <c r="BG212" i="2"/>
  <c r="BF212" i="2"/>
  <c r="BE212" i="2"/>
  <c r="T212" i="2"/>
  <c r="R212" i="2"/>
  <c r="P212" i="2"/>
  <c r="J212" i="2"/>
  <c r="BK208" i="2"/>
  <c r="BI208" i="2"/>
  <c r="BH208" i="2"/>
  <c r="BG208" i="2"/>
  <c r="BF208" i="2"/>
  <c r="T208" i="2"/>
  <c r="R208" i="2"/>
  <c r="P208" i="2"/>
  <c r="J208" i="2"/>
  <c r="BE208" i="2" s="1"/>
  <c r="BK202" i="2"/>
  <c r="BI202" i="2"/>
  <c r="F37" i="2" s="1"/>
  <c r="BD55" i="1" s="1"/>
  <c r="BD54" i="1" s="1"/>
  <c r="W33" i="1" s="1"/>
  <c r="BH202" i="2"/>
  <c r="BG202" i="2"/>
  <c r="BF202" i="2"/>
  <c r="BE202" i="2"/>
  <c r="T202" i="2"/>
  <c r="R202" i="2"/>
  <c r="P202" i="2"/>
  <c r="J202" i="2"/>
  <c r="BK196" i="2"/>
  <c r="BI196" i="2"/>
  <c r="BH196" i="2"/>
  <c r="BG196" i="2"/>
  <c r="F35" i="2" s="1"/>
  <c r="BB55" i="1" s="1"/>
  <c r="BF196" i="2"/>
  <c r="T196" i="2"/>
  <c r="R196" i="2"/>
  <c r="R195" i="2" s="1"/>
  <c r="P196" i="2"/>
  <c r="J196" i="2"/>
  <c r="BE196" i="2" s="1"/>
  <c r="BK195" i="2"/>
  <c r="T195" i="2"/>
  <c r="P195" i="2"/>
  <c r="J195" i="2"/>
  <c r="BK190" i="2"/>
  <c r="BI190" i="2"/>
  <c r="BH190" i="2"/>
  <c r="BG190" i="2"/>
  <c r="BF190" i="2"/>
  <c r="T190" i="2"/>
  <c r="R190" i="2"/>
  <c r="P190" i="2"/>
  <c r="J190" i="2"/>
  <c r="BE190" i="2" s="1"/>
  <c r="BK186" i="2"/>
  <c r="BI186" i="2"/>
  <c r="BH186" i="2"/>
  <c r="BG186" i="2"/>
  <c r="BF186" i="2"/>
  <c r="T186" i="2"/>
  <c r="R186" i="2"/>
  <c r="P186" i="2"/>
  <c r="J186" i="2"/>
  <c r="BE186" i="2" s="1"/>
  <c r="BK181" i="2"/>
  <c r="BI181" i="2"/>
  <c r="BH181" i="2"/>
  <c r="BG181" i="2"/>
  <c r="BF181" i="2"/>
  <c r="T181" i="2"/>
  <c r="R181" i="2"/>
  <c r="P181" i="2"/>
  <c r="J181" i="2"/>
  <c r="BE181" i="2" s="1"/>
  <c r="BK177" i="2"/>
  <c r="BI177" i="2"/>
  <c r="BH177" i="2"/>
  <c r="BG177" i="2"/>
  <c r="BF177" i="2"/>
  <c r="T177" i="2"/>
  <c r="R177" i="2"/>
  <c r="P177" i="2"/>
  <c r="J177" i="2"/>
  <c r="BE177" i="2" s="1"/>
  <c r="BK171" i="2"/>
  <c r="BI171" i="2"/>
  <c r="BH171" i="2"/>
  <c r="BG171" i="2"/>
  <c r="BF171" i="2"/>
  <c r="T171" i="2"/>
  <c r="R171" i="2"/>
  <c r="P171" i="2"/>
  <c r="J171" i="2"/>
  <c r="BE171" i="2" s="1"/>
  <c r="BK167" i="2"/>
  <c r="BI167" i="2"/>
  <c r="BH167" i="2"/>
  <c r="BG167" i="2"/>
  <c r="BF167" i="2"/>
  <c r="T167" i="2"/>
  <c r="R167" i="2"/>
  <c r="P167" i="2"/>
  <c r="J167" i="2"/>
  <c r="BE167" i="2" s="1"/>
  <c r="BK162" i="2"/>
  <c r="BI162" i="2"/>
  <c r="BH162" i="2"/>
  <c r="BG162" i="2"/>
  <c r="BF162" i="2"/>
  <c r="T162" i="2"/>
  <c r="R162" i="2"/>
  <c r="P162" i="2"/>
  <c r="J162" i="2"/>
  <c r="BE162" i="2" s="1"/>
  <c r="BK157" i="2"/>
  <c r="BI157" i="2"/>
  <c r="BH157" i="2"/>
  <c r="BG157" i="2"/>
  <c r="BF157" i="2"/>
  <c r="T157" i="2"/>
  <c r="R157" i="2"/>
  <c r="P157" i="2"/>
  <c r="J157" i="2"/>
  <c r="BE157" i="2" s="1"/>
  <c r="BK153" i="2"/>
  <c r="BI153" i="2"/>
  <c r="BH153" i="2"/>
  <c r="BG153" i="2"/>
  <c r="BF153" i="2"/>
  <c r="T153" i="2"/>
  <c r="R153" i="2"/>
  <c r="P153" i="2"/>
  <c r="J153" i="2"/>
  <c r="BE153" i="2" s="1"/>
  <c r="BK148" i="2"/>
  <c r="BI148" i="2"/>
  <c r="BH148" i="2"/>
  <c r="BG148" i="2"/>
  <c r="BF148" i="2"/>
  <c r="T148" i="2"/>
  <c r="T142" i="2" s="1"/>
  <c r="R148" i="2"/>
  <c r="P148" i="2"/>
  <c r="J148" i="2"/>
  <c r="BE148" i="2" s="1"/>
  <c r="BK143" i="2"/>
  <c r="BK142" i="2" s="1"/>
  <c r="BI143" i="2"/>
  <c r="BH143" i="2"/>
  <c r="BG143" i="2"/>
  <c r="BF143" i="2"/>
  <c r="T143" i="2"/>
  <c r="R143" i="2"/>
  <c r="P143" i="2"/>
  <c r="P142" i="2" s="1"/>
  <c r="P141" i="2" s="1"/>
  <c r="J143" i="2"/>
  <c r="BE143" i="2" s="1"/>
  <c r="R142" i="2"/>
  <c r="BK137" i="2"/>
  <c r="BI137" i="2"/>
  <c r="BH137" i="2"/>
  <c r="BG137" i="2"/>
  <c r="BF137" i="2"/>
  <c r="T137" i="2"/>
  <c r="R137" i="2"/>
  <c r="P137" i="2"/>
  <c r="J137" i="2"/>
  <c r="BE137" i="2" s="1"/>
  <c r="BK133" i="2"/>
  <c r="BI133" i="2"/>
  <c r="BH133" i="2"/>
  <c r="BG133" i="2"/>
  <c r="BF133" i="2"/>
  <c r="T133" i="2"/>
  <c r="R133" i="2"/>
  <c r="P133" i="2"/>
  <c r="J133" i="2"/>
  <c r="BE133" i="2" s="1"/>
  <c r="BK129" i="2"/>
  <c r="BI129" i="2"/>
  <c r="BH129" i="2"/>
  <c r="BG129" i="2"/>
  <c r="BF129" i="2"/>
  <c r="T129" i="2"/>
  <c r="R129" i="2"/>
  <c r="P129" i="2"/>
  <c r="J129" i="2"/>
  <c r="BE129" i="2" s="1"/>
  <c r="BK121" i="2"/>
  <c r="BI121" i="2"/>
  <c r="BH121" i="2"/>
  <c r="BG121" i="2"/>
  <c r="BF121" i="2"/>
  <c r="T121" i="2"/>
  <c r="R121" i="2"/>
  <c r="P121" i="2"/>
  <c r="J121" i="2"/>
  <c r="BE121" i="2" s="1"/>
  <c r="BK115" i="2"/>
  <c r="BI115" i="2"/>
  <c r="BH115" i="2"/>
  <c r="BG115" i="2"/>
  <c r="BF115" i="2"/>
  <c r="T115" i="2"/>
  <c r="R115" i="2"/>
  <c r="P115" i="2"/>
  <c r="J115" i="2"/>
  <c r="BE115" i="2" s="1"/>
  <c r="BK110" i="2"/>
  <c r="BI110" i="2"/>
  <c r="BH110" i="2"/>
  <c r="BG110" i="2"/>
  <c r="BF110" i="2"/>
  <c r="T110" i="2"/>
  <c r="R110" i="2"/>
  <c r="P110" i="2"/>
  <c r="J110" i="2"/>
  <c r="BE110" i="2" s="1"/>
  <c r="BK101" i="2"/>
  <c r="BI101" i="2"/>
  <c r="BH101" i="2"/>
  <c r="BG101" i="2"/>
  <c r="BF101" i="2"/>
  <c r="T101" i="2"/>
  <c r="R101" i="2"/>
  <c r="P101" i="2"/>
  <c r="J101" i="2"/>
  <c r="BE101" i="2" s="1"/>
  <c r="BK96" i="2"/>
  <c r="BI96" i="2"/>
  <c r="BH96" i="2"/>
  <c r="F36" i="2" s="1"/>
  <c r="BC55" i="1" s="1"/>
  <c r="BC54" i="1" s="1"/>
  <c r="BG96" i="2"/>
  <c r="BF96" i="2"/>
  <c r="T96" i="2"/>
  <c r="T90" i="2" s="1"/>
  <c r="R96" i="2"/>
  <c r="P96" i="2"/>
  <c r="J96" i="2"/>
  <c r="BE96" i="2" s="1"/>
  <c r="BK91" i="2"/>
  <c r="BK90" i="2" s="1"/>
  <c r="BI91" i="2"/>
  <c r="BH91" i="2"/>
  <c r="BG91" i="2"/>
  <c r="BF91" i="2"/>
  <c r="J34" i="2" s="1"/>
  <c r="AW55" i="1" s="1"/>
  <c r="T91" i="2"/>
  <c r="R91" i="2"/>
  <c r="P91" i="2"/>
  <c r="P90" i="2" s="1"/>
  <c r="J91" i="2"/>
  <c r="BE91" i="2" s="1"/>
  <c r="R90" i="2"/>
  <c r="J86" i="2"/>
  <c r="J85" i="2"/>
  <c r="F85" i="2"/>
  <c r="J83" i="2"/>
  <c r="F83" i="2"/>
  <c r="E81" i="2"/>
  <c r="J69" i="2"/>
  <c r="J65" i="2"/>
  <c r="J63" i="2"/>
  <c r="J55" i="2"/>
  <c r="J54" i="2"/>
  <c r="F54" i="2"/>
  <c r="F52" i="2"/>
  <c r="E50" i="2"/>
  <c r="J37" i="2"/>
  <c r="J36" i="2"/>
  <c r="J35" i="2"/>
  <c r="AX55" i="1" s="1"/>
  <c r="J18" i="2"/>
  <c r="E18" i="2"/>
  <c r="F86" i="2" s="1"/>
  <c r="J17" i="2"/>
  <c r="J12" i="2"/>
  <c r="J52" i="2" s="1"/>
  <c r="E7" i="2"/>
  <c r="E48" i="2" s="1"/>
  <c r="BD56" i="1"/>
  <c r="BC56" i="1"/>
  <c r="BA56" i="1"/>
  <c r="AY56" i="1"/>
  <c r="AX56" i="1"/>
  <c r="AW56" i="1"/>
  <c r="AY55" i="1"/>
  <c r="AS54" i="1"/>
  <c r="AM50" i="1"/>
  <c r="L50" i="1"/>
  <c r="AM49" i="1"/>
  <c r="L49" i="1"/>
  <c r="AM47" i="1"/>
  <c r="L47" i="1"/>
  <c r="L45" i="1"/>
  <c r="L44" i="1"/>
  <c r="F33" i="3" l="1"/>
  <c r="AZ56" i="1" s="1"/>
  <c r="J33" i="3"/>
  <c r="AV56" i="1" s="1"/>
  <c r="AT56" i="1" s="1"/>
  <c r="BK87" i="3"/>
  <c r="J88" i="3"/>
  <c r="J61" i="3" s="1"/>
  <c r="F33" i="2"/>
  <c r="AZ55" i="1" s="1"/>
  <c r="AZ54" i="1" s="1"/>
  <c r="J33" i="2"/>
  <c r="AV55" i="1" s="1"/>
  <c r="AT55" i="1" s="1"/>
  <c r="J90" i="2"/>
  <c r="J60" i="2" s="1"/>
  <c r="P89" i="2"/>
  <c r="AU55" i="1" s="1"/>
  <c r="AU54" i="1" s="1"/>
  <c r="R141" i="2"/>
  <c r="R89" i="2" s="1"/>
  <c r="BK91" i="3"/>
  <c r="J91" i="3" s="1"/>
  <c r="J62" i="3" s="1"/>
  <c r="J92" i="3"/>
  <c r="J63" i="3" s="1"/>
  <c r="W32" i="1"/>
  <c r="AY54" i="1"/>
  <c r="T89" i="2"/>
  <c r="J142" i="2"/>
  <c r="J62" i="2" s="1"/>
  <c r="BK141" i="2"/>
  <c r="J141" i="2" s="1"/>
  <c r="J61" i="2" s="1"/>
  <c r="T141" i="2"/>
  <c r="BB54" i="1"/>
  <c r="R86" i="3"/>
  <c r="T86" i="3"/>
  <c r="F34" i="2"/>
  <c r="BA55" i="1" s="1"/>
  <c r="BA54" i="1" s="1"/>
  <c r="E79" i="2"/>
  <c r="F55" i="3"/>
  <c r="J52" i="3"/>
  <c r="F55" i="2"/>
  <c r="E48" i="3"/>
  <c r="J87" i="3" l="1"/>
  <c r="J60" i="3" s="1"/>
  <c r="BK86" i="3"/>
  <c r="J86" i="3" s="1"/>
  <c r="AX54" i="1"/>
  <c r="W31" i="1"/>
  <c r="AW54" i="1"/>
  <c r="AK30" i="1" s="1"/>
  <c r="W30" i="1"/>
  <c r="AV54" i="1"/>
  <c r="W29" i="1"/>
  <c r="BK89" i="2"/>
  <c r="J89" i="2" s="1"/>
  <c r="AK29" i="1" l="1"/>
  <c r="AT54" i="1"/>
  <c r="J59" i="3"/>
  <c r="J30" i="3"/>
  <c r="J59" i="2"/>
  <c r="J30" i="2"/>
  <c r="J39" i="3" l="1"/>
  <c r="AG56" i="1"/>
  <c r="AN56" i="1" s="1"/>
  <c r="AG55" i="1"/>
  <c r="J39" i="2"/>
  <c r="AN55" i="1" l="1"/>
  <c r="AG54" i="1"/>
  <c r="AK26" i="1" l="1"/>
  <c r="AK35" i="1" s="1"/>
  <c r="AN54" i="1"/>
</calcChain>
</file>

<file path=xl/sharedStrings.xml><?xml version="1.0" encoding="utf-8"?>
<sst xmlns="http://schemas.openxmlformats.org/spreadsheetml/2006/main" count="3199" uniqueCount="548">
  <si>
    <t>Export Komplet</t>
  </si>
  <si>
    <t>2.0</t>
  </si>
  <si>
    <t>False</t>
  </si>
  <si>
    <t>{d5e3a376-b7ca-42c1-bd46-fdc6d7b96f2a}</t>
  </si>
  <si>
    <t>&gt;&gt;  skryté sloupce  &lt;&lt;</t>
  </si>
  <si>
    <t>0,01</t>
  </si>
  <si>
    <t>21</t>
  </si>
  <si>
    <t>15</t>
  </si>
  <si>
    <t>REKAPITULACE STAVBY</t>
  </si>
  <si>
    <t>v ---  níže se nacházejí doplnkové a pomocné údaje k sestavám  --- v</t>
  </si>
  <si>
    <t>Návod na vyplnění</t>
  </si>
  <si>
    <t>0,001</t>
  </si>
  <si>
    <t>Kód:</t>
  </si>
  <si>
    <t>03-2019</t>
  </si>
  <si>
    <t>Měnit lze pouze buňky se žlutým podbarvením!_x000D_
_x000D_
1) na prvním listu Rekapitulace stavby vyplňte v sestavě_x000D_
_x000D_
    a) Souhrnný list_x000D_
       - údaje o Zhotoviteli_x000D_
         (přenesou se do ostatních sestav i v jiných listech)_x000D_
_x000D_
    b) Rekapitulace objektů_x000D_
       - potřebné Ostatní náklady_x000D_
_x000D_
2) na vybraných listech vyplňte v sestavě_x000D_
_x000D_
    a) Krycí list_x000D_
       - údaje o Zhotoviteli, pokud se liší od údajů o Zhotoviteli na Souhrnném listu_x000D_
         (údaje se přenesou do ostatních sestav v daném listu)_x000D_
_x000D_
    b) Rekapitulace rozpočtu_x000D_
       - potřebné Ostatní náklady_x000D_
_x000D_
    c) Celkové náklady za stavbu_x000D_
       - ceny u položek_x000D_
       - množství, pokud má žluté podbarvení_x000D_
       - a v případě potřeby poznámku (ta je ve skrytém sloupci)</t>
  </si>
  <si>
    <t>Stavba:</t>
  </si>
  <si>
    <t>POUTNÍ KOSTEL SV. JANA NEPOMUCKÉHO NA ZELENÉ HOŘE – PARKOVÁ ÚPRAVA A KOMUNIKACE</t>
  </si>
  <si>
    <t>KSO:</t>
  </si>
  <si>
    <t>CC-CZ:</t>
  </si>
  <si>
    <t>Místo:</t>
  </si>
  <si>
    <t>město Žďár nad Sázavou, Zelená hora</t>
  </si>
  <si>
    <t>Datum:</t>
  </si>
  <si>
    <t>28. 5. 2019</t>
  </si>
  <si>
    <t>Zadavatel:</t>
  </si>
  <si>
    <t>IČ:</t>
  </si>
  <si>
    <t>10117831</t>
  </si>
  <si>
    <t>Ing. František Laštovička – UNI PROJEKT</t>
  </si>
  <si>
    <t>DIČ:</t>
  </si>
  <si>
    <t>CZ6003161494</t>
  </si>
  <si>
    <t>Uchazeč:</t>
  </si>
  <si>
    <t>Vyplň údaj</t>
  </si>
  <si>
    <t>Projektant:</t>
  </si>
  <si>
    <t>05053463</t>
  </si>
  <si>
    <t>Ing. Markéta Veličková M&amp;P ARCHITEKTI</t>
  </si>
  <si>
    <t>CZ7853144552</t>
  </si>
  <si>
    <t>True</t>
  </si>
  <si>
    <t>Zpracovatel:</t>
  </si>
  <si>
    <t>Čiklová</t>
  </si>
  <si>
    <t>Poznámka:</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</si>
  <si>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</si>
  <si>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</si>
  <si>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</si>
  <si>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</si>
  <si>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</si>
  <si>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</si>
  <si>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</si>
  <si>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</si>
  <si>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</si>
  <si>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</si>
  <si>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</si>
  <si>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</si>
  <si>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</si>
  <si>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</si>
  <si>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</si>
  <si>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</si>
  <si>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</si>
  <si>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</si>
  <si>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</si>
  <si>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</si>
  <si>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</si>
  <si>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</si>
  <si>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</si>
  <si>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</si>
  <si>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</si>
  <si>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</si>
  <si>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</si>
  <si>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</si>
  <si>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</si>
  <si>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</si>
  <si>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</si>
  <si>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</si>
  <si>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z rozpočtů</t>
  </si>
  <si>
    <t>D</t>
  </si>
  <si>
    <t>0</t>
  </si>
  <si>
    <t>###NOIMPORT###</t>
  </si>
  <si>
    <t>IMPORT</t>
  </si>
  <si>
    <t>{00000000-0000-0000-0000-000000000000}</t>
  </si>
  <si>
    <t>/</t>
  </si>
  <si>
    <t>01</t>
  </si>
  <si>
    <t>Vegetační úpravy a komunikace</t>
  </si>
  <si>
    <t>STA</t>
  </si>
  <si>
    <t>1</t>
  </si>
  <si>
    <t>{c4e90fc5-57a2-48bf-9e0d-d689ae802f08}</t>
  </si>
  <si>
    <t>2</t>
  </si>
  <si>
    <t>02</t>
  </si>
  <si>
    <t>Vedlejší a ostatní náklady</t>
  </si>
  <si>
    <t>VON</t>
  </si>
  <si>
    <t>{45d7e027-01e3-4c4e-a585-8c2604918fc6}</t>
  </si>
  <si>
    <t>KRYCÍ LIST SOUPISU PRACÍ</t>
  </si>
  <si>
    <t>Objekt:</t>
  </si>
  <si>
    <t>01 - Vegetační úpravy a komunikace</t>
  </si>
  <si>
    <t>REKAPITULACE ČLENĚNÍ SOUPISU PRACÍ</t>
  </si>
  <si>
    <t>Kód dílu - Popis</t>
  </si>
  <si>
    <t>Cena celkem [CZK]</t>
  </si>
  <si>
    <t>Náklady ze soupisu prací</t>
  </si>
  <si>
    <t>-1</t>
  </si>
  <si>
    <t>001 - Terénní úpravy</t>
  </si>
  <si>
    <t>002 - Trávníky</t>
  </si>
  <si>
    <t xml:space="preserve">    002-1 - Založení parkového trávníku</t>
  </si>
  <si>
    <t xml:space="preserve">    002-2 - Parkový trávník - technologie dokončovací péče do převzetí</t>
  </si>
  <si>
    <t xml:space="preserve">    002-3 -  Parkový trávník - technologie rozvojové péče po dobu 3 let od výsadby (2. a 3. rok po výsadbě)</t>
  </si>
  <si>
    <t xml:space="preserve">    002-4 - Založení štěrkového trávníku</t>
  </si>
  <si>
    <t xml:space="preserve">    002-5 - Štěrkový trávník - technologie dokončovací péče do převzetí</t>
  </si>
  <si>
    <t xml:space="preserve">    002-6 - Štěrkový trávník - technologie rozvojové péče po dobu 3 let od výsadby (2. a 3. rok po výsadbě)</t>
  </si>
  <si>
    <t>003 - Drenážní pera</t>
  </si>
  <si>
    <t>004 - Zpevněné plochy</t>
  </si>
  <si>
    <t>SOUPIS PRACÍ</t>
  </si>
  <si>
    <t>PČ</t>
  </si>
  <si>
    <t>MJ</t>
  </si>
  <si>
    <t>Množství</t>
  </si>
  <si>
    <t>J.cena [CZK]</t>
  </si>
  <si>
    <t>Cenová soustava</t>
  </si>
  <si>
    <t>J. Nh [h]</t>
  </si>
  <si>
    <t>Nh celkem [h]</t>
  </si>
  <si>
    <t>J. hmotnost [t]</t>
  </si>
  <si>
    <t>Hmotnost celkem [t]</t>
  </si>
  <si>
    <t>J. suť [t]</t>
  </si>
  <si>
    <t>Suť Celkem [t]</t>
  </si>
  <si>
    <t>Náklady soupisu celkem</t>
  </si>
  <si>
    <t>001</t>
  </si>
  <si>
    <t>Terénní úpravy</t>
  </si>
  <si>
    <t>ROZPOCET</t>
  </si>
  <si>
    <t>K</t>
  </si>
  <si>
    <t>121101101</t>
  </si>
  <si>
    <t>Sejmutí ornice s přemístěním na vzdálenost do 50 m</t>
  </si>
  <si>
    <t>m3</t>
  </si>
  <si>
    <t>CS ÚRS 2019 01</t>
  </si>
  <si>
    <t>4</t>
  </si>
  <si>
    <t>1476149508</t>
  </si>
  <si>
    <t>PP</t>
  </si>
  <si>
    <t>Sejmutí ornice nebo lesní půdy  s vodorovným přemístěním na hromady v místě upotřebení nebo na dočasné či trvalé skládky se složením, na vzdálenost do 50 m</t>
  </si>
  <si>
    <t>PSC</t>
  </si>
  <si>
    <t xml:space="preserve">Poznámka k souboru cen:_x000D_
1. V cenách jsou započteny i náklady na příp. nutné naložení sejmuté ornice na dopravní prostředek. 2. V cenách nejsou započteny náklady na odstranění nevhodných přimísenin (kamenů, kořenů apod.); tyto práce se ocení individuálně. 3. Množství ornice odebírané ze skládek se do objemu vykopávek pro volbu cen podle množství nezapočítává. Ceny souboru cen 122 . 0-11 Odkopávky a prokopávky nezapažené, se volí pro ornici odebíranou z projektovaných dočasných skládek; a) na staveništi podle součtu objemu ze všech skládek, b) mimo staveniště podle objemu každé skládky zvlášť. 4. Uložení ornice na skládky se oceňuje podle ustanovení v poznámkách č. 1 a 2 k ceně 171 20-1201 Uložení sypaniny na skládky. Složení ornice na hromady v místě upotřebení se neoceňuje. 5. Odebírá-li se ornice z projektované dočasné skládky, oceňuje se její naložení a přemístění podle čl. 3172 Všeobecných podmínek tohoto katalogu. 6. Přemísťuje-li se ornice na vzdálenost větší něž 250 m, vzdálenost 50 m se pro určení vzdálenosti vodorovného přemístění neodečítá a ocení se sejmutí a přemístění bez ohledu na ustanovení pozn. č. 1 takto: a) sejmutí ornice na vzdálenost 50m cenou 121 10-1101; b) naložení příslušnou cenou souboru cen 167 10- . . c) vodorovné přemístění cenami souboru cen 162 . 0- . . Vodorovné přemístění výkopku. 7. Sejmutí podorničí se oceňuje cenami odkopávek s přihlédnutím k ustanovení čl. 3112 Všeobecných podmínek tohoto katalogu. </t>
  </si>
  <si>
    <t>VV</t>
  </si>
  <si>
    <t>"dle technické zprávy, výkresových příloh projektové dokumentace a dle výkazu projektanta"</t>
  </si>
  <si>
    <t>"skrývka zeminy v mocnosti 10 cm"        372,50</t>
  </si>
  <si>
    <t>122201102</t>
  </si>
  <si>
    <t>Odkopávky a prokopávky nezapažené v hornině tř. 3 objem do 1000 m3</t>
  </si>
  <si>
    <t>2119016060</t>
  </si>
  <si>
    <t>Odkopávky a prokopávky nezapažené  s přehozením výkopku na vzdálenost do 3 m nebo s naložením na dopravní prostředek v hornině tř. 3 přes 100 do 1 000 m3</t>
  </si>
  <si>
    <t xml:space="preserve">Poznámka k souboru cen:_x000D_
1. Odkopávky a prokopávky v roubených prostorech se oceňují podle čl. 3116 Všeobecných podmínek tohoto katalogu. 2. Odkopávky a prokopávky ve stržích při lesnicko-technických melioracích (LTM) se oceňují cenami do 100 m3 pro jakýkoliv skutečný objem výkopu; ostatní odkopávky a prokopávky při LTM se oceňují při jakémkoliv objemu výkopu přes 100 m3 cenami přes 100 do 1 000 m3. 3. Ceny lze použít i pro vykopávky odpadových jam. 4. Ceny lze použít i pro sejmutí podorničí. Přitom se přihlíží k ustanovení čl. 3112 Všeobecných podmínek tohoto katalogu. </t>
  </si>
  <si>
    <t>"terénní modelace"       200,0</t>
  </si>
  <si>
    <t>3</t>
  </si>
  <si>
    <t>122202202</t>
  </si>
  <si>
    <t>Odkopávky a prokopávky nezapažené pro silnice objemu do 1000 m3 v hornině tř. 3</t>
  </si>
  <si>
    <t>-703488971</t>
  </si>
  <si>
    <t>Odkopávky a prokopávky nezapažené pro silnice  s přemístěním výkopku v příčných profilech na vzdálenost do 15 m nebo s naložením na dopravní prostředek v hornině tř. 3 přes 100 do 1 000 m3</t>
  </si>
  <si>
    <t xml:space="preserve">Poznámka k souboru cen:_x000D_
1. Ceny jsou určeny pro vykopávky: a) příkopů pro silnice a to i tehdy, jsou-li vykopávky příkopů prováděny samostatně, b) v zemnících na suchu, jestliže tyto zemníky přímo souvisejí s odkopávkami nebo prokopávkami pro spodní stavbu silnic. Vykopávky v ostatních zemnících se oceňují podle kapitoly. 3*2 Zemníky Všeobecných podmínek tohoto katalogu. c) při zahlubování silnic pro mimoúrovňové křížení a pro vykopávky pod mosty provedenými v předepsaném předstihu. Část vykopávky mezi svislými rovinami proloženými vnějšími hranami mostu se oceňují: - při objemu do 1 000 m3 cenami pro množství do 100 m3 - při objemu přes 1 000 m3 cenami pro množství přes 100 do 1 000 m3. d) pro sejmutí podorničí s přihlédnutím k ustanovení čl. 3112 Všeobecných podmínek katalogu. 2. Ceny nelze použít pro odkopávky a prokopávky v zapažených prostorách; tyto zemní práce se oceňují podle čl. 3116 Všeobecných podmínek tohoto katalogu. 3. V cenách jsou započteny i náklady na vodorovné přemístění výkopku v příčných profilech na přilehlých svazích a příkopech. Vzdálenosti příčného přemístění se nezahrnují do střední vzdálenosti vodorovného přemístění výkopku. 4. Vodorovné přemístění výkopku z výkopiště na násypiště při jakékoliv šířce koruny se nepovažuje za vodorovné přemístění výkopku v příčném profilu, je-li při odkopávce nebo prokopávce mezi výkopištěm a násypištěm v příčném profilu dopravní nebo jiný pruh, na němž projekt vylučuje rušení provozu prováděním zemních prací. Takové přemístění výkopku se oceňuje podle čl. 3162 Všeobecných podmínek tohoto katalogu. 5. Přemístění výkopku v příčných profilech na vzdálenost přes 15 m se oceňuje cenami souboru cen 162 .0-1 . Vodorovné přemístění výkopku části A 01 Společné zemní práce tohoto katalogu </t>
  </si>
  <si>
    <t>"výkopy pro konstrukce cest"      68,0</t>
  </si>
  <si>
    <t>"výkopy pro konstrukce vysoce zátěžového trávníku"        120,0</t>
  </si>
  <si>
    <t>"výkopy pro konstrukce středně zátěžového trávníku"       105,0</t>
  </si>
  <si>
    <t>"výkopy pro drenážní pera"       20,0</t>
  </si>
  <si>
    <t>Součet</t>
  </si>
  <si>
    <t>171101101</t>
  </si>
  <si>
    <t>Uložení sypaniny z hornin soudržných do násypů zhutněných na 95 % PS</t>
  </si>
  <si>
    <t>133307773</t>
  </si>
  <si>
    <t>Uložení sypaniny do násypů  s rozprostřením sypaniny ve vrstvách a s hrubým urovnáním zhutněných s uzavřením povrchu násypu z hornin soudržných s předepsanou mírou zhutnění v procentech výsledků zkoušek Proctor-Standard (dále jen PS) na 95 % PS</t>
  </si>
  <si>
    <t xml:space="preserve">Poznámka k souboru cen:_x000D_
1. Ceny lze použít i pro sypaniny odebírané z hald, pro hlušinu apod. 2. Cenu 20-1101 lze použít i pro: a) rozprostření zbylého výkopu na místě po zásypu jam a rýh pro podzemní vedení a zářezů pro podzemní vedení; toto množství se určí v m3 uloženého výkopku, měřeného v rostlém stavu, b) uložení výkopku do násypů pod vodou. 3. Ceny lze použít i pro uložení sypaniny s předepsaným zhutněním na trvalé skládky, do koryt vodotečí a do prohlubní terénu. 4. Cenu 10-1131 lze použít i pro ukládání sypaniny z hornin nesoudržných i soudržných společně bez možnosti jejich roztřídění. 5. Ceny -1121 a -1131 lze použít jen tehdy, jestliže objem násypů, oceňovaných těmito cenami, měřený podle ustanovení čl. 3571 Všeobecných podmínek katalogu nepřesáhne 100 000 m3na objektu. Násypy, jejichž součet objemů přesáhne 100 000 m3 na objektu, se ocení individuálně. 6. Ceny jsou určeny pro míru zhutnění určenou projektem: a) pro ceny -1101 až -1105 v % výsledku zkoušky PS, b) pro ceny -1111 a -1112 relativní ulehlostí I(d), c) pro ceny -1121 a -1131 stanovením technologie. 7. Ceny nelze použít: a) pro uložení sypaniny do hrází; uložení netříděné sypaniny do hrází se oceňuje cenami souboru cen 171 uložení netříděných sypanin do hrází části A 03, případně cenovými normativy podle části A 31, b) pro uložení sypaniny do ochranných valů nebo těch jejich částí, jejichž šířka je menší než 3 m. Toto uložení se oceňuje cenami souboru cen 175 10-11 Obsyp objektů. 8. Cena 20-1101 neplatí pro uložení výkopku nebo ornice při vykopávkách pro podzemní vedení podél hrany výkopu, z něhož byl výkopek získán a to ani tehdy, jestliže se výkopek po vyhození z výkopiště na povrch území ještě dále přemísťuje na hromady . podél výkopu. 9. Horninami soudržnými se rozumějí takové horniny, u nichž zdrojem pevnosti jsou molekulární a chemické vazby mezi částicemi horniny. Jde o horniny, které jsou schopny plastických deformací. 10. Horninami nesoudržnými se rozumějí horniny, u nichž hlavním zdrojem pevnosti ve smyku je pouze tření mezi jednotlivými oddělenými pevnými částicemi horniny. 11. Horninami sypkými se rozumějí horniny III. skupiny podle ČSN 72 1002 se zrnem do 125 mm. Množství zrn velikosti přes 125 mm může být nejvýše 5 % objemu. 12. Horninami kamenitými se rozumějí nestmelené úlomkovité horniny skalní a sypké se zrny přes 125 mm. Množství zrn velikosti přes 125 mm musí být vyšší než 5 % objemu. 13. Ceny pro uložení soudržných hornin lze použít, jestliže jejich přirozená vlhkost při ukládání do násypu není vyšší než 2 % optimální vlhkosti dle zkoušky PS na neredukovaný materiál. Je-li vlhkost při ukládání sypaniny do násypu vyšší, ocení se uložení sypaniny individuálně. 14. Zajišťuje-li se předepsané zhutnění násypu přesypáním podle čl. 120 ČSN 73 3050, ocení se odstranění přesypané části cenami 122 . 0-71 Odkopávky nebo prokopávky při pozemkových úpravách </t>
  </si>
  <si>
    <t>"násypy"      51,0</t>
  </si>
  <si>
    <t>5</t>
  </si>
  <si>
    <t>162301101</t>
  </si>
  <si>
    <t>Vodorovné přemístění do 500 m výkopku/sypaniny z horniny tř. 1 až 4</t>
  </si>
  <si>
    <t>-1873342501</t>
  </si>
  <si>
    <t>Vodorovné přemístění výkopku nebo sypaniny po suchu  na obvyklém dopravním prostředku, bez naložení výkopku, avšak se složením bez rozhrnutí z horniny tř. 1 až 4 na vzdálenost přes 50 do 500 m</t>
  </si>
  <si>
    <t xml:space="preserve">Poznámka k souboru cen:_x000D_
1. Ceny nelze použít, předepisuje-li projekt přemístit výkopek na místo nepřístupné obvyklým dopravním prostředkům; toto přemístění se oceňuje individuálně. 2. V cenách jsou započteny i náhrady za jízdu loženého vozidla v terénu ve výkopišti nebo na násypišti. 3. V cenách nejsou započteny náklady na rozhrnutí výkopku na násypišti; toto rozhrnutí se oceňuje cenami souboru cen 171 . 0- . . Uložení sypaniny do násypů a 171 20-1201 Uložení sypaniny na skládky. 4. Je-li na dopravní dráze pro vodorovné přemístění nějaká překážka, pro kterou je nutno překládat výkopek z jednoho obvyklého dopravního prostředku na jiný obvyklý dopravní prostředek, oceňuje se toto lomené vodorovné přemístění výkopku v každém úseku samostatně příslušnou cenou tohoto souboru cen a překládání výkopku cenami souboru cen 167 10-3 . Nakládání neulehlého výkopku z hromad s ohledem na ustanovení pozn. číslo 5. 5. Přemísťuje-li se výkopek z dočasných skládek vzdálených do 50 m, neoceňuje se nakládání výkopku, i když se provádí. Toto ustanovení neplatí, vylučuje-li projekt použití dozeru. 6. V cenách vodorovného přemístění sypaniny nejsou započteny náklady na dodávku materiálu, tyto se oceňují ve specifikaci. </t>
  </si>
  <si>
    <t>"odvoz na meziskládku - zemina do násypu"        51,0</t>
  </si>
  <si>
    <t>"dovoz z meziskládky - zemina do násypu"        51,0</t>
  </si>
  <si>
    <t>6</t>
  </si>
  <si>
    <t>162601102</t>
  </si>
  <si>
    <t>Vodorovné přemístění do 5000 m výkopku/sypaniny z horniny tř. 1 až 4</t>
  </si>
  <si>
    <t>338432630</t>
  </si>
  <si>
    <t>Vodorovné přemístění výkopku nebo sypaniny po suchu  na obvyklém dopravním prostředku, bez naložení výkopku, avšak se složením bez rozhrnutí z horniny tř. 1 až 4 na vzdálenost přes 4 000 do 5 000 m</t>
  </si>
  <si>
    <t>"vzdálenost skládky do 5 km"</t>
  </si>
  <si>
    <t>"odkopávky - viz pol. 122201102"     200,0</t>
  </si>
  <si>
    <t>"odkopávky - viz pol. 122202202"     313,0</t>
  </si>
  <si>
    <t>"násypy - viz pol. 171101101"      -51,0</t>
  </si>
  <si>
    <t>7</t>
  </si>
  <si>
    <t>162701105</t>
  </si>
  <si>
    <t>Vodorovné přemístění do 10000 m výkopku/sypaniny z horniny tř. 1 až 4</t>
  </si>
  <si>
    <t>1472958405</t>
  </si>
  <si>
    <t>Vodorovné přemístění výkopku nebo sypaniny po suchu  na obvyklém dopravním prostředku, bez naložení výkopku, avšak se složením bez rozhrnutí z horniny tř. 1 až 4 na vzdálenost přes 9 000 do 10 000 m</t>
  </si>
  <si>
    <t>"odvoz sejmuté ornice - viz pol. 121101101"       372,50</t>
  </si>
  <si>
    <t>8</t>
  </si>
  <si>
    <t>167101102</t>
  </si>
  <si>
    <t>Nakládání výkopku z hornin tř. 1 až 4 přes 100 m3</t>
  </si>
  <si>
    <t>1234354364</t>
  </si>
  <si>
    <t>Nakládání, skládání a překládání neulehlého výkopku nebo sypaniny  nakládání, množství přes 100 m3, z hornin tř. 1 až 4</t>
  </si>
  <si>
    <t xml:space="preserve">Poznámka k souboru cen:_x000D_
1. Ceny -1101, -1151, -1102, -1152, -1103, -1153, jsou určeny pro nakládání, skládání a překládání na obvyklý nebo z obvyklého dopravního prostředku. Pro nakládání z lodi nebo na loď jsou určeny ceny -1105 a -1155. 2. Ceny -1105 a -1155 jsou určeny pro nakládání, překládání a vykládání na vzdálenost a) do 20 m vodorovně; vodorovná vzdálenost se měří od těžnice lodi k těžnici druhé lodi, nebo k těžišti hromady na břehu nebo k těžišti dopravního prostředku na suchu, b) do 4 m svisle; svislá vzdálenost se měří od pracovní hladiny vody k úrovni srovnaného terénu v místě hromady nebo v místě dopravní plochy pro dopravní prostředek na suchu. Uvedenou svislou vzdálenost 4 m lze zvětšit, a to nejvýše do 6 m, jestliže je vodorovná vzdálenost uvedená v bodu a) kratší než 20 m nejméně o trojnásobek zvětšení výšky přes 4 m. 3. Množství měrných jednotek se určí v rostlém stavu horniny. </t>
  </si>
  <si>
    <t>9</t>
  </si>
  <si>
    <t>171201211</t>
  </si>
  <si>
    <t>Poplatek za uložení stavebního odpadu - zeminy a kameniva na skládce</t>
  </si>
  <si>
    <t>t</t>
  </si>
  <si>
    <t>2020214666</t>
  </si>
  <si>
    <t>Poplatek za uložení stavebního odpadu na skládce (skládkovné) zeminy a kameniva zatříděného do Katalogu odpadů pod kódem 170 504</t>
  </si>
  <si>
    <t xml:space="preserve">Poznámka k souboru cen:_x000D_
1. Ceny uvedené v souboru cen lze po dohodě upravit podle místních podmínek. </t>
  </si>
  <si>
    <t>"viz pol. 162601102"         462,0*1,90</t>
  </si>
  <si>
    <t>002</t>
  </si>
  <si>
    <t>Trávníky</t>
  </si>
  <si>
    <t>002-1</t>
  </si>
  <si>
    <t>Založení parkového trávníku</t>
  </si>
  <si>
    <t>10</t>
  </si>
  <si>
    <t>111301111</t>
  </si>
  <si>
    <t>Sejmutí drnu tl do 100 mm s přemístěním do 50 m nebo naložením na dopravní prostředek</t>
  </si>
  <si>
    <t>m2</t>
  </si>
  <si>
    <t>-91955636</t>
  </si>
  <si>
    <t>Sejmutí drnu tl. do 100 mm, v jakékoliv ploše</t>
  </si>
  <si>
    <t xml:space="preserve">Poznámka k souboru cen:_x000D_
1. V cenách jsou započteny i náklady na nařezání, vyrýpnutí, vyzvednutí, přemístění a složení sejmutého drnu na vzdálenost do 50 m nebo s naložením na dopravní prostředek. 2. V ceně nejsou započteny náklady na zálivku před sejmutím drnu. Pro tyto práce lze použít ceny části C02 souboru cen 185 80-43 Zalití rostlin vodou. 3. Ceny jsou určeny jen pro sejmutí drnu pro drnování. 4. Sejmutím drnu se rozumí sejmutí pláství nebo pásů drnu v takové jakosti, aby se jich mohlo použít pro další drnování. 5. Ceny nejsou určeny k pokládce travního drnu (koberce). Tyto práce se oceňují cenami souboru cen 181 4.-11 Založení trávníku 6. Ceny lze použít při zakládání záhonů pro výsadbu rostlin z důvodu snížení profilu terénu. </t>
  </si>
  <si>
    <t>"Sejmutí drnu tl. do 100 mm"        2290,0</t>
  </si>
  <si>
    <t>11</t>
  </si>
  <si>
    <t>181301111</t>
  </si>
  <si>
    <t>Rozprostření ornice tl vrstvy do 100 mm pl přes 500 m2 v rovině nebo ve svahu do 1:5</t>
  </si>
  <si>
    <t>93192848</t>
  </si>
  <si>
    <t>Rozprostření a urovnání ornice v rovině nebo ve svahu sklonu do 1:5 při souvislé ploše přes 500 m2, tl. vrstvy do 100 mm</t>
  </si>
  <si>
    <t xml:space="preserve">Poznámka k souboru cen:_x000D_
1. V ceně jsou započteny i náklady na případné nutné přemístění hromad nebo dočasných skládek na místo spotřeby ze vzdálenosti do 30 m. 2. V ceně nejsou započteny náklady na získání ornice; toto získání se oceňuje cenami souboru cen 121 10-11 Sejmutí ornice. 3. Případné nakládání ornice, v souvislosti s pozn. č. 2 se oceňuje cenami souboru cen 167 10-11 Nakládání, skládání a překládání neulehlého výkopku nebo sypaniny. 4. Jsou-li hromady nebo dočasné skládky ornice umístěny podle projektu ve vzdálenosti přes 30 m od místa spotřeby, oceňuje se její přemístění cenami souboru cen 162 . 0-1 . Vodorovné přemístění výkopku, přičemž se vzdálenost 30 m, uvedená v popisu cen, neodečítá. </t>
  </si>
  <si>
    <t>"tl. 100 mm"          2290,0</t>
  </si>
  <si>
    <t>12</t>
  </si>
  <si>
    <t>M</t>
  </si>
  <si>
    <t>251-R-003</t>
  </si>
  <si>
    <t>odplevelená zahradní zemina, včetně nakládání, dovozu a složení</t>
  </si>
  <si>
    <t>926117914</t>
  </si>
  <si>
    <t>"viz pol. 181301111"</t>
  </si>
  <si>
    <t>"tl. 100 mm"         2290,0*0,10</t>
  </si>
  <si>
    <t>13</t>
  </si>
  <si>
    <t>183403153</t>
  </si>
  <si>
    <t>Obdělání půdy hrabáním v rovině a svahu do 1:5</t>
  </si>
  <si>
    <t>148160822</t>
  </si>
  <si>
    <t>Obdělání půdy  hrabáním v rovině nebo na svahu do 1:5</t>
  </si>
  <si>
    <t xml:space="preserve">Poznámka k souboru cen:_x000D_
1. Každé opakované obdělání půdy se oceňuje samostatně. 2. Ceny -3114 a -3115 lze použít i pro obdělání půdy aktivními branami. </t>
  </si>
  <si>
    <t>2290,0</t>
  </si>
  <si>
    <t>14</t>
  </si>
  <si>
    <t>184802111</t>
  </si>
  <si>
    <t>Chemické odplevelení před založením kultury nad 20 m2 postřikem na široko v rovině a svahu do 1:5</t>
  </si>
  <si>
    <t>307045248</t>
  </si>
  <si>
    <t>Chemické odplevelení půdy před založením kultury, trávníku nebo zpevněných ploch  o výměře jednotlivě přes 20 m2 v rovině nebo na svahu do 1:5 postřikem na široko</t>
  </si>
  <si>
    <t xml:space="preserve">Poznámka k souboru cen:_x000D_
1. Ceny -2111, -2211, -2311 a -2411 lze použít i pro aplikaci retardantů na trávníky. 2. V cenách -2111, -2211, -2311 a -2411 jsou započteny i náklady na dovoz vody do 10 km. 3. V cenách nejsou započteny náklady na případné zapravení přípravku do půdy a) obděláním půdy; tyto práce se oceňují cenami části A02 souboru cen 183 40-31 Obdělání půdy, b) prolitím; toto se oceňuje cenami části C02 souboru cen 185 80-43 Zalití rostlin vodou a případně cenami části A02 souboru cen 185 85-11 Dovoz vody pro zálivku rostlin. 4. Každá opakovaná aplikace se oceňuje samostatně. 5. Chemické odplevelení ploch do 20 m2 se oceňuje příslušnými cenami souboru cen 184 80-26 Chemické odplevelení po založení kultury. 6. V cenách o sklonu svahu přes 1:1 jsou uvažovány podmínky pro svahy běžně schůdné; bez použití lezeckých technik. V případě použití lezeckých technik se tyto náklady oceňují individuálně. </t>
  </si>
  <si>
    <t>251-R-002</t>
  </si>
  <si>
    <t xml:space="preserve">chemický přípravek na odplevelení pozemku před založením </t>
  </si>
  <si>
    <t>l</t>
  </si>
  <si>
    <t>-1494326000</t>
  </si>
  <si>
    <t>"0,5ml/m2"</t>
  </si>
  <si>
    <t>"viz pol. 184802111"         2290,0*0,0005</t>
  </si>
  <si>
    <t>16</t>
  </si>
  <si>
    <t>185802113</t>
  </si>
  <si>
    <t>Hnojení půdy umělým hnojivem na široko v rovině a svahu do 1:5</t>
  </si>
  <si>
    <t>1572169468</t>
  </si>
  <si>
    <t>Hnojení půdy nebo trávníku  v rovině nebo na svahu do 1:5 umělým hnojivem na široko</t>
  </si>
  <si>
    <t xml:space="preserve">Poznámka k souboru cen:_x000D_
1. V cenách jsou započteny i náklady na rozprostření nebo rozdělení hnojiva. 2. V cenách o sklonu svahu přes 1:1 jsou uvažovány podmínky pro svahy běžně schůdné; bez použití lezeckých technik. V případě použití lezeckých technik se tyto náklady oceňují individuálně. </t>
  </si>
  <si>
    <t>"Umělé trávníkové hnojivo - 5 g / m2"</t>
  </si>
  <si>
    <t>2290,0*0,005*0,001</t>
  </si>
  <si>
    <t>17</t>
  </si>
  <si>
    <t>251-R-001</t>
  </si>
  <si>
    <t>umělé trávníkové hnojivo</t>
  </si>
  <si>
    <t>kg</t>
  </si>
  <si>
    <t>-299133688</t>
  </si>
  <si>
    <t>"5 g / m2"</t>
  </si>
  <si>
    <t>"viz pol. 185802113"       2290,0*0,005</t>
  </si>
  <si>
    <t>18</t>
  </si>
  <si>
    <t>181451131</t>
  </si>
  <si>
    <t>Založení parkového trávníku výsevem plochy přes 1000 m2 v rovině a ve svahu do 1:5</t>
  </si>
  <si>
    <t>1659590676</t>
  </si>
  <si>
    <t>Založení trávníku na půdě předem připravené plochy přes 1000 m2 výsevem včetně utažení parkového v rovině nebo na svahu do 1:5</t>
  </si>
  <si>
    <t xml:space="preserve">Poznámka k souboru cen:_x000D_
1. V cenách jsou započteny i náklady na pokosení, naložení a odvoz odpadu do 20 km se složením. 2. V cenách -1161 až -1164 nejsou započteny i náklady na zatravňovací textilii. 3. V cenách nejsou započteny náklady na: a) přípravu půdy, b) travní semeno, tyto náklady se oceňují ve specifikaci, c) vypletí a zalévání; tyto práce se oceňují cenami části C02 souborů cen 185 80-42 Vypletí a 185 80-43 Zalití rostlin vodou, d) srovnání terénu, tyto práce se oceňují souborem cen 181 1.-..Plošná úprava terénu. 4. V cenách o sklonu svahu přes 1:1 jsou uvažovány podmínky pro svahy běžně schůdné; bez použití lezeckých technik. V případě použití lezeckých technik se tyto náklady oceňují individuálně. </t>
  </si>
  <si>
    <t>19</t>
  </si>
  <si>
    <t>005724100</t>
  </si>
  <si>
    <t>osivo směs travní parková</t>
  </si>
  <si>
    <t>-115813448</t>
  </si>
  <si>
    <t>"viz pol. 181451131"</t>
  </si>
  <si>
    <t>"spotřeba 25 g / m2"      2290,0*0,025</t>
  </si>
  <si>
    <t>20</t>
  </si>
  <si>
    <t>185804312</t>
  </si>
  <si>
    <t>Zalití rostlin vodou plocha přes 20 m2</t>
  </si>
  <si>
    <t>696549730</t>
  </si>
  <si>
    <t>Zalití rostlin vodou plochy záhonů jednotlivě přes 20 m2</t>
  </si>
  <si>
    <t>"20l/m2 - 10x"</t>
  </si>
  <si>
    <t>2290,0*0,020*10</t>
  </si>
  <si>
    <t>002-2</t>
  </si>
  <si>
    <t>Parkový trávník - technologie dokončovací péče do převzetí</t>
  </si>
  <si>
    <t>111151221</t>
  </si>
  <si>
    <t>Pokosení trávníku parkového plochy do 10000 m2 s odvozem do 20 km v rovině a svahu do 1:5</t>
  </si>
  <si>
    <t>-1521755876</t>
  </si>
  <si>
    <t>Pokosení trávníku při souvislé ploše přes 1000 do 10000 m2 parkového v rovině nebo svahu do 1:5</t>
  </si>
  <si>
    <t xml:space="preserve">Poznámka k souboru cen:_x000D_
1. V cenách jsou započteny i náklady na shrabání a naložení shrabu na dopravní prostředek, odvozem do 20 km a se složením. 2. V cenách nejsou započteny náklady na uložení shrabu na skládku. 3. Z celkové pokosené plochy se neodečítají plochy bez trávního porostu, pokud je jejich plocha menší než 3 m2 jednotlivě. 4. V cenách o sklonu svahu přes 1:1 jsou uvažovány podmínky pro svahy běžně schůdné; bez použití lezeckých technik. V případě použití lezeckých technik se tyto náklady oceňují individuálně. </t>
  </si>
  <si>
    <t>"6x"</t>
  </si>
  <si>
    <t>2290,0*6</t>
  </si>
  <si>
    <t>22</t>
  </si>
  <si>
    <t>658855764</t>
  </si>
  <si>
    <t>23</t>
  </si>
  <si>
    <t>1003216505</t>
  </si>
  <si>
    <t>24</t>
  </si>
  <si>
    <t>397732574</t>
  </si>
  <si>
    <t>"30l/m2 - 10x"</t>
  </si>
  <si>
    <t>2290,0*0,030*10</t>
  </si>
  <si>
    <t>002-3</t>
  </si>
  <si>
    <t xml:space="preserve"> Parkový trávník - technologie rozvojové péče po dobu 3 let od výsadby (2. a 3. rok po výsadbě)</t>
  </si>
  <si>
    <t>25</t>
  </si>
  <si>
    <t>2058755611</t>
  </si>
  <si>
    <t>"20x"</t>
  </si>
  <si>
    <t>2290,0*20</t>
  </si>
  <si>
    <t>26</t>
  </si>
  <si>
    <t>-1823115473</t>
  </si>
  <si>
    <t>"Umělé trávníkové hnojivo - 5 g / m2 - 2x"</t>
  </si>
  <si>
    <t>2290,0*0,005*0,001*2</t>
  </si>
  <si>
    <t>27</t>
  </si>
  <si>
    <t>-1902158300</t>
  </si>
  <si>
    <t>"viz pol. 185802113"       2290,0*0,005*2</t>
  </si>
  <si>
    <t>28</t>
  </si>
  <si>
    <t>185851211</t>
  </si>
  <si>
    <t>Shrabání listí bez pokryvných rostlin vrstvy do 50 mm plochy do 10000 m2 v rovině a svahu do 1:5</t>
  </si>
  <si>
    <t>851056215</t>
  </si>
  <si>
    <t>Shrabání listí ručně nebo strojně souvislé plochy přes 1000 do 10000 m2 bez pokryvných rostlin v rovině nebo na svahu do 1:5, ve vrstvě do 50 mm</t>
  </si>
  <si>
    <t xml:space="preserve">Poznámka k souboru cen:_x000D_
1. V cenách jsou započteny i náklady spojené s naložením na dopravní prostředek, s odvozem do 20 km a se složením. 2. V cenách nejsou započteny náklady na uložení odpadu na skládku. 3. V cenách o sklonu svahu přes 1:1 jsou uvažovány podmínky pro svahy běžně schůdné; bez použití lezeckých technik. V případě použití lezeckých technik se tyto náklady oceňují individuálně. </t>
  </si>
  <si>
    <t>"2x"</t>
  </si>
  <si>
    <t>2290,0*2</t>
  </si>
  <si>
    <t>29</t>
  </si>
  <si>
    <t>185811221</t>
  </si>
  <si>
    <t>Vyhrabání trávníku souvislé plochy do 10000 m2 v rovině nebo na svahu do 1:5</t>
  </si>
  <si>
    <t>-1832320725</t>
  </si>
  <si>
    <t>Vyhrabání trávníku souvislé plochy přes 1000 do 10000 m2 v rovině nebo na svahu do 1:5</t>
  </si>
  <si>
    <t xml:space="preserve">Poznámka k souboru cen:_x000D_
1. V cenách jsou započteny i náklady spojené s uložením shrabu na hromady, naložením na dopravní prostředek, odvozem do 20 km. 2. V cenách nejsou započteny náklady na uložení shrabu na skládku. 3. Ceny jsou určeny pouze pro jarní vyhrabání. 4. V cenách o sklonu svahu přes 1:1 jsou uvažovány podmínky pro svahy běžně schůdné; bez použití lezeckých technik. V případě použití lezeckých technik se tyto náklady oceňují individuálně. </t>
  </si>
  <si>
    <t>002-4</t>
  </si>
  <si>
    <t>Založení štěrkového trávníku</t>
  </si>
  <si>
    <t>30</t>
  </si>
  <si>
    <t>183211-R</t>
  </si>
  <si>
    <t>Založení štěrkového trávníku v rovině nebo ve svahu do 1:5 v zemině tř. 1 až 4</t>
  </si>
  <si>
    <t>-1025381386</t>
  </si>
  <si>
    <t xml:space="preserve">Poznámka k souboru cen:_x000D_
1. V cenách jsou započteny i náklady na: a) výkopové práce a postupné vrstvení materiálu, b) naložení výkopků na dopravní prostředek, odvoz na vzdálenost do 20 km a jejich složení. 2. V cenách nejsou započteny náklady na: a) použitý materiál, b) drenáž, tato se oceňuje individuálně, c) uložení výkopků na skládku. </t>
  </si>
  <si>
    <t>"Štěrkový trávník středně zátěžový"</t>
  </si>
  <si>
    <t>"Vrstva štěrku fr. 16/32 s humusovou zeminou (částice kompostu nebo zeminy tvoří 20 objemových % a štěrkové částice 80 objemových %), tl. 150 mm"</t>
  </si>
  <si>
    <t>"Svrchní vegetační vrstva - humusová zemina se štěrkem fr. 16/32 veválcovaným po osetí "</t>
  </si>
  <si>
    <t>"(částice kompostu nebo zeminy tvoří 40 objemových % a štěrkové částice 60 objemových %), tl 30 mm"</t>
  </si>
  <si>
    <t>580,0</t>
  </si>
  <si>
    <t>"----------------------------------"</t>
  </si>
  <si>
    <t>"Štěrkový trávník vysoce zátěžový"</t>
  </si>
  <si>
    <t>"Vrstva štěrku fr. 16/32 s humusovou zeminou (částice kompostu nebo zeminy tvoří 20 objemových % a štěrkové částice 80 objemových %), tl. 300 mm"</t>
  </si>
  <si>
    <t>360,0</t>
  </si>
  <si>
    <t>31</t>
  </si>
  <si>
    <t>58343930</t>
  </si>
  <si>
    <t>kamenivo drcené hrubé frakce 16-32</t>
  </si>
  <si>
    <t>1698440819</t>
  </si>
  <si>
    <t>"viz pol. 183211211"</t>
  </si>
  <si>
    <t>"Podkladní konstrukce pro štěrkový trávník středně zátěžový"       69,60*2,05</t>
  </si>
  <si>
    <t>"Podkladní konstrukce pro štěrkový trávník vysoce zátěžový"       86,40*2,05</t>
  </si>
  <si>
    <t>"Svrchní vegetační vrstva"        15,840*2,05</t>
  </si>
  <si>
    <t>32</t>
  </si>
  <si>
    <t>-1515860434</t>
  </si>
  <si>
    <t>"Podkladní konstrukce pro štěrkový trávník středně zátěžový"       17,40</t>
  </si>
  <si>
    <t>"Podkladní konstrukce pro štěrkový trávník vysoce zátěžový"         21,60</t>
  </si>
  <si>
    <t>"Svrchní vegetační vrstva"           10,560</t>
  </si>
  <si>
    <t>33</t>
  </si>
  <si>
    <t>213141112</t>
  </si>
  <si>
    <t>Zřízení vrstvy z geotextilie v rovině nebo ve sklonu do 1:5 š do 6 m</t>
  </si>
  <si>
    <t>-398370528</t>
  </si>
  <si>
    <t>Zřízení vrstvy z geotextilie  filtrační, separační, odvodňovací, ochranné, výztužné nebo protierozní v rovině nebo ve sklonu do 1:5, šířky přes 3 do 6 m</t>
  </si>
  <si>
    <t xml:space="preserve">Poznámka k souboru cen:_x000D_
1. Ceny jsou určeny pro zřízení vrstev na upraveném povrchu. 2. V cenách jsou započteny i náklady na položení a spojení geotextilií včetně přesahů. 3. V cenách nejsou započteny náklady na dodávku geotextilií, která se oceňuje ve specifikaci. Ztratné včetně přesahů lze stanovit ve výši 15 až 20 %. 4. Ceny -1131 až -1133 lze použít i pro vyvedení geotextilie na svislou konstrukci. </t>
  </si>
  <si>
    <t>34</t>
  </si>
  <si>
    <t>69311082</t>
  </si>
  <si>
    <t>geotextilie netkaná separační, ochranná, filtrační, drenážní PP 500g/m2</t>
  </si>
  <si>
    <t>353583261</t>
  </si>
  <si>
    <t>"viz pol. 213141112"</t>
  </si>
  <si>
    <t>"přesahy, ztratné 20%"      940,0*1,20</t>
  </si>
  <si>
    <t>35</t>
  </si>
  <si>
    <t>183405211</t>
  </si>
  <si>
    <t>Výsev trávníku hydroosevem na ornici</t>
  </si>
  <si>
    <t>-1689968270</t>
  </si>
  <si>
    <t>Výsev trávníku hydroosevem  na ornici</t>
  </si>
  <si>
    <t xml:space="preserve">Poznámka k souboru cen:_x000D_
1. V cenách jsou započteny náklady potřebné pro provedení hydroosevu, s výjimkou travního semene. 2. V cenách nejsou započteny náklady na: a) dodání travního semene, toto se oceňuje ve specifikaci, b) zálivku; tato se oceňuje cenami části C02 souboru cen 185 80-43 Zalití rostlin vodou, c) pokosení; toto se oceňuje cenami části C02 souboru cen 111 10-41 Pokosení trávníku. </t>
  </si>
  <si>
    <t>580,0+360,0-60,0</t>
  </si>
  <si>
    <t>36</t>
  </si>
  <si>
    <t>-81948552</t>
  </si>
  <si>
    <t>"viz pol. 183405211"</t>
  </si>
  <si>
    <t>"spotřeba 25 g / m2"      880,0*0,025</t>
  </si>
  <si>
    <t>37</t>
  </si>
  <si>
    <t>181411151</t>
  </si>
  <si>
    <t>Založení parkového trávníku travním kobercem plochy do 1000 m2 v rovině a ve svahu do 1:5</t>
  </si>
  <si>
    <t>692657695</t>
  </si>
  <si>
    <t>Založení trávníku na půdě předem připravené plochy do 1000 m2 předpěstovaným travním kobercem parkového v rovině nebo na svahu do 1:5</t>
  </si>
  <si>
    <t>"Štěrkový trávník vysoce zátěžový"       60,0</t>
  </si>
  <si>
    <t>38</t>
  </si>
  <si>
    <t>69334-R01</t>
  </si>
  <si>
    <t>kobercový trávník předpěstovaný na kokosové nebo jutové rohoži</t>
  </si>
  <si>
    <t>335367478</t>
  </si>
  <si>
    <t>"viz pol. 181411151"        60,0</t>
  </si>
  <si>
    <t>39</t>
  </si>
  <si>
    <t>1749811906</t>
  </si>
  <si>
    <t>580,0+360,0</t>
  </si>
  <si>
    <t>40</t>
  </si>
  <si>
    <t>250460435</t>
  </si>
  <si>
    <t>940,0*0,005*0,001</t>
  </si>
  <si>
    <t>41</t>
  </si>
  <si>
    <t>719107170</t>
  </si>
  <si>
    <t>"viz pol. 185802113"       940,0*0,005</t>
  </si>
  <si>
    <t>42</t>
  </si>
  <si>
    <t>1201038818</t>
  </si>
  <si>
    <t>"5l/m2"</t>
  </si>
  <si>
    <t>940,0*0,005</t>
  </si>
  <si>
    <t>002-5</t>
  </si>
  <si>
    <t>Štěrkový trávník - technologie dokončovací péče do převzetí</t>
  </si>
  <si>
    <t>43</t>
  </si>
  <si>
    <t>-915378132</t>
  </si>
  <si>
    <t>"10x"</t>
  </si>
  <si>
    <t>940,0*10</t>
  </si>
  <si>
    <t>44</t>
  </si>
  <si>
    <t>-892340601</t>
  </si>
  <si>
    <t>45</t>
  </si>
  <si>
    <t>218615387</t>
  </si>
  <si>
    <t>46</t>
  </si>
  <si>
    <t>-1714243406</t>
  </si>
  <si>
    <t>940,0*0,030*10</t>
  </si>
  <si>
    <t>002-6</t>
  </si>
  <si>
    <t>Štěrkový trávník - technologie rozvojové péče po dobu 3 let od výsadby (2. a 3. rok po výsadbě)</t>
  </si>
  <si>
    <t>47</t>
  </si>
  <si>
    <t>-191263674</t>
  </si>
  <si>
    <t>940,0*6</t>
  </si>
  <si>
    <t>003</t>
  </si>
  <si>
    <t>Drenážní pera</t>
  </si>
  <si>
    <t>48</t>
  </si>
  <si>
    <t>211531111</t>
  </si>
  <si>
    <t>Výplň odvodňovacích žeber nebo trativodů kamenivem hrubým drceným frakce 16 až 63 mm</t>
  </si>
  <si>
    <t>-2026713447</t>
  </si>
  <si>
    <t>Výplň kamenivem do rýh odvodňovacích žeber nebo trativodů  bez zhutnění, s úpravou povrchu výplně kamenivem hrubým drceným frakce 16 až 63 mm</t>
  </si>
  <si>
    <t xml:space="preserve">Poznámka k souboru cen:_x000D_
1. V ceně 51-1111 jsou započteny i náklady na průduchy vytvořené z lomového kamene. 2. V cenách 52-1111 až 58-1111 nejsou započteny náklady na zřízení průduchů; tyto práce se oceňují cenami: a) souboru cen 212 71-11 Trativody z trub z prostého betonu bez lože, b) souboru cen 212 75-5 . Trativody bez lože z drenážních trubek. 3. Množství měrných jednotek se určuje v m3 vyplňovaného prostoru. Objem potrubí a lože se do vyplňovaného prostoru nezapočítává. </t>
  </si>
  <si>
    <t>"Vrstva štěrku fr. 16/32, tl. 400 mm"       50,0*0,40</t>
  </si>
  <si>
    <t>004</t>
  </si>
  <si>
    <t>Zpevněné plochy</t>
  </si>
  <si>
    <t>49</t>
  </si>
  <si>
    <t>59681-R01</t>
  </si>
  <si>
    <t>Kladení dlažby z žulových desek tl. 120 mm, lože z kamenné drti tl. 4-8 mm tl. 40 mm</t>
  </si>
  <si>
    <t>1468844561</t>
  </si>
  <si>
    <t xml:space="preserve">Poznámka k souboru cen:_x000D_
1. V cenách jsou započteny i náklady na dodání hmot pro lože a na dodání materiálu pro výplň spár. 2. V cenách nejsou započteny náklady na dodání dlaždic, které se oceňují ve specifikaci; ztratné lze dohodnout u plochy a) do 100 m2 ve výši 3 %, b) přes 100 do 300 m2 ve výši 2 %, c) přes 300 m2 ve výši 1 %. 3. Část lože přesahující tloušťku 30 mm se oceňuje cenami souboru cen 451 . . -9 . Příplatek za každých dalších 10 mm tloušťky podkladu nebo lože. </t>
  </si>
  <si>
    <t>"Dlažba z žulových desek tl. 120 mm - konstrukce 1"        130,0</t>
  </si>
  <si>
    <t>50</t>
  </si>
  <si>
    <t>59681-R02</t>
  </si>
  <si>
    <t>Kladení dlažby z žulových desek tl. 120 mm na širokou spáru (30 mm), lože z kamenné drti tl. 4-8 mm tl. 40 mm</t>
  </si>
  <si>
    <t>1673621386</t>
  </si>
  <si>
    <t>"Dlažba z žulových desek tl 120 mm na širokou spáru (30 mm) - konstrukce 2"        80,0</t>
  </si>
  <si>
    <t>51</t>
  </si>
  <si>
    <t>58381-R01</t>
  </si>
  <si>
    <t>žulové desky tl. 120 mm, různé formáty</t>
  </si>
  <si>
    <t>-100399082</t>
  </si>
  <si>
    <t>"Žulové desky budou upraveny otryskáním pískem kvůli zestaření"</t>
  </si>
  <si>
    <t>"Dlažbu je před realizací nutné vzorkovat"</t>
  </si>
  <si>
    <t>"viz pol. 59681-R01 + ztratné 1%"</t>
  </si>
  <si>
    <t>130,0*1,01</t>
  </si>
  <si>
    <t>"viz pol. 59681-R02 + ztratné 1%"</t>
  </si>
  <si>
    <t>80,0*1,01</t>
  </si>
  <si>
    <t>52</t>
  </si>
  <si>
    <t>564851112</t>
  </si>
  <si>
    <t>Podklad ze štěrkodrtě ŠD tl 160 mm</t>
  </si>
  <si>
    <t>-859249382</t>
  </si>
  <si>
    <t>Podklad ze štěrkodrti ŠD  s rozprostřením a zhutněním, po zhutnění tl. 160 mm</t>
  </si>
  <si>
    <t>"ŠD fr. 0-63 mm"</t>
  </si>
  <si>
    <t>53</t>
  </si>
  <si>
    <t>59681-R11</t>
  </si>
  <si>
    <t>Mramorová dlažba - čtvercové mramorové dlaždice kladené nakoso do speciálního lepidla na mramor - montáž</t>
  </si>
  <si>
    <t>263974036</t>
  </si>
  <si>
    <t>"Povrch v prostory s pítkem a objektem k ukládání svíček bude ztvárněn mramorovou dlažbou vycházející z povrchu "</t>
  </si>
  <si>
    <t>"použitého v interiéru kostela. Jedná se o čtvercové mramorové dlaždice kladené nakoso. Celková výměra je 80 m2"</t>
  </si>
  <si>
    <t>"použije se stávající dlažba"</t>
  </si>
  <si>
    <t>"předpoklad 30 % nové dlažby"</t>
  </si>
  <si>
    <t>80,0</t>
  </si>
  <si>
    <t>54</t>
  </si>
  <si>
    <t>58381-R11</t>
  </si>
  <si>
    <t>mramorová dlažba - dodávka</t>
  </si>
  <si>
    <t>-1962511811</t>
  </si>
  <si>
    <t xml:space="preserve">"viz pol. 59681-R11"      </t>
  </si>
  <si>
    <t>"předpoklad 30%"       80,0*0,30</t>
  </si>
  <si>
    <t>55</t>
  </si>
  <si>
    <t>622-R001</t>
  </si>
  <si>
    <t>Očištění a vyrovnání stávajícího povrchu pod mramorovou dlažbu</t>
  </si>
  <si>
    <t>-367006592</t>
  </si>
  <si>
    <t>56</t>
  </si>
  <si>
    <t>7715518-R</t>
  </si>
  <si>
    <t>Demontáž podlah z dlaždic mramorových kladených do malty, očištění a třídění</t>
  </si>
  <si>
    <t>2068967655</t>
  </si>
  <si>
    <t>57</t>
  </si>
  <si>
    <t>919726123</t>
  </si>
  <si>
    <t>Geotextilie pro ochranu, separaci a filtraci netkaná měrná hmotnost do 500 g/m2</t>
  </si>
  <si>
    <t>373615512</t>
  </si>
  <si>
    <t>Geotextilie netkaná pro ochranu, separaci nebo filtraci měrná hmotnost přes 300 do 500 g/m2</t>
  </si>
  <si>
    <t xml:space="preserve">Poznámka k souboru cen:_x000D_
1. V cenách jsou započteny i náklady na položení a dodání geotextilie včetně přesahů. </t>
  </si>
  <si>
    <t>"separační geotextilie 500 g / m2"</t>
  </si>
  <si>
    <t>58</t>
  </si>
  <si>
    <t>916371-R1</t>
  </si>
  <si>
    <t>Osazení obruby z párou ohýbaného akátového prkna s jednostranným odkopáním zeminy, kotveno dubovými kolíky po cca 0,50 m</t>
  </si>
  <si>
    <t>m</t>
  </si>
  <si>
    <t>-281914889</t>
  </si>
  <si>
    <t>200,0</t>
  </si>
  <si>
    <t>59</t>
  </si>
  <si>
    <t>27245-R1</t>
  </si>
  <si>
    <t>akátové prkno, 140x19x4000 mm párou ohýbané</t>
  </si>
  <si>
    <t>kus</t>
  </si>
  <si>
    <t>-1537936813</t>
  </si>
  <si>
    <t>60</t>
  </si>
  <si>
    <t>27245-R2</t>
  </si>
  <si>
    <t>dubové kolíky, zašpičatělé, 30 x 30 x 300 mm</t>
  </si>
  <si>
    <t>-545627906</t>
  </si>
  <si>
    <t>61</t>
  </si>
  <si>
    <t>181951102</t>
  </si>
  <si>
    <t>Úprava pláně v hornině tř. 1 až 4 se zhutněním</t>
  </si>
  <si>
    <t>167923616</t>
  </si>
  <si>
    <t>Úprava pláně vyrovnáním výškových rozdílů  v hornině tř. 1 až 4 se zhutněním</t>
  </si>
  <si>
    <t xml:space="preserve">Poznámka k souboru cen:_x000D_
1. Ceny jsou určeny pro urovnání všech nově zřizovaných ploch (v zářezech i na násypech) vodorovných nebo ve sklonu do 1:5 pod zpevnění ploch jakéhokoliv druhu, pod humusování, (ne však pro plochy zásypu rýh pro podzemní vedení), drnování apod. a dále, předepíše-li projekt urovnání pláně z jiného důvodu. 2. Ceny nelze použít pro urovnání lavic (berem) šířky do 3 m přerušujících svahy, pro urovnání dna silničních a železničních příkopů pro jakoukoliv šířku dna; toto urovnání se oceňuje cenami souboru cen 182 .0-1 Svahování. 3. Urovnání ploch ve sklonu přes 1 : 5 se oceňuje cenami souboru cen 182 . 0-11 Svahování trvalých svahů do projektovaných profilů. 4. Náklady na urovnání dna a stěn při čištění příkopů pozemních komunikací jsou započteny v cenách souborů cen 938 90-2 . Čištění příkopů komunikací v suchu nebo ve vodě části A02 Zemní práce pro objekty oborů 821 až 828. 5. Míru zhutnění určuje projekt. Ceny se zhutněním jsou určeny pro jakoukoliv míru zhutnění. </t>
  </si>
  <si>
    <t>02 - Vedlejší a ostatní náklady</t>
  </si>
  <si>
    <t>HSV - Práce a dodávky HSV</t>
  </si>
  <si>
    <t xml:space="preserve">    ON - Ostatní náklady</t>
  </si>
  <si>
    <t>VRN - Vedlejší rozpočtové náklady</t>
  </si>
  <si>
    <t xml:space="preserve">    VRN1 - Průzkumné, geodetické a projektové práce</t>
  </si>
  <si>
    <t xml:space="preserve">    VRN3 - Zařízení staveniště</t>
  </si>
  <si>
    <t xml:space="preserve">    VRN4 - Inženýrská činnost</t>
  </si>
  <si>
    <t xml:space="preserve">    VRN7 - Provozní vlivy</t>
  </si>
  <si>
    <t>HSV</t>
  </si>
  <si>
    <t>Práce a dodávky HSV</t>
  </si>
  <si>
    <t>ON</t>
  </si>
  <si>
    <t>Ostatní náklady</t>
  </si>
  <si>
    <t>0010001R</t>
  </si>
  <si>
    <t>Provizorní a přechodná dopravní zařízení</t>
  </si>
  <si>
    <t>Kč</t>
  </si>
  <si>
    <t>1024</t>
  </si>
  <si>
    <t>-1554150767</t>
  </si>
  <si>
    <t>VRN</t>
  </si>
  <si>
    <t>Vedlejší rozpočtové náklady</t>
  </si>
  <si>
    <t>VRN1</t>
  </si>
  <si>
    <t>Průzkumné, geodetické a projektové práce</t>
  </si>
  <si>
    <t>012103000</t>
  </si>
  <si>
    <t>Geodetické práce před výstavbou</t>
  </si>
  <si>
    <t>-2038029619</t>
  </si>
  <si>
    <t>"vytýčení inženýrských sítí včetně aktualizace vyjádření správců"      1,0</t>
  </si>
  <si>
    <t>012203000</t>
  </si>
  <si>
    <t>Geodetické práce při provádění stavby</t>
  </si>
  <si>
    <t>-427211002</t>
  </si>
  <si>
    <t>"geometrické zaměření a vytýčení stavby v průběhu stavby"      1,0</t>
  </si>
  <si>
    <t>013254000</t>
  </si>
  <si>
    <t>Dokumentace skutečného provedení stavby</t>
  </si>
  <si>
    <t>1651075178</t>
  </si>
  <si>
    <t>VRN3</t>
  </si>
  <si>
    <t>Zařízení staveniště</t>
  </si>
  <si>
    <t>030001000</t>
  </si>
  <si>
    <t>1554171568</t>
  </si>
  <si>
    <t>VRN4</t>
  </si>
  <si>
    <t>Inženýrská činnost</t>
  </si>
  <si>
    <t>045002000</t>
  </si>
  <si>
    <t>Kompletační a koordinační činnost</t>
  </si>
  <si>
    <t>-186776009</t>
  </si>
  <si>
    <t>VRN7</t>
  </si>
  <si>
    <t>Provozní vlivy</t>
  </si>
  <si>
    <t>071002000</t>
  </si>
  <si>
    <t>Provoz investora, třetích osob</t>
  </si>
  <si>
    <t>-1121662436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</si>
</sst>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numFmt numFmtId="165" formatCode="dd\.mm\.yyyy"/>
    <numFmt numFmtId="166" formatCode="#,##0.00000"/>
    <numFmt numFmtId="167" formatCode="#,##0.000"/>
  </numFmts>
  <fonts count="34">
    <font>
      <sz val="8"/>
      <name val="Arial CE"/>
      <family val="2"/>
      <charset val="1"/>
    </font>
    <font>
      <sz val="8"/>
      <color rgb="FFFFFFFF"/>
      <name val="Arial CE"/>
      <charset val="1"/>
    </font>
    <font>
      <sz val="8"/>
      <color rgb="FF3366FF"/>
      <name val="Arial CE"/>
      <charset val="1"/>
    </font>
    <font>
      <b/>
      <sz val="14"/>
      <name val="Arial CE"/>
      <charset val="1"/>
    </font>
    <font>
      <b/>
      <sz val="12"/>
      <color rgb="FF969696"/>
      <name val="Arial CE"/>
      <charset val="1"/>
    </font>
    <font>
      <sz val="8"/>
      <color rgb="FF969696"/>
      <name val="Arial CE"/>
      <charset val="1"/>
    </font>
    <font>
      <b/>
      <sz val="8"/>
      <color rgb="FF969696"/>
      <name val="Arial CE"/>
      <charset val="1"/>
    </font>
    <font>
      <b/>
      <sz val="11"/>
      <name val="Arial CE"/>
      <charset val="1"/>
    </font>
    <font>
      <b/>
      <sz val="10"/>
      <name val="Arial CE"/>
      <charset val="1"/>
    </font>
    <font>
      <b/>
      <sz val="12"/>
      <name val="Arial CE"/>
      <charset val="1"/>
    </font>
    <font>
      <b/>
      <sz val="8"/>
      <name val="Arial CE"/>
      <charset val="1"/>
    </font>
    <font>
      <sz val="12"/>
      <color rgb="FF969696"/>
      <name val="Arial CE"/>
      <charset val="1"/>
    </font>
    <font>
      <sz val="9"/>
      <name val="Arial CE"/>
      <charset val="1"/>
    </font>
    <font>
      <sz val="9"/>
      <color rgb="FF969696"/>
      <name val="Arial CE"/>
      <charset val="1"/>
    </font>
    <font>
      <b/>
      <sz val="12"/>
      <color rgb="FF960000"/>
      <name val="Arial CE"/>
      <charset val="1"/>
    </font>
    <font>
      <sz val="12"/>
      <name val="Arial CE"/>
      <charset val="1"/>
    </font>
    <font>
      <sz val="18"/>
      <color rgb="FF0000FF"/>
      <name val="Wingdings 2"/>
      <charset val="1"/>
    </font>
    <font>
      <u/>
      <sz val="11"/>
      <color rgb="FF0000FF"/>
      <name val="Calibri"/>
      <charset val="1"/>
    </font>
    <font>
      <sz val="11"/>
      <name val="Arial CE"/>
      <charset val="1"/>
    </font>
    <font>
      <b/>
      <sz val="11"/>
      <color rgb="FF003366"/>
      <name val="Arial CE"/>
      <charset val="1"/>
    </font>
    <font>
      <sz val="11"/>
      <color rgb="FF003366"/>
      <name val="Arial CE"/>
      <charset val="1"/>
    </font>
    <font>
      <sz val="11"/>
      <color rgb="FF969696"/>
      <name val="Arial CE"/>
      <charset val="1"/>
    </font>
    <font>
      <b/>
      <sz val="12"/>
      <color rgb="FF800000"/>
      <name val="Arial CE"/>
      <charset val="1"/>
    </font>
    <font>
      <sz val="12"/>
      <color rgb="FF003366"/>
      <name val="Arial CE"/>
      <charset val="1"/>
    </font>
    <font>
      <sz val="10"/>
      <color rgb="FF003366"/>
      <name val="Arial CE"/>
      <charset val="1"/>
    </font>
    <font>
      <sz val="8"/>
      <color rgb="FF960000"/>
      <name val="Arial CE"/>
      <charset val="1"/>
    </font>
    <font>
      <sz val="8"/>
      <color rgb="FF003366"/>
      <name val="Arial CE"/>
      <charset val="1"/>
    </font>
    <font>
      <sz val="7"/>
      <color rgb="FF969696"/>
      <name val="Arial CE"/>
      <charset val="1"/>
    </font>
    <font>
      <sz val="7"/>
      <name val="Arial CE"/>
      <charset val="1"/>
    </font>
    <font>
      <i/>
      <sz val="7"/>
      <color rgb="FF969696"/>
      <name val="Arial CE"/>
      <charset val="1"/>
    </font>
    <font>
      <sz val="8"/>
      <color rgb="FF800080"/>
      <name val="Arial CE"/>
      <charset val="1"/>
    </font>
    <font>
      <sz val="8"/>
      <color rgb="FF505050"/>
      <name val="Arial CE"/>
      <charset val="1"/>
    </font>
    <font>
      <sz val="8"/>
      <color rgb="FFFF0000"/>
      <name val="Arial CE"/>
      <charset val="1"/>
    </font>
    <font>
      <i/>
      <sz val="8"/>
      <color rgb="FF0000FF"/>
      <name val="Arial CE"/>
      <charset val="1"/>
    </font>
  </fonts>
  <fills count="6">
    <fill>
      <patternFill patternType="none"/>
    </fill>
    <fill>
      <patternFill patternType="gray125"/>
    </fill>
    <fill>
      <patternFill patternType="solid">
        <fgColor rgb="FFC0C0C0"/>
        <bgColor rgb="FFBEBEBE"/>
      </patternFill>
    </fill>
    <fill>
      <patternFill patternType="solid">
        <fgColor rgb="FFFFFFCC"/>
        <bgColor rgb="FFFFFFFF"/>
      </patternFill>
    </fill>
    <fill>
      <patternFill patternType="solid">
        <fgColor rgb="FFBEBEBE"/>
        <bgColor rgb="FFC0C0C0"/>
      </patternFill>
    </fill>
    <fill>
      <patternFill patternType="solid">
        <fgColor rgb="FFD2D2D2"/>
        <bgColor rgb="FFC0C0C0"/>
      </patternFill>
    </fill>
  </fills>
  <borders count="23">
    <border>
      <left/>
      <right/>
      <top/>
      <bottom/>
      <diagonal/>
    </border>
    <border>
      <left style="thin">
        <color auto="1"/>
      </left>
      <right/>
      <top style="thin">
        <color auto="1"/>
      </top>
      <bottom/>
      <diagonal/>
    </border>
    <border>
      <left/>
      <right/>
      <top style="thin">
        <color auto="1"/>
      </top>
      <bottom/>
      <diagonal/>
    </border>
    <border>
      <left style="thin">
        <color auto="1"/>
      </left>
      <right/>
      <top/>
      <bottom/>
      <diagonal/>
    </border>
    <border>
      <left/>
      <right/>
      <top style="hair">
        <color auto="1"/>
      </top>
      <bottom/>
      <diagonal/>
    </border>
    <border>
      <left/>
      <right/>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thin">
        <color auto="1"/>
      </left>
      <right/>
      <top/>
      <bottom style="thin">
        <color auto="1"/>
      </bottom>
      <diagonal/>
    </border>
    <border>
      <left/>
      <right/>
      <top/>
      <bottom style="thin">
        <color auto="1"/>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s>
  <cellStyleXfs count="2">
    <xf numFmtId="0" fontId="0" fillId="0" borderId="0"/>
    <xf numFmtId="0" fontId="17" fillId="0" borderId="0" applyBorder="0" applyProtection="0"/>
  </cellStyleXfs>
  <cellXfs count="219">
    <xf numFmtId="0" fontId="0" fillId="0" borderId="0" xfId="0"/>
    <xf numFmtId="165" fontId="0" fillId="0" borderId="0" xfId="0" applyNumberFormat="1" applyFont="1" applyBorder="1" applyAlignment="1">
      <alignment horizontal="left" vertical="center"/>
    </xf>
    <xf numFmtId="0" fontId="7" fillId="0" borderId="0" xfId="0" applyFont="1" applyBorder="1" applyAlignment="1">
      <alignment horizontal="left" vertical="center" wrapText="1"/>
    </xf>
    <xf numFmtId="4" fontId="9" fillId="4" borderId="8" xfId="0" applyNumberFormat="1" applyFont="1" applyFill="1" applyBorder="1" applyAlignment="1">
      <alignment vertical="center"/>
    </xf>
    <xf numFmtId="0" fontId="9" fillId="4" borderId="7" xfId="0" applyFont="1" applyFill="1" applyBorder="1" applyAlignment="1">
      <alignment horizontal="left" vertical="center"/>
    </xf>
    <xf numFmtId="4" fontId="6" fillId="0" borderId="0" xfId="0" applyNumberFormat="1" applyFont="1" applyBorder="1" applyAlignment="1">
      <alignment vertical="center"/>
    </xf>
    <xf numFmtId="164" fontId="5" fillId="0" borderId="0" xfId="0" applyNumberFormat="1" applyFont="1" applyBorder="1" applyAlignment="1">
      <alignment horizontal="right" vertical="center"/>
    </xf>
    <xf numFmtId="0" fontId="5" fillId="0" borderId="0" xfId="0" applyFont="1" applyBorder="1" applyAlignment="1">
      <alignment horizontal="right" vertical="center"/>
    </xf>
    <xf numFmtId="4" fontId="8" fillId="0" borderId="5" xfId="0" applyNumberFormat="1" applyFont="1" applyBorder="1" applyAlignment="1">
      <alignment vertical="center"/>
    </xf>
    <xf numFmtId="0" fontId="0" fillId="0" borderId="0" xfId="0" applyFont="1" applyBorder="1" applyAlignment="1">
      <alignment horizontal="left" vertical="center" wrapText="1"/>
    </xf>
    <xf numFmtId="49" fontId="0" fillId="3" borderId="0" xfId="0" applyNumberFormat="1" applyFont="1" applyFill="1" applyBorder="1" applyAlignment="1" applyProtection="1">
      <alignment horizontal="left" vertical="center"/>
      <protection locked="0"/>
    </xf>
    <xf numFmtId="0" fontId="7" fillId="0" borderId="0" xfId="0" applyFont="1" applyBorder="1" applyAlignment="1">
      <alignment horizontal="left" vertical="top" wrapText="1"/>
    </xf>
    <xf numFmtId="0" fontId="6" fillId="0" borderId="0" xfId="0" applyFont="1" applyBorder="1" applyAlignment="1">
      <alignment horizontal="left" vertical="top" wrapText="1"/>
    </xf>
    <xf numFmtId="0" fontId="0" fillId="0" borderId="0" xfId="0" applyFont="1" applyBorder="1" applyAlignment="1">
      <alignment horizontal="left" vertical="center"/>
    </xf>
    <xf numFmtId="0" fontId="2" fillId="2" borderId="0" xfId="0" applyFont="1" applyFill="1" applyBorder="1" applyAlignment="1">
      <alignment horizontal="center" vertical="center"/>
    </xf>
    <xf numFmtId="0" fontId="1" fillId="0" borderId="0" xfId="0" applyFont="1" applyAlignment="1">
      <alignment horizontal="left" vertical="center"/>
    </xf>
    <xf numFmtId="0" fontId="0" fillId="0" borderId="0" xfId="0" applyFont="1" applyAlignment="1">
      <alignment horizontal="left" vertical="center"/>
    </xf>
    <xf numFmtId="0" fontId="0" fillId="0" borderId="1" xfId="0" applyBorder="1"/>
    <xf numFmtId="0" fontId="0" fillId="0" borderId="2" xfId="0" applyBorder="1"/>
    <xf numFmtId="0" fontId="0" fillId="0" borderId="3" xfId="0" applyBorder="1"/>
    <xf numFmtId="0" fontId="3" fillId="0" borderId="0" xfId="0" applyFont="1" applyAlignment="1">
      <alignment horizontal="left" vertical="center"/>
    </xf>
    <xf numFmtId="0" fontId="2" fillId="0" borderId="0" xfId="0" applyFont="1" applyAlignment="1">
      <alignment horizontal="left" vertical="center"/>
    </xf>
    <xf numFmtId="0" fontId="4" fillId="0" borderId="0" xfId="0" applyFont="1" applyAlignment="1">
      <alignment horizontal="left" vertical="center"/>
    </xf>
    <xf numFmtId="0" fontId="5" fillId="0" borderId="0" xfId="0" applyFont="1" applyAlignment="1">
      <alignment horizontal="left" vertical="top"/>
    </xf>
    <xf numFmtId="0" fontId="7" fillId="0" borderId="0" xfId="0" applyFont="1" applyAlignment="1">
      <alignment horizontal="left" vertical="top"/>
    </xf>
    <xf numFmtId="0" fontId="5" fillId="0" borderId="0" xfId="0" applyFont="1" applyAlignment="1">
      <alignment horizontal="left" vertical="center"/>
    </xf>
    <xf numFmtId="0" fontId="0" fillId="3" borderId="0" xfId="0" applyFont="1" applyFill="1" applyAlignment="1" applyProtection="1">
      <alignment horizontal="left" vertical="center"/>
      <protection locked="0"/>
    </xf>
    <xf numFmtId="49" fontId="0" fillId="3" borderId="0" xfId="0" applyNumberFormat="1" applyFont="1" applyFill="1" applyAlignment="1" applyProtection="1">
      <alignment horizontal="left" vertical="center"/>
      <protection locked="0"/>
    </xf>
    <xf numFmtId="0" fontId="0" fillId="0" borderId="4" xfId="0" applyBorder="1"/>
    <xf numFmtId="0" fontId="0" fillId="0" borderId="0" xfId="0" applyFont="1" applyAlignment="1">
      <alignment vertical="center"/>
    </xf>
    <xf numFmtId="0" fontId="0" fillId="0" borderId="3" xfId="0" applyFont="1" applyBorder="1" applyAlignment="1">
      <alignment vertical="center"/>
    </xf>
    <xf numFmtId="0" fontId="8" fillId="0" borderId="5" xfId="0" applyFont="1" applyBorder="1" applyAlignment="1">
      <alignment horizontal="left" vertical="center"/>
    </xf>
    <xf numFmtId="0" fontId="0" fillId="0" borderId="5" xfId="0" applyFont="1" applyBorder="1" applyAlignment="1">
      <alignment vertical="center"/>
    </xf>
    <xf numFmtId="0" fontId="5" fillId="0" borderId="0" xfId="0" applyFont="1" applyAlignment="1">
      <alignment vertical="center"/>
    </xf>
    <xf numFmtId="0" fontId="5" fillId="0" borderId="3" xfId="0" applyFont="1" applyBorder="1" applyAlignment="1">
      <alignment vertical="center"/>
    </xf>
    <xf numFmtId="0" fontId="0" fillId="4" borderId="0" xfId="0" applyFont="1" applyFill="1" applyAlignment="1">
      <alignment vertical="center"/>
    </xf>
    <xf numFmtId="0" fontId="9" fillId="4" borderId="6" xfId="0" applyFont="1" applyFill="1" applyBorder="1" applyAlignment="1">
      <alignment horizontal="left" vertical="center"/>
    </xf>
    <xf numFmtId="0" fontId="0" fillId="4" borderId="7" xfId="0" applyFont="1" applyFill="1" applyBorder="1" applyAlignment="1">
      <alignment vertical="center"/>
    </xf>
    <xf numFmtId="0" fontId="9" fillId="4" borderId="7" xfId="0" applyFont="1" applyFill="1" applyBorder="1" applyAlignment="1">
      <alignment horizontal="center"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 xfId="0" applyFont="1" applyBorder="1" applyAlignment="1">
      <alignment vertical="center"/>
    </xf>
    <xf numFmtId="0" fontId="0" fillId="0" borderId="2" xfId="0" applyFont="1" applyBorder="1" applyAlignment="1">
      <alignment vertical="center"/>
    </xf>
    <xf numFmtId="0" fontId="7" fillId="0" borderId="0" xfId="0" applyFont="1" applyAlignment="1">
      <alignment vertical="center"/>
    </xf>
    <xf numFmtId="0" fontId="7" fillId="0" borderId="3" xfId="0" applyFont="1" applyBorder="1" applyAlignment="1">
      <alignment vertical="center"/>
    </xf>
    <xf numFmtId="0" fontId="7" fillId="0" borderId="0" xfId="0" applyFont="1" applyAlignment="1">
      <alignment horizontal="left" vertical="center"/>
    </xf>
    <xf numFmtId="0" fontId="10" fillId="0" borderId="0" xfId="0" applyFont="1" applyAlignment="1">
      <alignment vertical="center"/>
    </xf>
    <xf numFmtId="0" fontId="0" fillId="0" borderId="12" xfId="0" applyFont="1" applyBorder="1" applyAlignment="1">
      <alignment vertical="center"/>
    </xf>
    <xf numFmtId="0" fontId="0" fillId="0" borderId="13" xfId="0" applyFont="1" applyBorder="1" applyAlignment="1">
      <alignment vertical="center"/>
    </xf>
    <xf numFmtId="0" fontId="0" fillId="0" borderId="0" xfId="0" applyFont="1" applyBorder="1" applyAlignment="1">
      <alignment vertical="center"/>
    </xf>
    <xf numFmtId="0" fontId="0" fillId="0" borderId="14" xfId="0" applyFont="1" applyBorder="1" applyAlignment="1">
      <alignment vertical="center"/>
    </xf>
    <xf numFmtId="0" fontId="0" fillId="5" borderId="7" xfId="0" applyFont="1" applyFill="1" applyBorder="1" applyAlignment="1">
      <alignment vertical="center"/>
    </xf>
    <xf numFmtId="0" fontId="12" fillId="5" borderId="0" xfId="0" applyFont="1" applyFill="1" applyAlignment="1">
      <alignment horizontal="center" vertical="center"/>
    </xf>
    <xf numFmtId="0" fontId="13" fillId="0" borderId="15"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17" xfId="0" applyFont="1" applyBorder="1" applyAlignment="1">
      <alignment horizontal="center" vertical="center" wrapText="1"/>
    </xf>
    <xf numFmtId="0" fontId="0" fillId="0" borderId="11" xfId="0" applyFont="1" applyBorder="1" applyAlignment="1">
      <alignment vertical="center"/>
    </xf>
    <xf numFmtId="0" fontId="9" fillId="0" borderId="0" xfId="0" applyFont="1" applyAlignment="1">
      <alignment vertical="center"/>
    </xf>
    <xf numFmtId="0" fontId="9" fillId="0" borderId="3" xfId="0" applyFont="1" applyBorder="1" applyAlignment="1">
      <alignment vertical="center"/>
    </xf>
    <xf numFmtId="0" fontId="14" fillId="0" borderId="0" xfId="0" applyFont="1" applyAlignment="1">
      <alignment horizontal="left" vertical="center"/>
    </xf>
    <xf numFmtId="0" fontId="14" fillId="0" borderId="0" xfId="0" applyFont="1" applyAlignment="1">
      <alignment vertical="center"/>
    </xf>
    <xf numFmtId="0" fontId="9" fillId="0" borderId="0" xfId="0" applyFont="1" applyAlignment="1">
      <alignment horizontal="center" vertical="center"/>
    </xf>
    <xf numFmtId="4" fontId="11" fillId="0" borderId="18" xfId="0" applyNumberFormat="1" applyFont="1" applyBorder="1" applyAlignment="1">
      <alignment vertical="center"/>
    </xf>
    <xf numFmtId="4" fontId="11" fillId="0" borderId="0" xfId="0" applyNumberFormat="1" applyFont="1" applyBorder="1" applyAlignment="1">
      <alignment vertical="center"/>
    </xf>
    <xf numFmtId="166" fontId="11" fillId="0" borderId="0" xfId="0" applyNumberFormat="1" applyFont="1" applyBorder="1" applyAlignment="1">
      <alignment vertical="center"/>
    </xf>
    <xf numFmtId="4" fontId="11" fillId="0" borderId="14" xfId="0" applyNumberFormat="1" applyFont="1" applyBorder="1" applyAlignment="1">
      <alignment vertical="center"/>
    </xf>
    <xf numFmtId="0" fontId="9" fillId="0" borderId="0" xfId="0" applyFont="1" applyAlignment="1">
      <alignment horizontal="left" vertical="center"/>
    </xf>
    <xf numFmtId="0" fontId="15" fillId="0" borderId="0" xfId="0" applyFont="1" applyAlignment="1">
      <alignment horizontal="left" vertical="center"/>
    </xf>
    <xf numFmtId="0" fontId="16" fillId="0" borderId="0" xfId="1" applyFont="1" applyBorder="1" applyAlignment="1" applyProtection="1">
      <alignment horizontal="center" vertical="center"/>
    </xf>
    <xf numFmtId="0" fontId="18" fillId="0" borderId="3" xfId="0" applyFont="1" applyBorder="1" applyAlignment="1">
      <alignment vertical="center"/>
    </xf>
    <xf numFmtId="0" fontId="19" fillId="0" borderId="0" xfId="0" applyFont="1" applyAlignment="1">
      <alignment vertical="center"/>
    </xf>
    <xf numFmtId="0" fontId="20" fillId="0" borderId="0" xfId="0" applyFont="1" applyAlignment="1">
      <alignment vertical="center"/>
    </xf>
    <xf numFmtId="0" fontId="7" fillId="0" borderId="0" xfId="0" applyFont="1" applyAlignment="1">
      <alignment horizontal="center" vertical="center"/>
    </xf>
    <xf numFmtId="4" fontId="21" fillId="0" borderId="18" xfId="0" applyNumberFormat="1" applyFont="1" applyBorder="1" applyAlignment="1">
      <alignment vertical="center"/>
    </xf>
    <xf numFmtId="4" fontId="21" fillId="0" borderId="0" xfId="0" applyNumberFormat="1" applyFont="1" applyBorder="1" applyAlignment="1">
      <alignment vertical="center"/>
    </xf>
    <xf numFmtId="166" fontId="21" fillId="0" borderId="0" xfId="0" applyNumberFormat="1" applyFont="1" applyBorder="1" applyAlignment="1">
      <alignment vertical="center"/>
    </xf>
    <xf numFmtId="4" fontId="21" fillId="0" borderId="14" xfId="0" applyNumberFormat="1" applyFont="1" applyBorder="1" applyAlignment="1">
      <alignment vertical="center"/>
    </xf>
    <xf numFmtId="0" fontId="18" fillId="0" borderId="0" xfId="0" applyFont="1" applyAlignment="1">
      <alignment vertical="center"/>
    </xf>
    <xf numFmtId="0" fontId="18" fillId="0" borderId="0" xfId="0" applyFont="1" applyAlignment="1">
      <alignment horizontal="left" vertical="center"/>
    </xf>
    <xf numFmtId="4" fontId="21" fillId="0" borderId="19" xfId="0" applyNumberFormat="1" applyFont="1" applyBorder="1" applyAlignment="1">
      <alignment vertical="center"/>
    </xf>
    <xf numFmtId="4" fontId="21" fillId="0" borderId="20" xfId="0" applyNumberFormat="1" applyFont="1" applyBorder="1" applyAlignment="1">
      <alignment vertical="center"/>
    </xf>
    <xf numFmtId="166" fontId="21" fillId="0" borderId="20" xfId="0" applyNumberFormat="1" applyFont="1" applyBorder="1" applyAlignment="1">
      <alignment vertical="center"/>
    </xf>
    <xf numFmtId="4" fontId="21" fillId="0" borderId="21" xfId="0" applyNumberFormat="1" applyFont="1" applyBorder="1" applyAlignment="1">
      <alignment vertical="center"/>
    </xf>
    <xf numFmtId="0" fontId="0" fillId="0" borderId="0" xfId="0" applyProtection="1">
      <protection locked="0"/>
    </xf>
    <xf numFmtId="0" fontId="0" fillId="0" borderId="2" xfId="0" applyBorder="1" applyProtection="1">
      <protection locked="0"/>
    </xf>
    <xf numFmtId="0" fontId="0" fillId="0" borderId="0" xfId="0" applyFont="1" applyAlignment="1" applyProtection="1">
      <alignment vertical="center"/>
      <protection locked="0"/>
    </xf>
    <xf numFmtId="0" fontId="5" fillId="0" borderId="0" xfId="0" applyFont="1" applyAlignment="1" applyProtection="1">
      <alignment horizontal="left" vertical="center"/>
      <protection locked="0"/>
    </xf>
    <xf numFmtId="165" fontId="0" fillId="0" borderId="0" xfId="0" applyNumberFormat="1" applyFont="1" applyAlignment="1">
      <alignment horizontal="left" vertical="center"/>
    </xf>
    <xf numFmtId="0" fontId="0" fillId="0" borderId="0" xfId="0" applyFont="1" applyAlignment="1">
      <alignment vertical="center" wrapText="1"/>
    </xf>
    <xf numFmtId="0" fontId="0" fillId="0" borderId="3" xfId="0" applyFont="1" applyBorder="1" applyAlignment="1">
      <alignment vertical="center" wrapText="1"/>
    </xf>
    <xf numFmtId="0" fontId="0" fillId="0" borderId="0" xfId="0" applyFont="1" applyAlignment="1" applyProtection="1">
      <alignment vertical="center" wrapText="1"/>
      <protection locked="0"/>
    </xf>
    <xf numFmtId="0" fontId="0" fillId="0" borderId="12" xfId="0" applyFont="1" applyBorder="1" applyAlignment="1" applyProtection="1">
      <alignment vertical="center"/>
      <protection locked="0"/>
    </xf>
    <xf numFmtId="0" fontId="8" fillId="0" borderId="0" xfId="0" applyFont="1" applyAlignment="1">
      <alignment horizontal="left" vertical="center"/>
    </xf>
    <xf numFmtId="4" fontId="14" fillId="0" borderId="0" xfId="0" applyNumberFormat="1" applyFont="1" applyAlignment="1">
      <alignment vertical="center"/>
    </xf>
    <xf numFmtId="0" fontId="5" fillId="0" borderId="0" xfId="0" applyFont="1" applyAlignment="1">
      <alignment horizontal="right" vertical="center"/>
    </xf>
    <xf numFmtId="0" fontId="5" fillId="0" borderId="0" xfId="0" applyFont="1" applyAlignment="1" applyProtection="1">
      <alignment horizontal="right" vertical="center"/>
      <protection locked="0"/>
    </xf>
    <xf numFmtId="4" fontId="5" fillId="0" borderId="0" xfId="0" applyNumberFormat="1" applyFont="1" applyAlignment="1">
      <alignment vertical="center"/>
    </xf>
    <xf numFmtId="164" fontId="5" fillId="0" borderId="0" xfId="0" applyNumberFormat="1" applyFont="1" applyAlignment="1" applyProtection="1">
      <alignment horizontal="right" vertical="center"/>
      <protection locked="0"/>
    </xf>
    <xf numFmtId="0" fontId="0" fillId="5" borderId="0" xfId="0" applyFont="1" applyFill="1" applyAlignment="1">
      <alignment vertical="center"/>
    </xf>
    <xf numFmtId="0" fontId="9" fillId="5" borderId="6" xfId="0" applyFont="1" applyFill="1" applyBorder="1" applyAlignment="1">
      <alignment horizontal="left" vertical="center"/>
    </xf>
    <xf numFmtId="0" fontId="9" fillId="5" borderId="7" xfId="0" applyFont="1" applyFill="1" applyBorder="1" applyAlignment="1">
      <alignment horizontal="right" vertical="center"/>
    </xf>
    <xf numFmtId="0" fontId="9" fillId="5" borderId="7" xfId="0" applyFont="1" applyFill="1" applyBorder="1" applyAlignment="1">
      <alignment horizontal="center" vertical="center"/>
    </xf>
    <xf numFmtId="0" fontId="0" fillId="5" borderId="7" xfId="0" applyFont="1" applyFill="1" applyBorder="1" applyAlignment="1" applyProtection="1">
      <alignment vertical="center"/>
      <protection locked="0"/>
    </xf>
    <xf numFmtId="4" fontId="9" fillId="5" borderId="7" xfId="0" applyNumberFormat="1" applyFont="1" applyFill="1" applyBorder="1" applyAlignment="1">
      <alignment vertical="center"/>
    </xf>
    <xf numFmtId="0" fontId="0" fillId="5" borderId="8" xfId="0" applyFont="1" applyFill="1" applyBorder="1" applyAlignment="1">
      <alignment vertical="center"/>
    </xf>
    <xf numFmtId="0" fontId="0" fillId="0" borderId="10" xfId="0" applyFont="1" applyBorder="1" applyAlignment="1" applyProtection="1">
      <alignment vertical="center"/>
      <protection locked="0"/>
    </xf>
    <xf numFmtId="0" fontId="0" fillId="0" borderId="2" xfId="0" applyFont="1" applyBorder="1" applyAlignment="1" applyProtection="1">
      <alignment vertical="center"/>
      <protection locked="0"/>
    </xf>
    <xf numFmtId="0" fontId="0" fillId="0" borderId="0" xfId="0" applyFont="1" applyAlignment="1">
      <alignment horizontal="left" vertical="center" wrapText="1"/>
    </xf>
    <xf numFmtId="0" fontId="12" fillId="5" borderId="0" xfId="0" applyFont="1" applyFill="1" applyAlignment="1">
      <alignment horizontal="left" vertical="center"/>
    </xf>
    <xf numFmtId="0" fontId="0" fillId="5" borderId="0" xfId="0" applyFont="1" applyFill="1" applyAlignment="1" applyProtection="1">
      <alignment vertical="center"/>
      <protection locked="0"/>
    </xf>
    <xf numFmtId="0" fontId="12" fillId="5" borderId="0" xfId="0" applyFont="1" applyFill="1" applyAlignment="1">
      <alignment horizontal="right" vertical="center"/>
    </xf>
    <xf numFmtId="0" fontId="22" fillId="0" borderId="0" xfId="0" applyFont="1" applyAlignment="1">
      <alignment horizontal="left" vertical="center"/>
    </xf>
    <xf numFmtId="0" fontId="23" fillId="0" borderId="0" xfId="0" applyFont="1" applyAlignment="1">
      <alignment vertical="center"/>
    </xf>
    <xf numFmtId="0" fontId="23" fillId="0" borderId="3" xfId="0" applyFont="1" applyBorder="1" applyAlignment="1">
      <alignment vertical="center"/>
    </xf>
    <xf numFmtId="0" fontId="23" fillId="0" borderId="20" xfId="0" applyFont="1" applyBorder="1" applyAlignment="1">
      <alignment horizontal="left" vertical="center"/>
    </xf>
    <xf numFmtId="0" fontId="23" fillId="0" borderId="20" xfId="0" applyFont="1" applyBorder="1" applyAlignment="1">
      <alignment vertical="center"/>
    </xf>
    <xf numFmtId="0" fontId="23" fillId="0" borderId="20" xfId="0" applyFont="1" applyBorder="1" applyAlignment="1" applyProtection="1">
      <alignment vertical="center"/>
      <protection locked="0"/>
    </xf>
    <xf numFmtId="4" fontId="23" fillId="0" borderId="20" xfId="0" applyNumberFormat="1" applyFont="1" applyBorder="1" applyAlignment="1">
      <alignment vertical="center"/>
    </xf>
    <xf numFmtId="0" fontId="24" fillId="0" borderId="0" xfId="0" applyFont="1" applyAlignment="1">
      <alignment vertical="center"/>
    </xf>
    <xf numFmtId="0" fontId="24" fillId="0" borderId="3" xfId="0" applyFont="1" applyBorder="1" applyAlignment="1">
      <alignment vertical="center"/>
    </xf>
    <xf numFmtId="0" fontId="24" fillId="0" borderId="20" xfId="0" applyFont="1" applyBorder="1" applyAlignment="1">
      <alignment horizontal="left" vertical="center"/>
    </xf>
    <xf numFmtId="0" fontId="24" fillId="0" borderId="20" xfId="0" applyFont="1" applyBorder="1" applyAlignment="1">
      <alignment vertical="center"/>
    </xf>
    <xf numFmtId="0" fontId="24" fillId="0" borderId="20" xfId="0" applyFont="1" applyBorder="1" applyAlignment="1" applyProtection="1">
      <alignment vertical="center"/>
      <protection locked="0"/>
    </xf>
    <xf numFmtId="4" fontId="24" fillId="0" borderId="20" xfId="0" applyNumberFormat="1" applyFont="1" applyBorder="1" applyAlignment="1">
      <alignment vertical="center"/>
    </xf>
    <xf numFmtId="0" fontId="0" fillId="0" borderId="0" xfId="0" applyFont="1" applyAlignment="1">
      <alignment horizontal="center" vertical="center" wrapText="1"/>
    </xf>
    <xf numFmtId="0" fontId="0" fillId="0" borderId="3" xfId="0" applyFont="1" applyBorder="1" applyAlignment="1">
      <alignment horizontal="center" vertical="center" wrapText="1"/>
    </xf>
    <xf numFmtId="0" fontId="12" fillId="5" borderId="15" xfId="0" applyFont="1" applyFill="1" applyBorder="1" applyAlignment="1">
      <alignment horizontal="center" vertical="center" wrapText="1"/>
    </xf>
    <xf numFmtId="0" fontId="12" fillId="5" borderId="16" xfId="0" applyFont="1" applyFill="1" applyBorder="1" applyAlignment="1">
      <alignment horizontal="center" vertical="center" wrapText="1"/>
    </xf>
    <xf numFmtId="0" fontId="12" fillId="5" borderId="16" xfId="0" applyFont="1" applyFill="1" applyBorder="1" applyAlignment="1" applyProtection="1">
      <alignment horizontal="center" vertical="center" wrapText="1"/>
      <protection locked="0"/>
    </xf>
    <xf numFmtId="0" fontId="12" fillId="5" borderId="17" xfId="0" applyFont="1" applyFill="1" applyBorder="1" applyAlignment="1">
      <alignment horizontal="center" vertical="center" wrapText="1"/>
    </xf>
    <xf numFmtId="4" fontId="14" fillId="0" borderId="0" xfId="0" applyNumberFormat="1" applyFont="1" applyAlignment="1"/>
    <xf numFmtId="166" fontId="25" fillId="0" borderId="12" xfId="0" applyNumberFormat="1" applyFont="1" applyBorder="1" applyAlignment="1"/>
    <xf numFmtId="166" fontId="25" fillId="0" borderId="13" xfId="0" applyNumberFormat="1" applyFont="1" applyBorder="1" applyAlignment="1"/>
    <xf numFmtId="4" fontId="10" fillId="0" borderId="0" xfId="0" applyNumberFormat="1" applyFont="1" applyAlignment="1">
      <alignment vertical="center"/>
    </xf>
    <xf numFmtId="0" fontId="26" fillId="0" borderId="0" xfId="0" applyFont="1" applyAlignment="1"/>
    <xf numFmtId="0" fontId="26" fillId="0" borderId="3" xfId="0" applyFont="1" applyBorder="1" applyAlignment="1"/>
    <xf numFmtId="0" fontId="26" fillId="0" borderId="0" xfId="0" applyFont="1" applyAlignment="1">
      <alignment horizontal="left"/>
    </xf>
    <xf numFmtId="0" fontId="23" fillId="0" borderId="0" xfId="0" applyFont="1" applyAlignment="1">
      <alignment horizontal="left"/>
    </xf>
    <xf numFmtId="0" fontId="26" fillId="0" borderId="0" xfId="0" applyFont="1" applyAlignment="1" applyProtection="1">
      <protection locked="0"/>
    </xf>
    <xf numFmtId="4" fontId="23" fillId="0" borderId="0" xfId="0" applyNumberFormat="1" applyFont="1" applyAlignment="1"/>
    <xf numFmtId="0" fontId="26" fillId="0" borderId="18" xfId="0" applyFont="1" applyBorder="1" applyAlignment="1"/>
    <xf numFmtId="0" fontId="26" fillId="0" borderId="0" xfId="0" applyFont="1" applyBorder="1" applyAlignment="1"/>
    <xf numFmtId="166" fontId="26" fillId="0" borderId="0" xfId="0" applyNumberFormat="1" applyFont="1" applyBorder="1" applyAlignment="1"/>
    <xf numFmtId="166" fontId="26" fillId="0" borderId="14" xfId="0" applyNumberFormat="1" applyFont="1" applyBorder="1" applyAlignment="1"/>
    <xf numFmtId="0" fontId="26" fillId="0" borderId="0" xfId="0" applyFont="1" applyAlignment="1">
      <alignment horizontal="center"/>
    </xf>
    <xf numFmtId="4" fontId="26" fillId="0" borderId="0" xfId="0" applyNumberFormat="1" applyFont="1" applyAlignment="1">
      <alignment vertical="center"/>
    </xf>
    <xf numFmtId="0" fontId="0" fillId="0" borderId="3" xfId="0" applyFont="1" applyBorder="1" applyAlignment="1" applyProtection="1">
      <alignment vertical="center"/>
      <protection locked="0"/>
    </xf>
    <xf numFmtId="0" fontId="0" fillId="0" borderId="22" xfId="0" applyFont="1" applyBorder="1" applyAlignment="1" applyProtection="1">
      <alignment horizontal="center" vertical="center"/>
      <protection locked="0"/>
    </xf>
    <xf numFmtId="49" fontId="0" fillId="0" borderId="22" xfId="0" applyNumberFormat="1" applyFont="1" applyBorder="1" applyAlignment="1" applyProtection="1">
      <alignment horizontal="left" vertical="center" wrapText="1"/>
      <protection locked="0"/>
    </xf>
    <xf numFmtId="0" fontId="0" fillId="0" borderId="22" xfId="0" applyFont="1" applyBorder="1" applyAlignment="1" applyProtection="1">
      <alignment horizontal="left" vertical="center" wrapText="1"/>
      <protection locked="0"/>
    </xf>
    <xf numFmtId="0" fontId="0" fillId="0" borderId="22" xfId="0" applyFont="1" applyBorder="1" applyAlignment="1" applyProtection="1">
      <alignment horizontal="center" vertical="center" wrapText="1"/>
      <protection locked="0"/>
    </xf>
    <xf numFmtId="167" fontId="0" fillId="0" borderId="22" xfId="0" applyNumberFormat="1" applyFont="1" applyBorder="1" applyAlignment="1" applyProtection="1">
      <alignment vertical="center"/>
      <protection locked="0"/>
    </xf>
    <xf numFmtId="4" fontId="0" fillId="3" borderId="22" xfId="0" applyNumberFormat="1" applyFont="1" applyFill="1" applyBorder="1" applyAlignment="1" applyProtection="1">
      <alignment vertical="center"/>
      <protection locked="0"/>
    </xf>
    <xf numFmtId="4" fontId="0" fillId="0" borderId="22" xfId="0" applyNumberFormat="1" applyFont="1" applyBorder="1" applyAlignment="1" applyProtection="1">
      <alignment vertical="center"/>
      <protection locked="0"/>
    </xf>
    <xf numFmtId="0" fontId="5" fillId="3" borderId="18" xfId="0" applyFont="1" applyFill="1" applyBorder="1" applyAlignment="1" applyProtection="1">
      <alignment horizontal="left" vertical="center"/>
      <protection locked="0"/>
    </xf>
    <xf numFmtId="0" fontId="5" fillId="0" borderId="0" xfId="0" applyFont="1" applyBorder="1" applyAlignment="1">
      <alignment horizontal="center" vertical="center"/>
    </xf>
    <xf numFmtId="166" fontId="5" fillId="0" borderId="0" xfId="0" applyNumberFormat="1" applyFont="1" applyBorder="1" applyAlignment="1">
      <alignment vertical="center"/>
    </xf>
    <xf numFmtId="166" fontId="5" fillId="0" borderId="14" xfId="0" applyNumberFormat="1" applyFont="1" applyBorder="1" applyAlignment="1">
      <alignment vertical="center"/>
    </xf>
    <xf numFmtId="4" fontId="0" fillId="0" borderId="0" xfId="0" applyNumberFormat="1" applyFont="1" applyAlignment="1">
      <alignment vertical="center"/>
    </xf>
    <xf numFmtId="0" fontId="27" fillId="0" borderId="0" xfId="0" applyFont="1" applyAlignment="1">
      <alignment horizontal="left" vertical="center"/>
    </xf>
    <xf numFmtId="0" fontId="28" fillId="0" borderId="0" xfId="0" applyFont="1" applyAlignment="1">
      <alignment horizontal="left" vertical="center" wrapText="1"/>
    </xf>
    <xf numFmtId="0" fontId="0" fillId="0" borderId="18" xfId="0" applyFont="1" applyBorder="1" applyAlignment="1">
      <alignment vertical="center"/>
    </xf>
    <xf numFmtId="0" fontId="29" fillId="0" borderId="0" xfId="0" applyFont="1" applyAlignment="1">
      <alignment vertical="center" wrapText="1"/>
    </xf>
    <xf numFmtId="0" fontId="30" fillId="0" borderId="0" xfId="0" applyFont="1" applyAlignment="1">
      <alignment vertical="center"/>
    </xf>
    <xf numFmtId="0" fontId="30" fillId="0" borderId="3" xfId="0" applyFont="1" applyBorder="1" applyAlignment="1">
      <alignment vertical="center"/>
    </xf>
    <xf numFmtId="0" fontId="30" fillId="0" borderId="0" xfId="0" applyFont="1" applyAlignment="1">
      <alignment horizontal="left" vertical="center"/>
    </xf>
    <xf numFmtId="0" fontId="30" fillId="0" borderId="0" xfId="0" applyFont="1" applyAlignment="1">
      <alignment horizontal="left" vertical="center" wrapText="1"/>
    </xf>
    <xf numFmtId="0" fontId="30" fillId="0" borderId="0" xfId="0" applyFont="1" applyAlignment="1" applyProtection="1">
      <alignment vertical="center"/>
      <protection locked="0"/>
    </xf>
    <xf numFmtId="0" fontId="30" fillId="0" borderId="18" xfId="0" applyFont="1" applyBorder="1" applyAlignment="1">
      <alignment vertical="center"/>
    </xf>
    <xf numFmtId="0" fontId="30" fillId="0" borderId="0" xfId="0" applyFont="1" applyBorder="1" applyAlignment="1">
      <alignment vertical="center"/>
    </xf>
    <xf numFmtId="0" fontId="30" fillId="0" borderId="14" xfId="0" applyFont="1" applyBorder="1" applyAlignment="1">
      <alignment vertical="center"/>
    </xf>
    <xf numFmtId="0" fontId="31" fillId="0" borderId="0" xfId="0" applyFont="1" applyAlignment="1">
      <alignment vertical="center"/>
    </xf>
    <xf numFmtId="0" fontId="31" fillId="0" borderId="3" xfId="0" applyFont="1" applyBorder="1" applyAlignment="1">
      <alignment vertical="center"/>
    </xf>
    <xf numFmtId="0" fontId="31" fillId="0" borderId="0" xfId="0" applyFont="1" applyAlignment="1">
      <alignment horizontal="left" vertical="center"/>
    </xf>
    <xf numFmtId="0" fontId="31" fillId="0" borderId="0" xfId="0" applyFont="1" applyAlignment="1">
      <alignment horizontal="left" vertical="center" wrapText="1"/>
    </xf>
    <xf numFmtId="167" fontId="31" fillId="0" borderId="0" xfId="0" applyNumberFormat="1" applyFont="1" applyAlignment="1">
      <alignment vertical="center"/>
    </xf>
    <xf numFmtId="0" fontId="31" fillId="0" borderId="0" xfId="0" applyFont="1" applyAlignment="1" applyProtection="1">
      <alignment vertical="center"/>
      <protection locked="0"/>
    </xf>
    <xf numFmtId="0" fontId="31" fillId="0" borderId="18" xfId="0" applyFont="1" applyBorder="1" applyAlignment="1">
      <alignment vertical="center"/>
    </xf>
    <xf numFmtId="0" fontId="31" fillId="0" borderId="0" xfId="0" applyFont="1" applyBorder="1" applyAlignment="1">
      <alignment vertical="center"/>
    </xf>
    <xf numFmtId="0" fontId="31" fillId="0" borderId="14" xfId="0" applyFont="1" applyBorder="1" applyAlignment="1">
      <alignment vertical="center"/>
    </xf>
    <xf numFmtId="0" fontId="32" fillId="0" borderId="0" xfId="0" applyFont="1" applyAlignment="1">
      <alignment vertical="center"/>
    </xf>
    <xf numFmtId="0" fontId="32" fillId="0" borderId="3" xfId="0" applyFont="1" applyBorder="1" applyAlignment="1">
      <alignment vertical="center"/>
    </xf>
    <xf numFmtId="0" fontId="32" fillId="0" borderId="0" xfId="0" applyFont="1" applyAlignment="1">
      <alignment horizontal="left" vertical="center"/>
    </xf>
    <xf numFmtId="0" fontId="32" fillId="0" borderId="0" xfId="0" applyFont="1" applyAlignment="1">
      <alignment horizontal="left" vertical="center" wrapText="1"/>
    </xf>
    <xf numFmtId="167" fontId="32" fillId="0" borderId="0" xfId="0" applyNumberFormat="1" applyFont="1" applyAlignment="1">
      <alignment vertical="center"/>
    </xf>
    <xf numFmtId="0" fontId="32" fillId="0" borderId="0" xfId="0" applyFont="1" applyAlignment="1" applyProtection="1">
      <alignment vertical="center"/>
      <protection locked="0"/>
    </xf>
    <xf numFmtId="0" fontId="32" fillId="0" borderId="18" xfId="0" applyFont="1" applyBorder="1" applyAlignment="1">
      <alignment vertical="center"/>
    </xf>
    <xf numFmtId="0" fontId="32" fillId="0" borderId="0" xfId="0" applyFont="1" applyBorder="1" applyAlignment="1">
      <alignment vertical="center"/>
    </xf>
    <xf numFmtId="0" fontId="32" fillId="0" borderId="14" xfId="0" applyFont="1" applyBorder="1" applyAlignment="1">
      <alignment vertical="center"/>
    </xf>
    <xf numFmtId="0" fontId="24" fillId="0" borderId="0" xfId="0" applyFont="1" applyAlignment="1">
      <alignment horizontal="left"/>
    </xf>
    <xf numFmtId="4" fontId="24" fillId="0" borderId="0" xfId="0" applyNumberFormat="1" applyFont="1" applyAlignment="1"/>
    <xf numFmtId="0" fontId="33" fillId="0" borderId="22" xfId="0" applyFont="1" applyBorder="1" applyAlignment="1" applyProtection="1">
      <alignment horizontal="center" vertical="center"/>
      <protection locked="0"/>
    </xf>
    <xf numFmtId="49" fontId="33" fillId="0" borderId="22" xfId="0" applyNumberFormat="1" applyFont="1" applyBorder="1" applyAlignment="1" applyProtection="1">
      <alignment horizontal="left" vertical="center" wrapText="1"/>
      <protection locked="0"/>
    </xf>
    <xf numFmtId="0" fontId="33" fillId="0" borderId="22" xfId="0" applyFont="1" applyBorder="1" applyAlignment="1" applyProtection="1">
      <alignment horizontal="left" vertical="center" wrapText="1"/>
      <protection locked="0"/>
    </xf>
    <xf numFmtId="0" fontId="33" fillId="0" borderId="22" xfId="0" applyFont="1" applyBorder="1" applyAlignment="1" applyProtection="1">
      <alignment horizontal="center" vertical="center" wrapText="1"/>
      <protection locked="0"/>
    </xf>
    <xf numFmtId="167" fontId="33" fillId="0" borderId="22" xfId="0" applyNumberFormat="1" applyFont="1" applyBorder="1" applyAlignment="1" applyProtection="1">
      <alignment vertical="center"/>
      <protection locked="0"/>
    </xf>
    <xf numFmtId="4" fontId="33" fillId="3" borderId="22" xfId="0" applyNumberFormat="1" applyFont="1" applyFill="1" applyBorder="1" applyAlignment="1" applyProtection="1">
      <alignment vertical="center"/>
      <protection locked="0"/>
    </xf>
    <xf numFmtId="4" fontId="33" fillId="0" borderId="22" xfId="0" applyNumberFormat="1" applyFont="1" applyBorder="1" applyAlignment="1" applyProtection="1">
      <alignment vertical="center"/>
      <protection locked="0"/>
    </xf>
    <xf numFmtId="0" fontId="33" fillId="0" borderId="3" xfId="0" applyFont="1" applyBorder="1" applyAlignment="1">
      <alignment vertical="center"/>
    </xf>
    <xf numFmtId="0" fontId="33" fillId="3" borderId="18" xfId="0" applyFont="1" applyFill="1" applyBorder="1" applyAlignment="1" applyProtection="1">
      <alignment horizontal="left" vertical="center"/>
      <protection locked="0"/>
    </xf>
    <xf numFmtId="0" fontId="33" fillId="0" borderId="0" xfId="0" applyFont="1" applyBorder="1" applyAlignment="1">
      <alignment horizontal="center" vertical="center"/>
    </xf>
    <xf numFmtId="0" fontId="32" fillId="0" borderId="19" xfId="0" applyFont="1" applyBorder="1" applyAlignment="1">
      <alignment vertical="center"/>
    </xf>
    <xf numFmtId="0" fontId="32" fillId="0" borderId="20" xfId="0" applyFont="1" applyBorder="1" applyAlignment="1">
      <alignment vertical="center"/>
    </xf>
    <xf numFmtId="0" fontId="32" fillId="0" borderId="21" xfId="0" applyFont="1" applyBorder="1" applyAlignment="1">
      <alignment vertical="center"/>
    </xf>
    <xf numFmtId="0" fontId="0" fillId="0" borderId="19" xfId="0" applyFont="1" applyBorder="1" applyAlignment="1">
      <alignment vertical="center"/>
    </xf>
    <xf numFmtId="0" fontId="0" fillId="0" borderId="20" xfId="0" applyFont="1" applyBorder="1" applyAlignment="1">
      <alignment vertical="center"/>
    </xf>
    <xf numFmtId="0" fontId="0" fillId="0" borderId="21" xfId="0" applyFont="1" applyBorder="1" applyAlignment="1">
      <alignment vertical="center"/>
    </xf>
    <xf numFmtId="0" fontId="0" fillId="0" borderId="0" xfId="0" applyFont="1" applyBorder="1" applyAlignment="1">
      <alignment vertical="center" wrapText="1"/>
    </xf>
    <xf numFmtId="0" fontId="11" fillId="0" borderId="11" xfId="0" applyFont="1" applyBorder="1" applyAlignment="1">
      <alignment horizontal="center" vertical="center"/>
    </xf>
    <xf numFmtId="0" fontId="12" fillId="5" borderId="6" xfId="0" applyFont="1" applyFill="1" applyBorder="1" applyAlignment="1">
      <alignment horizontal="center" vertical="center"/>
    </xf>
    <xf numFmtId="0" fontId="12" fillId="5" borderId="7" xfId="0" applyFont="1" applyFill="1" applyBorder="1" applyAlignment="1">
      <alignment horizontal="center" vertical="center"/>
    </xf>
    <xf numFmtId="0" fontId="12" fillId="5" borderId="7" xfId="0" applyFont="1" applyFill="1" applyBorder="1" applyAlignment="1">
      <alignment horizontal="right" vertical="center"/>
    </xf>
    <xf numFmtId="0" fontId="12" fillId="5" borderId="8" xfId="0" applyFont="1" applyFill="1" applyBorder="1" applyAlignment="1">
      <alignment horizontal="center" vertical="center"/>
    </xf>
    <xf numFmtId="4" fontId="14" fillId="0" borderId="0" xfId="0" applyNumberFormat="1" applyFont="1" applyBorder="1" applyAlignment="1">
      <alignment horizontal="right" vertical="center"/>
    </xf>
    <xf numFmtId="4" fontId="14" fillId="0" borderId="0" xfId="0" applyNumberFormat="1" applyFont="1" applyBorder="1" applyAlignment="1">
      <alignment vertical="center"/>
    </xf>
    <xf numFmtId="0" fontId="19" fillId="0" borderId="0" xfId="0" applyFont="1" applyBorder="1" applyAlignment="1">
      <alignment horizontal="left" vertical="center" wrapText="1"/>
    </xf>
    <xf numFmtId="4" fontId="20" fillId="0" borderId="0" xfId="0" applyNumberFormat="1" applyFont="1" applyBorder="1" applyAlignment="1">
      <alignment vertical="center"/>
    </xf>
    <xf numFmtId="0" fontId="5" fillId="0" borderId="0" xfId="0" applyFont="1" applyBorder="1" applyAlignment="1">
      <alignment horizontal="left" vertical="center" wrapText="1"/>
    </xf>
    <xf numFmtId="0" fontId="0" fillId="3" borderId="0" xfId="0" applyFont="1" applyFill="1" applyBorder="1" applyAlignment="1" applyProtection="1">
      <alignment horizontal="left" vertical="center"/>
      <protection locked="0"/>
    </xf>
  </cellXfs>
  <cellStyles count="2">
    <cellStyle name="Hypertextový odkaz" xfId="1" builtinId="8"/>
    <cellStyle name="Normální"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2D2D2"/>
      <rgbColor rgb="FF000080"/>
      <rgbColor rgb="FFFF00FF"/>
      <rgbColor rgb="FFFFFF00"/>
      <rgbColor rgb="FF00FFFF"/>
      <rgbColor rgb="FF800080"/>
      <rgbColor rgb="FF960000"/>
      <rgbColor rgb="FF008080"/>
      <rgbColor rgb="FF0000FF"/>
      <rgbColor rgb="FF00CCFF"/>
      <rgbColor rgb="FFCCFFFF"/>
      <rgbColor rgb="FFCCFFCC"/>
      <rgbColor rgb="FFFFFF99"/>
      <rgbColor rgb="FFBEBEBE"/>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505050"/>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285480</xdr:colOff>
      <xdr:row>1</xdr:row>
      <xdr:rowOff>123480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0" y="0"/>
          <a:ext cx="285480" cy="285840"/>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285480</xdr:colOff>
      <xdr:row>1</xdr:row>
      <xdr:rowOff>123120</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tretch/>
      </xdr:blipFill>
      <xdr:spPr>
        <a:xfrm>
          <a:off x="0" y="0"/>
          <a:ext cx="285480" cy="285480"/>
        </a:xfrm>
        <a:prstGeom prst="rect">
          <a:avLst/>
        </a:prstGeom>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285480</xdr:colOff>
      <xdr:row>1</xdr:row>
      <xdr:rowOff>123480</xdr:rowOff>
    </xdr:to>
    <xdr:pic>
      <xdr:nvPicPr>
        <xdr:cNvPr id="2" name="Picture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a:stretch/>
      </xdr:blipFill>
      <xdr:spPr>
        <a:xfrm>
          <a:off x="0" y="0"/>
          <a:ext cx="285480" cy="285840"/>
        </a:xfrm>
        <a:prstGeom prst="rect">
          <a:avLst/>
        </a:prstGeom>
        <a:ln>
          <a:noFill/>
        </a:ln>
      </xdr:spPr>
    </xdr:pic>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M58"/>
  <sheetViews>
    <sheetView showGridLines="0" tabSelected="1" zoomScaleNormal="100" workbookViewId="0">
      <selection activeCell="X68" sqref="X68"/>
    </sheetView>
  </sheetViews>
  <sheetFormatPr defaultRowHeight="11.25"/>
  <cols>
    <col min="1" max="1" width="8.33203125" customWidth="1"/>
    <col min="2" max="2" width="1.6640625" customWidth="1"/>
    <col min="3" max="3" width="4.1640625" customWidth="1"/>
    <col min="4" max="33" width="2.6640625" customWidth="1"/>
    <col min="34" max="34" width="3.33203125" customWidth="1"/>
    <col min="35" max="35" width="31.6640625" customWidth="1"/>
    <col min="36" max="37" width="2.5" customWidth="1"/>
    <col min="38" max="38" width="8.33203125" customWidth="1"/>
    <col min="39" max="39" width="3.33203125" customWidth="1"/>
    <col min="40" max="40" width="13.33203125" customWidth="1"/>
    <col min="41" max="41" width="7.5" customWidth="1"/>
    <col min="42" max="42" width="4.1640625" customWidth="1"/>
    <col min="43" max="43" width="15.6640625" hidden="1" customWidth="1"/>
    <col min="44" max="44" width="13.6640625" customWidth="1"/>
    <col min="45" max="47" width="25.83203125" hidden="1" customWidth="1"/>
    <col min="48" max="49" width="21.6640625" hidden="1" customWidth="1"/>
    <col min="50" max="51" width="25" hidden="1" customWidth="1"/>
    <col min="52" max="52" width="21.6640625" hidden="1" customWidth="1"/>
    <col min="53" max="53" width="19.1640625" hidden="1" customWidth="1"/>
    <col min="54" max="54" width="25" hidden="1" customWidth="1"/>
    <col min="55" max="55" width="21.6640625" hidden="1" customWidth="1"/>
    <col min="56" max="56" width="19.1640625" hidden="1" customWidth="1"/>
    <col min="57" max="57" width="66.5" customWidth="1"/>
    <col min="58" max="70" width="8.5" customWidth="1"/>
    <col min="71" max="91" width="9.33203125" hidden="1" customWidth="1"/>
    <col min="92" max="1025" width="8.5" customWidth="1"/>
  </cols>
  <sheetData>
    <row r="1" spans="1:74">
      <c r="A1" s="15" t="s">
        <v>0</v>
      </c>
      <c r="AZ1" s="15"/>
      <c r="BA1" s="15" t="s">
        <v>1</v>
      </c>
      <c r="BB1" s="15"/>
      <c r="BT1" s="15" t="s">
        <v>2</v>
      </c>
      <c r="BU1" s="15" t="s">
        <v>2</v>
      </c>
      <c r="BV1" s="15" t="s">
        <v>3</v>
      </c>
    </row>
    <row r="2" spans="1:74" ht="36.950000000000003" customHeight="1">
      <c r="AR2" s="14" t="s">
        <v>4</v>
      </c>
      <c r="AS2" s="14"/>
      <c r="AT2" s="14"/>
      <c r="AU2" s="14"/>
      <c r="AV2" s="14"/>
      <c r="AW2" s="14"/>
      <c r="AX2" s="14"/>
      <c r="AY2" s="14"/>
      <c r="AZ2" s="14"/>
      <c r="BA2" s="14"/>
      <c r="BB2" s="14"/>
      <c r="BC2" s="14"/>
      <c r="BD2" s="14"/>
      <c r="BE2" s="14"/>
      <c r="BS2" s="16" t="s">
        <v>5</v>
      </c>
      <c r="BT2" s="16" t="s">
        <v>6</v>
      </c>
    </row>
    <row r="3" spans="1:74" ht="6.95" customHeight="1">
      <c r="B3" s="17"/>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9"/>
      <c r="BS3" s="16" t="s">
        <v>5</v>
      </c>
      <c r="BT3" s="16" t="s">
        <v>7</v>
      </c>
    </row>
    <row r="4" spans="1:74" ht="24.95" customHeight="1">
      <c r="B4" s="19"/>
      <c r="D4" s="20" t="s">
        <v>8</v>
      </c>
      <c r="AR4" s="19"/>
      <c r="AS4" s="21" t="s">
        <v>9</v>
      </c>
      <c r="BE4" s="22" t="s">
        <v>10</v>
      </c>
      <c r="BS4" s="16" t="s">
        <v>11</v>
      </c>
    </row>
    <row r="5" spans="1:74" ht="12" customHeight="1">
      <c r="B5" s="19"/>
      <c r="D5" s="23" t="s">
        <v>12</v>
      </c>
      <c r="K5" s="13" t="s">
        <v>13</v>
      </c>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R5" s="19"/>
      <c r="BE5" s="12" t="s">
        <v>14</v>
      </c>
      <c r="BS5" s="16" t="s">
        <v>5</v>
      </c>
    </row>
    <row r="6" spans="1:74" ht="36.950000000000003" customHeight="1">
      <c r="B6" s="19"/>
      <c r="D6" s="24" t="s">
        <v>15</v>
      </c>
      <c r="K6" s="11" t="s">
        <v>16</v>
      </c>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R6" s="19"/>
      <c r="BE6" s="12"/>
      <c r="BS6" s="16" t="s">
        <v>5</v>
      </c>
    </row>
    <row r="7" spans="1:74" ht="12" customHeight="1">
      <c r="B7" s="19"/>
      <c r="D7" s="25" t="s">
        <v>17</v>
      </c>
      <c r="K7" s="16"/>
      <c r="AK7" s="25" t="s">
        <v>18</v>
      </c>
      <c r="AN7" s="16"/>
      <c r="AR7" s="19"/>
      <c r="BE7" s="12"/>
      <c r="BS7" s="16" t="s">
        <v>5</v>
      </c>
    </row>
    <row r="8" spans="1:74" ht="12" customHeight="1">
      <c r="B8" s="19"/>
      <c r="D8" s="25" t="s">
        <v>19</v>
      </c>
      <c r="K8" s="16" t="s">
        <v>20</v>
      </c>
      <c r="AK8" s="25" t="s">
        <v>21</v>
      </c>
      <c r="AN8" s="26" t="s">
        <v>22</v>
      </c>
      <c r="AR8" s="19"/>
      <c r="BE8" s="12"/>
      <c r="BS8" s="16" t="s">
        <v>5</v>
      </c>
    </row>
    <row r="9" spans="1:74" ht="14.45" customHeight="1">
      <c r="B9" s="19"/>
      <c r="AR9" s="19"/>
      <c r="BE9" s="12"/>
      <c r="BS9" s="16" t="s">
        <v>5</v>
      </c>
    </row>
    <row r="10" spans="1:74" ht="12" customHeight="1">
      <c r="B10" s="19"/>
      <c r="D10" s="25" t="s">
        <v>23</v>
      </c>
      <c r="AK10" s="25" t="s">
        <v>24</v>
      </c>
      <c r="AN10" s="16" t="s">
        <v>25</v>
      </c>
      <c r="AR10" s="19"/>
      <c r="BE10" s="12"/>
      <c r="BS10" s="16" t="s">
        <v>5</v>
      </c>
    </row>
    <row r="11" spans="1:74" ht="18.600000000000001" customHeight="1">
      <c r="B11" s="19"/>
      <c r="E11" s="16" t="s">
        <v>26</v>
      </c>
      <c r="AK11" s="25" t="s">
        <v>27</v>
      </c>
      <c r="AN11" s="16" t="s">
        <v>28</v>
      </c>
      <c r="AR11" s="19"/>
      <c r="BE11" s="12"/>
      <c r="BS11" s="16" t="s">
        <v>5</v>
      </c>
    </row>
    <row r="12" spans="1:74" ht="6.95" customHeight="1">
      <c r="B12" s="19"/>
      <c r="AR12" s="19"/>
      <c r="BE12" s="12"/>
      <c r="BS12" s="16" t="s">
        <v>5</v>
      </c>
    </row>
    <row r="13" spans="1:74" ht="12" customHeight="1">
      <c r="B13" s="19"/>
      <c r="D13" s="25" t="s">
        <v>29</v>
      </c>
      <c r="AK13" s="25" t="s">
        <v>24</v>
      </c>
      <c r="AN13" s="27" t="s">
        <v>30</v>
      </c>
      <c r="AR13" s="19"/>
      <c r="BE13" s="12"/>
      <c r="BS13" s="16" t="s">
        <v>5</v>
      </c>
    </row>
    <row r="14" spans="1:74">
      <c r="B14" s="19"/>
      <c r="E14" s="10" t="s">
        <v>30</v>
      </c>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25" t="s">
        <v>27</v>
      </c>
      <c r="AN14" s="27" t="s">
        <v>30</v>
      </c>
      <c r="AR14" s="19"/>
      <c r="BE14" s="12"/>
      <c r="BS14" s="16" t="s">
        <v>5</v>
      </c>
    </row>
    <row r="15" spans="1:74" ht="6.95" customHeight="1">
      <c r="B15" s="19"/>
      <c r="AR15" s="19"/>
      <c r="BE15" s="12"/>
      <c r="BS15" s="16" t="s">
        <v>2</v>
      </c>
    </row>
    <row r="16" spans="1:74" ht="12" customHeight="1">
      <c r="B16" s="19"/>
      <c r="D16" s="25" t="s">
        <v>31</v>
      </c>
      <c r="AK16" s="25" t="s">
        <v>24</v>
      </c>
      <c r="AN16" s="16" t="s">
        <v>32</v>
      </c>
      <c r="AR16" s="19"/>
      <c r="BE16" s="12"/>
      <c r="BS16" s="16" t="s">
        <v>2</v>
      </c>
    </row>
    <row r="17" spans="2:71" ht="18.600000000000001" customHeight="1">
      <c r="B17" s="19"/>
      <c r="E17" s="16" t="s">
        <v>33</v>
      </c>
      <c r="AK17" s="25" t="s">
        <v>27</v>
      </c>
      <c r="AN17" s="16" t="s">
        <v>34</v>
      </c>
      <c r="AR17" s="19"/>
      <c r="BE17" s="12"/>
      <c r="BS17" s="16" t="s">
        <v>35</v>
      </c>
    </row>
    <row r="18" spans="2:71" ht="6.95" customHeight="1">
      <c r="B18" s="19"/>
      <c r="AR18" s="19"/>
      <c r="BE18" s="12"/>
      <c r="BS18" s="16" t="s">
        <v>5</v>
      </c>
    </row>
    <row r="19" spans="2:71" ht="12" customHeight="1">
      <c r="B19" s="19"/>
      <c r="D19" s="25" t="s">
        <v>36</v>
      </c>
      <c r="AK19" s="25" t="s">
        <v>24</v>
      </c>
      <c r="AN19" s="16"/>
      <c r="AR19" s="19"/>
      <c r="BE19" s="12"/>
      <c r="BS19" s="16" t="s">
        <v>5</v>
      </c>
    </row>
    <row r="20" spans="2:71" ht="18.600000000000001" customHeight="1">
      <c r="B20" s="19"/>
      <c r="E20" s="16" t="s">
        <v>37</v>
      </c>
      <c r="AK20" s="25" t="s">
        <v>27</v>
      </c>
      <c r="AN20" s="16"/>
      <c r="AR20" s="19"/>
      <c r="BE20" s="12"/>
      <c r="BS20" s="16" t="s">
        <v>35</v>
      </c>
    </row>
    <row r="21" spans="2:71" ht="6.95" customHeight="1">
      <c r="B21" s="19"/>
      <c r="AR21" s="19"/>
      <c r="BE21" s="12"/>
    </row>
    <row r="22" spans="2:71" ht="12" customHeight="1">
      <c r="B22" s="19"/>
      <c r="D22" s="25" t="s">
        <v>38</v>
      </c>
      <c r="AR22" s="19"/>
      <c r="BE22" s="12"/>
    </row>
    <row r="23" spans="2:71" ht="16.5" customHeight="1">
      <c r="B23" s="19"/>
      <c r="E23" s="9"/>
      <c r="F23" s="9"/>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R23" s="19"/>
      <c r="BE23" s="12"/>
    </row>
    <row r="24" spans="2:71" ht="6.95" customHeight="1">
      <c r="B24" s="19"/>
      <c r="AR24" s="19"/>
      <c r="BE24" s="12"/>
    </row>
    <row r="25" spans="2:71" ht="6.95" customHeight="1">
      <c r="B25" s="19"/>
      <c r="D25" s="28"/>
      <c r="E25" s="28"/>
      <c r="F25" s="28"/>
      <c r="G25" s="28"/>
      <c r="H25" s="28"/>
      <c r="I25" s="28"/>
      <c r="J25" s="28"/>
      <c r="K25" s="28"/>
      <c r="L25" s="28"/>
      <c r="M25" s="28"/>
      <c r="N25" s="28"/>
      <c r="O25" s="28"/>
      <c r="P25" s="28"/>
      <c r="Q25" s="28"/>
      <c r="R25" s="28"/>
      <c r="S25" s="28"/>
      <c r="T25" s="28"/>
      <c r="U25" s="28"/>
      <c r="V25" s="28"/>
      <c r="W25" s="28"/>
      <c r="X25" s="28"/>
      <c r="Y25" s="28"/>
      <c r="Z25" s="28"/>
      <c r="AA25" s="28"/>
      <c r="AB25" s="28"/>
      <c r="AC25" s="28"/>
      <c r="AD25" s="28"/>
      <c r="AE25" s="28"/>
      <c r="AF25" s="28"/>
      <c r="AG25" s="28"/>
      <c r="AH25" s="28"/>
      <c r="AI25" s="28"/>
      <c r="AJ25" s="28"/>
      <c r="AK25" s="28"/>
      <c r="AL25" s="28"/>
      <c r="AM25" s="28"/>
      <c r="AN25" s="28"/>
      <c r="AO25" s="28"/>
      <c r="AR25" s="19"/>
      <c r="BE25" s="12"/>
    </row>
    <row r="26" spans="2:71" s="29" customFormat="1" ht="25.9" customHeight="1">
      <c r="B26" s="30"/>
      <c r="D26" s="31" t="s">
        <v>39</v>
      </c>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8">
        <f>ROUND(AG54,2)</f>
        <v>0</v>
      </c>
      <c r="AL26" s="8"/>
      <c r="AM26" s="8"/>
      <c r="AN26" s="8"/>
      <c r="AO26" s="8"/>
      <c r="AR26" s="30"/>
      <c r="BE26" s="12"/>
    </row>
    <row r="27" spans="2:71" s="29" customFormat="1" ht="6.95" customHeight="1">
      <c r="B27" s="30"/>
      <c r="AR27" s="30"/>
      <c r="BE27" s="12"/>
    </row>
    <row r="28" spans="2:71" s="29" customFormat="1">
      <c r="B28" s="30"/>
      <c r="L28" s="7" t="s">
        <v>40</v>
      </c>
      <c r="M28" s="7"/>
      <c r="N28" s="7"/>
      <c r="O28" s="7"/>
      <c r="P28" s="7"/>
      <c r="W28" s="7" t="s">
        <v>41</v>
      </c>
      <c r="X28" s="7"/>
      <c r="Y28" s="7"/>
      <c r="Z28" s="7"/>
      <c r="AA28" s="7"/>
      <c r="AB28" s="7"/>
      <c r="AC28" s="7"/>
      <c r="AD28" s="7"/>
      <c r="AE28" s="7"/>
      <c r="AK28" s="7" t="s">
        <v>42</v>
      </c>
      <c r="AL28" s="7"/>
      <c r="AM28" s="7"/>
      <c r="AN28" s="7"/>
      <c r="AO28" s="7"/>
      <c r="AR28" s="30"/>
      <c r="BE28" s="12"/>
    </row>
    <row r="29" spans="2:71" s="33" customFormat="1" ht="14.45" customHeight="1">
      <c r="B29" s="34"/>
      <c r="D29" s="25" t="s">
        <v>43</v>
      </c>
      <c r="F29" s="25" t="s">
        <v>44</v>
      </c>
      <c r="L29" s="6">
        <v>0.21</v>
      </c>
      <c r="M29" s="6"/>
      <c r="N29" s="6"/>
      <c r="O29" s="6"/>
      <c r="P29" s="6"/>
      <c r="W29" s="5">
        <f>ROUND(AZ54, 2)</f>
        <v>0</v>
      </c>
      <c r="X29" s="5"/>
      <c r="Y29" s="5"/>
      <c r="Z29" s="5"/>
      <c r="AA29" s="5"/>
      <c r="AB29" s="5"/>
      <c r="AC29" s="5"/>
      <c r="AD29" s="5"/>
      <c r="AE29" s="5"/>
      <c r="AK29" s="5">
        <f>ROUND(AV54, 2)</f>
        <v>0</v>
      </c>
      <c r="AL29" s="5"/>
      <c r="AM29" s="5"/>
      <c r="AN29" s="5"/>
      <c r="AO29" s="5"/>
      <c r="AR29" s="34"/>
      <c r="BE29" s="12"/>
    </row>
    <row r="30" spans="2:71" s="33" customFormat="1" ht="14.45" customHeight="1">
      <c r="B30" s="34"/>
      <c r="F30" s="25" t="s">
        <v>45</v>
      </c>
      <c r="L30" s="6">
        <v>0.15</v>
      </c>
      <c r="M30" s="6"/>
      <c r="N30" s="6"/>
      <c r="O30" s="6"/>
      <c r="P30" s="6"/>
      <c r="W30" s="5">
        <f>ROUND(BA54, 2)</f>
        <v>0</v>
      </c>
      <c r="X30" s="5"/>
      <c r="Y30" s="5"/>
      <c r="Z30" s="5"/>
      <c r="AA30" s="5"/>
      <c r="AB30" s="5"/>
      <c r="AC30" s="5"/>
      <c r="AD30" s="5"/>
      <c r="AE30" s="5"/>
      <c r="AK30" s="5">
        <f>ROUND(AW54, 2)</f>
        <v>0</v>
      </c>
      <c r="AL30" s="5"/>
      <c r="AM30" s="5"/>
      <c r="AN30" s="5"/>
      <c r="AO30" s="5"/>
      <c r="AR30" s="34"/>
      <c r="BE30" s="12"/>
    </row>
    <row r="31" spans="2:71" s="33" customFormat="1" ht="14.45" hidden="1" customHeight="1">
      <c r="B31" s="34"/>
      <c r="F31" s="25" t="s">
        <v>46</v>
      </c>
      <c r="L31" s="6">
        <v>0.21</v>
      </c>
      <c r="M31" s="6"/>
      <c r="N31" s="6"/>
      <c r="O31" s="6"/>
      <c r="P31" s="6"/>
      <c r="W31" s="5">
        <f>ROUND(BB54, 2)</f>
        <v>0</v>
      </c>
      <c r="X31" s="5"/>
      <c r="Y31" s="5"/>
      <c r="Z31" s="5"/>
      <c r="AA31" s="5"/>
      <c r="AB31" s="5"/>
      <c r="AC31" s="5"/>
      <c r="AD31" s="5"/>
      <c r="AE31" s="5"/>
      <c r="AK31" s="5">
        <v>0</v>
      </c>
      <c r="AL31" s="5"/>
      <c r="AM31" s="5"/>
      <c r="AN31" s="5"/>
      <c r="AO31" s="5"/>
      <c r="AR31" s="34"/>
      <c r="BE31" s="12"/>
    </row>
    <row r="32" spans="2:71" s="33" customFormat="1" ht="14.45" hidden="1" customHeight="1">
      <c r="B32" s="34"/>
      <c r="F32" s="25" t="s">
        <v>47</v>
      </c>
      <c r="L32" s="6">
        <v>0.15</v>
      </c>
      <c r="M32" s="6"/>
      <c r="N32" s="6"/>
      <c r="O32" s="6"/>
      <c r="P32" s="6"/>
      <c r="W32" s="5">
        <f>ROUND(BC54, 2)</f>
        <v>0</v>
      </c>
      <c r="X32" s="5"/>
      <c r="Y32" s="5"/>
      <c r="Z32" s="5"/>
      <c r="AA32" s="5"/>
      <c r="AB32" s="5"/>
      <c r="AC32" s="5"/>
      <c r="AD32" s="5"/>
      <c r="AE32" s="5"/>
      <c r="AK32" s="5">
        <v>0</v>
      </c>
      <c r="AL32" s="5"/>
      <c r="AM32" s="5"/>
      <c r="AN32" s="5"/>
      <c r="AO32" s="5"/>
      <c r="AR32" s="34"/>
      <c r="BE32" s="12"/>
    </row>
    <row r="33" spans="2:57" s="33" customFormat="1" ht="14.45" hidden="1" customHeight="1">
      <c r="B33" s="34"/>
      <c r="F33" s="25" t="s">
        <v>48</v>
      </c>
      <c r="L33" s="6">
        <v>0</v>
      </c>
      <c r="M33" s="6"/>
      <c r="N33" s="6"/>
      <c r="O33" s="6"/>
      <c r="P33" s="6"/>
      <c r="W33" s="5">
        <f>ROUND(BD54, 2)</f>
        <v>0</v>
      </c>
      <c r="X33" s="5"/>
      <c r="Y33" s="5"/>
      <c r="Z33" s="5"/>
      <c r="AA33" s="5"/>
      <c r="AB33" s="5"/>
      <c r="AC33" s="5"/>
      <c r="AD33" s="5"/>
      <c r="AE33" s="5"/>
      <c r="AK33" s="5">
        <v>0</v>
      </c>
      <c r="AL33" s="5"/>
      <c r="AM33" s="5"/>
      <c r="AN33" s="5"/>
      <c r="AO33" s="5"/>
      <c r="AR33" s="34"/>
      <c r="BE33" s="12"/>
    </row>
    <row r="34" spans="2:57" s="29" customFormat="1" ht="6.95" customHeight="1">
      <c r="B34" s="30"/>
      <c r="AR34" s="30"/>
      <c r="BE34" s="12"/>
    </row>
    <row r="35" spans="2:57" s="29" customFormat="1" ht="25.9" customHeight="1">
      <c r="B35" s="30"/>
      <c r="C35" s="35"/>
      <c r="D35" s="36" t="s">
        <v>49</v>
      </c>
      <c r="E35" s="37"/>
      <c r="F35" s="37"/>
      <c r="G35" s="37"/>
      <c r="H35" s="37"/>
      <c r="I35" s="37"/>
      <c r="J35" s="37"/>
      <c r="K35" s="37"/>
      <c r="L35" s="37"/>
      <c r="M35" s="37"/>
      <c r="N35" s="37"/>
      <c r="O35" s="37"/>
      <c r="P35" s="37"/>
      <c r="Q35" s="37"/>
      <c r="R35" s="37"/>
      <c r="S35" s="37"/>
      <c r="T35" s="38" t="s">
        <v>50</v>
      </c>
      <c r="U35" s="37"/>
      <c r="V35" s="37"/>
      <c r="W35" s="37"/>
      <c r="X35" s="4" t="s">
        <v>51</v>
      </c>
      <c r="Y35" s="4"/>
      <c r="Z35" s="4"/>
      <c r="AA35" s="4"/>
      <c r="AB35" s="4"/>
      <c r="AC35" s="37"/>
      <c r="AD35" s="37"/>
      <c r="AE35" s="37"/>
      <c r="AF35" s="37"/>
      <c r="AG35" s="37"/>
      <c r="AH35" s="37"/>
      <c r="AI35" s="37"/>
      <c r="AJ35" s="37"/>
      <c r="AK35" s="3">
        <f>SUM(AK26:AK33)</f>
        <v>0</v>
      </c>
      <c r="AL35" s="3"/>
      <c r="AM35" s="3"/>
      <c r="AN35" s="3"/>
      <c r="AO35" s="3"/>
      <c r="AP35" s="35"/>
      <c r="AQ35" s="35"/>
      <c r="AR35" s="30"/>
    </row>
    <row r="36" spans="2:57" s="29" customFormat="1" ht="6.95" customHeight="1">
      <c r="B36" s="30"/>
      <c r="AR36" s="30"/>
    </row>
    <row r="37" spans="2:57" s="29" customFormat="1" ht="6.95" customHeight="1">
      <c r="B37" s="39"/>
      <c r="C37" s="40"/>
      <c r="D37" s="40"/>
      <c r="E37" s="40"/>
      <c r="F37" s="40"/>
      <c r="G37" s="40"/>
      <c r="H37" s="40"/>
      <c r="I37" s="40"/>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40"/>
      <c r="AO37" s="40"/>
      <c r="AP37" s="40"/>
      <c r="AQ37" s="40"/>
      <c r="AR37" s="30"/>
    </row>
    <row r="41" spans="2:57" s="29" customFormat="1" ht="6.95" customHeight="1">
      <c r="B41" s="41"/>
      <c r="C41" s="42"/>
      <c r="D41" s="42"/>
      <c r="E41" s="42"/>
      <c r="F41" s="42"/>
      <c r="G41" s="42"/>
      <c r="H41" s="42"/>
      <c r="I41" s="42"/>
      <c r="J41" s="42"/>
      <c r="K41" s="42"/>
      <c r="L41" s="42"/>
      <c r="M41" s="42"/>
      <c r="N41" s="42"/>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30"/>
    </row>
    <row r="42" spans="2:57" s="29" customFormat="1" ht="24.95" customHeight="1">
      <c r="B42" s="30"/>
      <c r="C42" s="20" t="s">
        <v>52</v>
      </c>
      <c r="AR42" s="30"/>
    </row>
    <row r="43" spans="2:57" s="29" customFormat="1" ht="6.95" customHeight="1">
      <c r="B43" s="30"/>
      <c r="AR43" s="30"/>
    </row>
    <row r="44" spans="2:57" s="29" customFormat="1" ht="12" customHeight="1">
      <c r="B44" s="30"/>
      <c r="C44" s="25" t="s">
        <v>12</v>
      </c>
      <c r="L44" s="29" t="str">
        <f>K5</f>
        <v>03-2019</v>
      </c>
      <c r="AR44" s="30"/>
    </row>
    <row r="45" spans="2:57" s="43" customFormat="1" ht="36.950000000000003" customHeight="1">
      <c r="B45" s="44"/>
      <c r="C45" s="45" t="s">
        <v>15</v>
      </c>
      <c r="L45" s="2" t="str">
        <f>K6</f>
        <v>POUTNÍ KOSTEL SV. JANA NEPOMUCKÉHO NA ZELENÉ HOŘE – PARKOVÁ ÚPRAVA A KOMUNIKACE</v>
      </c>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R45" s="44"/>
    </row>
    <row r="46" spans="2:57" s="29" customFormat="1" ht="6.95" customHeight="1">
      <c r="B46" s="30"/>
      <c r="AR46" s="30"/>
    </row>
    <row r="47" spans="2:57" s="29" customFormat="1" ht="12" customHeight="1">
      <c r="B47" s="30"/>
      <c r="C47" s="25" t="s">
        <v>19</v>
      </c>
      <c r="L47" s="46" t="str">
        <f>IF(K8="","",K8)</f>
        <v>město Žďár nad Sázavou, Zelená hora</v>
      </c>
      <c r="AI47" s="25" t="s">
        <v>21</v>
      </c>
      <c r="AM47" s="1" t="str">
        <f>IF(AN8= "","",AN8)</f>
        <v>28. 5. 2019</v>
      </c>
      <c r="AN47" s="1"/>
      <c r="AR47" s="30"/>
    </row>
    <row r="48" spans="2:57" s="29" customFormat="1" ht="6.95" customHeight="1">
      <c r="B48" s="30"/>
      <c r="AR48" s="30"/>
    </row>
    <row r="49" spans="1:91" s="29" customFormat="1" ht="24.95" customHeight="1">
      <c r="B49" s="30"/>
      <c r="C49" s="25" t="s">
        <v>23</v>
      </c>
      <c r="L49" s="29" t="str">
        <f>IF(E11= "","",E11)</f>
        <v>Ing. František Laštovička – UNI PROJEKT</v>
      </c>
      <c r="AI49" s="25" t="s">
        <v>31</v>
      </c>
      <c r="AM49" s="207" t="str">
        <f>IF(E17="","",E17)</f>
        <v>Ing. Markéta Veličková M&amp;P ARCHITEKTI</v>
      </c>
      <c r="AN49" s="207"/>
      <c r="AO49" s="207"/>
      <c r="AP49" s="207"/>
      <c r="AR49" s="30"/>
      <c r="AS49" s="208" t="s">
        <v>53</v>
      </c>
      <c r="AT49" s="208"/>
      <c r="AU49" s="47"/>
      <c r="AV49" s="47"/>
      <c r="AW49" s="47"/>
      <c r="AX49" s="47"/>
      <c r="AY49" s="47"/>
      <c r="AZ49" s="47"/>
      <c r="BA49" s="47"/>
      <c r="BB49" s="47"/>
      <c r="BC49" s="47"/>
      <c r="BD49" s="48"/>
    </row>
    <row r="50" spans="1:91" s="29" customFormat="1" ht="13.7" customHeight="1">
      <c r="B50" s="30"/>
      <c r="C50" s="25" t="s">
        <v>29</v>
      </c>
      <c r="L50" s="29" t="str">
        <f>IF(E14= "Vyplň údaj","",E14)</f>
        <v/>
      </c>
      <c r="AI50" s="25" t="s">
        <v>36</v>
      </c>
      <c r="AM50" s="207" t="str">
        <f>IF(E20="","",E20)</f>
        <v>Čiklová</v>
      </c>
      <c r="AN50" s="207"/>
      <c r="AO50" s="207"/>
      <c r="AP50" s="207"/>
      <c r="AR50" s="30"/>
      <c r="AS50" s="208"/>
      <c r="AT50" s="208"/>
      <c r="AU50" s="49"/>
      <c r="AV50" s="49"/>
      <c r="AW50" s="49"/>
      <c r="AX50" s="49"/>
      <c r="AY50" s="49"/>
      <c r="AZ50" s="49"/>
      <c r="BA50" s="49"/>
      <c r="BB50" s="49"/>
      <c r="BC50" s="49"/>
      <c r="BD50" s="50"/>
    </row>
    <row r="51" spans="1:91" s="29" customFormat="1" ht="10.9" customHeight="1">
      <c r="B51" s="30"/>
      <c r="AR51" s="30"/>
      <c r="AS51" s="208"/>
      <c r="AT51" s="208"/>
      <c r="AU51" s="49"/>
      <c r="AV51" s="49"/>
      <c r="AW51" s="49"/>
      <c r="AX51" s="49"/>
      <c r="AY51" s="49"/>
      <c r="AZ51" s="49"/>
      <c r="BA51" s="49"/>
      <c r="BB51" s="49"/>
      <c r="BC51" s="49"/>
      <c r="BD51" s="50"/>
    </row>
    <row r="52" spans="1:91" s="29" customFormat="1" ht="29.25" customHeight="1">
      <c r="B52" s="30"/>
      <c r="C52" s="209" t="s">
        <v>54</v>
      </c>
      <c r="D52" s="209"/>
      <c r="E52" s="209"/>
      <c r="F52" s="209"/>
      <c r="G52" s="209"/>
      <c r="H52" s="51"/>
      <c r="I52" s="210" t="s">
        <v>55</v>
      </c>
      <c r="J52" s="210"/>
      <c r="K52" s="210"/>
      <c r="L52" s="210"/>
      <c r="M52" s="210"/>
      <c r="N52" s="210"/>
      <c r="O52" s="210"/>
      <c r="P52" s="210"/>
      <c r="Q52" s="210"/>
      <c r="R52" s="210"/>
      <c r="S52" s="210"/>
      <c r="T52" s="210"/>
      <c r="U52" s="210"/>
      <c r="V52" s="210"/>
      <c r="W52" s="210"/>
      <c r="X52" s="210"/>
      <c r="Y52" s="210"/>
      <c r="Z52" s="210"/>
      <c r="AA52" s="210"/>
      <c r="AB52" s="210"/>
      <c r="AC52" s="210"/>
      <c r="AD52" s="210"/>
      <c r="AE52" s="210"/>
      <c r="AF52" s="210"/>
      <c r="AG52" s="211" t="s">
        <v>56</v>
      </c>
      <c r="AH52" s="211"/>
      <c r="AI52" s="211"/>
      <c r="AJ52" s="211"/>
      <c r="AK52" s="211"/>
      <c r="AL52" s="211"/>
      <c r="AM52" s="211"/>
      <c r="AN52" s="212" t="s">
        <v>57</v>
      </c>
      <c r="AO52" s="212"/>
      <c r="AP52" s="212"/>
      <c r="AQ52" s="52" t="s">
        <v>58</v>
      </c>
      <c r="AR52" s="30"/>
      <c r="AS52" s="53" t="s">
        <v>59</v>
      </c>
      <c r="AT52" s="54" t="s">
        <v>60</v>
      </c>
      <c r="AU52" s="54" t="s">
        <v>61</v>
      </c>
      <c r="AV52" s="54" t="s">
        <v>62</v>
      </c>
      <c r="AW52" s="54" t="s">
        <v>63</v>
      </c>
      <c r="AX52" s="54" t="s">
        <v>64</v>
      </c>
      <c r="AY52" s="54" t="s">
        <v>65</v>
      </c>
      <c r="AZ52" s="54" t="s">
        <v>66</v>
      </c>
      <c r="BA52" s="54" t="s">
        <v>67</v>
      </c>
      <c r="BB52" s="54" t="s">
        <v>68</v>
      </c>
      <c r="BC52" s="54" t="s">
        <v>69</v>
      </c>
      <c r="BD52" s="55" t="s">
        <v>70</v>
      </c>
    </row>
    <row r="53" spans="1:91" s="29" customFormat="1" ht="10.9" customHeight="1">
      <c r="B53" s="30"/>
      <c r="AR53" s="30"/>
      <c r="AS53" s="56"/>
      <c r="AT53" s="47"/>
      <c r="AU53" s="47"/>
      <c r="AV53" s="47"/>
      <c r="AW53" s="47"/>
      <c r="AX53" s="47"/>
      <c r="AY53" s="47"/>
      <c r="AZ53" s="47"/>
      <c r="BA53" s="47"/>
      <c r="BB53" s="47"/>
      <c r="BC53" s="47"/>
      <c r="BD53" s="48"/>
    </row>
    <row r="54" spans="1:91" s="57" customFormat="1" ht="32.450000000000003" customHeight="1">
      <c r="B54" s="58"/>
      <c r="C54" s="59" t="s">
        <v>71</v>
      </c>
      <c r="D54" s="60"/>
      <c r="E54" s="60"/>
      <c r="F54" s="60"/>
      <c r="G54" s="60"/>
      <c r="H54" s="60"/>
      <c r="I54" s="60"/>
      <c r="J54" s="60"/>
      <c r="K54" s="60"/>
      <c r="L54" s="60"/>
      <c r="M54" s="60"/>
      <c r="N54" s="60"/>
      <c r="O54" s="60"/>
      <c r="P54" s="60"/>
      <c r="Q54" s="60"/>
      <c r="R54" s="60"/>
      <c r="S54" s="60"/>
      <c r="T54" s="60"/>
      <c r="U54" s="60"/>
      <c r="V54" s="60"/>
      <c r="W54" s="60"/>
      <c r="X54" s="60"/>
      <c r="Y54" s="60"/>
      <c r="Z54" s="60"/>
      <c r="AA54" s="60"/>
      <c r="AB54" s="60"/>
      <c r="AC54" s="60"/>
      <c r="AD54" s="60"/>
      <c r="AE54" s="60"/>
      <c r="AF54" s="60"/>
      <c r="AG54" s="213">
        <f>ROUND(SUM(AG55:AG56),2)</f>
        <v>0</v>
      </c>
      <c r="AH54" s="213"/>
      <c r="AI54" s="213"/>
      <c r="AJ54" s="213"/>
      <c r="AK54" s="213"/>
      <c r="AL54" s="213"/>
      <c r="AM54" s="213"/>
      <c r="AN54" s="214">
        <f>SUM(AG54,AT54)</f>
        <v>0</v>
      </c>
      <c r="AO54" s="214"/>
      <c r="AP54" s="214"/>
      <c r="AQ54" s="61"/>
      <c r="AR54" s="58"/>
      <c r="AS54" s="62">
        <f>ROUND(SUM(AS55:AS56),2)</f>
        <v>0</v>
      </c>
      <c r="AT54" s="63">
        <f>ROUND(SUM(AV54:AW54),2)</f>
        <v>0</v>
      </c>
      <c r="AU54" s="64">
        <f>ROUND(SUM(AU55:AU56),5)</f>
        <v>0</v>
      </c>
      <c r="AV54" s="63">
        <f>ROUND(AZ54*L29,2)</f>
        <v>0</v>
      </c>
      <c r="AW54" s="63">
        <f>ROUND(BA54*L30,2)</f>
        <v>0</v>
      </c>
      <c r="AX54" s="63">
        <f>ROUND(BB54*L29,2)</f>
        <v>0</v>
      </c>
      <c r="AY54" s="63">
        <f>ROUND(BC54*L30,2)</f>
        <v>0</v>
      </c>
      <c r="AZ54" s="63">
        <f>ROUND(SUM(AZ55:AZ56),2)</f>
        <v>0</v>
      </c>
      <c r="BA54" s="63">
        <f>ROUND(SUM(BA55:BA56),2)</f>
        <v>0</v>
      </c>
      <c r="BB54" s="63">
        <f>ROUND(SUM(BB55:BB56),2)</f>
        <v>0</v>
      </c>
      <c r="BC54" s="63">
        <f>ROUND(SUM(BC55:BC56),2)</f>
        <v>0</v>
      </c>
      <c r="BD54" s="65">
        <f>ROUND(SUM(BD55:BD56),2)</f>
        <v>0</v>
      </c>
      <c r="BS54" s="66" t="s">
        <v>72</v>
      </c>
      <c r="BT54" s="66" t="s">
        <v>73</v>
      </c>
      <c r="BU54" s="67" t="s">
        <v>74</v>
      </c>
      <c r="BV54" s="66" t="s">
        <v>75</v>
      </c>
      <c r="BW54" s="66" t="s">
        <v>3</v>
      </c>
      <c r="BX54" s="66" t="s">
        <v>76</v>
      </c>
      <c r="CL54" s="66"/>
    </row>
    <row r="55" spans="1:91" s="77" customFormat="1" ht="16.5" customHeight="1">
      <c r="A55" s="68" t="s">
        <v>77</v>
      </c>
      <c r="B55" s="69"/>
      <c r="C55" s="70"/>
      <c r="D55" s="215" t="s">
        <v>78</v>
      </c>
      <c r="E55" s="215"/>
      <c r="F55" s="215"/>
      <c r="G55" s="215"/>
      <c r="H55" s="215"/>
      <c r="I55" s="71"/>
      <c r="J55" s="215" t="s">
        <v>79</v>
      </c>
      <c r="K55" s="215"/>
      <c r="L55" s="215"/>
      <c r="M55" s="215"/>
      <c r="N55" s="215"/>
      <c r="O55" s="215"/>
      <c r="P55" s="215"/>
      <c r="Q55" s="215"/>
      <c r="R55" s="215"/>
      <c r="S55" s="215"/>
      <c r="T55" s="215"/>
      <c r="U55" s="215"/>
      <c r="V55" s="215"/>
      <c r="W55" s="215"/>
      <c r="X55" s="215"/>
      <c r="Y55" s="215"/>
      <c r="Z55" s="215"/>
      <c r="AA55" s="215"/>
      <c r="AB55" s="215"/>
      <c r="AC55" s="215"/>
      <c r="AD55" s="215"/>
      <c r="AE55" s="215"/>
      <c r="AF55" s="215"/>
      <c r="AG55" s="216">
        <f>'01 - Vegetační úpravy a k...'!J30</f>
        <v>0</v>
      </c>
      <c r="AH55" s="216"/>
      <c r="AI55" s="216"/>
      <c r="AJ55" s="216"/>
      <c r="AK55" s="216"/>
      <c r="AL55" s="216"/>
      <c r="AM55" s="216"/>
      <c r="AN55" s="216">
        <f>SUM(AG55,AT55)</f>
        <v>0</v>
      </c>
      <c r="AO55" s="216"/>
      <c r="AP55" s="216"/>
      <c r="AQ55" s="72" t="s">
        <v>80</v>
      </c>
      <c r="AR55" s="69"/>
      <c r="AS55" s="73">
        <v>0</v>
      </c>
      <c r="AT55" s="74">
        <f>ROUND(SUM(AV55:AW55),2)</f>
        <v>0</v>
      </c>
      <c r="AU55" s="75">
        <f>'01 - Vegetační úpravy a k...'!P89</f>
        <v>0</v>
      </c>
      <c r="AV55" s="74">
        <f>'01 - Vegetační úpravy a k...'!J33</f>
        <v>0</v>
      </c>
      <c r="AW55" s="74">
        <f>'01 - Vegetační úpravy a k...'!J34</f>
        <v>0</v>
      </c>
      <c r="AX55" s="74">
        <f>'01 - Vegetační úpravy a k...'!J35</f>
        <v>0</v>
      </c>
      <c r="AY55" s="74">
        <f>'01 - Vegetační úpravy a k...'!J36</f>
        <v>0</v>
      </c>
      <c r="AZ55" s="74">
        <f>'01 - Vegetační úpravy a k...'!F33</f>
        <v>0</v>
      </c>
      <c r="BA55" s="74">
        <f>'01 - Vegetační úpravy a k...'!F34</f>
        <v>0</v>
      </c>
      <c r="BB55" s="74">
        <f>'01 - Vegetační úpravy a k...'!F35</f>
        <v>0</v>
      </c>
      <c r="BC55" s="74">
        <f>'01 - Vegetační úpravy a k...'!F36</f>
        <v>0</v>
      </c>
      <c r="BD55" s="76">
        <f>'01 - Vegetační úpravy a k...'!F37</f>
        <v>0</v>
      </c>
      <c r="BT55" s="78" t="s">
        <v>81</v>
      </c>
      <c r="BV55" s="78" t="s">
        <v>75</v>
      </c>
      <c r="BW55" s="78" t="s">
        <v>82</v>
      </c>
      <c r="BX55" s="78" t="s">
        <v>3</v>
      </c>
      <c r="CL55" s="78"/>
      <c r="CM55" s="78" t="s">
        <v>83</v>
      </c>
    </row>
    <row r="56" spans="1:91" s="77" customFormat="1" ht="16.5" customHeight="1">
      <c r="A56" s="68" t="s">
        <v>77</v>
      </c>
      <c r="B56" s="69"/>
      <c r="C56" s="70"/>
      <c r="D56" s="215" t="s">
        <v>84</v>
      </c>
      <c r="E56" s="215"/>
      <c r="F56" s="215"/>
      <c r="G56" s="215"/>
      <c r="H56" s="215"/>
      <c r="I56" s="71"/>
      <c r="J56" s="215" t="s">
        <v>85</v>
      </c>
      <c r="K56" s="215"/>
      <c r="L56" s="215"/>
      <c r="M56" s="215"/>
      <c r="N56" s="215"/>
      <c r="O56" s="215"/>
      <c r="P56" s="215"/>
      <c r="Q56" s="215"/>
      <c r="R56" s="215"/>
      <c r="S56" s="215"/>
      <c r="T56" s="215"/>
      <c r="U56" s="215"/>
      <c r="V56" s="215"/>
      <c r="W56" s="215"/>
      <c r="X56" s="215"/>
      <c r="Y56" s="215"/>
      <c r="Z56" s="215"/>
      <c r="AA56" s="215"/>
      <c r="AB56" s="215"/>
      <c r="AC56" s="215"/>
      <c r="AD56" s="215"/>
      <c r="AE56" s="215"/>
      <c r="AF56" s="215"/>
      <c r="AG56" s="216">
        <f>'02 - Vedlejší a ostatní n...'!J30</f>
        <v>0</v>
      </c>
      <c r="AH56" s="216"/>
      <c r="AI56" s="216"/>
      <c r="AJ56" s="216"/>
      <c r="AK56" s="216"/>
      <c r="AL56" s="216"/>
      <c r="AM56" s="216"/>
      <c r="AN56" s="216">
        <f>SUM(AG56,AT56)</f>
        <v>0</v>
      </c>
      <c r="AO56" s="216"/>
      <c r="AP56" s="216"/>
      <c r="AQ56" s="72" t="s">
        <v>86</v>
      </c>
      <c r="AR56" s="69"/>
      <c r="AS56" s="79">
        <v>0</v>
      </c>
      <c r="AT56" s="80">
        <f>ROUND(SUM(AV56:AW56),2)</f>
        <v>0</v>
      </c>
      <c r="AU56" s="81">
        <f>'02 - Vedlejší a ostatní n...'!P86</f>
        <v>0</v>
      </c>
      <c r="AV56" s="80">
        <f>'02 - Vedlejší a ostatní n...'!J33</f>
        <v>0</v>
      </c>
      <c r="AW56" s="80">
        <f>'02 - Vedlejší a ostatní n...'!J34</f>
        <v>0</v>
      </c>
      <c r="AX56" s="80">
        <f>'02 - Vedlejší a ostatní n...'!J35</f>
        <v>0</v>
      </c>
      <c r="AY56" s="80">
        <f>'02 - Vedlejší a ostatní n...'!J36</f>
        <v>0</v>
      </c>
      <c r="AZ56" s="80">
        <f>'02 - Vedlejší a ostatní n...'!F33</f>
        <v>0</v>
      </c>
      <c r="BA56" s="80">
        <f>'02 - Vedlejší a ostatní n...'!F34</f>
        <v>0</v>
      </c>
      <c r="BB56" s="80">
        <f>'02 - Vedlejší a ostatní n...'!F35</f>
        <v>0</v>
      </c>
      <c r="BC56" s="80">
        <f>'02 - Vedlejší a ostatní n...'!F36</f>
        <v>0</v>
      </c>
      <c r="BD56" s="82">
        <f>'02 - Vedlejší a ostatní n...'!F37</f>
        <v>0</v>
      </c>
      <c r="BT56" s="78" t="s">
        <v>81</v>
      </c>
      <c r="BV56" s="78" t="s">
        <v>75</v>
      </c>
      <c r="BW56" s="78" t="s">
        <v>87</v>
      </c>
      <c r="BX56" s="78" t="s">
        <v>3</v>
      </c>
      <c r="CL56" s="78"/>
      <c r="CM56" s="78" t="s">
        <v>83</v>
      </c>
    </row>
    <row r="57" spans="1:91" s="29" customFormat="1" ht="30" customHeight="1">
      <c r="B57" s="30"/>
      <c r="AR57" s="30"/>
    </row>
    <row r="58" spans="1:91" s="29" customFormat="1" ht="6.95" customHeight="1">
      <c r="B58" s="39"/>
      <c r="C58" s="40"/>
      <c r="D58" s="40"/>
      <c r="E58" s="40"/>
      <c r="F58" s="40"/>
      <c r="G58" s="40"/>
      <c r="H58" s="40"/>
      <c r="I58" s="40"/>
      <c r="J58" s="40"/>
      <c r="K58" s="40"/>
      <c r="L58" s="40"/>
      <c r="M58" s="40"/>
      <c r="N58" s="40"/>
      <c r="O58" s="40"/>
      <c r="P58" s="40"/>
      <c r="Q58" s="40"/>
      <c r="R58" s="40"/>
      <c r="S58" s="40"/>
      <c r="T58" s="40"/>
      <c r="U58" s="40"/>
      <c r="V58" s="40"/>
      <c r="W58" s="40"/>
      <c r="X58" s="40"/>
      <c r="Y58" s="40"/>
      <c r="Z58" s="40"/>
      <c r="AA58" s="40"/>
      <c r="AB58" s="40"/>
      <c r="AC58" s="40"/>
      <c r="AD58" s="40"/>
      <c r="AE58" s="40"/>
      <c r="AF58" s="40"/>
      <c r="AG58" s="40"/>
      <c r="AH58" s="40"/>
      <c r="AI58" s="40"/>
      <c r="AJ58" s="40"/>
      <c r="AK58" s="40"/>
      <c r="AL58" s="40"/>
      <c r="AM58" s="40"/>
      <c r="AN58" s="40"/>
      <c r="AO58" s="40"/>
      <c r="AP58" s="40"/>
      <c r="AQ58" s="40"/>
      <c r="AR58" s="30"/>
    </row>
  </sheetData>
  <mergeCells count="46">
    <mergeCell ref="D55:H55"/>
    <mergeCell ref="J55:AF55"/>
    <mergeCell ref="AG55:AM55"/>
    <mergeCell ref="AN55:AP55"/>
    <mergeCell ref="D56:H56"/>
    <mergeCell ref="J56:AF56"/>
    <mergeCell ref="AG56:AM56"/>
    <mergeCell ref="AN56:AP56"/>
    <mergeCell ref="C52:G52"/>
    <mergeCell ref="I52:AF52"/>
    <mergeCell ref="AG52:AM52"/>
    <mergeCell ref="AN52:AP52"/>
    <mergeCell ref="AG54:AM54"/>
    <mergeCell ref="AN54:AP54"/>
    <mergeCell ref="L45:AO45"/>
    <mergeCell ref="AM47:AN47"/>
    <mergeCell ref="AM49:AP49"/>
    <mergeCell ref="AS49:AT51"/>
    <mergeCell ref="AM50:AP50"/>
    <mergeCell ref="L33:P33"/>
    <mergeCell ref="W33:AE33"/>
    <mergeCell ref="AK33:AO33"/>
    <mergeCell ref="X35:AB35"/>
    <mergeCell ref="AK35:AO35"/>
    <mergeCell ref="L31:P31"/>
    <mergeCell ref="W31:AE31"/>
    <mergeCell ref="AK31:AO31"/>
    <mergeCell ref="L32:P32"/>
    <mergeCell ref="W32:AE32"/>
    <mergeCell ref="AK32:AO32"/>
    <mergeCell ref="AR2:BE2"/>
    <mergeCell ref="K5:AO5"/>
    <mergeCell ref="BE5:BE34"/>
    <mergeCell ref="K6:AO6"/>
    <mergeCell ref="E14:AJ14"/>
    <mergeCell ref="E23:AN23"/>
    <mergeCell ref="AK26:AO26"/>
    <mergeCell ref="L28:P28"/>
    <mergeCell ref="W28:AE28"/>
    <mergeCell ref="AK28:AO28"/>
    <mergeCell ref="L29:P29"/>
    <mergeCell ref="W29:AE29"/>
    <mergeCell ref="AK29:AO29"/>
    <mergeCell ref="L30:P30"/>
    <mergeCell ref="W30:AE30"/>
    <mergeCell ref="AK30:AO30"/>
  </mergeCells>
  <hyperlinks>
    <hyperlink ref="A55" location="'01 - Vegetační úpravy a k..!'!C2" display="/" xr:uid="{00000000-0004-0000-0000-000000000000}"/>
    <hyperlink ref="A56" location="'03 - Vedlejší a ostatní n..!'!C2" display="/" xr:uid="{00000000-0004-0000-0000-000001000000}"/>
  </hyperlinks>
  <pageMargins left="0.39374999999999999" right="0.39374999999999999" top="0.39374999999999999" bottom="0.39374999999999999" header="0.51180555555555496" footer="0"/>
  <pageSetup paperSize="9" firstPageNumber="0" fitToHeight="100" orientation="landscape" horizontalDpi="300" verticalDpi="300"/>
  <headerFooter>
    <oddFooter>&amp;CStrana &amp;P z &amp;N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BM432"/>
  <sheetViews>
    <sheetView showGridLines="0" topLeftCell="A356" zoomScaleNormal="100" workbookViewId="0">
      <selection activeCell="E16" sqref="E16"/>
    </sheetView>
  </sheetViews>
  <sheetFormatPr defaultRowHeight="11.25"/>
  <cols>
    <col min="1" max="1" width="8.33203125" customWidth="1"/>
    <col min="2" max="2" width="1.6640625" customWidth="1"/>
    <col min="3" max="3" width="4.1640625" customWidth="1"/>
    <col min="4" max="4" width="4.33203125" customWidth="1"/>
    <col min="5" max="5" width="17.1640625" customWidth="1"/>
    <col min="6" max="6" width="100.83203125" customWidth="1"/>
    <col min="7" max="7" width="8.6640625" customWidth="1"/>
    <col min="8" max="8" width="11.1640625" customWidth="1"/>
    <col min="9" max="9" width="14.1640625" style="83" customWidth="1"/>
    <col min="10" max="10" width="23.5" customWidth="1"/>
    <col min="11" max="11" width="15.5" customWidth="1"/>
    <col min="12" max="12" width="9.33203125" customWidth="1"/>
    <col min="13" max="13" width="10.83203125" hidden="1" customWidth="1"/>
    <col min="14" max="14" width="9.3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32" max="43" width="8.5" customWidth="1"/>
    <col min="44" max="65" width="9.33203125" hidden="1" customWidth="1"/>
    <col min="66" max="1025" width="8.5" customWidth="1"/>
  </cols>
  <sheetData>
    <row r="2" spans="2:46" ht="36.950000000000003" customHeight="1">
      <c r="L2" s="14" t="s">
        <v>4</v>
      </c>
      <c r="M2" s="14"/>
      <c r="N2" s="14"/>
      <c r="O2" s="14"/>
      <c r="P2" s="14"/>
      <c r="Q2" s="14"/>
      <c r="R2" s="14"/>
      <c r="S2" s="14"/>
      <c r="T2" s="14"/>
      <c r="U2" s="14"/>
      <c r="V2" s="14"/>
      <c r="AT2" s="16" t="s">
        <v>82</v>
      </c>
    </row>
    <row r="3" spans="2:46" ht="6.95" customHeight="1">
      <c r="B3" s="17"/>
      <c r="C3" s="18"/>
      <c r="D3" s="18"/>
      <c r="E3" s="18"/>
      <c r="F3" s="18"/>
      <c r="G3" s="18"/>
      <c r="H3" s="18"/>
      <c r="I3" s="84"/>
      <c r="J3" s="18"/>
      <c r="K3" s="18"/>
      <c r="L3" s="19"/>
      <c r="AT3" s="16" t="s">
        <v>83</v>
      </c>
    </row>
    <row r="4" spans="2:46" ht="24.95" customHeight="1">
      <c r="B4" s="19"/>
      <c r="D4" s="20" t="s">
        <v>88</v>
      </c>
      <c r="L4" s="19"/>
      <c r="M4" s="21" t="s">
        <v>9</v>
      </c>
      <c r="AT4" s="16" t="s">
        <v>2</v>
      </c>
    </row>
    <row r="5" spans="2:46" ht="6.95" customHeight="1">
      <c r="B5" s="19"/>
      <c r="L5" s="19"/>
    </row>
    <row r="6" spans="2:46" ht="12" customHeight="1">
      <c r="B6" s="19"/>
      <c r="D6" s="25" t="s">
        <v>15</v>
      </c>
      <c r="L6" s="19"/>
    </row>
    <row r="7" spans="2:46" ht="16.5" customHeight="1">
      <c r="B7" s="19"/>
      <c r="E7" s="217" t="str">
        <f>'Rekapitulace stavby'!K6</f>
        <v>POUTNÍ KOSTEL SV. JANA NEPOMUCKÉHO NA ZELENÉ HOŘE – PARKOVÁ ÚPRAVA A KOMUNIKACE</v>
      </c>
      <c r="F7" s="217"/>
      <c r="G7" s="217"/>
      <c r="H7" s="217"/>
      <c r="L7" s="19"/>
    </row>
    <row r="8" spans="2:46" s="29" customFormat="1" ht="12" customHeight="1">
      <c r="B8" s="30"/>
      <c r="D8" s="25" t="s">
        <v>89</v>
      </c>
      <c r="I8" s="85"/>
      <c r="L8" s="30"/>
    </row>
    <row r="9" spans="2:46" s="29" customFormat="1" ht="36.950000000000003" customHeight="1">
      <c r="B9" s="30"/>
      <c r="E9" s="2" t="s">
        <v>90</v>
      </c>
      <c r="F9" s="2"/>
      <c r="G9" s="2"/>
      <c r="H9" s="2"/>
      <c r="I9" s="85"/>
      <c r="L9" s="30"/>
    </row>
    <row r="10" spans="2:46" s="29" customFormat="1">
      <c r="B10" s="30"/>
      <c r="I10" s="85"/>
      <c r="L10" s="30"/>
    </row>
    <row r="11" spans="2:46" s="29" customFormat="1" ht="12" customHeight="1">
      <c r="B11" s="30"/>
      <c r="D11" s="25" t="s">
        <v>17</v>
      </c>
      <c r="F11" s="16"/>
      <c r="I11" s="86" t="s">
        <v>18</v>
      </c>
      <c r="J11" s="16"/>
      <c r="L11" s="30"/>
    </row>
    <row r="12" spans="2:46" s="29" customFormat="1" ht="12" customHeight="1">
      <c r="B12" s="30"/>
      <c r="D12" s="25" t="s">
        <v>19</v>
      </c>
      <c r="F12" s="16" t="s">
        <v>20</v>
      </c>
      <c r="I12" s="86" t="s">
        <v>21</v>
      </c>
      <c r="J12" s="87" t="str">
        <f>'Rekapitulace stavby'!AN8</f>
        <v>28. 5. 2019</v>
      </c>
      <c r="L12" s="30"/>
    </row>
    <row r="13" spans="2:46" s="29" customFormat="1" ht="10.9" customHeight="1">
      <c r="B13" s="30"/>
      <c r="I13" s="85"/>
      <c r="L13" s="30"/>
    </row>
    <row r="14" spans="2:46" s="29" customFormat="1" ht="12" customHeight="1">
      <c r="B14" s="30"/>
      <c r="D14" s="25" t="s">
        <v>23</v>
      </c>
      <c r="I14" s="86" t="s">
        <v>24</v>
      </c>
      <c r="J14" s="16" t="s">
        <v>25</v>
      </c>
      <c r="L14" s="30"/>
    </row>
    <row r="15" spans="2:46" s="29" customFormat="1" ht="18" customHeight="1">
      <c r="B15" s="30"/>
      <c r="E15" s="16" t="s">
        <v>26</v>
      </c>
      <c r="I15" s="86" t="s">
        <v>27</v>
      </c>
      <c r="J15" s="16" t="s">
        <v>28</v>
      </c>
      <c r="L15" s="30"/>
    </row>
    <row r="16" spans="2:46" s="29" customFormat="1" ht="6.95" customHeight="1">
      <c r="B16" s="30"/>
      <c r="I16" s="85"/>
      <c r="L16" s="30"/>
    </row>
    <row r="17" spans="2:12" s="29" customFormat="1" ht="12" customHeight="1">
      <c r="B17" s="30"/>
      <c r="D17" s="25" t="s">
        <v>29</v>
      </c>
      <c r="I17" s="86" t="s">
        <v>24</v>
      </c>
      <c r="J17" s="26" t="str">
        <f>'Rekapitulace stavby'!AN13</f>
        <v>Vyplň údaj</v>
      </c>
      <c r="L17" s="30"/>
    </row>
    <row r="18" spans="2:12" s="29" customFormat="1" ht="18" customHeight="1">
      <c r="B18" s="30"/>
      <c r="E18" s="218" t="str">
        <f>'Rekapitulace stavby'!E14</f>
        <v>Vyplň údaj</v>
      </c>
      <c r="F18" s="218"/>
      <c r="G18" s="218"/>
      <c r="H18" s="218"/>
      <c r="I18" s="86" t="s">
        <v>27</v>
      </c>
      <c r="J18" s="26" t="str">
        <f>'Rekapitulace stavby'!AN14</f>
        <v>Vyplň údaj</v>
      </c>
      <c r="L18" s="30"/>
    </row>
    <row r="19" spans="2:12" s="29" customFormat="1" ht="6.95" customHeight="1">
      <c r="B19" s="30"/>
      <c r="I19" s="85"/>
      <c r="L19" s="30"/>
    </row>
    <row r="20" spans="2:12" s="29" customFormat="1" ht="12" customHeight="1">
      <c r="B20" s="30"/>
      <c r="D20" s="25" t="s">
        <v>31</v>
      </c>
      <c r="I20" s="86" t="s">
        <v>24</v>
      </c>
      <c r="J20" s="16" t="s">
        <v>32</v>
      </c>
      <c r="L20" s="30"/>
    </row>
    <row r="21" spans="2:12" s="29" customFormat="1" ht="18" customHeight="1">
      <c r="B21" s="30"/>
      <c r="E21" s="16" t="s">
        <v>33</v>
      </c>
      <c r="I21" s="86" t="s">
        <v>27</v>
      </c>
      <c r="J21" s="16" t="s">
        <v>34</v>
      </c>
      <c r="L21" s="30"/>
    </row>
    <row r="22" spans="2:12" s="29" customFormat="1" ht="6.95" customHeight="1">
      <c r="B22" s="30"/>
      <c r="I22" s="85"/>
      <c r="L22" s="30"/>
    </row>
    <row r="23" spans="2:12" s="29" customFormat="1" ht="12" customHeight="1">
      <c r="B23" s="30"/>
      <c r="D23" s="25" t="s">
        <v>36</v>
      </c>
      <c r="I23" s="86" t="s">
        <v>24</v>
      </c>
      <c r="J23" s="16"/>
      <c r="L23" s="30"/>
    </row>
    <row r="24" spans="2:12" s="29" customFormat="1" ht="18" customHeight="1">
      <c r="B24" s="30"/>
      <c r="E24" s="16" t="s">
        <v>37</v>
      </c>
      <c r="I24" s="86" t="s">
        <v>27</v>
      </c>
      <c r="J24" s="16"/>
      <c r="L24" s="30"/>
    </row>
    <row r="25" spans="2:12" s="29" customFormat="1" ht="6.95" customHeight="1">
      <c r="B25" s="30"/>
      <c r="I25" s="85"/>
      <c r="L25" s="30"/>
    </row>
    <row r="26" spans="2:12" s="29" customFormat="1" ht="12" customHeight="1">
      <c r="B26" s="30"/>
      <c r="D26" s="25" t="s">
        <v>38</v>
      </c>
      <c r="I26" s="85"/>
      <c r="L26" s="30"/>
    </row>
    <row r="27" spans="2:12" s="88" customFormat="1" ht="16.5" customHeight="1">
      <c r="B27" s="89"/>
      <c r="E27" s="9"/>
      <c r="F27" s="9"/>
      <c r="G27" s="9"/>
      <c r="H27" s="9"/>
      <c r="I27" s="90"/>
      <c r="L27" s="89"/>
    </row>
    <row r="28" spans="2:12" s="29" customFormat="1" ht="6.95" customHeight="1">
      <c r="B28" s="30"/>
      <c r="I28" s="85"/>
      <c r="L28" s="30"/>
    </row>
    <row r="29" spans="2:12" s="29" customFormat="1" ht="6.95" customHeight="1">
      <c r="B29" s="30"/>
      <c r="D29" s="47"/>
      <c r="E29" s="47"/>
      <c r="F29" s="47"/>
      <c r="G29" s="47"/>
      <c r="H29" s="47"/>
      <c r="I29" s="91"/>
      <c r="J29" s="47"/>
      <c r="K29" s="47"/>
      <c r="L29" s="30"/>
    </row>
    <row r="30" spans="2:12" s="29" customFormat="1" ht="25.5" customHeight="1">
      <c r="B30" s="30"/>
      <c r="D30" s="92" t="s">
        <v>39</v>
      </c>
      <c r="I30" s="85"/>
      <c r="J30" s="93">
        <f>ROUND(J89, 2)</f>
        <v>0</v>
      </c>
      <c r="L30" s="30"/>
    </row>
    <row r="31" spans="2:12" s="29" customFormat="1" ht="6.95" customHeight="1">
      <c r="B31" s="30"/>
      <c r="D31" s="47"/>
      <c r="E31" s="47"/>
      <c r="F31" s="47"/>
      <c r="G31" s="47"/>
      <c r="H31" s="47"/>
      <c r="I31" s="91"/>
      <c r="J31" s="47"/>
      <c r="K31" s="47"/>
      <c r="L31" s="30"/>
    </row>
    <row r="32" spans="2:12" s="29" customFormat="1" ht="14.45" customHeight="1">
      <c r="B32" s="30"/>
      <c r="F32" s="94" t="s">
        <v>41</v>
      </c>
      <c r="I32" s="95" t="s">
        <v>40</v>
      </c>
      <c r="J32" s="94" t="s">
        <v>42</v>
      </c>
      <c r="L32" s="30"/>
    </row>
    <row r="33" spans="2:12" s="29" customFormat="1" ht="14.45" customHeight="1">
      <c r="B33" s="30"/>
      <c r="D33" s="25" t="s">
        <v>43</v>
      </c>
      <c r="E33" s="25" t="s">
        <v>44</v>
      </c>
      <c r="F33" s="96">
        <f>ROUND((SUM(BE89:BE431)),  2)</f>
        <v>0</v>
      </c>
      <c r="I33" s="97">
        <v>0.21</v>
      </c>
      <c r="J33" s="96">
        <f>ROUND(((SUM(BE89:BE431))*I33),  2)</f>
        <v>0</v>
      </c>
      <c r="L33" s="30"/>
    </row>
    <row r="34" spans="2:12" s="29" customFormat="1" ht="14.45" customHeight="1">
      <c r="B34" s="30"/>
      <c r="E34" s="25" t="s">
        <v>45</v>
      </c>
      <c r="F34" s="96">
        <f>ROUND((SUM(BF89:BF431)),  2)</f>
        <v>0</v>
      </c>
      <c r="I34" s="97">
        <v>0.15</v>
      </c>
      <c r="J34" s="96">
        <f>ROUND(((SUM(BF89:BF431))*I34),  2)</f>
        <v>0</v>
      </c>
      <c r="L34" s="30"/>
    </row>
    <row r="35" spans="2:12" s="29" customFormat="1" ht="14.45" hidden="1" customHeight="1">
      <c r="B35" s="30"/>
      <c r="E35" s="25" t="s">
        <v>46</v>
      </c>
      <c r="F35" s="96">
        <f>ROUND((SUM(BG89:BG431)),  2)</f>
        <v>0</v>
      </c>
      <c r="I35" s="97">
        <v>0.21</v>
      </c>
      <c r="J35" s="96">
        <f>0</f>
        <v>0</v>
      </c>
      <c r="L35" s="30"/>
    </row>
    <row r="36" spans="2:12" s="29" customFormat="1" ht="14.45" hidden="1" customHeight="1">
      <c r="B36" s="30"/>
      <c r="E36" s="25" t="s">
        <v>47</v>
      </c>
      <c r="F36" s="96">
        <f>ROUND((SUM(BH89:BH431)),  2)</f>
        <v>0</v>
      </c>
      <c r="I36" s="97">
        <v>0.15</v>
      </c>
      <c r="J36" s="96">
        <f>0</f>
        <v>0</v>
      </c>
      <c r="L36" s="30"/>
    </row>
    <row r="37" spans="2:12" s="29" customFormat="1" ht="14.45" hidden="1" customHeight="1">
      <c r="B37" s="30"/>
      <c r="E37" s="25" t="s">
        <v>48</v>
      </c>
      <c r="F37" s="96">
        <f>ROUND((SUM(BI89:BI431)),  2)</f>
        <v>0</v>
      </c>
      <c r="I37" s="97">
        <v>0</v>
      </c>
      <c r="J37" s="96">
        <f>0</f>
        <v>0</v>
      </c>
      <c r="L37" s="30"/>
    </row>
    <row r="38" spans="2:12" s="29" customFormat="1" ht="6.95" customHeight="1">
      <c r="B38" s="30"/>
      <c r="I38" s="85"/>
      <c r="L38" s="30"/>
    </row>
    <row r="39" spans="2:12" s="29" customFormat="1" ht="25.5" customHeight="1">
      <c r="B39" s="30"/>
      <c r="C39" s="98"/>
      <c r="D39" s="99" t="s">
        <v>49</v>
      </c>
      <c r="E39" s="51"/>
      <c r="F39" s="51"/>
      <c r="G39" s="100" t="s">
        <v>50</v>
      </c>
      <c r="H39" s="101" t="s">
        <v>51</v>
      </c>
      <c r="I39" s="102"/>
      <c r="J39" s="103">
        <f>SUM(J30:J37)</f>
        <v>0</v>
      </c>
      <c r="K39" s="104"/>
      <c r="L39" s="30"/>
    </row>
    <row r="40" spans="2:12" s="29" customFormat="1" ht="14.45" customHeight="1">
      <c r="B40" s="39"/>
      <c r="C40" s="40"/>
      <c r="D40" s="40"/>
      <c r="E40" s="40"/>
      <c r="F40" s="40"/>
      <c r="G40" s="40"/>
      <c r="H40" s="40"/>
      <c r="I40" s="105"/>
      <c r="J40" s="40"/>
      <c r="K40" s="40"/>
      <c r="L40" s="30"/>
    </row>
    <row r="44" spans="2:12" s="29" customFormat="1" ht="6.95" customHeight="1">
      <c r="B44" s="41"/>
      <c r="C44" s="42"/>
      <c r="D44" s="42"/>
      <c r="E44" s="42"/>
      <c r="F44" s="42"/>
      <c r="G44" s="42"/>
      <c r="H44" s="42"/>
      <c r="I44" s="106"/>
      <c r="J44" s="42"/>
      <c r="K44" s="42"/>
      <c r="L44" s="30"/>
    </row>
    <row r="45" spans="2:12" s="29" customFormat="1" ht="24.95" customHeight="1">
      <c r="B45" s="30"/>
      <c r="C45" s="20" t="s">
        <v>91</v>
      </c>
      <c r="I45" s="85"/>
      <c r="L45" s="30"/>
    </row>
    <row r="46" spans="2:12" s="29" customFormat="1" ht="6.95" customHeight="1">
      <c r="B46" s="30"/>
      <c r="I46" s="85"/>
      <c r="L46" s="30"/>
    </row>
    <row r="47" spans="2:12" s="29" customFormat="1" ht="12" customHeight="1">
      <c r="B47" s="30"/>
      <c r="C47" s="25" t="s">
        <v>15</v>
      </c>
      <c r="I47" s="85"/>
      <c r="L47" s="30"/>
    </row>
    <row r="48" spans="2:12" s="29" customFormat="1" ht="16.5" customHeight="1">
      <c r="B48" s="30"/>
      <c r="E48" s="217" t="str">
        <f>E7</f>
        <v>POUTNÍ KOSTEL SV. JANA NEPOMUCKÉHO NA ZELENÉ HOŘE – PARKOVÁ ÚPRAVA A KOMUNIKACE</v>
      </c>
      <c r="F48" s="217"/>
      <c r="G48" s="217"/>
      <c r="H48" s="217"/>
      <c r="I48" s="85"/>
      <c r="L48" s="30"/>
    </row>
    <row r="49" spans="2:47" s="29" customFormat="1" ht="12" customHeight="1">
      <c r="B49" s="30"/>
      <c r="C49" s="25" t="s">
        <v>89</v>
      </c>
      <c r="I49" s="85"/>
      <c r="L49" s="30"/>
    </row>
    <row r="50" spans="2:47" s="29" customFormat="1" ht="16.5" customHeight="1">
      <c r="B50" s="30"/>
      <c r="E50" s="2" t="str">
        <f>E9</f>
        <v>01 - Vegetační úpravy a komunikace</v>
      </c>
      <c r="F50" s="2"/>
      <c r="G50" s="2"/>
      <c r="H50" s="2"/>
      <c r="I50" s="85"/>
      <c r="L50" s="30"/>
    </row>
    <row r="51" spans="2:47" s="29" customFormat="1" ht="6.95" customHeight="1">
      <c r="B51" s="30"/>
      <c r="I51" s="85"/>
      <c r="L51" s="30"/>
    </row>
    <row r="52" spans="2:47" s="29" customFormat="1" ht="12" customHeight="1">
      <c r="B52" s="30"/>
      <c r="C52" s="25" t="s">
        <v>19</v>
      </c>
      <c r="F52" s="16" t="str">
        <f>F12</f>
        <v>město Žďár nad Sázavou, Zelená hora</v>
      </c>
      <c r="I52" s="86" t="s">
        <v>21</v>
      </c>
      <c r="J52" s="87" t="str">
        <f>IF(J12="","",J12)</f>
        <v>28. 5. 2019</v>
      </c>
      <c r="L52" s="30"/>
    </row>
    <row r="53" spans="2:47" s="29" customFormat="1" ht="6.95" customHeight="1">
      <c r="B53" s="30"/>
      <c r="I53" s="85"/>
      <c r="L53" s="30"/>
    </row>
    <row r="54" spans="2:47" s="29" customFormat="1" ht="24.95" customHeight="1">
      <c r="B54" s="30"/>
      <c r="C54" s="25" t="s">
        <v>23</v>
      </c>
      <c r="F54" s="16" t="str">
        <f>E15</f>
        <v>Ing. František Laštovička – UNI PROJEKT</v>
      </c>
      <c r="I54" s="86" t="s">
        <v>31</v>
      </c>
      <c r="J54" s="107" t="str">
        <f>E21</f>
        <v>Ing. Markéta Veličková M&amp;P ARCHITEKTI</v>
      </c>
      <c r="L54" s="30"/>
    </row>
    <row r="55" spans="2:47" s="29" customFormat="1" ht="13.7" customHeight="1">
      <c r="B55" s="30"/>
      <c r="C55" s="25" t="s">
        <v>29</v>
      </c>
      <c r="F55" s="16" t="str">
        <f>IF(E18="","",E18)</f>
        <v>Vyplň údaj</v>
      </c>
      <c r="I55" s="86" t="s">
        <v>36</v>
      </c>
      <c r="J55" s="107" t="str">
        <f>E24</f>
        <v>Čiklová</v>
      </c>
      <c r="L55" s="30"/>
    </row>
    <row r="56" spans="2:47" s="29" customFormat="1" ht="10.35" customHeight="1">
      <c r="B56" s="30"/>
      <c r="I56" s="85"/>
      <c r="L56" s="30"/>
    </row>
    <row r="57" spans="2:47" s="29" customFormat="1" ht="29.25" customHeight="1">
      <c r="B57" s="30"/>
      <c r="C57" s="108" t="s">
        <v>92</v>
      </c>
      <c r="D57" s="98"/>
      <c r="E57" s="98"/>
      <c r="F57" s="98"/>
      <c r="G57" s="98"/>
      <c r="H57" s="98"/>
      <c r="I57" s="109"/>
      <c r="J57" s="110" t="s">
        <v>93</v>
      </c>
      <c r="K57" s="98"/>
      <c r="L57" s="30"/>
    </row>
    <row r="58" spans="2:47" s="29" customFormat="1" ht="10.35" customHeight="1">
      <c r="B58" s="30"/>
      <c r="I58" s="85"/>
      <c r="L58" s="30"/>
    </row>
    <row r="59" spans="2:47" s="29" customFormat="1" ht="22.9" customHeight="1">
      <c r="B59" s="30"/>
      <c r="C59" s="111" t="s">
        <v>94</v>
      </c>
      <c r="I59" s="85"/>
      <c r="J59" s="93">
        <f>J89</f>
        <v>0</v>
      </c>
      <c r="L59" s="30"/>
      <c r="AU59" s="16" t="s">
        <v>95</v>
      </c>
    </row>
    <row r="60" spans="2:47" s="112" customFormat="1" ht="24.95" customHeight="1">
      <c r="B60" s="113"/>
      <c r="D60" s="114" t="s">
        <v>96</v>
      </c>
      <c r="E60" s="115"/>
      <c r="F60" s="115"/>
      <c r="G60" s="115"/>
      <c r="H60" s="115"/>
      <c r="I60" s="116"/>
      <c r="J60" s="117">
        <f>J90</f>
        <v>0</v>
      </c>
      <c r="L60" s="113"/>
    </row>
    <row r="61" spans="2:47" s="112" customFormat="1" ht="24.95" customHeight="1">
      <c r="B61" s="113"/>
      <c r="D61" s="114" t="s">
        <v>97</v>
      </c>
      <c r="E61" s="115"/>
      <c r="F61" s="115"/>
      <c r="G61" s="115"/>
      <c r="H61" s="115"/>
      <c r="I61" s="116"/>
      <c r="J61" s="117">
        <f>J141</f>
        <v>0</v>
      </c>
      <c r="L61" s="113"/>
    </row>
    <row r="62" spans="2:47" s="118" customFormat="1" ht="19.899999999999999" customHeight="1">
      <c r="B62" s="119"/>
      <c r="D62" s="120" t="s">
        <v>98</v>
      </c>
      <c r="E62" s="121"/>
      <c r="F62" s="121"/>
      <c r="G62" s="121"/>
      <c r="H62" s="121"/>
      <c r="I62" s="122"/>
      <c r="J62" s="123">
        <f>J142</f>
        <v>0</v>
      </c>
      <c r="L62" s="119"/>
    </row>
    <row r="63" spans="2:47" s="118" customFormat="1" ht="19.899999999999999" customHeight="1">
      <c r="B63" s="119"/>
      <c r="D63" s="120" t="s">
        <v>99</v>
      </c>
      <c r="E63" s="121"/>
      <c r="F63" s="121"/>
      <c r="G63" s="121"/>
      <c r="H63" s="121"/>
      <c r="I63" s="122"/>
      <c r="J63" s="123">
        <f>J195</f>
        <v>0</v>
      </c>
      <c r="L63" s="119"/>
    </row>
    <row r="64" spans="2:47" s="118" customFormat="1" ht="19.899999999999999" customHeight="1">
      <c r="B64" s="119"/>
      <c r="D64" s="120" t="s">
        <v>100</v>
      </c>
      <c r="E64" s="121"/>
      <c r="F64" s="121"/>
      <c r="G64" s="121"/>
      <c r="H64" s="121"/>
      <c r="I64" s="122"/>
      <c r="J64" s="123">
        <f>J217</f>
        <v>0</v>
      </c>
      <c r="L64" s="119"/>
    </row>
    <row r="65" spans="2:12" s="118" customFormat="1" ht="19.899999999999999" customHeight="1">
      <c r="B65" s="119"/>
      <c r="D65" s="120" t="s">
        <v>101</v>
      </c>
      <c r="E65" s="121"/>
      <c r="F65" s="121"/>
      <c r="G65" s="121"/>
      <c r="H65" s="121"/>
      <c r="I65" s="122"/>
      <c r="J65" s="123">
        <f>J246</f>
        <v>0</v>
      </c>
      <c r="L65" s="119"/>
    </row>
    <row r="66" spans="2:12" s="118" customFormat="1" ht="19.899999999999999" customHeight="1">
      <c r="B66" s="119"/>
      <c r="D66" s="120" t="s">
        <v>102</v>
      </c>
      <c r="E66" s="121"/>
      <c r="F66" s="121"/>
      <c r="G66" s="121"/>
      <c r="H66" s="121"/>
      <c r="I66" s="122"/>
      <c r="J66" s="123">
        <f>J327</f>
        <v>0</v>
      </c>
      <c r="L66" s="119"/>
    </row>
    <row r="67" spans="2:12" s="118" customFormat="1" ht="19.899999999999999" customHeight="1">
      <c r="B67" s="119"/>
      <c r="D67" s="120" t="s">
        <v>103</v>
      </c>
      <c r="E67" s="121"/>
      <c r="F67" s="121"/>
      <c r="G67" s="121"/>
      <c r="H67" s="121"/>
      <c r="I67" s="122"/>
      <c r="J67" s="123">
        <f>J349</f>
        <v>0</v>
      </c>
      <c r="L67" s="119"/>
    </row>
    <row r="68" spans="2:12" s="112" customFormat="1" ht="24.95" customHeight="1">
      <c r="B68" s="113"/>
      <c r="D68" s="114" t="s">
        <v>104</v>
      </c>
      <c r="E68" s="115"/>
      <c r="F68" s="115"/>
      <c r="G68" s="115"/>
      <c r="H68" s="115"/>
      <c r="I68" s="116"/>
      <c r="J68" s="117">
        <f>J356</f>
        <v>0</v>
      </c>
      <c r="L68" s="113"/>
    </row>
    <row r="69" spans="2:12" s="112" customFormat="1" ht="24.95" customHeight="1">
      <c r="B69" s="113"/>
      <c r="D69" s="114" t="s">
        <v>105</v>
      </c>
      <c r="E69" s="115"/>
      <c r="F69" s="115"/>
      <c r="G69" s="115"/>
      <c r="H69" s="115"/>
      <c r="I69" s="116"/>
      <c r="J69" s="117">
        <f>J362</f>
        <v>0</v>
      </c>
      <c r="L69" s="113"/>
    </row>
    <row r="70" spans="2:12" s="29" customFormat="1" ht="21.95" customHeight="1">
      <c r="B70" s="30"/>
      <c r="I70" s="85"/>
      <c r="L70" s="30"/>
    </row>
    <row r="71" spans="2:12" s="29" customFormat="1" ht="6.95" customHeight="1">
      <c r="B71" s="39"/>
      <c r="C71" s="40"/>
      <c r="D71" s="40"/>
      <c r="E71" s="40"/>
      <c r="F71" s="40"/>
      <c r="G71" s="40"/>
      <c r="H71" s="40"/>
      <c r="I71" s="105"/>
      <c r="J71" s="40"/>
      <c r="K71" s="40"/>
      <c r="L71" s="30"/>
    </row>
    <row r="75" spans="2:12" s="29" customFormat="1" ht="6.95" customHeight="1">
      <c r="B75" s="41"/>
      <c r="C75" s="42"/>
      <c r="D75" s="42"/>
      <c r="E75" s="42"/>
      <c r="F75" s="42"/>
      <c r="G75" s="42"/>
      <c r="H75" s="42"/>
      <c r="I75" s="106"/>
      <c r="J75" s="42"/>
      <c r="K75" s="42"/>
      <c r="L75" s="30"/>
    </row>
    <row r="76" spans="2:12" s="29" customFormat="1" ht="24.95" customHeight="1">
      <c r="B76" s="30"/>
      <c r="C76" s="20" t="s">
        <v>106</v>
      </c>
      <c r="I76" s="85"/>
      <c r="L76" s="30"/>
    </row>
    <row r="77" spans="2:12" s="29" customFormat="1" ht="6.95" customHeight="1">
      <c r="B77" s="30"/>
      <c r="I77" s="85"/>
      <c r="L77" s="30"/>
    </row>
    <row r="78" spans="2:12" s="29" customFormat="1" ht="12" customHeight="1">
      <c r="B78" s="30"/>
      <c r="C78" s="25" t="s">
        <v>15</v>
      </c>
      <c r="I78" s="85"/>
      <c r="L78" s="30"/>
    </row>
    <row r="79" spans="2:12" s="29" customFormat="1" ht="16.5" customHeight="1">
      <c r="B79" s="30"/>
      <c r="E79" s="217" t="str">
        <f>E7</f>
        <v>POUTNÍ KOSTEL SV. JANA NEPOMUCKÉHO NA ZELENÉ HOŘE – PARKOVÁ ÚPRAVA A KOMUNIKACE</v>
      </c>
      <c r="F79" s="217"/>
      <c r="G79" s="217"/>
      <c r="H79" s="217"/>
      <c r="I79" s="85"/>
      <c r="L79" s="30"/>
    </row>
    <row r="80" spans="2:12" s="29" customFormat="1" ht="12" customHeight="1">
      <c r="B80" s="30"/>
      <c r="C80" s="25" t="s">
        <v>89</v>
      </c>
      <c r="I80" s="85"/>
      <c r="L80" s="30"/>
    </row>
    <row r="81" spans="2:65" s="29" customFormat="1" ht="16.5" customHeight="1">
      <c r="B81" s="30"/>
      <c r="E81" s="2" t="str">
        <f>E9</f>
        <v>01 - Vegetační úpravy a komunikace</v>
      </c>
      <c r="F81" s="2"/>
      <c r="G81" s="2"/>
      <c r="H81" s="2"/>
      <c r="I81" s="85"/>
      <c r="L81" s="30"/>
    </row>
    <row r="82" spans="2:65" s="29" customFormat="1" ht="6.95" customHeight="1">
      <c r="B82" s="30"/>
      <c r="I82" s="85"/>
      <c r="L82" s="30"/>
    </row>
    <row r="83" spans="2:65" s="29" customFormat="1" ht="12" customHeight="1">
      <c r="B83" s="30"/>
      <c r="C83" s="25" t="s">
        <v>19</v>
      </c>
      <c r="F83" s="16" t="str">
        <f>F12</f>
        <v>město Žďár nad Sázavou, Zelená hora</v>
      </c>
      <c r="I83" s="86" t="s">
        <v>21</v>
      </c>
      <c r="J83" s="87" t="str">
        <f>IF(J12="","",J12)</f>
        <v>28. 5. 2019</v>
      </c>
      <c r="L83" s="30"/>
    </row>
    <row r="84" spans="2:65" s="29" customFormat="1" ht="6.95" customHeight="1">
      <c r="B84" s="30"/>
      <c r="I84" s="85"/>
      <c r="L84" s="30"/>
    </row>
    <row r="85" spans="2:65" s="29" customFormat="1" ht="24.95" customHeight="1">
      <c r="B85" s="30"/>
      <c r="C85" s="25" t="s">
        <v>23</v>
      </c>
      <c r="F85" s="16" t="str">
        <f>E15</f>
        <v>Ing. František Laštovička – UNI PROJEKT</v>
      </c>
      <c r="I85" s="86" t="s">
        <v>31</v>
      </c>
      <c r="J85" s="107" t="str">
        <f>E21</f>
        <v>Ing. Markéta Veličková M&amp;P ARCHITEKTI</v>
      </c>
      <c r="L85" s="30"/>
    </row>
    <row r="86" spans="2:65" s="29" customFormat="1" ht="13.7" customHeight="1">
      <c r="B86" s="30"/>
      <c r="C86" s="25" t="s">
        <v>29</v>
      </c>
      <c r="F86" s="16" t="str">
        <f>IF(E18="","",E18)</f>
        <v>Vyplň údaj</v>
      </c>
      <c r="I86" s="86" t="s">
        <v>36</v>
      </c>
      <c r="J86" s="107" t="str">
        <f>E24</f>
        <v>Čiklová</v>
      </c>
      <c r="L86" s="30"/>
    </row>
    <row r="87" spans="2:65" s="29" customFormat="1" ht="10.35" customHeight="1">
      <c r="B87" s="30"/>
      <c r="I87" s="85"/>
      <c r="L87" s="30"/>
    </row>
    <row r="88" spans="2:65" s="124" customFormat="1" ht="29.25" customHeight="1">
      <c r="B88" s="125"/>
      <c r="C88" s="126" t="s">
        <v>107</v>
      </c>
      <c r="D88" s="127" t="s">
        <v>58</v>
      </c>
      <c r="E88" s="127" t="s">
        <v>54</v>
      </c>
      <c r="F88" s="127" t="s">
        <v>55</v>
      </c>
      <c r="G88" s="127" t="s">
        <v>108</v>
      </c>
      <c r="H88" s="127" t="s">
        <v>109</v>
      </c>
      <c r="I88" s="128" t="s">
        <v>110</v>
      </c>
      <c r="J88" s="127" t="s">
        <v>93</v>
      </c>
      <c r="K88" s="129" t="s">
        <v>111</v>
      </c>
      <c r="L88" s="125"/>
      <c r="M88" s="53"/>
      <c r="N88" s="54" t="s">
        <v>43</v>
      </c>
      <c r="O88" s="54" t="s">
        <v>112</v>
      </c>
      <c r="P88" s="54" t="s">
        <v>113</v>
      </c>
      <c r="Q88" s="54" t="s">
        <v>114</v>
      </c>
      <c r="R88" s="54" t="s">
        <v>115</v>
      </c>
      <c r="S88" s="54" t="s">
        <v>116</v>
      </c>
      <c r="T88" s="55" t="s">
        <v>117</v>
      </c>
    </row>
    <row r="89" spans="2:65" s="29" customFormat="1" ht="22.9" customHeight="1">
      <c r="B89" s="30"/>
      <c r="C89" s="59" t="s">
        <v>118</v>
      </c>
      <c r="I89" s="85"/>
      <c r="J89" s="130">
        <f>BK89</f>
        <v>0</v>
      </c>
      <c r="L89" s="30"/>
      <c r="M89" s="56"/>
      <c r="N89" s="47"/>
      <c r="O89" s="47"/>
      <c r="P89" s="131">
        <f>P90+P141+P356+P362</f>
        <v>0</v>
      </c>
      <c r="Q89" s="47"/>
      <c r="R89" s="131">
        <f>R90+R141+R356+R362</f>
        <v>422.63411800000006</v>
      </c>
      <c r="S89" s="47"/>
      <c r="T89" s="132">
        <f>T90+T141+T356+T362</f>
        <v>11.16</v>
      </c>
      <c r="AT89" s="16" t="s">
        <v>72</v>
      </c>
      <c r="AU89" s="16" t="s">
        <v>95</v>
      </c>
      <c r="BK89" s="133">
        <f>BK90+BK141+BK356+BK362</f>
        <v>0</v>
      </c>
    </row>
    <row r="90" spans="2:65" s="134" customFormat="1" ht="25.9" customHeight="1">
      <c r="B90" s="135"/>
      <c r="D90" s="136" t="s">
        <v>72</v>
      </c>
      <c r="E90" s="137" t="s">
        <v>119</v>
      </c>
      <c r="F90" s="137" t="s">
        <v>120</v>
      </c>
      <c r="I90" s="138"/>
      <c r="J90" s="139">
        <f>BK90</f>
        <v>0</v>
      </c>
      <c r="L90" s="135"/>
      <c r="M90" s="140"/>
      <c r="N90" s="141"/>
      <c r="O90" s="141"/>
      <c r="P90" s="142">
        <f>SUM(P91:P140)</f>
        <v>0</v>
      </c>
      <c r="Q90" s="141"/>
      <c r="R90" s="142">
        <f>SUM(R91:R140)</f>
        <v>0</v>
      </c>
      <c r="S90" s="141"/>
      <c r="T90" s="143">
        <f>SUM(T91:T140)</f>
        <v>0</v>
      </c>
      <c r="AR90" s="136" t="s">
        <v>81</v>
      </c>
      <c r="AT90" s="144" t="s">
        <v>72</v>
      </c>
      <c r="AU90" s="144" t="s">
        <v>73</v>
      </c>
      <c r="AY90" s="136" t="s">
        <v>121</v>
      </c>
      <c r="BK90" s="145">
        <f>SUM(BK91:BK140)</f>
        <v>0</v>
      </c>
    </row>
    <row r="91" spans="2:65" s="29" customFormat="1" ht="16.5" customHeight="1">
      <c r="B91" s="146"/>
      <c r="C91" s="147" t="s">
        <v>81</v>
      </c>
      <c r="D91" s="147" t="s">
        <v>122</v>
      </c>
      <c r="E91" s="148" t="s">
        <v>123</v>
      </c>
      <c r="F91" s="149" t="s">
        <v>124</v>
      </c>
      <c r="G91" s="150" t="s">
        <v>125</v>
      </c>
      <c r="H91" s="151">
        <v>372.5</v>
      </c>
      <c r="I91" s="152"/>
      <c r="J91" s="153">
        <f>ROUND(I91*H91,2)</f>
        <v>0</v>
      </c>
      <c r="K91" s="149" t="s">
        <v>126</v>
      </c>
      <c r="L91" s="30"/>
      <c r="M91" s="154"/>
      <c r="N91" s="155" t="s">
        <v>44</v>
      </c>
      <c r="O91" s="49"/>
      <c r="P91" s="156">
        <f>O91*H91</f>
        <v>0</v>
      </c>
      <c r="Q91" s="156">
        <v>0</v>
      </c>
      <c r="R91" s="156">
        <f>Q91*H91</f>
        <v>0</v>
      </c>
      <c r="S91" s="156">
        <v>0</v>
      </c>
      <c r="T91" s="157">
        <f>S91*H91</f>
        <v>0</v>
      </c>
      <c r="AR91" s="16" t="s">
        <v>127</v>
      </c>
      <c r="AT91" s="16" t="s">
        <v>122</v>
      </c>
      <c r="AU91" s="16" t="s">
        <v>81</v>
      </c>
      <c r="AY91" s="16" t="s">
        <v>121</v>
      </c>
      <c r="BE91" s="158">
        <f>IF(N91="základní",J91,0)</f>
        <v>0</v>
      </c>
      <c r="BF91" s="158">
        <f>IF(N91="snížená",J91,0)</f>
        <v>0</v>
      </c>
      <c r="BG91" s="158">
        <f>IF(N91="zákl. přenesená",J91,0)</f>
        <v>0</v>
      </c>
      <c r="BH91" s="158">
        <f>IF(N91="sníž. přenesená",J91,0)</f>
        <v>0</v>
      </c>
      <c r="BI91" s="158">
        <f>IF(N91="nulová",J91,0)</f>
        <v>0</v>
      </c>
      <c r="BJ91" s="16" t="s">
        <v>81</v>
      </c>
      <c r="BK91" s="158">
        <f>ROUND(I91*H91,2)</f>
        <v>0</v>
      </c>
      <c r="BL91" s="16" t="s">
        <v>127</v>
      </c>
      <c r="BM91" s="16" t="s">
        <v>128</v>
      </c>
    </row>
    <row r="92" spans="2:65" s="29" customFormat="1" ht="19.5">
      <c r="B92" s="30"/>
      <c r="D92" s="159" t="s">
        <v>129</v>
      </c>
      <c r="F92" s="160" t="s">
        <v>130</v>
      </c>
      <c r="I92" s="85"/>
      <c r="L92" s="30"/>
      <c r="M92" s="161"/>
      <c r="N92" s="49"/>
      <c r="O92" s="49"/>
      <c r="P92" s="49"/>
      <c r="Q92" s="49"/>
      <c r="R92" s="49"/>
      <c r="S92" s="49"/>
      <c r="T92" s="50"/>
      <c r="AT92" s="16" t="s">
        <v>129</v>
      </c>
      <c r="AU92" s="16" t="s">
        <v>81</v>
      </c>
    </row>
    <row r="93" spans="2:65" s="29" customFormat="1" ht="117">
      <c r="B93" s="30"/>
      <c r="D93" s="159" t="s">
        <v>131</v>
      </c>
      <c r="F93" s="162" t="s">
        <v>132</v>
      </c>
      <c r="I93" s="85"/>
      <c r="L93" s="30"/>
      <c r="M93" s="161"/>
      <c r="N93" s="49"/>
      <c r="O93" s="49"/>
      <c r="P93" s="49"/>
      <c r="Q93" s="49"/>
      <c r="R93" s="49"/>
      <c r="S93" s="49"/>
      <c r="T93" s="50"/>
      <c r="AT93" s="16" t="s">
        <v>131</v>
      </c>
      <c r="AU93" s="16" t="s">
        <v>81</v>
      </c>
    </row>
    <row r="94" spans="2:65" s="163" customFormat="1">
      <c r="B94" s="164"/>
      <c r="D94" s="159" t="s">
        <v>133</v>
      </c>
      <c r="E94" s="165"/>
      <c r="F94" s="166" t="s">
        <v>134</v>
      </c>
      <c r="H94" s="165"/>
      <c r="I94" s="167"/>
      <c r="L94" s="164"/>
      <c r="M94" s="168"/>
      <c r="N94" s="169"/>
      <c r="O94" s="169"/>
      <c r="P94" s="169"/>
      <c r="Q94" s="169"/>
      <c r="R94" s="169"/>
      <c r="S94" s="169"/>
      <c r="T94" s="170"/>
      <c r="AT94" s="165" t="s">
        <v>133</v>
      </c>
      <c r="AU94" s="165" t="s">
        <v>81</v>
      </c>
      <c r="AV94" s="163" t="s">
        <v>81</v>
      </c>
      <c r="AW94" s="163" t="s">
        <v>35</v>
      </c>
      <c r="AX94" s="163" t="s">
        <v>73</v>
      </c>
      <c r="AY94" s="165" t="s">
        <v>121</v>
      </c>
    </row>
    <row r="95" spans="2:65" s="171" customFormat="1">
      <c r="B95" s="172"/>
      <c r="D95" s="159" t="s">
        <v>133</v>
      </c>
      <c r="E95" s="173"/>
      <c r="F95" s="174" t="s">
        <v>135</v>
      </c>
      <c r="H95" s="175">
        <v>372.5</v>
      </c>
      <c r="I95" s="176"/>
      <c r="L95" s="172"/>
      <c r="M95" s="177"/>
      <c r="N95" s="178"/>
      <c r="O95" s="178"/>
      <c r="P95" s="178"/>
      <c r="Q95" s="178"/>
      <c r="R95" s="178"/>
      <c r="S95" s="178"/>
      <c r="T95" s="179"/>
      <c r="AT95" s="173" t="s">
        <v>133</v>
      </c>
      <c r="AU95" s="173" t="s">
        <v>81</v>
      </c>
      <c r="AV95" s="171" t="s">
        <v>83</v>
      </c>
      <c r="AW95" s="171" t="s">
        <v>35</v>
      </c>
      <c r="AX95" s="171" t="s">
        <v>81</v>
      </c>
      <c r="AY95" s="173" t="s">
        <v>121</v>
      </c>
    </row>
    <row r="96" spans="2:65" s="29" customFormat="1" ht="16.5" customHeight="1">
      <c r="B96" s="146"/>
      <c r="C96" s="147" t="s">
        <v>83</v>
      </c>
      <c r="D96" s="147" t="s">
        <v>122</v>
      </c>
      <c r="E96" s="148" t="s">
        <v>136</v>
      </c>
      <c r="F96" s="149" t="s">
        <v>137</v>
      </c>
      <c r="G96" s="150" t="s">
        <v>125</v>
      </c>
      <c r="H96" s="151">
        <v>200</v>
      </c>
      <c r="I96" s="152"/>
      <c r="J96" s="153">
        <f>ROUND(I96*H96,2)</f>
        <v>0</v>
      </c>
      <c r="K96" s="149" t="s">
        <v>126</v>
      </c>
      <c r="L96" s="30"/>
      <c r="M96" s="154"/>
      <c r="N96" s="155" t="s">
        <v>44</v>
      </c>
      <c r="O96" s="49"/>
      <c r="P96" s="156">
        <f>O96*H96</f>
        <v>0</v>
      </c>
      <c r="Q96" s="156">
        <v>0</v>
      </c>
      <c r="R96" s="156">
        <f>Q96*H96</f>
        <v>0</v>
      </c>
      <c r="S96" s="156">
        <v>0</v>
      </c>
      <c r="T96" s="157">
        <f>S96*H96</f>
        <v>0</v>
      </c>
      <c r="AR96" s="16" t="s">
        <v>127</v>
      </c>
      <c r="AT96" s="16" t="s">
        <v>122</v>
      </c>
      <c r="AU96" s="16" t="s">
        <v>81</v>
      </c>
      <c r="AY96" s="16" t="s">
        <v>121</v>
      </c>
      <c r="BE96" s="158">
        <f>IF(N96="základní",J96,0)</f>
        <v>0</v>
      </c>
      <c r="BF96" s="158">
        <f>IF(N96="snížená",J96,0)</f>
        <v>0</v>
      </c>
      <c r="BG96" s="158">
        <f>IF(N96="zákl. přenesená",J96,0)</f>
        <v>0</v>
      </c>
      <c r="BH96" s="158">
        <f>IF(N96="sníž. přenesená",J96,0)</f>
        <v>0</v>
      </c>
      <c r="BI96" s="158">
        <f>IF(N96="nulová",J96,0)</f>
        <v>0</v>
      </c>
      <c r="BJ96" s="16" t="s">
        <v>81</v>
      </c>
      <c r="BK96" s="158">
        <f>ROUND(I96*H96,2)</f>
        <v>0</v>
      </c>
      <c r="BL96" s="16" t="s">
        <v>127</v>
      </c>
      <c r="BM96" s="16" t="s">
        <v>138</v>
      </c>
    </row>
    <row r="97" spans="2:65" s="29" customFormat="1" ht="19.5">
      <c r="B97" s="30"/>
      <c r="D97" s="159" t="s">
        <v>129</v>
      </c>
      <c r="F97" s="160" t="s">
        <v>139</v>
      </c>
      <c r="I97" s="85"/>
      <c r="L97" s="30"/>
      <c r="M97" s="161"/>
      <c r="N97" s="49"/>
      <c r="O97" s="49"/>
      <c r="P97" s="49"/>
      <c r="Q97" s="49"/>
      <c r="R97" s="49"/>
      <c r="S97" s="49"/>
      <c r="T97" s="50"/>
      <c r="AT97" s="16" t="s">
        <v>129</v>
      </c>
      <c r="AU97" s="16" t="s">
        <v>81</v>
      </c>
    </row>
    <row r="98" spans="2:65" s="29" customFormat="1" ht="58.5">
      <c r="B98" s="30"/>
      <c r="D98" s="159" t="s">
        <v>131</v>
      </c>
      <c r="F98" s="162" t="s">
        <v>140</v>
      </c>
      <c r="I98" s="85"/>
      <c r="L98" s="30"/>
      <c r="M98" s="161"/>
      <c r="N98" s="49"/>
      <c r="O98" s="49"/>
      <c r="P98" s="49"/>
      <c r="Q98" s="49"/>
      <c r="R98" s="49"/>
      <c r="S98" s="49"/>
      <c r="T98" s="50"/>
      <c r="AT98" s="16" t="s">
        <v>131</v>
      </c>
      <c r="AU98" s="16" t="s">
        <v>81</v>
      </c>
    </row>
    <row r="99" spans="2:65" s="163" customFormat="1">
      <c r="B99" s="164"/>
      <c r="D99" s="159" t="s">
        <v>133</v>
      </c>
      <c r="E99" s="165"/>
      <c r="F99" s="166" t="s">
        <v>134</v>
      </c>
      <c r="H99" s="165"/>
      <c r="I99" s="167"/>
      <c r="L99" s="164"/>
      <c r="M99" s="168"/>
      <c r="N99" s="169"/>
      <c r="O99" s="169"/>
      <c r="P99" s="169"/>
      <c r="Q99" s="169"/>
      <c r="R99" s="169"/>
      <c r="S99" s="169"/>
      <c r="T99" s="170"/>
      <c r="AT99" s="165" t="s">
        <v>133</v>
      </c>
      <c r="AU99" s="165" t="s">
        <v>81</v>
      </c>
      <c r="AV99" s="163" t="s">
        <v>81</v>
      </c>
      <c r="AW99" s="163" t="s">
        <v>35</v>
      </c>
      <c r="AX99" s="163" t="s">
        <v>73</v>
      </c>
      <c r="AY99" s="165" t="s">
        <v>121</v>
      </c>
    </row>
    <row r="100" spans="2:65" s="171" customFormat="1">
      <c r="B100" s="172"/>
      <c r="D100" s="159" t="s">
        <v>133</v>
      </c>
      <c r="E100" s="173"/>
      <c r="F100" s="174" t="s">
        <v>141</v>
      </c>
      <c r="H100" s="175">
        <v>200</v>
      </c>
      <c r="I100" s="176"/>
      <c r="L100" s="172"/>
      <c r="M100" s="177"/>
      <c r="N100" s="178"/>
      <c r="O100" s="178"/>
      <c r="P100" s="178"/>
      <c r="Q100" s="178"/>
      <c r="R100" s="178"/>
      <c r="S100" s="178"/>
      <c r="T100" s="179"/>
      <c r="AT100" s="173" t="s">
        <v>133</v>
      </c>
      <c r="AU100" s="173" t="s">
        <v>81</v>
      </c>
      <c r="AV100" s="171" t="s">
        <v>83</v>
      </c>
      <c r="AW100" s="171" t="s">
        <v>35</v>
      </c>
      <c r="AX100" s="171" t="s">
        <v>81</v>
      </c>
      <c r="AY100" s="173" t="s">
        <v>121</v>
      </c>
    </row>
    <row r="101" spans="2:65" s="29" customFormat="1" ht="16.5" customHeight="1">
      <c r="B101" s="146"/>
      <c r="C101" s="147" t="s">
        <v>142</v>
      </c>
      <c r="D101" s="147" t="s">
        <v>122</v>
      </c>
      <c r="E101" s="148" t="s">
        <v>143</v>
      </c>
      <c r="F101" s="149" t="s">
        <v>144</v>
      </c>
      <c r="G101" s="150" t="s">
        <v>125</v>
      </c>
      <c r="H101" s="151">
        <v>313</v>
      </c>
      <c r="I101" s="152"/>
      <c r="J101" s="153">
        <f>ROUND(I101*H101,2)</f>
        <v>0</v>
      </c>
      <c r="K101" s="149" t="s">
        <v>126</v>
      </c>
      <c r="L101" s="30"/>
      <c r="M101" s="154"/>
      <c r="N101" s="155" t="s">
        <v>44</v>
      </c>
      <c r="O101" s="49"/>
      <c r="P101" s="156">
        <f>O101*H101</f>
        <v>0</v>
      </c>
      <c r="Q101" s="156">
        <v>0</v>
      </c>
      <c r="R101" s="156">
        <f>Q101*H101</f>
        <v>0</v>
      </c>
      <c r="S101" s="156">
        <v>0</v>
      </c>
      <c r="T101" s="157">
        <f>S101*H101</f>
        <v>0</v>
      </c>
      <c r="AR101" s="16" t="s">
        <v>127</v>
      </c>
      <c r="AT101" s="16" t="s">
        <v>122</v>
      </c>
      <c r="AU101" s="16" t="s">
        <v>81</v>
      </c>
      <c r="AY101" s="16" t="s">
        <v>121</v>
      </c>
      <c r="BE101" s="158">
        <f>IF(N101="základní",J101,0)</f>
        <v>0</v>
      </c>
      <c r="BF101" s="158">
        <f>IF(N101="snížená",J101,0)</f>
        <v>0</v>
      </c>
      <c r="BG101" s="158">
        <f>IF(N101="zákl. přenesená",J101,0)</f>
        <v>0</v>
      </c>
      <c r="BH101" s="158">
        <f>IF(N101="sníž. přenesená",J101,0)</f>
        <v>0</v>
      </c>
      <c r="BI101" s="158">
        <f>IF(N101="nulová",J101,0)</f>
        <v>0</v>
      </c>
      <c r="BJ101" s="16" t="s">
        <v>81</v>
      </c>
      <c r="BK101" s="158">
        <f>ROUND(I101*H101,2)</f>
        <v>0</v>
      </c>
      <c r="BL101" s="16" t="s">
        <v>127</v>
      </c>
      <c r="BM101" s="16" t="s">
        <v>145</v>
      </c>
    </row>
    <row r="102" spans="2:65" s="29" customFormat="1" ht="19.5">
      <c r="B102" s="30"/>
      <c r="D102" s="159" t="s">
        <v>129</v>
      </c>
      <c r="F102" s="160" t="s">
        <v>146</v>
      </c>
      <c r="I102" s="85"/>
      <c r="L102" s="30"/>
      <c r="M102" s="161"/>
      <c r="N102" s="49"/>
      <c r="O102" s="49"/>
      <c r="P102" s="49"/>
      <c r="Q102" s="49"/>
      <c r="R102" s="49"/>
      <c r="S102" s="49"/>
      <c r="T102" s="50"/>
      <c r="AT102" s="16" t="s">
        <v>129</v>
      </c>
      <c r="AU102" s="16" t="s">
        <v>81</v>
      </c>
    </row>
    <row r="103" spans="2:65" s="29" customFormat="1" ht="146.25">
      <c r="B103" s="30"/>
      <c r="D103" s="159" t="s">
        <v>131</v>
      </c>
      <c r="F103" s="162" t="s">
        <v>147</v>
      </c>
      <c r="I103" s="85"/>
      <c r="L103" s="30"/>
      <c r="M103" s="161"/>
      <c r="N103" s="49"/>
      <c r="O103" s="49"/>
      <c r="P103" s="49"/>
      <c r="Q103" s="49"/>
      <c r="R103" s="49"/>
      <c r="S103" s="49"/>
      <c r="T103" s="50"/>
      <c r="AT103" s="16" t="s">
        <v>131</v>
      </c>
      <c r="AU103" s="16" t="s">
        <v>81</v>
      </c>
    </row>
    <row r="104" spans="2:65" s="163" customFormat="1">
      <c r="B104" s="164"/>
      <c r="D104" s="159" t="s">
        <v>133</v>
      </c>
      <c r="E104" s="165"/>
      <c r="F104" s="166" t="s">
        <v>134</v>
      </c>
      <c r="H104" s="165"/>
      <c r="I104" s="167"/>
      <c r="L104" s="164"/>
      <c r="M104" s="168"/>
      <c r="N104" s="169"/>
      <c r="O104" s="169"/>
      <c r="P104" s="169"/>
      <c r="Q104" s="169"/>
      <c r="R104" s="169"/>
      <c r="S104" s="169"/>
      <c r="T104" s="170"/>
      <c r="AT104" s="165" t="s">
        <v>133</v>
      </c>
      <c r="AU104" s="165" t="s">
        <v>81</v>
      </c>
      <c r="AV104" s="163" t="s">
        <v>81</v>
      </c>
      <c r="AW104" s="163" t="s">
        <v>35</v>
      </c>
      <c r="AX104" s="163" t="s">
        <v>73</v>
      </c>
      <c r="AY104" s="165" t="s">
        <v>121</v>
      </c>
    </row>
    <row r="105" spans="2:65" s="171" customFormat="1">
      <c r="B105" s="172"/>
      <c r="D105" s="159" t="s">
        <v>133</v>
      </c>
      <c r="E105" s="173"/>
      <c r="F105" s="174" t="s">
        <v>148</v>
      </c>
      <c r="H105" s="175">
        <v>68</v>
      </c>
      <c r="I105" s="176"/>
      <c r="L105" s="172"/>
      <c r="M105" s="177"/>
      <c r="N105" s="178"/>
      <c r="O105" s="178"/>
      <c r="P105" s="178"/>
      <c r="Q105" s="178"/>
      <c r="R105" s="178"/>
      <c r="S105" s="178"/>
      <c r="T105" s="179"/>
      <c r="AT105" s="173" t="s">
        <v>133</v>
      </c>
      <c r="AU105" s="173" t="s">
        <v>81</v>
      </c>
      <c r="AV105" s="171" t="s">
        <v>83</v>
      </c>
      <c r="AW105" s="171" t="s">
        <v>35</v>
      </c>
      <c r="AX105" s="171" t="s">
        <v>73</v>
      </c>
      <c r="AY105" s="173" t="s">
        <v>121</v>
      </c>
    </row>
    <row r="106" spans="2:65" s="171" customFormat="1">
      <c r="B106" s="172"/>
      <c r="D106" s="159" t="s">
        <v>133</v>
      </c>
      <c r="E106" s="173"/>
      <c r="F106" s="174" t="s">
        <v>149</v>
      </c>
      <c r="H106" s="175">
        <v>120</v>
      </c>
      <c r="I106" s="176"/>
      <c r="L106" s="172"/>
      <c r="M106" s="177"/>
      <c r="N106" s="178"/>
      <c r="O106" s="178"/>
      <c r="P106" s="178"/>
      <c r="Q106" s="178"/>
      <c r="R106" s="178"/>
      <c r="S106" s="178"/>
      <c r="T106" s="179"/>
      <c r="AT106" s="173" t="s">
        <v>133</v>
      </c>
      <c r="AU106" s="173" t="s">
        <v>81</v>
      </c>
      <c r="AV106" s="171" t="s">
        <v>83</v>
      </c>
      <c r="AW106" s="171" t="s">
        <v>35</v>
      </c>
      <c r="AX106" s="171" t="s">
        <v>73</v>
      </c>
      <c r="AY106" s="173" t="s">
        <v>121</v>
      </c>
    </row>
    <row r="107" spans="2:65" s="171" customFormat="1">
      <c r="B107" s="172"/>
      <c r="D107" s="159" t="s">
        <v>133</v>
      </c>
      <c r="E107" s="173"/>
      <c r="F107" s="174" t="s">
        <v>150</v>
      </c>
      <c r="H107" s="175">
        <v>105</v>
      </c>
      <c r="I107" s="176"/>
      <c r="L107" s="172"/>
      <c r="M107" s="177"/>
      <c r="N107" s="178"/>
      <c r="O107" s="178"/>
      <c r="P107" s="178"/>
      <c r="Q107" s="178"/>
      <c r="R107" s="178"/>
      <c r="S107" s="178"/>
      <c r="T107" s="179"/>
      <c r="AT107" s="173" t="s">
        <v>133</v>
      </c>
      <c r="AU107" s="173" t="s">
        <v>81</v>
      </c>
      <c r="AV107" s="171" t="s">
        <v>83</v>
      </c>
      <c r="AW107" s="171" t="s">
        <v>35</v>
      </c>
      <c r="AX107" s="171" t="s">
        <v>73</v>
      </c>
      <c r="AY107" s="173" t="s">
        <v>121</v>
      </c>
    </row>
    <row r="108" spans="2:65" s="171" customFormat="1">
      <c r="B108" s="172"/>
      <c r="D108" s="159" t="s">
        <v>133</v>
      </c>
      <c r="E108" s="173"/>
      <c r="F108" s="174" t="s">
        <v>151</v>
      </c>
      <c r="H108" s="175">
        <v>20</v>
      </c>
      <c r="I108" s="176"/>
      <c r="L108" s="172"/>
      <c r="M108" s="177"/>
      <c r="N108" s="178"/>
      <c r="O108" s="178"/>
      <c r="P108" s="178"/>
      <c r="Q108" s="178"/>
      <c r="R108" s="178"/>
      <c r="S108" s="178"/>
      <c r="T108" s="179"/>
      <c r="AT108" s="173" t="s">
        <v>133</v>
      </c>
      <c r="AU108" s="173" t="s">
        <v>81</v>
      </c>
      <c r="AV108" s="171" t="s">
        <v>83</v>
      </c>
      <c r="AW108" s="171" t="s">
        <v>35</v>
      </c>
      <c r="AX108" s="171" t="s">
        <v>73</v>
      </c>
      <c r="AY108" s="173" t="s">
        <v>121</v>
      </c>
    </row>
    <row r="109" spans="2:65" s="180" customFormat="1">
      <c r="B109" s="181"/>
      <c r="D109" s="159" t="s">
        <v>133</v>
      </c>
      <c r="E109" s="182"/>
      <c r="F109" s="183" t="s">
        <v>152</v>
      </c>
      <c r="H109" s="184">
        <v>313</v>
      </c>
      <c r="I109" s="185"/>
      <c r="L109" s="181"/>
      <c r="M109" s="186"/>
      <c r="N109" s="187"/>
      <c r="O109" s="187"/>
      <c r="P109" s="187"/>
      <c r="Q109" s="187"/>
      <c r="R109" s="187"/>
      <c r="S109" s="187"/>
      <c r="T109" s="188"/>
      <c r="AT109" s="182" t="s">
        <v>133</v>
      </c>
      <c r="AU109" s="182" t="s">
        <v>81</v>
      </c>
      <c r="AV109" s="180" t="s">
        <v>127</v>
      </c>
      <c r="AW109" s="180" t="s">
        <v>35</v>
      </c>
      <c r="AX109" s="180" t="s">
        <v>81</v>
      </c>
      <c r="AY109" s="182" t="s">
        <v>121</v>
      </c>
    </row>
    <row r="110" spans="2:65" s="29" customFormat="1" ht="16.5" customHeight="1">
      <c r="B110" s="146"/>
      <c r="C110" s="147" t="s">
        <v>127</v>
      </c>
      <c r="D110" s="147" t="s">
        <v>122</v>
      </c>
      <c r="E110" s="148" t="s">
        <v>153</v>
      </c>
      <c r="F110" s="149" t="s">
        <v>154</v>
      </c>
      <c r="G110" s="150" t="s">
        <v>125</v>
      </c>
      <c r="H110" s="151">
        <v>51</v>
      </c>
      <c r="I110" s="152"/>
      <c r="J110" s="153">
        <f>ROUND(I110*H110,2)</f>
        <v>0</v>
      </c>
      <c r="K110" s="149" t="s">
        <v>126</v>
      </c>
      <c r="L110" s="30"/>
      <c r="M110" s="154"/>
      <c r="N110" s="155" t="s">
        <v>44</v>
      </c>
      <c r="O110" s="49"/>
      <c r="P110" s="156">
        <f>O110*H110</f>
        <v>0</v>
      </c>
      <c r="Q110" s="156">
        <v>0</v>
      </c>
      <c r="R110" s="156">
        <f>Q110*H110</f>
        <v>0</v>
      </c>
      <c r="S110" s="156">
        <v>0</v>
      </c>
      <c r="T110" s="157">
        <f>S110*H110</f>
        <v>0</v>
      </c>
      <c r="AR110" s="16" t="s">
        <v>127</v>
      </c>
      <c r="AT110" s="16" t="s">
        <v>122</v>
      </c>
      <c r="AU110" s="16" t="s">
        <v>81</v>
      </c>
      <c r="AY110" s="16" t="s">
        <v>121</v>
      </c>
      <c r="BE110" s="158">
        <f>IF(N110="základní",J110,0)</f>
        <v>0</v>
      </c>
      <c r="BF110" s="158">
        <f>IF(N110="snížená",J110,0)</f>
        <v>0</v>
      </c>
      <c r="BG110" s="158">
        <f>IF(N110="zákl. přenesená",J110,0)</f>
        <v>0</v>
      </c>
      <c r="BH110" s="158">
        <f>IF(N110="sníž. přenesená",J110,0)</f>
        <v>0</v>
      </c>
      <c r="BI110" s="158">
        <f>IF(N110="nulová",J110,0)</f>
        <v>0</v>
      </c>
      <c r="BJ110" s="16" t="s">
        <v>81</v>
      </c>
      <c r="BK110" s="158">
        <f>ROUND(I110*H110,2)</f>
        <v>0</v>
      </c>
      <c r="BL110" s="16" t="s">
        <v>127</v>
      </c>
      <c r="BM110" s="16" t="s">
        <v>155</v>
      </c>
    </row>
    <row r="111" spans="2:65" s="29" customFormat="1" ht="19.5">
      <c r="B111" s="30"/>
      <c r="D111" s="159" t="s">
        <v>129</v>
      </c>
      <c r="F111" s="160" t="s">
        <v>156</v>
      </c>
      <c r="I111" s="85"/>
      <c r="L111" s="30"/>
      <c r="M111" s="161"/>
      <c r="N111" s="49"/>
      <c r="O111" s="49"/>
      <c r="P111" s="49"/>
      <c r="Q111" s="49"/>
      <c r="R111" s="49"/>
      <c r="S111" s="49"/>
      <c r="T111" s="50"/>
      <c r="AT111" s="16" t="s">
        <v>129</v>
      </c>
      <c r="AU111" s="16" t="s">
        <v>81</v>
      </c>
    </row>
    <row r="112" spans="2:65" s="29" customFormat="1" ht="224.25">
      <c r="B112" s="30"/>
      <c r="D112" s="159" t="s">
        <v>131</v>
      </c>
      <c r="F112" s="162" t="s">
        <v>157</v>
      </c>
      <c r="I112" s="85"/>
      <c r="L112" s="30"/>
      <c r="M112" s="161"/>
      <c r="N112" s="49"/>
      <c r="O112" s="49"/>
      <c r="P112" s="49"/>
      <c r="Q112" s="49"/>
      <c r="R112" s="49"/>
      <c r="S112" s="49"/>
      <c r="T112" s="50"/>
      <c r="AT112" s="16" t="s">
        <v>131</v>
      </c>
      <c r="AU112" s="16" t="s">
        <v>81</v>
      </c>
    </row>
    <row r="113" spans="2:65" s="163" customFormat="1">
      <c r="B113" s="164"/>
      <c r="D113" s="159" t="s">
        <v>133</v>
      </c>
      <c r="E113" s="165"/>
      <c r="F113" s="166" t="s">
        <v>134</v>
      </c>
      <c r="H113" s="165"/>
      <c r="I113" s="167"/>
      <c r="L113" s="164"/>
      <c r="M113" s="168"/>
      <c r="N113" s="169"/>
      <c r="O113" s="169"/>
      <c r="P113" s="169"/>
      <c r="Q113" s="169"/>
      <c r="R113" s="169"/>
      <c r="S113" s="169"/>
      <c r="T113" s="170"/>
      <c r="AT113" s="165" t="s">
        <v>133</v>
      </c>
      <c r="AU113" s="165" t="s">
        <v>81</v>
      </c>
      <c r="AV113" s="163" t="s">
        <v>81</v>
      </c>
      <c r="AW113" s="163" t="s">
        <v>35</v>
      </c>
      <c r="AX113" s="163" t="s">
        <v>73</v>
      </c>
      <c r="AY113" s="165" t="s">
        <v>121</v>
      </c>
    </row>
    <row r="114" spans="2:65" s="171" customFormat="1">
      <c r="B114" s="172"/>
      <c r="D114" s="159" t="s">
        <v>133</v>
      </c>
      <c r="E114" s="173"/>
      <c r="F114" s="174" t="s">
        <v>158</v>
      </c>
      <c r="H114" s="175">
        <v>51</v>
      </c>
      <c r="I114" s="176"/>
      <c r="L114" s="172"/>
      <c r="M114" s="177"/>
      <c r="N114" s="178"/>
      <c r="O114" s="178"/>
      <c r="P114" s="178"/>
      <c r="Q114" s="178"/>
      <c r="R114" s="178"/>
      <c r="S114" s="178"/>
      <c r="T114" s="179"/>
      <c r="AT114" s="173" t="s">
        <v>133</v>
      </c>
      <c r="AU114" s="173" t="s">
        <v>81</v>
      </c>
      <c r="AV114" s="171" t="s">
        <v>83</v>
      </c>
      <c r="AW114" s="171" t="s">
        <v>35</v>
      </c>
      <c r="AX114" s="171" t="s">
        <v>81</v>
      </c>
      <c r="AY114" s="173" t="s">
        <v>121</v>
      </c>
    </row>
    <row r="115" spans="2:65" s="29" customFormat="1" ht="16.5" customHeight="1">
      <c r="B115" s="146"/>
      <c r="C115" s="147" t="s">
        <v>159</v>
      </c>
      <c r="D115" s="147" t="s">
        <v>122</v>
      </c>
      <c r="E115" s="148" t="s">
        <v>160</v>
      </c>
      <c r="F115" s="149" t="s">
        <v>161</v>
      </c>
      <c r="G115" s="150" t="s">
        <v>125</v>
      </c>
      <c r="H115" s="151">
        <v>102</v>
      </c>
      <c r="I115" s="152"/>
      <c r="J115" s="153">
        <f>ROUND(I115*H115,2)</f>
        <v>0</v>
      </c>
      <c r="K115" s="149" t="s">
        <v>126</v>
      </c>
      <c r="L115" s="30"/>
      <c r="M115" s="154"/>
      <c r="N115" s="155" t="s">
        <v>44</v>
      </c>
      <c r="O115" s="49"/>
      <c r="P115" s="156">
        <f>O115*H115</f>
        <v>0</v>
      </c>
      <c r="Q115" s="156">
        <v>0</v>
      </c>
      <c r="R115" s="156">
        <f>Q115*H115</f>
        <v>0</v>
      </c>
      <c r="S115" s="156">
        <v>0</v>
      </c>
      <c r="T115" s="157">
        <f>S115*H115</f>
        <v>0</v>
      </c>
      <c r="AR115" s="16" t="s">
        <v>127</v>
      </c>
      <c r="AT115" s="16" t="s">
        <v>122</v>
      </c>
      <c r="AU115" s="16" t="s">
        <v>81</v>
      </c>
      <c r="AY115" s="16" t="s">
        <v>121</v>
      </c>
      <c r="BE115" s="158">
        <f>IF(N115="základní",J115,0)</f>
        <v>0</v>
      </c>
      <c r="BF115" s="158">
        <f>IF(N115="snížená",J115,0)</f>
        <v>0</v>
      </c>
      <c r="BG115" s="158">
        <f>IF(N115="zákl. přenesená",J115,0)</f>
        <v>0</v>
      </c>
      <c r="BH115" s="158">
        <f>IF(N115="sníž. přenesená",J115,0)</f>
        <v>0</v>
      </c>
      <c r="BI115" s="158">
        <f>IF(N115="nulová",J115,0)</f>
        <v>0</v>
      </c>
      <c r="BJ115" s="16" t="s">
        <v>81</v>
      </c>
      <c r="BK115" s="158">
        <f>ROUND(I115*H115,2)</f>
        <v>0</v>
      </c>
      <c r="BL115" s="16" t="s">
        <v>127</v>
      </c>
      <c r="BM115" s="16" t="s">
        <v>162</v>
      </c>
    </row>
    <row r="116" spans="2:65" s="29" customFormat="1" ht="19.5">
      <c r="B116" s="30"/>
      <c r="D116" s="159" t="s">
        <v>129</v>
      </c>
      <c r="F116" s="160" t="s">
        <v>163</v>
      </c>
      <c r="I116" s="85"/>
      <c r="L116" s="30"/>
      <c r="M116" s="161"/>
      <c r="N116" s="49"/>
      <c r="O116" s="49"/>
      <c r="P116" s="49"/>
      <c r="Q116" s="49"/>
      <c r="R116" s="49"/>
      <c r="S116" s="49"/>
      <c r="T116" s="50"/>
      <c r="AT116" s="16" t="s">
        <v>129</v>
      </c>
      <c r="AU116" s="16" t="s">
        <v>81</v>
      </c>
    </row>
    <row r="117" spans="2:65" s="29" customFormat="1" ht="97.5">
      <c r="B117" s="30"/>
      <c r="D117" s="159" t="s">
        <v>131</v>
      </c>
      <c r="F117" s="162" t="s">
        <v>164</v>
      </c>
      <c r="I117" s="85"/>
      <c r="L117" s="30"/>
      <c r="M117" s="161"/>
      <c r="N117" s="49"/>
      <c r="O117" s="49"/>
      <c r="P117" s="49"/>
      <c r="Q117" s="49"/>
      <c r="R117" s="49"/>
      <c r="S117" s="49"/>
      <c r="T117" s="50"/>
      <c r="AT117" s="16" t="s">
        <v>131</v>
      </c>
      <c r="AU117" s="16" t="s">
        <v>81</v>
      </c>
    </row>
    <row r="118" spans="2:65" s="171" customFormat="1">
      <c r="B118" s="172"/>
      <c r="D118" s="159" t="s">
        <v>133</v>
      </c>
      <c r="E118" s="173"/>
      <c r="F118" s="174" t="s">
        <v>165</v>
      </c>
      <c r="H118" s="175">
        <v>51</v>
      </c>
      <c r="I118" s="176"/>
      <c r="L118" s="172"/>
      <c r="M118" s="177"/>
      <c r="N118" s="178"/>
      <c r="O118" s="178"/>
      <c r="P118" s="178"/>
      <c r="Q118" s="178"/>
      <c r="R118" s="178"/>
      <c r="S118" s="178"/>
      <c r="T118" s="179"/>
      <c r="AT118" s="173" t="s">
        <v>133</v>
      </c>
      <c r="AU118" s="173" t="s">
        <v>81</v>
      </c>
      <c r="AV118" s="171" t="s">
        <v>83</v>
      </c>
      <c r="AW118" s="171" t="s">
        <v>35</v>
      </c>
      <c r="AX118" s="171" t="s">
        <v>73</v>
      </c>
      <c r="AY118" s="173" t="s">
        <v>121</v>
      </c>
    </row>
    <row r="119" spans="2:65" s="171" customFormat="1">
      <c r="B119" s="172"/>
      <c r="D119" s="159" t="s">
        <v>133</v>
      </c>
      <c r="E119" s="173"/>
      <c r="F119" s="174" t="s">
        <v>166</v>
      </c>
      <c r="H119" s="175">
        <v>51</v>
      </c>
      <c r="I119" s="176"/>
      <c r="L119" s="172"/>
      <c r="M119" s="177"/>
      <c r="N119" s="178"/>
      <c r="O119" s="178"/>
      <c r="P119" s="178"/>
      <c r="Q119" s="178"/>
      <c r="R119" s="178"/>
      <c r="S119" s="178"/>
      <c r="T119" s="179"/>
      <c r="AT119" s="173" t="s">
        <v>133</v>
      </c>
      <c r="AU119" s="173" t="s">
        <v>81</v>
      </c>
      <c r="AV119" s="171" t="s">
        <v>83</v>
      </c>
      <c r="AW119" s="171" t="s">
        <v>35</v>
      </c>
      <c r="AX119" s="171" t="s">
        <v>73</v>
      </c>
      <c r="AY119" s="173" t="s">
        <v>121</v>
      </c>
    </row>
    <row r="120" spans="2:65" s="180" customFormat="1">
      <c r="B120" s="181"/>
      <c r="D120" s="159" t="s">
        <v>133</v>
      </c>
      <c r="E120" s="182"/>
      <c r="F120" s="183" t="s">
        <v>152</v>
      </c>
      <c r="H120" s="184">
        <v>102</v>
      </c>
      <c r="I120" s="185"/>
      <c r="L120" s="181"/>
      <c r="M120" s="186"/>
      <c r="N120" s="187"/>
      <c r="O120" s="187"/>
      <c r="P120" s="187"/>
      <c r="Q120" s="187"/>
      <c r="R120" s="187"/>
      <c r="S120" s="187"/>
      <c r="T120" s="188"/>
      <c r="AT120" s="182" t="s">
        <v>133</v>
      </c>
      <c r="AU120" s="182" t="s">
        <v>81</v>
      </c>
      <c r="AV120" s="180" t="s">
        <v>127</v>
      </c>
      <c r="AW120" s="180" t="s">
        <v>35</v>
      </c>
      <c r="AX120" s="180" t="s">
        <v>81</v>
      </c>
      <c r="AY120" s="182" t="s">
        <v>121</v>
      </c>
    </row>
    <row r="121" spans="2:65" s="29" customFormat="1" ht="16.5" customHeight="1">
      <c r="B121" s="146"/>
      <c r="C121" s="147" t="s">
        <v>167</v>
      </c>
      <c r="D121" s="147" t="s">
        <v>122</v>
      </c>
      <c r="E121" s="148" t="s">
        <v>168</v>
      </c>
      <c r="F121" s="149" t="s">
        <v>169</v>
      </c>
      <c r="G121" s="150" t="s">
        <v>125</v>
      </c>
      <c r="H121" s="151">
        <v>462</v>
      </c>
      <c r="I121" s="152"/>
      <c r="J121" s="153">
        <f>ROUND(I121*H121,2)</f>
        <v>0</v>
      </c>
      <c r="K121" s="149" t="s">
        <v>126</v>
      </c>
      <c r="L121" s="30"/>
      <c r="M121" s="154"/>
      <c r="N121" s="155" t="s">
        <v>44</v>
      </c>
      <c r="O121" s="49"/>
      <c r="P121" s="156">
        <f>O121*H121</f>
        <v>0</v>
      </c>
      <c r="Q121" s="156">
        <v>0</v>
      </c>
      <c r="R121" s="156">
        <f>Q121*H121</f>
        <v>0</v>
      </c>
      <c r="S121" s="156">
        <v>0</v>
      </c>
      <c r="T121" s="157">
        <f>S121*H121</f>
        <v>0</v>
      </c>
      <c r="AR121" s="16" t="s">
        <v>127</v>
      </c>
      <c r="AT121" s="16" t="s">
        <v>122</v>
      </c>
      <c r="AU121" s="16" t="s">
        <v>81</v>
      </c>
      <c r="AY121" s="16" t="s">
        <v>121</v>
      </c>
      <c r="BE121" s="158">
        <f>IF(N121="základní",J121,0)</f>
        <v>0</v>
      </c>
      <c r="BF121" s="158">
        <f>IF(N121="snížená",J121,0)</f>
        <v>0</v>
      </c>
      <c r="BG121" s="158">
        <f>IF(N121="zákl. přenesená",J121,0)</f>
        <v>0</v>
      </c>
      <c r="BH121" s="158">
        <f>IF(N121="sníž. přenesená",J121,0)</f>
        <v>0</v>
      </c>
      <c r="BI121" s="158">
        <f>IF(N121="nulová",J121,0)</f>
        <v>0</v>
      </c>
      <c r="BJ121" s="16" t="s">
        <v>81</v>
      </c>
      <c r="BK121" s="158">
        <f>ROUND(I121*H121,2)</f>
        <v>0</v>
      </c>
      <c r="BL121" s="16" t="s">
        <v>127</v>
      </c>
      <c r="BM121" s="16" t="s">
        <v>170</v>
      </c>
    </row>
    <row r="122" spans="2:65" s="29" customFormat="1" ht="19.5">
      <c r="B122" s="30"/>
      <c r="D122" s="159" t="s">
        <v>129</v>
      </c>
      <c r="F122" s="160" t="s">
        <v>171</v>
      </c>
      <c r="I122" s="85"/>
      <c r="L122" s="30"/>
      <c r="M122" s="161"/>
      <c r="N122" s="49"/>
      <c r="O122" s="49"/>
      <c r="P122" s="49"/>
      <c r="Q122" s="49"/>
      <c r="R122" s="49"/>
      <c r="S122" s="49"/>
      <c r="T122" s="50"/>
      <c r="AT122" s="16" t="s">
        <v>129</v>
      </c>
      <c r="AU122" s="16" t="s">
        <v>81</v>
      </c>
    </row>
    <row r="123" spans="2:65" s="29" customFormat="1" ht="97.5">
      <c r="B123" s="30"/>
      <c r="D123" s="159" t="s">
        <v>131</v>
      </c>
      <c r="F123" s="162" t="s">
        <v>164</v>
      </c>
      <c r="I123" s="85"/>
      <c r="L123" s="30"/>
      <c r="M123" s="161"/>
      <c r="N123" s="49"/>
      <c r="O123" s="49"/>
      <c r="P123" s="49"/>
      <c r="Q123" s="49"/>
      <c r="R123" s="49"/>
      <c r="S123" s="49"/>
      <c r="T123" s="50"/>
      <c r="AT123" s="16" t="s">
        <v>131</v>
      </c>
      <c r="AU123" s="16" t="s">
        <v>81</v>
      </c>
    </row>
    <row r="124" spans="2:65" s="163" customFormat="1">
      <c r="B124" s="164"/>
      <c r="D124" s="159" t="s">
        <v>133</v>
      </c>
      <c r="E124" s="165"/>
      <c r="F124" s="166" t="s">
        <v>172</v>
      </c>
      <c r="H124" s="165"/>
      <c r="I124" s="167"/>
      <c r="L124" s="164"/>
      <c r="M124" s="168"/>
      <c r="N124" s="169"/>
      <c r="O124" s="169"/>
      <c r="P124" s="169"/>
      <c r="Q124" s="169"/>
      <c r="R124" s="169"/>
      <c r="S124" s="169"/>
      <c r="T124" s="170"/>
      <c r="AT124" s="165" t="s">
        <v>133</v>
      </c>
      <c r="AU124" s="165" t="s">
        <v>81</v>
      </c>
      <c r="AV124" s="163" t="s">
        <v>81</v>
      </c>
      <c r="AW124" s="163" t="s">
        <v>35</v>
      </c>
      <c r="AX124" s="163" t="s">
        <v>73</v>
      </c>
      <c r="AY124" s="165" t="s">
        <v>121</v>
      </c>
    </row>
    <row r="125" spans="2:65" s="171" customFormat="1">
      <c r="B125" s="172"/>
      <c r="D125" s="159" t="s">
        <v>133</v>
      </c>
      <c r="E125" s="173"/>
      <c r="F125" s="174" t="s">
        <v>173</v>
      </c>
      <c r="H125" s="175">
        <v>200</v>
      </c>
      <c r="I125" s="176"/>
      <c r="L125" s="172"/>
      <c r="M125" s="177"/>
      <c r="N125" s="178"/>
      <c r="O125" s="178"/>
      <c r="P125" s="178"/>
      <c r="Q125" s="178"/>
      <c r="R125" s="178"/>
      <c r="S125" s="178"/>
      <c r="T125" s="179"/>
      <c r="AT125" s="173" t="s">
        <v>133</v>
      </c>
      <c r="AU125" s="173" t="s">
        <v>81</v>
      </c>
      <c r="AV125" s="171" t="s">
        <v>83</v>
      </c>
      <c r="AW125" s="171" t="s">
        <v>35</v>
      </c>
      <c r="AX125" s="171" t="s">
        <v>73</v>
      </c>
      <c r="AY125" s="173" t="s">
        <v>121</v>
      </c>
    </row>
    <row r="126" spans="2:65" s="171" customFormat="1">
      <c r="B126" s="172"/>
      <c r="D126" s="159" t="s">
        <v>133</v>
      </c>
      <c r="E126" s="173"/>
      <c r="F126" s="174" t="s">
        <v>174</v>
      </c>
      <c r="H126" s="175">
        <v>313</v>
      </c>
      <c r="I126" s="176"/>
      <c r="L126" s="172"/>
      <c r="M126" s="177"/>
      <c r="N126" s="178"/>
      <c r="O126" s="178"/>
      <c r="P126" s="178"/>
      <c r="Q126" s="178"/>
      <c r="R126" s="178"/>
      <c r="S126" s="178"/>
      <c r="T126" s="179"/>
      <c r="AT126" s="173" t="s">
        <v>133</v>
      </c>
      <c r="AU126" s="173" t="s">
        <v>81</v>
      </c>
      <c r="AV126" s="171" t="s">
        <v>83</v>
      </c>
      <c r="AW126" s="171" t="s">
        <v>35</v>
      </c>
      <c r="AX126" s="171" t="s">
        <v>73</v>
      </c>
      <c r="AY126" s="173" t="s">
        <v>121</v>
      </c>
    </row>
    <row r="127" spans="2:65" s="171" customFormat="1">
      <c r="B127" s="172"/>
      <c r="D127" s="159" t="s">
        <v>133</v>
      </c>
      <c r="E127" s="173"/>
      <c r="F127" s="174" t="s">
        <v>175</v>
      </c>
      <c r="H127" s="175">
        <v>-51</v>
      </c>
      <c r="I127" s="176"/>
      <c r="L127" s="172"/>
      <c r="M127" s="177"/>
      <c r="N127" s="178"/>
      <c r="O127" s="178"/>
      <c r="P127" s="178"/>
      <c r="Q127" s="178"/>
      <c r="R127" s="178"/>
      <c r="S127" s="178"/>
      <c r="T127" s="179"/>
      <c r="AT127" s="173" t="s">
        <v>133</v>
      </c>
      <c r="AU127" s="173" t="s">
        <v>81</v>
      </c>
      <c r="AV127" s="171" t="s">
        <v>83</v>
      </c>
      <c r="AW127" s="171" t="s">
        <v>35</v>
      </c>
      <c r="AX127" s="171" t="s">
        <v>73</v>
      </c>
      <c r="AY127" s="173" t="s">
        <v>121</v>
      </c>
    </row>
    <row r="128" spans="2:65" s="180" customFormat="1">
      <c r="B128" s="181"/>
      <c r="D128" s="159" t="s">
        <v>133</v>
      </c>
      <c r="E128" s="182"/>
      <c r="F128" s="183" t="s">
        <v>152</v>
      </c>
      <c r="H128" s="184">
        <v>462</v>
      </c>
      <c r="I128" s="185"/>
      <c r="L128" s="181"/>
      <c r="M128" s="186"/>
      <c r="N128" s="187"/>
      <c r="O128" s="187"/>
      <c r="P128" s="187"/>
      <c r="Q128" s="187"/>
      <c r="R128" s="187"/>
      <c r="S128" s="187"/>
      <c r="T128" s="188"/>
      <c r="AT128" s="182" t="s">
        <v>133</v>
      </c>
      <c r="AU128" s="182" t="s">
        <v>81</v>
      </c>
      <c r="AV128" s="180" t="s">
        <v>127</v>
      </c>
      <c r="AW128" s="180" t="s">
        <v>35</v>
      </c>
      <c r="AX128" s="180" t="s">
        <v>81</v>
      </c>
      <c r="AY128" s="182" t="s">
        <v>121</v>
      </c>
    </row>
    <row r="129" spans="2:65" s="29" customFormat="1" ht="16.5" customHeight="1">
      <c r="B129" s="146"/>
      <c r="C129" s="147" t="s">
        <v>176</v>
      </c>
      <c r="D129" s="147" t="s">
        <v>122</v>
      </c>
      <c r="E129" s="148" t="s">
        <v>177</v>
      </c>
      <c r="F129" s="149" t="s">
        <v>178</v>
      </c>
      <c r="G129" s="150" t="s">
        <v>125</v>
      </c>
      <c r="H129" s="151">
        <v>372.5</v>
      </c>
      <c r="I129" s="152"/>
      <c r="J129" s="153">
        <f>ROUND(I129*H129,2)</f>
        <v>0</v>
      </c>
      <c r="K129" s="149" t="s">
        <v>126</v>
      </c>
      <c r="L129" s="30"/>
      <c r="M129" s="154"/>
      <c r="N129" s="155" t="s">
        <v>44</v>
      </c>
      <c r="O129" s="49"/>
      <c r="P129" s="156">
        <f>O129*H129</f>
        <v>0</v>
      </c>
      <c r="Q129" s="156">
        <v>0</v>
      </c>
      <c r="R129" s="156">
        <f>Q129*H129</f>
        <v>0</v>
      </c>
      <c r="S129" s="156">
        <v>0</v>
      </c>
      <c r="T129" s="157">
        <f>S129*H129</f>
        <v>0</v>
      </c>
      <c r="AR129" s="16" t="s">
        <v>127</v>
      </c>
      <c r="AT129" s="16" t="s">
        <v>122</v>
      </c>
      <c r="AU129" s="16" t="s">
        <v>81</v>
      </c>
      <c r="AY129" s="16" t="s">
        <v>121</v>
      </c>
      <c r="BE129" s="158">
        <f>IF(N129="základní",J129,0)</f>
        <v>0</v>
      </c>
      <c r="BF129" s="158">
        <f>IF(N129="snížená",J129,0)</f>
        <v>0</v>
      </c>
      <c r="BG129" s="158">
        <f>IF(N129="zákl. přenesená",J129,0)</f>
        <v>0</v>
      </c>
      <c r="BH129" s="158">
        <f>IF(N129="sníž. přenesená",J129,0)</f>
        <v>0</v>
      </c>
      <c r="BI129" s="158">
        <f>IF(N129="nulová",J129,0)</f>
        <v>0</v>
      </c>
      <c r="BJ129" s="16" t="s">
        <v>81</v>
      </c>
      <c r="BK129" s="158">
        <f>ROUND(I129*H129,2)</f>
        <v>0</v>
      </c>
      <c r="BL129" s="16" t="s">
        <v>127</v>
      </c>
      <c r="BM129" s="16" t="s">
        <v>179</v>
      </c>
    </row>
    <row r="130" spans="2:65" s="29" customFormat="1" ht="19.5">
      <c r="B130" s="30"/>
      <c r="D130" s="159" t="s">
        <v>129</v>
      </c>
      <c r="F130" s="160" t="s">
        <v>180</v>
      </c>
      <c r="I130" s="85"/>
      <c r="L130" s="30"/>
      <c r="M130" s="161"/>
      <c r="N130" s="49"/>
      <c r="O130" s="49"/>
      <c r="P130" s="49"/>
      <c r="Q130" s="49"/>
      <c r="R130" s="49"/>
      <c r="S130" s="49"/>
      <c r="T130" s="50"/>
      <c r="AT130" s="16" t="s">
        <v>129</v>
      </c>
      <c r="AU130" s="16" t="s">
        <v>81</v>
      </c>
    </row>
    <row r="131" spans="2:65" s="29" customFormat="1" ht="97.5">
      <c r="B131" s="30"/>
      <c r="D131" s="159" t="s">
        <v>131</v>
      </c>
      <c r="F131" s="162" t="s">
        <v>164</v>
      </c>
      <c r="I131" s="85"/>
      <c r="L131" s="30"/>
      <c r="M131" s="161"/>
      <c r="N131" s="49"/>
      <c r="O131" s="49"/>
      <c r="P131" s="49"/>
      <c r="Q131" s="49"/>
      <c r="R131" s="49"/>
      <c r="S131" s="49"/>
      <c r="T131" s="50"/>
      <c r="AT131" s="16" t="s">
        <v>131</v>
      </c>
      <c r="AU131" s="16" t="s">
        <v>81</v>
      </c>
    </row>
    <row r="132" spans="2:65" s="171" customFormat="1">
      <c r="B132" s="172"/>
      <c r="D132" s="159" t="s">
        <v>133</v>
      </c>
      <c r="E132" s="173"/>
      <c r="F132" s="174" t="s">
        <v>181</v>
      </c>
      <c r="H132" s="175">
        <v>372.5</v>
      </c>
      <c r="I132" s="176"/>
      <c r="L132" s="172"/>
      <c r="M132" s="177"/>
      <c r="N132" s="178"/>
      <c r="O132" s="178"/>
      <c r="P132" s="178"/>
      <c r="Q132" s="178"/>
      <c r="R132" s="178"/>
      <c r="S132" s="178"/>
      <c r="T132" s="179"/>
      <c r="AT132" s="173" t="s">
        <v>133</v>
      </c>
      <c r="AU132" s="173" t="s">
        <v>81</v>
      </c>
      <c r="AV132" s="171" t="s">
        <v>83</v>
      </c>
      <c r="AW132" s="171" t="s">
        <v>35</v>
      </c>
      <c r="AX132" s="171" t="s">
        <v>81</v>
      </c>
      <c r="AY132" s="173" t="s">
        <v>121</v>
      </c>
    </row>
    <row r="133" spans="2:65" s="29" customFormat="1" ht="16.5" customHeight="1">
      <c r="B133" s="146"/>
      <c r="C133" s="147" t="s">
        <v>182</v>
      </c>
      <c r="D133" s="147" t="s">
        <v>122</v>
      </c>
      <c r="E133" s="148" t="s">
        <v>183</v>
      </c>
      <c r="F133" s="149" t="s">
        <v>184</v>
      </c>
      <c r="G133" s="150" t="s">
        <v>125</v>
      </c>
      <c r="H133" s="151">
        <v>51</v>
      </c>
      <c r="I133" s="152"/>
      <c r="J133" s="153">
        <f>ROUND(I133*H133,2)</f>
        <v>0</v>
      </c>
      <c r="K133" s="149" t="s">
        <v>126</v>
      </c>
      <c r="L133" s="30"/>
      <c r="M133" s="154"/>
      <c r="N133" s="155" t="s">
        <v>44</v>
      </c>
      <c r="O133" s="49"/>
      <c r="P133" s="156">
        <f>O133*H133</f>
        <v>0</v>
      </c>
      <c r="Q133" s="156">
        <v>0</v>
      </c>
      <c r="R133" s="156">
        <f>Q133*H133</f>
        <v>0</v>
      </c>
      <c r="S133" s="156">
        <v>0</v>
      </c>
      <c r="T133" s="157">
        <f>S133*H133</f>
        <v>0</v>
      </c>
      <c r="AR133" s="16" t="s">
        <v>127</v>
      </c>
      <c r="AT133" s="16" t="s">
        <v>122</v>
      </c>
      <c r="AU133" s="16" t="s">
        <v>81</v>
      </c>
      <c r="AY133" s="16" t="s">
        <v>121</v>
      </c>
      <c r="BE133" s="158">
        <f>IF(N133="základní",J133,0)</f>
        <v>0</v>
      </c>
      <c r="BF133" s="158">
        <f>IF(N133="snížená",J133,0)</f>
        <v>0</v>
      </c>
      <c r="BG133" s="158">
        <f>IF(N133="zákl. přenesená",J133,0)</f>
        <v>0</v>
      </c>
      <c r="BH133" s="158">
        <f>IF(N133="sníž. přenesená",J133,0)</f>
        <v>0</v>
      </c>
      <c r="BI133" s="158">
        <f>IF(N133="nulová",J133,0)</f>
        <v>0</v>
      </c>
      <c r="BJ133" s="16" t="s">
        <v>81</v>
      </c>
      <c r="BK133" s="158">
        <f>ROUND(I133*H133,2)</f>
        <v>0</v>
      </c>
      <c r="BL133" s="16" t="s">
        <v>127</v>
      </c>
      <c r="BM133" s="16" t="s">
        <v>185</v>
      </c>
    </row>
    <row r="134" spans="2:65" s="29" customFormat="1">
      <c r="B134" s="30"/>
      <c r="D134" s="159" t="s">
        <v>129</v>
      </c>
      <c r="F134" s="160" t="s">
        <v>186</v>
      </c>
      <c r="I134" s="85"/>
      <c r="L134" s="30"/>
      <c r="M134" s="161"/>
      <c r="N134" s="49"/>
      <c r="O134" s="49"/>
      <c r="P134" s="49"/>
      <c r="Q134" s="49"/>
      <c r="R134" s="49"/>
      <c r="S134" s="49"/>
      <c r="T134" s="50"/>
      <c r="AT134" s="16" t="s">
        <v>129</v>
      </c>
      <c r="AU134" s="16" t="s">
        <v>81</v>
      </c>
    </row>
    <row r="135" spans="2:65" s="29" customFormat="1" ht="78">
      <c r="B135" s="30"/>
      <c r="D135" s="159" t="s">
        <v>131</v>
      </c>
      <c r="F135" s="162" t="s">
        <v>187</v>
      </c>
      <c r="I135" s="85"/>
      <c r="L135" s="30"/>
      <c r="M135" s="161"/>
      <c r="N135" s="49"/>
      <c r="O135" s="49"/>
      <c r="P135" s="49"/>
      <c r="Q135" s="49"/>
      <c r="R135" s="49"/>
      <c r="S135" s="49"/>
      <c r="T135" s="50"/>
      <c r="AT135" s="16" t="s">
        <v>131</v>
      </c>
      <c r="AU135" s="16" t="s">
        <v>81</v>
      </c>
    </row>
    <row r="136" spans="2:65" s="171" customFormat="1">
      <c r="B136" s="172"/>
      <c r="D136" s="159" t="s">
        <v>133</v>
      </c>
      <c r="E136" s="173"/>
      <c r="F136" s="174" t="s">
        <v>166</v>
      </c>
      <c r="H136" s="175">
        <v>51</v>
      </c>
      <c r="I136" s="176"/>
      <c r="L136" s="172"/>
      <c r="M136" s="177"/>
      <c r="N136" s="178"/>
      <c r="O136" s="178"/>
      <c r="P136" s="178"/>
      <c r="Q136" s="178"/>
      <c r="R136" s="178"/>
      <c r="S136" s="178"/>
      <c r="T136" s="179"/>
      <c r="AT136" s="173" t="s">
        <v>133</v>
      </c>
      <c r="AU136" s="173" t="s">
        <v>81</v>
      </c>
      <c r="AV136" s="171" t="s">
        <v>83</v>
      </c>
      <c r="AW136" s="171" t="s">
        <v>35</v>
      </c>
      <c r="AX136" s="171" t="s">
        <v>81</v>
      </c>
      <c r="AY136" s="173" t="s">
        <v>121</v>
      </c>
    </row>
    <row r="137" spans="2:65" s="29" customFormat="1" ht="16.5" customHeight="1">
      <c r="B137" s="146"/>
      <c r="C137" s="147" t="s">
        <v>188</v>
      </c>
      <c r="D137" s="147" t="s">
        <v>122</v>
      </c>
      <c r="E137" s="148" t="s">
        <v>189</v>
      </c>
      <c r="F137" s="149" t="s">
        <v>190</v>
      </c>
      <c r="G137" s="150" t="s">
        <v>191</v>
      </c>
      <c r="H137" s="151">
        <v>877.8</v>
      </c>
      <c r="I137" s="152"/>
      <c r="J137" s="153">
        <f>ROUND(I137*H137,2)</f>
        <v>0</v>
      </c>
      <c r="K137" s="149" t="s">
        <v>126</v>
      </c>
      <c r="L137" s="30"/>
      <c r="M137" s="154"/>
      <c r="N137" s="155" t="s">
        <v>44</v>
      </c>
      <c r="O137" s="49"/>
      <c r="P137" s="156">
        <f>O137*H137</f>
        <v>0</v>
      </c>
      <c r="Q137" s="156">
        <v>0</v>
      </c>
      <c r="R137" s="156">
        <f>Q137*H137</f>
        <v>0</v>
      </c>
      <c r="S137" s="156">
        <v>0</v>
      </c>
      <c r="T137" s="157">
        <f>S137*H137</f>
        <v>0</v>
      </c>
      <c r="AR137" s="16" t="s">
        <v>127</v>
      </c>
      <c r="AT137" s="16" t="s">
        <v>122</v>
      </c>
      <c r="AU137" s="16" t="s">
        <v>81</v>
      </c>
      <c r="AY137" s="16" t="s">
        <v>121</v>
      </c>
      <c r="BE137" s="158">
        <f>IF(N137="základní",J137,0)</f>
        <v>0</v>
      </c>
      <c r="BF137" s="158">
        <f>IF(N137="snížená",J137,0)</f>
        <v>0</v>
      </c>
      <c r="BG137" s="158">
        <f>IF(N137="zákl. přenesená",J137,0)</f>
        <v>0</v>
      </c>
      <c r="BH137" s="158">
        <f>IF(N137="sníž. přenesená",J137,0)</f>
        <v>0</v>
      </c>
      <c r="BI137" s="158">
        <f>IF(N137="nulová",J137,0)</f>
        <v>0</v>
      </c>
      <c r="BJ137" s="16" t="s">
        <v>81</v>
      </c>
      <c r="BK137" s="158">
        <f>ROUND(I137*H137,2)</f>
        <v>0</v>
      </c>
      <c r="BL137" s="16" t="s">
        <v>127</v>
      </c>
      <c r="BM137" s="16" t="s">
        <v>192</v>
      </c>
    </row>
    <row r="138" spans="2:65" s="29" customFormat="1">
      <c r="B138" s="30"/>
      <c r="D138" s="159" t="s">
        <v>129</v>
      </c>
      <c r="F138" s="160" t="s">
        <v>193</v>
      </c>
      <c r="I138" s="85"/>
      <c r="L138" s="30"/>
      <c r="M138" s="161"/>
      <c r="N138" s="49"/>
      <c r="O138" s="49"/>
      <c r="P138" s="49"/>
      <c r="Q138" s="49"/>
      <c r="R138" s="49"/>
      <c r="S138" s="49"/>
      <c r="T138" s="50"/>
      <c r="AT138" s="16" t="s">
        <v>129</v>
      </c>
      <c r="AU138" s="16" t="s">
        <v>81</v>
      </c>
    </row>
    <row r="139" spans="2:65" s="29" customFormat="1" ht="19.5">
      <c r="B139" s="30"/>
      <c r="D139" s="159" t="s">
        <v>131</v>
      </c>
      <c r="F139" s="162" t="s">
        <v>194</v>
      </c>
      <c r="I139" s="85"/>
      <c r="L139" s="30"/>
      <c r="M139" s="161"/>
      <c r="N139" s="49"/>
      <c r="O139" s="49"/>
      <c r="P139" s="49"/>
      <c r="Q139" s="49"/>
      <c r="R139" s="49"/>
      <c r="S139" s="49"/>
      <c r="T139" s="50"/>
      <c r="AT139" s="16" t="s">
        <v>131</v>
      </c>
      <c r="AU139" s="16" t="s">
        <v>81</v>
      </c>
    </row>
    <row r="140" spans="2:65" s="171" customFormat="1">
      <c r="B140" s="172"/>
      <c r="D140" s="159" t="s">
        <v>133</v>
      </c>
      <c r="E140" s="173"/>
      <c r="F140" s="174" t="s">
        <v>195</v>
      </c>
      <c r="H140" s="175">
        <v>877.8</v>
      </c>
      <c r="I140" s="176"/>
      <c r="L140" s="172"/>
      <c r="M140" s="177"/>
      <c r="N140" s="178"/>
      <c r="O140" s="178"/>
      <c r="P140" s="178"/>
      <c r="Q140" s="178"/>
      <c r="R140" s="178"/>
      <c r="S140" s="178"/>
      <c r="T140" s="179"/>
      <c r="AT140" s="173" t="s">
        <v>133</v>
      </c>
      <c r="AU140" s="173" t="s">
        <v>81</v>
      </c>
      <c r="AV140" s="171" t="s">
        <v>83</v>
      </c>
      <c r="AW140" s="171" t="s">
        <v>35</v>
      </c>
      <c r="AX140" s="171" t="s">
        <v>81</v>
      </c>
      <c r="AY140" s="173" t="s">
        <v>121</v>
      </c>
    </row>
    <row r="141" spans="2:65" s="134" customFormat="1" ht="25.9" customHeight="1">
      <c r="B141" s="135"/>
      <c r="D141" s="136" t="s">
        <v>72</v>
      </c>
      <c r="E141" s="137" t="s">
        <v>196</v>
      </c>
      <c r="F141" s="137" t="s">
        <v>197</v>
      </c>
      <c r="I141" s="138"/>
      <c r="J141" s="139">
        <f>BK141</f>
        <v>0</v>
      </c>
      <c r="L141" s="135"/>
      <c r="M141" s="140"/>
      <c r="N141" s="141"/>
      <c r="O141" s="141"/>
      <c r="P141" s="142">
        <f>P142+P195+P217+P246+P327+P349</f>
        <v>0</v>
      </c>
      <c r="Q141" s="141"/>
      <c r="R141" s="142">
        <f>R142+R195+R217+R246+R327+R349</f>
        <v>355.12534300000004</v>
      </c>
      <c r="S141" s="141"/>
      <c r="T141" s="143">
        <f>T142+T195+T217+T246+T327+T349</f>
        <v>0</v>
      </c>
      <c r="AR141" s="136" t="s">
        <v>81</v>
      </c>
      <c r="AT141" s="144" t="s">
        <v>72</v>
      </c>
      <c r="AU141" s="144" t="s">
        <v>73</v>
      </c>
      <c r="AY141" s="136" t="s">
        <v>121</v>
      </c>
      <c r="BK141" s="145">
        <f>BK142+BK195+BK217+BK246+BK327+BK349</f>
        <v>0</v>
      </c>
    </row>
    <row r="142" spans="2:65" s="134" customFormat="1" ht="22.9" customHeight="1">
      <c r="B142" s="135"/>
      <c r="D142" s="136" t="s">
        <v>72</v>
      </c>
      <c r="E142" s="189" t="s">
        <v>198</v>
      </c>
      <c r="F142" s="189" t="s">
        <v>199</v>
      </c>
      <c r="I142" s="138"/>
      <c r="J142" s="190">
        <f>BK142</f>
        <v>0</v>
      </c>
      <c r="L142" s="135"/>
      <c r="M142" s="140"/>
      <c r="N142" s="141"/>
      <c r="O142" s="141"/>
      <c r="P142" s="142">
        <f>SUM(P143:P194)</f>
        <v>0</v>
      </c>
      <c r="Q142" s="141"/>
      <c r="R142" s="142">
        <f>SUM(R143:R194)</f>
        <v>6.9387000000000004E-2</v>
      </c>
      <c r="S142" s="141"/>
      <c r="T142" s="143">
        <f>SUM(T143:T194)</f>
        <v>0</v>
      </c>
      <c r="AR142" s="136" t="s">
        <v>81</v>
      </c>
      <c r="AT142" s="144" t="s">
        <v>72</v>
      </c>
      <c r="AU142" s="144" t="s">
        <v>81</v>
      </c>
      <c r="AY142" s="136" t="s">
        <v>121</v>
      </c>
      <c r="BK142" s="145">
        <f>SUM(BK143:BK194)</f>
        <v>0</v>
      </c>
    </row>
    <row r="143" spans="2:65" s="29" customFormat="1" ht="16.5" customHeight="1">
      <c r="B143" s="146"/>
      <c r="C143" s="147" t="s">
        <v>200</v>
      </c>
      <c r="D143" s="147" t="s">
        <v>122</v>
      </c>
      <c r="E143" s="148" t="s">
        <v>201</v>
      </c>
      <c r="F143" s="149" t="s">
        <v>202</v>
      </c>
      <c r="G143" s="150" t="s">
        <v>203</v>
      </c>
      <c r="H143" s="151">
        <v>2290</v>
      </c>
      <c r="I143" s="152"/>
      <c r="J143" s="153">
        <f>ROUND(I143*H143,2)</f>
        <v>0</v>
      </c>
      <c r="K143" s="149" t="s">
        <v>126</v>
      </c>
      <c r="L143" s="30"/>
      <c r="M143" s="154"/>
      <c r="N143" s="155" t="s">
        <v>44</v>
      </c>
      <c r="O143" s="49"/>
      <c r="P143" s="156">
        <f>O143*H143</f>
        <v>0</v>
      </c>
      <c r="Q143" s="156">
        <v>0</v>
      </c>
      <c r="R143" s="156">
        <f>Q143*H143</f>
        <v>0</v>
      </c>
      <c r="S143" s="156">
        <v>0</v>
      </c>
      <c r="T143" s="157">
        <f>S143*H143</f>
        <v>0</v>
      </c>
      <c r="AR143" s="16" t="s">
        <v>127</v>
      </c>
      <c r="AT143" s="16" t="s">
        <v>122</v>
      </c>
      <c r="AU143" s="16" t="s">
        <v>83</v>
      </c>
      <c r="AY143" s="16" t="s">
        <v>121</v>
      </c>
      <c r="BE143" s="158">
        <f>IF(N143="základní",J143,0)</f>
        <v>0</v>
      </c>
      <c r="BF143" s="158">
        <f>IF(N143="snížená",J143,0)</f>
        <v>0</v>
      </c>
      <c r="BG143" s="158">
        <f>IF(N143="zákl. přenesená",J143,0)</f>
        <v>0</v>
      </c>
      <c r="BH143" s="158">
        <f>IF(N143="sníž. přenesená",J143,0)</f>
        <v>0</v>
      </c>
      <c r="BI143" s="158">
        <f>IF(N143="nulová",J143,0)</f>
        <v>0</v>
      </c>
      <c r="BJ143" s="16" t="s">
        <v>81</v>
      </c>
      <c r="BK143" s="158">
        <f>ROUND(I143*H143,2)</f>
        <v>0</v>
      </c>
      <c r="BL143" s="16" t="s">
        <v>127</v>
      </c>
      <c r="BM143" s="16" t="s">
        <v>204</v>
      </c>
    </row>
    <row r="144" spans="2:65" s="29" customFormat="1">
      <c r="B144" s="30"/>
      <c r="D144" s="159" t="s">
        <v>129</v>
      </c>
      <c r="F144" s="160" t="s">
        <v>205</v>
      </c>
      <c r="I144" s="85"/>
      <c r="L144" s="30"/>
      <c r="M144" s="161"/>
      <c r="N144" s="49"/>
      <c r="O144" s="49"/>
      <c r="P144" s="49"/>
      <c r="Q144" s="49"/>
      <c r="R144" s="49"/>
      <c r="S144" s="49"/>
      <c r="T144" s="50"/>
      <c r="AT144" s="16" t="s">
        <v>129</v>
      </c>
      <c r="AU144" s="16" t="s">
        <v>83</v>
      </c>
    </row>
    <row r="145" spans="2:65" s="29" customFormat="1" ht="68.25">
      <c r="B145" s="30"/>
      <c r="D145" s="159" t="s">
        <v>131</v>
      </c>
      <c r="F145" s="162" t="s">
        <v>206</v>
      </c>
      <c r="I145" s="85"/>
      <c r="L145" s="30"/>
      <c r="M145" s="161"/>
      <c r="N145" s="49"/>
      <c r="O145" s="49"/>
      <c r="P145" s="49"/>
      <c r="Q145" s="49"/>
      <c r="R145" s="49"/>
      <c r="S145" s="49"/>
      <c r="T145" s="50"/>
      <c r="AT145" s="16" t="s">
        <v>131</v>
      </c>
      <c r="AU145" s="16" t="s">
        <v>83</v>
      </c>
    </row>
    <row r="146" spans="2:65" s="163" customFormat="1">
      <c r="B146" s="164"/>
      <c r="D146" s="159" t="s">
        <v>133</v>
      </c>
      <c r="E146" s="165"/>
      <c r="F146" s="166" t="s">
        <v>134</v>
      </c>
      <c r="H146" s="165"/>
      <c r="I146" s="167"/>
      <c r="L146" s="164"/>
      <c r="M146" s="168"/>
      <c r="N146" s="169"/>
      <c r="O146" s="169"/>
      <c r="P146" s="169"/>
      <c r="Q146" s="169"/>
      <c r="R146" s="169"/>
      <c r="S146" s="169"/>
      <c r="T146" s="170"/>
      <c r="AT146" s="165" t="s">
        <v>133</v>
      </c>
      <c r="AU146" s="165" t="s">
        <v>83</v>
      </c>
      <c r="AV146" s="163" t="s">
        <v>81</v>
      </c>
      <c r="AW146" s="163" t="s">
        <v>35</v>
      </c>
      <c r="AX146" s="163" t="s">
        <v>73</v>
      </c>
      <c r="AY146" s="165" t="s">
        <v>121</v>
      </c>
    </row>
    <row r="147" spans="2:65" s="171" customFormat="1">
      <c r="B147" s="172"/>
      <c r="D147" s="159" t="s">
        <v>133</v>
      </c>
      <c r="E147" s="173"/>
      <c r="F147" s="174" t="s">
        <v>207</v>
      </c>
      <c r="H147" s="175">
        <v>2290</v>
      </c>
      <c r="I147" s="176"/>
      <c r="L147" s="172"/>
      <c r="M147" s="177"/>
      <c r="N147" s="178"/>
      <c r="O147" s="178"/>
      <c r="P147" s="178"/>
      <c r="Q147" s="178"/>
      <c r="R147" s="178"/>
      <c r="S147" s="178"/>
      <c r="T147" s="179"/>
      <c r="AT147" s="173" t="s">
        <v>133</v>
      </c>
      <c r="AU147" s="173" t="s">
        <v>83</v>
      </c>
      <c r="AV147" s="171" t="s">
        <v>83</v>
      </c>
      <c r="AW147" s="171" t="s">
        <v>35</v>
      </c>
      <c r="AX147" s="171" t="s">
        <v>81</v>
      </c>
      <c r="AY147" s="173" t="s">
        <v>121</v>
      </c>
    </row>
    <row r="148" spans="2:65" s="29" customFormat="1" ht="16.5" customHeight="1">
      <c r="B148" s="146"/>
      <c r="C148" s="147" t="s">
        <v>208</v>
      </c>
      <c r="D148" s="147" t="s">
        <v>122</v>
      </c>
      <c r="E148" s="148" t="s">
        <v>209</v>
      </c>
      <c r="F148" s="149" t="s">
        <v>210</v>
      </c>
      <c r="G148" s="150" t="s">
        <v>203</v>
      </c>
      <c r="H148" s="151">
        <v>2290</v>
      </c>
      <c r="I148" s="152"/>
      <c r="J148" s="153">
        <f>ROUND(I148*H148,2)</f>
        <v>0</v>
      </c>
      <c r="K148" s="149" t="s">
        <v>126</v>
      </c>
      <c r="L148" s="30"/>
      <c r="M148" s="154"/>
      <c r="N148" s="155" t="s">
        <v>44</v>
      </c>
      <c r="O148" s="49"/>
      <c r="P148" s="156">
        <f>O148*H148</f>
        <v>0</v>
      </c>
      <c r="Q148" s="156">
        <v>0</v>
      </c>
      <c r="R148" s="156">
        <f>Q148*H148</f>
        <v>0</v>
      </c>
      <c r="S148" s="156">
        <v>0</v>
      </c>
      <c r="T148" s="157">
        <f>S148*H148</f>
        <v>0</v>
      </c>
      <c r="AR148" s="16" t="s">
        <v>127</v>
      </c>
      <c r="AT148" s="16" t="s">
        <v>122</v>
      </c>
      <c r="AU148" s="16" t="s">
        <v>83</v>
      </c>
      <c r="AY148" s="16" t="s">
        <v>121</v>
      </c>
      <c r="BE148" s="158">
        <f>IF(N148="základní",J148,0)</f>
        <v>0</v>
      </c>
      <c r="BF148" s="158">
        <f>IF(N148="snížená",J148,0)</f>
        <v>0</v>
      </c>
      <c r="BG148" s="158">
        <f>IF(N148="zákl. přenesená",J148,0)</f>
        <v>0</v>
      </c>
      <c r="BH148" s="158">
        <f>IF(N148="sníž. přenesená",J148,0)</f>
        <v>0</v>
      </c>
      <c r="BI148" s="158">
        <f>IF(N148="nulová",J148,0)</f>
        <v>0</v>
      </c>
      <c r="BJ148" s="16" t="s">
        <v>81</v>
      </c>
      <c r="BK148" s="158">
        <f>ROUND(I148*H148,2)</f>
        <v>0</v>
      </c>
      <c r="BL148" s="16" t="s">
        <v>127</v>
      </c>
      <c r="BM148" s="16" t="s">
        <v>211</v>
      </c>
    </row>
    <row r="149" spans="2:65" s="29" customFormat="1">
      <c r="B149" s="30"/>
      <c r="D149" s="159" t="s">
        <v>129</v>
      </c>
      <c r="F149" s="160" t="s">
        <v>212</v>
      </c>
      <c r="I149" s="85"/>
      <c r="L149" s="30"/>
      <c r="M149" s="161"/>
      <c r="N149" s="49"/>
      <c r="O149" s="49"/>
      <c r="P149" s="49"/>
      <c r="Q149" s="49"/>
      <c r="R149" s="49"/>
      <c r="S149" s="49"/>
      <c r="T149" s="50"/>
      <c r="AT149" s="16" t="s">
        <v>129</v>
      </c>
      <c r="AU149" s="16" t="s">
        <v>83</v>
      </c>
    </row>
    <row r="150" spans="2:65" s="29" customFormat="1" ht="68.25">
      <c r="B150" s="30"/>
      <c r="D150" s="159" t="s">
        <v>131</v>
      </c>
      <c r="F150" s="162" t="s">
        <v>213</v>
      </c>
      <c r="I150" s="85"/>
      <c r="L150" s="30"/>
      <c r="M150" s="161"/>
      <c r="N150" s="49"/>
      <c r="O150" s="49"/>
      <c r="P150" s="49"/>
      <c r="Q150" s="49"/>
      <c r="R150" s="49"/>
      <c r="S150" s="49"/>
      <c r="T150" s="50"/>
      <c r="AT150" s="16" t="s">
        <v>131</v>
      </c>
      <c r="AU150" s="16" t="s">
        <v>83</v>
      </c>
    </row>
    <row r="151" spans="2:65" s="163" customFormat="1">
      <c r="B151" s="164"/>
      <c r="D151" s="159" t="s">
        <v>133</v>
      </c>
      <c r="E151" s="165"/>
      <c r="F151" s="166" t="s">
        <v>134</v>
      </c>
      <c r="H151" s="165"/>
      <c r="I151" s="167"/>
      <c r="L151" s="164"/>
      <c r="M151" s="168"/>
      <c r="N151" s="169"/>
      <c r="O151" s="169"/>
      <c r="P151" s="169"/>
      <c r="Q151" s="169"/>
      <c r="R151" s="169"/>
      <c r="S151" s="169"/>
      <c r="T151" s="170"/>
      <c r="AT151" s="165" t="s">
        <v>133</v>
      </c>
      <c r="AU151" s="165" t="s">
        <v>83</v>
      </c>
      <c r="AV151" s="163" t="s">
        <v>81</v>
      </c>
      <c r="AW151" s="163" t="s">
        <v>35</v>
      </c>
      <c r="AX151" s="163" t="s">
        <v>73</v>
      </c>
      <c r="AY151" s="165" t="s">
        <v>121</v>
      </c>
    </row>
    <row r="152" spans="2:65" s="171" customFormat="1">
      <c r="B152" s="172"/>
      <c r="D152" s="159" t="s">
        <v>133</v>
      </c>
      <c r="E152" s="173"/>
      <c r="F152" s="174" t="s">
        <v>214</v>
      </c>
      <c r="H152" s="175">
        <v>2290</v>
      </c>
      <c r="I152" s="176"/>
      <c r="L152" s="172"/>
      <c r="M152" s="177"/>
      <c r="N152" s="178"/>
      <c r="O152" s="178"/>
      <c r="P152" s="178"/>
      <c r="Q152" s="178"/>
      <c r="R152" s="178"/>
      <c r="S152" s="178"/>
      <c r="T152" s="179"/>
      <c r="AT152" s="173" t="s">
        <v>133</v>
      </c>
      <c r="AU152" s="173" t="s">
        <v>83</v>
      </c>
      <c r="AV152" s="171" t="s">
        <v>83</v>
      </c>
      <c r="AW152" s="171" t="s">
        <v>35</v>
      </c>
      <c r="AX152" s="171" t="s">
        <v>81</v>
      </c>
      <c r="AY152" s="173" t="s">
        <v>121</v>
      </c>
    </row>
    <row r="153" spans="2:65" s="29" customFormat="1" ht="16.5" customHeight="1">
      <c r="B153" s="146"/>
      <c r="C153" s="191" t="s">
        <v>215</v>
      </c>
      <c r="D153" s="191" t="s">
        <v>216</v>
      </c>
      <c r="E153" s="192" t="s">
        <v>217</v>
      </c>
      <c r="F153" s="193" t="s">
        <v>218</v>
      </c>
      <c r="G153" s="194" t="s">
        <v>125</v>
      </c>
      <c r="H153" s="195">
        <v>229</v>
      </c>
      <c r="I153" s="196"/>
      <c r="J153" s="197">
        <f>ROUND(I153*H153,2)</f>
        <v>0</v>
      </c>
      <c r="K153" s="193"/>
      <c r="L153" s="198"/>
      <c r="M153" s="199"/>
      <c r="N153" s="200" t="s">
        <v>44</v>
      </c>
      <c r="O153" s="49"/>
      <c r="P153" s="156">
        <f>O153*H153</f>
        <v>0</v>
      </c>
      <c r="Q153" s="156">
        <v>0</v>
      </c>
      <c r="R153" s="156">
        <f>Q153*H153</f>
        <v>0</v>
      </c>
      <c r="S153" s="156">
        <v>0</v>
      </c>
      <c r="T153" s="157">
        <f>S153*H153</f>
        <v>0</v>
      </c>
      <c r="AR153" s="16" t="s">
        <v>182</v>
      </c>
      <c r="AT153" s="16" t="s">
        <v>216</v>
      </c>
      <c r="AU153" s="16" t="s">
        <v>83</v>
      </c>
      <c r="AY153" s="16" t="s">
        <v>121</v>
      </c>
      <c r="BE153" s="158">
        <f>IF(N153="základní",J153,0)</f>
        <v>0</v>
      </c>
      <c r="BF153" s="158">
        <f>IF(N153="snížená",J153,0)</f>
        <v>0</v>
      </c>
      <c r="BG153" s="158">
        <f>IF(N153="zákl. přenesená",J153,0)</f>
        <v>0</v>
      </c>
      <c r="BH153" s="158">
        <f>IF(N153="sníž. přenesená",J153,0)</f>
        <v>0</v>
      </c>
      <c r="BI153" s="158">
        <f>IF(N153="nulová",J153,0)</f>
        <v>0</v>
      </c>
      <c r="BJ153" s="16" t="s">
        <v>81</v>
      </c>
      <c r="BK153" s="158">
        <f>ROUND(I153*H153,2)</f>
        <v>0</v>
      </c>
      <c r="BL153" s="16" t="s">
        <v>127</v>
      </c>
      <c r="BM153" s="16" t="s">
        <v>219</v>
      </c>
    </row>
    <row r="154" spans="2:65" s="29" customFormat="1">
      <c r="B154" s="30"/>
      <c r="D154" s="159" t="s">
        <v>129</v>
      </c>
      <c r="F154" s="160" t="s">
        <v>218</v>
      </c>
      <c r="I154" s="85"/>
      <c r="L154" s="30"/>
      <c r="M154" s="161"/>
      <c r="N154" s="49"/>
      <c r="O154" s="49"/>
      <c r="P154" s="49"/>
      <c r="Q154" s="49"/>
      <c r="R154" s="49"/>
      <c r="S154" s="49"/>
      <c r="T154" s="50"/>
      <c r="AT154" s="16" t="s">
        <v>129</v>
      </c>
      <c r="AU154" s="16" t="s">
        <v>83</v>
      </c>
    </row>
    <row r="155" spans="2:65" s="163" customFormat="1">
      <c r="B155" s="164"/>
      <c r="D155" s="159" t="s">
        <v>133</v>
      </c>
      <c r="E155" s="165"/>
      <c r="F155" s="166" t="s">
        <v>220</v>
      </c>
      <c r="H155" s="165"/>
      <c r="I155" s="167"/>
      <c r="L155" s="164"/>
      <c r="M155" s="168"/>
      <c r="N155" s="169"/>
      <c r="O155" s="169"/>
      <c r="P155" s="169"/>
      <c r="Q155" s="169"/>
      <c r="R155" s="169"/>
      <c r="S155" s="169"/>
      <c r="T155" s="170"/>
      <c r="AT155" s="165" t="s">
        <v>133</v>
      </c>
      <c r="AU155" s="165" t="s">
        <v>83</v>
      </c>
      <c r="AV155" s="163" t="s">
        <v>81</v>
      </c>
      <c r="AW155" s="163" t="s">
        <v>35</v>
      </c>
      <c r="AX155" s="163" t="s">
        <v>73</v>
      </c>
      <c r="AY155" s="165" t="s">
        <v>121</v>
      </c>
    </row>
    <row r="156" spans="2:65" s="171" customFormat="1">
      <c r="B156" s="172"/>
      <c r="D156" s="159" t="s">
        <v>133</v>
      </c>
      <c r="E156" s="173"/>
      <c r="F156" s="174" t="s">
        <v>221</v>
      </c>
      <c r="H156" s="175">
        <v>229</v>
      </c>
      <c r="I156" s="176"/>
      <c r="L156" s="172"/>
      <c r="M156" s="177"/>
      <c r="N156" s="178"/>
      <c r="O156" s="178"/>
      <c r="P156" s="178"/>
      <c r="Q156" s="178"/>
      <c r="R156" s="178"/>
      <c r="S156" s="178"/>
      <c r="T156" s="179"/>
      <c r="AT156" s="173" t="s">
        <v>133</v>
      </c>
      <c r="AU156" s="173" t="s">
        <v>83</v>
      </c>
      <c r="AV156" s="171" t="s">
        <v>83</v>
      </c>
      <c r="AW156" s="171" t="s">
        <v>35</v>
      </c>
      <c r="AX156" s="171" t="s">
        <v>81</v>
      </c>
      <c r="AY156" s="173" t="s">
        <v>121</v>
      </c>
    </row>
    <row r="157" spans="2:65" s="29" customFormat="1" ht="16.5" customHeight="1">
      <c r="B157" s="146"/>
      <c r="C157" s="147" t="s">
        <v>222</v>
      </c>
      <c r="D157" s="147" t="s">
        <v>122</v>
      </c>
      <c r="E157" s="148" t="s">
        <v>223</v>
      </c>
      <c r="F157" s="149" t="s">
        <v>224</v>
      </c>
      <c r="G157" s="150" t="s">
        <v>203</v>
      </c>
      <c r="H157" s="151">
        <v>2290</v>
      </c>
      <c r="I157" s="152"/>
      <c r="J157" s="153">
        <f>ROUND(I157*H157,2)</f>
        <v>0</v>
      </c>
      <c r="K157" s="149" t="s">
        <v>126</v>
      </c>
      <c r="L157" s="30"/>
      <c r="M157" s="154"/>
      <c r="N157" s="155" t="s">
        <v>44</v>
      </c>
      <c r="O157" s="49"/>
      <c r="P157" s="156">
        <f>O157*H157</f>
        <v>0</v>
      </c>
      <c r="Q157" s="156">
        <v>0</v>
      </c>
      <c r="R157" s="156">
        <f>Q157*H157</f>
        <v>0</v>
      </c>
      <c r="S157" s="156">
        <v>0</v>
      </c>
      <c r="T157" s="157">
        <f>S157*H157</f>
        <v>0</v>
      </c>
      <c r="AR157" s="16" t="s">
        <v>127</v>
      </c>
      <c r="AT157" s="16" t="s">
        <v>122</v>
      </c>
      <c r="AU157" s="16" t="s">
        <v>83</v>
      </c>
      <c r="AY157" s="16" t="s">
        <v>121</v>
      </c>
      <c r="BE157" s="158">
        <f>IF(N157="základní",J157,0)</f>
        <v>0</v>
      </c>
      <c r="BF157" s="158">
        <f>IF(N157="snížená",J157,0)</f>
        <v>0</v>
      </c>
      <c r="BG157" s="158">
        <f>IF(N157="zákl. přenesená",J157,0)</f>
        <v>0</v>
      </c>
      <c r="BH157" s="158">
        <f>IF(N157="sníž. přenesená",J157,0)</f>
        <v>0</v>
      </c>
      <c r="BI157" s="158">
        <f>IF(N157="nulová",J157,0)</f>
        <v>0</v>
      </c>
      <c r="BJ157" s="16" t="s">
        <v>81</v>
      </c>
      <c r="BK157" s="158">
        <f>ROUND(I157*H157,2)</f>
        <v>0</v>
      </c>
      <c r="BL157" s="16" t="s">
        <v>127</v>
      </c>
      <c r="BM157" s="16" t="s">
        <v>225</v>
      </c>
    </row>
    <row r="158" spans="2:65" s="29" customFormat="1">
      <c r="B158" s="30"/>
      <c r="D158" s="159" t="s">
        <v>129</v>
      </c>
      <c r="F158" s="160" t="s">
        <v>226</v>
      </c>
      <c r="I158" s="85"/>
      <c r="L158" s="30"/>
      <c r="M158" s="161"/>
      <c r="N158" s="49"/>
      <c r="O158" s="49"/>
      <c r="P158" s="49"/>
      <c r="Q158" s="49"/>
      <c r="R158" s="49"/>
      <c r="S158" s="49"/>
      <c r="T158" s="50"/>
      <c r="AT158" s="16" t="s">
        <v>129</v>
      </c>
      <c r="AU158" s="16" t="s">
        <v>83</v>
      </c>
    </row>
    <row r="159" spans="2:65" s="29" customFormat="1" ht="19.5">
      <c r="B159" s="30"/>
      <c r="D159" s="159" t="s">
        <v>131</v>
      </c>
      <c r="F159" s="162" t="s">
        <v>227</v>
      </c>
      <c r="I159" s="85"/>
      <c r="L159" s="30"/>
      <c r="M159" s="161"/>
      <c r="N159" s="49"/>
      <c r="O159" s="49"/>
      <c r="P159" s="49"/>
      <c r="Q159" s="49"/>
      <c r="R159" s="49"/>
      <c r="S159" s="49"/>
      <c r="T159" s="50"/>
      <c r="AT159" s="16" t="s">
        <v>131</v>
      </c>
      <c r="AU159" s="16" t="s">
        <v>83</v>
      </c>
    </row>
    <row r="160" spans="2:65" s="163" customFormat="1">
      <c r="B160" s="164"/>
      <c r="D160" s="159" t="s">
        <v>133</v>
      </c>
      <c r="E160" s="165"/>
      <c r="F160" s="166" t="s">
        <v>134</v>
      </c>
      <c r="H160" s="165"/>
      <c r="I160" s="167"/>
      <c r="L160" s="164"/>
      <c r="M160" s="168"/>
      <c r="N160" s="169"/>
      <c r="O160" s="169"/>
      <c r="P160" s="169"/>
      <c r="Q160" s="169"/>
      <c r="R160" s="169"/>
      <c r="S160" s="169"/>
      <c r="T160" s="170"/>
      <c r="AT160" s="165" t="s">
        <v>133</v>
      </c>
      <c r="AU160" s="165" t="s">
        <v>83</v>
      </c>
      <c r="AV160" s="163" t="s">
        <v>81</v>
      </c>
      <c r="AW160" s="163" t="s">
        <v>35</v>
      </c>
      <c r="AX160" s="163" t="s">
        <v>73</v>
      </c>
      <c r="AY160" s="165" t="s">
        <v>121</v>
      </c>
    </row>
    <row r="161" spans="2:65" s="171" customFormat="1">
      <c r="B161" s="172"/>
      <c r="D161" s="159" t="s">
        <v>133</v>
      </c>
      <c r="E161" s="173"/>
      <c r="F161" s="174" t="s">
        <v>228</v>
      </c>
      <c r="H161" s="175">
        <v>2290</v>
      </c>
      <c r="I161" s="176"/>
      <c r="L161" s="172"/>
      <c r="M161" s="177"/>
      <c r="N161" s="178"/>
      <c r="O161" s="178"/>
      <c r="P161" s="178"/>
      <c r="Q161" s="178"/>
      <c r="R161" s="178"/>
      <c r="S161" s="178"/>
      <c r="T161" s="179"/>
      <c r="AT161" s="173" t="s">
        <v>133</v>
      </c>
      <c r="AU161" s="173" t="s">
        <v>83</v>
      </c>
      <c r="AV161" s="171" t="s">
        <v>83</v>
      </c>
      <c r="AW161" s="171" t="s">
        <v>35</v>
      </c>
      <c r="AX161" s="171" t="s">
        <v>81</v>
      </c>
      <c r="AY161" s="173" t="s">
        <v>121</v>
      </c>
    </row>
    <row r="162" spans="2:65" s="29" customFormat="1" ht="16.5" customHeight="1">
      <c r="B162" s="146"/>
      <c r="C162" s="147" t="s">
        <v>229</v>
      </c>
      <c r="D162" s="147" t="s">
        <v>122</v>
      </c>
      <c r="E162" s="148" t="s">
        <v>230</v>
      </c>
      <c r="F162" s="149" t="s">
        <v>231</v>
      </c>
      <c r="G162" s="150" t="s">
        <v>203</v>
      </c>
      <c r="H162" s="151">
        <v>2290</v>
      </c>
      <c r="I162" s="152"/>
      <c r="J162" s="153">
        <f>ROUND(I162*H162,2)</f>
        <v>0</v>
      </c>
      <c r="K162" s="149" t="s">
        <v>126</v>
      </c>
      <c r="L162" s="30"/>
      <c r="M162" s="154"/>
      <c r="N162" s="155" t="s">
        <v>44</v>
      </c>
      <c r="O162" s="49"/>
      <c r="P162" s="156">
        <f>O162*H162</f>
        <v>0</v>
      </c>
      <c r="Q162" s="156">
        <v>2.9999999999999999E-7</v>
      </c>
      <c r="R162" s="156">
        <f>Q162*H162</f>
        <v>6.87E-4</v>
      </c>
      <c r="S162" s="156">
        <v>0</v>
      </c>
      <c r="T162" s="157">
        <f>S162*H162</f>
        <v>0</v>
      </c>
      <c r="AR162" s="16" t="s">
        <v>127</v>
      </c>
      <c r="AT162" s="16" t="s">
        <v>122</v>
      </c>
      <c r="AU162" s="16" t="s">
        <v>83</v>
      </c>
      <c r="AY162" s="16" t="s">
        <v>121</v>
      </c>
      <c r="BE162" s="158">
        <f>IF(N162="základní",J162,0)</f>
        <v>0</v>
      </c>
      <c r="BF162" s="158">
        <f>IF(N162="snížená",J162,0)</f>
        <v>0</v>
      </c>
      <c r="BG162" s="158">
        <f>IF(N162="zákl. přenesená",J162,0)</f>
        <v>0</v>
      </c>
      <c r="BH162" s="158">
        <f>IF(N162="sníž. přenesená",J162,0)</f>
        <v>0</v>
      </c>
      <c r="BI162" s="158">
        <f>IF(N162="nulová",J162,0)</f>
        <v>0</v>
      </c>
      <c r="BJ162" s="16" t="s">
        <v>81</v>
      </c>
      <c r="BK162" s="158">
        <f>ROUND(I162*H162,2)</f>
        <v>0</v>
      </c>
      <c r="BL162" s="16" t="s">
        <v>127</v>
      </c>
      <c r="BM162" s="16" t="s">
        <v>232</v>
      </c>
    </row>
    <row r="163" spans="2:65" s="29" customFormat="1" ht="19.5">
      <c r="B163" s="30"/>
      <c r="D163" s="159" t="s">
        <v>129</v>
      </c>
      <c r="F163" s="160" t="s">
        <v>233</v>
      </c>
      <c r="I163" s="85"/>
      <c r="L163" s="30"/>
      <c r="M163" s="161"/>
      <c r="N163" s="49"/>
      <c r="O163" s="49"/>
      <c r="P163" s="49"/>
      <c r="Q163" s="49"/>
      <c r="R163" s="49"/>
      <c r="S163" s="49"/>
      <c r="T163" s="50"/>
      <c r="AT163" s="16" t="s">
        <v>129</v>
      </c>
      <c r="AU163" s="16" t="s">
        <v>83</v>
      </c>
    </row>
    <row r="164" spans="2:65" s="29" customFormat="1" ht="78">
      <c r="B164" s="30"/>
      <c r="D164" s="159" t="s">
        <v>131</v>
      </c>
      <c r="F164" s="162" t="s">
        <v>234</v>
      </c>
      <c r="I164" s="85"/>
      <c r="L164" s="30"/>
      <c r="M164" s="161"/>
      <c r="N164" s="49"/>
      <c r="O164" s="49"/>
      <c r="P164" s="49"/>
      <c r="Q164" s="49"/>
      <c r="R164" s="49"/>
      <c r="S164" s="49"/>
      <c r="T164" s="50"/>
      <c r="AT164" s="16" t="s">
        <v>131</v>
      </c>
      <c r="AU164" s="16" t="s">
        <v>83</v>
      </c>
    </row>
    <row r="165" spans="2:65" s="163" customFormat="1">
      <c r="B165" s="164"/>
      <c r="D165" s="159" t="s">
        <v>133</v>
      </c>
      <c r="E165" s="165"/>
      <c r="F165" s="166" t="s">
        <v>134</v>
      </c>
      <c r="H165" s="165"/>
      <c r="I165" s="167"/>
      <c r="L165" s="164"/>
      <c r="M165" s="168"/>
      <c r="N165" s="169"/>
      <c r="O165" s="169"/>
      <c r="P165" s="169"/>
      <c r="Q165" s="169"/>
      <c r="R165" s="169"/>
      <c r="S165" s="169"/>
      <c r="T165" s="170"/>
      <c r="AT165" s="165" t="s">
        <v>133</v>
      </c>
      <c r="AU165" s="165" t="s">
        <v>83</v>
      </c>
      <c r="AV165" s="163" t="s">
        <v>81</v>
      </c>
      <c r="AW165" s="163" t="s">
        <v>35</v>
      </c>
      <c r="AX165" s="163" t="s">
        <v>73</v>
      </c>
      <c r="AY165" s="165" t="s">
        <v>121</v>
      </c>
    </row>
    <row r="166" spans="2:65" s="171" customFormat="1">
      <c r="B166" s="172"/>
      <c r="D166" s="159" t="s">
        <v>133</v>
      </c>
      <c r="E166" s="173"/>
      <c r="F166" s="174" t="s">
        <v>228</v>
      </c>
      <c r="H166" s="175">
        <v>2290</v>
      </c>
      <c r="I166" s="176"/>
      <c r="L166" s="172"/>
      <c r="M166" s="177"/>
      <c r="N166" s="178"/>
      <c r="O166" s="178"/>
      <c r="P166" s="178"/>
      <c r="Q166" s="178"/>
      <c r="R166" s="178"/>
      <c r="S166" s="178"/>
      <c r="T166" s="179"/>
      <c r="AT166" s="173" t="s">
        <v>133</v>
      </c>
      <c r="AU166" s="173" t="s">
        <v>83</v>
      </c>
      <c r="AV166" s="171" t="s">
        <v>83</v>
      </c>
      <c r="AW166" s="171" t="s">
        <v>35</v>
      </c>
      <c r="AX166" s="171" t="s">
        <v>81</v>
      </c>
      <c r="AY166" s="173" t="s">
        <v>121</v>
      </c>
    </row>
    <row r="167" spans="2:65" s="29" customFormat="1" ht="16.5" customHeight="1">
      <c r="B167" s="146"/>
      <c r="C167" s="191" t="s">
        <v>7</v>
      </c>
      <c r="D167" s="191" t="s">
        <v>216</v>
      </c>
      <c r="E167" s="192" t="s">
        <v>235</v>
      </c>
      <c r="F167" s="193" t="s">
        <v>236</v>
      </c>
      <c r="G167" s="194" t="s">
        <v>237</v>
      </c>
      <c r="H167" s="195">
        <v>1.145</v>
      </c>
      <c r="I167" s="196"/>
      <c r="J167" s="197">
        <f>ROUND(I167*H167,2)</f>
        <v>0</v>
      </c>
      <c r="K167" s="193"/>
      <c r="L167" s="198"/>
      <c r="M167" s="199"/>
      <c r="N167" s="200" t="s">
        <v>44</v>
      </c>
      <c r="O167" s="49"/>
      <c r="P167" s="156">
        <f>O167*H167</f>
        <v>0</v>
      </c>
      <c r="Q167" s="156">
        <v>0</v>
      </c>
      <c r="R167" s="156">
        <f>Q167*H167</f>
        <v>0</v>
      </c>
      <c r="S167" s="156">
        <v>0</v>
      </c>
      <c r="T167" s="157">
        <f>S167*H167</f>
        <v>0</v>
      </c>
      <c r="AR167" s="16" t="s">
        <v>182</v>
      </c>
      <c r="AT167" s="16" t="s">
        <v>216</v>
      </c>
      <c r="AU167" s="16" t="s">
        <v>83</v>
      </c>
      <c r="AY167" s="16" t="s">
        <v>121</v>
      </c>
      <c r="BE167" s="158">
        <f>IF(N167="základní",J167,0)</f>
        <v>0</v>
      </c>
      <c r="BF167" s="158">
        <f>IF(N167="snížená",J167,0)</f>
        <v>0</v>
      </c>
      <c r="BG167" s="158">
        <f>IF(N167="zákl. přenesená",J167,0)</f>
        <v>0</v>
      </c>
      <c r="BH167" s="158">
        <f>IF(N167="sníž. přenesená",J167,0)</f>
        <v>0</v>
      </c>
      <c r="BI167" s="158">
        <f>IF(N167="nulová",J167,0)</f>
        <v>0</v>
      </c>
      <c r="BJ167" s="16" t="s">
        <v>81</v>
      </c>
      <c r="BK167" s="158">
        <f>ROUND(I167*H167,2)</f>
        <v>0</v>
      </c>
      <c r="BL167" s="16" t="s">
        <v>127</v>
      </c>
      <c r="BM167" s="16" t="s">
        <v>238</v>
      </c>
    </row>
    <row r="168" spans="2:65" s="29" customFormat="1">
      <c r="B168" s="30"/>
      <c r="D168" s="159" t="s">
        <v>129</v>
      </c>
      <c r="F168" s="160" t="s">
        <v>236</v>
      </c>
      <c r="I168" s="85"/>
      <c r="L168" s="30"/>
      <c r="M168" s="161"/>
      <c r="N168" s="49"/>
      <c r="O168" s="49"/>
      <c r="P168" s="49"/>
      <c r="Q168" s="49"/>
      <c r="R168" s="49"/>
      <c r="S168" s="49"/>
      <c r="T168" s="50"/>
      <c r="AT168" s="16" t="s">
        <v>129</v>
      </c>
      <c r="AU168" s="16" t="s">
        <v>83</v>
      </c>
    </row>
    <row r="169" spans="2:65" s="163" customFormat="1">
      <c r="B169" s="164"/>
      <c r="D169" s="159" t="s">
        <v>133</v>
      </c>
      <c r="E169" s="165"/>
      <c r="F169" s="166" t="s">
        <v>239</v>
      </c>
      <c r="H169" s="165"/>
      <c r="I169" s="167"/>
      <c r="L169" s="164"/>
      <c r="M169" s="168"/>
      <c r="N169" s="169"/>
      <c r="O169" s="169"/>
      <c r="P169" s="169"/>
      <c r="Q169" s="169"/>
      <c r="R169" s="169"/>
      <c r="S169" s="169"/>
      <c r="T169" s="170"/>
      <c r="AT169" s="165" t="s">
        <v>133</v>
      </c>
      <c r="AU169" s="165" t="s">
        <v>83</v>
      </c>
      <c r="AV169" s="163" t="s">
        <v>81</v>
      </c>
      <c r="AW169" s="163" t="s">
        <v>35</v>
      </c>
      <c r="AX169" s="163" t="s">
        <v>73</v>
      </c>
      <c r="AY169" s="165" t="s">
        <v>121</v>
      </c>
    </row>
    <row r="170" spans="2:65" s="171" customFormat="1">
      <c r="B170" s="172"/>
      <c r="D170" s="159" t="s">
        <v>133</v>
      </c>
      <c r="E170" s="173"/>
      <c r="F170" s="174" t="s">
        <v>240</v>
      </c>
      <c r="H170" s="175">
        <v>1.145</v>
      </c>
      <c r="I170" s="176"/>
      <c r="L170" s="172"/>
      <c r="M170" s="177"/>
      <c r="N170" s="178"/>
      <c r="O170" s="178"/>
      <c r="P170" s="178"/>
      <c r="Q170" s="178"/>
      <c r="R170" s="178"/>
      <c r="S170" s="178"/>
      <c r="T170" s="179"/>
      <c r="AT170" s="173" t="s">
        <v>133</v>
      </c>
      <c r="AU170" s="173" t="s">
        <v>83</v>
      </c>
      <c r="AV170" s="171" t="s">
        <v>83</v>
      </c>
      <c r="AW170" s="171" t="s">
        <v>35</v>
      </c>
      <c r="AX170" s="171" t="s">
        <v>81</v>
      </c>
      <c r="AY170" s="173" t="s">
        <v>121</v>
      </c>
    </row>
    <row r="171" spans="2:65" s="29" customFormat="1" ht="16.5" customHeight="1">
      <c r="B171" s="146"/>
      <c r="C171" s="147" t="s">
        <v>241</v>
      </c>
      <c r="D171" s="147" t="s">
        <v>122</v>
      </c>
      <c r="E171" s="148" t="s">
        <v>242</v>
      </c>
      <c r="F171" s="149" t="s">
        <v>243</v>
      </c>
      <c r="G171" s="150" t="s">
        <v>191</v>
      </c>
      <c r="H171" s="151">
        <v>1.0999999999999999E-2</v>
      </c>
      <c r="I171" s="152"/>
      <c r="J171" s="153">
        <f>ROUND(I171*H171,2)</f>
        <v>0</v>
      </c>
      <c r="K171" s="149" t="s">
        <v>126</v>
      </c>
      <c r="L171" s="30"/>
      <c r="M171" s="154"/>
      <c r="N171" s="155" t="s">
        <v>44</v>
      </c>
      <c r="O171" s="49"/>
      <c r="P171" s="156">
        <f>O171*H171</f>
        <v>0</v>
      </c>
      <c r="Q171" s="156">
        <v>0</v>
      </c>
      <c r="R171" s="156">
        <f>Q171*H171</f>
        <v>0</v>
      </c>
      <c r="S171" s="156">
        <v>0</v>
      </c>
      <c r="T171" s="157">
        <f>S171*H171</f>
        <v>0</v>
      </c>
      <c r="AR171" s="16" t="s">
        <v>127</v>
      </c>
      <c r="AT171" s="16" t="s">
        <v>122</v>
      </c>
      <c r="AU171" s="16" t="s">
        <v>83</v>
      </c>
      <c r="AY171" s="16" t="s">
        <v>121</v>
      </c>
      <c r="BE171" s="158">
        <f>IF(N171="základní",J171,0)</f>
        <v>0</v>
      </c>
      <c r="BF171" s="158">
        <f>IF(N171="snížená",J171,0)</f>
        <v>0</v>
      </c>
      <c r="BG171" s="158">
        <f>IF(N171="zákl. přenesená",J171,0)</f>
        <v>0</v>
      </c>
      <c r="BH171" s="158">
        <f>IF(N171="sníž. přenesená",J171,0)</f>
        <v>0</v>
      </c>
      <c r="BI171" s="158">
        <f>IF(N171="nulová",J171,0)</f>
        <v>0</v>
      </c>
      <c r="BJ171" s="16" t="s">
        <v>81</v>
      </c>
      <c r="BK171" s="158">
        <f>ROUND(I171*H171,2)</f>
        <v>0</v>
      </c>
      <c r="BL171" s="16" t="s">
        <v>127</v>
      </c>
      <c r="BM171" s="16" t="s">
        <v>244</v>
      </c>
    </row>
    <row r="172" spans="2:65" s="29" customFormat="1">
      <c r="B172" s="30"/>
      <c r="D172" s="159" t="s">
        <v>129</v>
      </c>
      <c r="F172" s="160" t="s">
        <v>245</v>
      </c>
      <c r="I172" s="85"/>
      <c r="L172" s="30"/>
      <c r="M172" s="161"/>
      <c r="N172" s="49"/>
      <c r="O172" s="49"/>
      <c r="P172" s="49"/>
      <c r="Q172" s="49"/>
      <c r="R172" s="49"/>
      <c r="S172" s="49"/>
      <c r="T172" s="50"/>
      <c r="AT172" s="16" t="s">
        <v>129</v>
      </c>
      <c r="AU172" s="16" t="s">
        <v>83</v>
      </c>
    </row>
    <row r="173" spans="2:65" s="29" customFormat="1" ht="39">
      <c r="B173" s="30"/>
      <c r="D173" s="159" t="s">
        <v>131</v>
      </c>
      <c r="F173" s="162" t="s">
        <v>246</v>
      </c>
      <c r="I173" s="85"/>
      <c r="L173" s="30"/>
      <c r="M173" s="161"/>
      <c r="N173" s="49"/>
      <c r="O173" s="49"/>
      <c r="P173" s="49"/>
      <c r="Q173" s="49"/>
      <c r="R173" s="49"/>
      <c r="S173" s="49"/>
      <c r="T173" s="50"/>
      <c r="AT173" s="16" t="s">
        <v>131</v>
      </c>
      <c r="AU173" s="16" t="s">
        <v>83</v>
      </c>
    </row>
    <row r="174" spans="2:65" s="163" customFormat="1">
      <c r="B174" s="164"/>
      <c r="D174" s="159" t="s">
        <v>133</v>
      </c>
      <c r="E174" s="165"/>
      <c r="F174" s="166" t="s">
        <v>134</v>
      </c>
      <c r="H174" s="165"/>
      <c r="I174" s="167"/>
      <c r="L174" s="164"/>
      <c r="M174" s="168"/>
      <c r="N174" s="169"/>
      <c r="O174" s="169"/>
      <c r="P174" s="169"/>
      <c r="Q174" s="169"/>
      <c r="R174" s="169"/>
      <c r="S174" s="169"/>
      <c r="T174" s="170"/>
      <c r="AT174" s="165" t="s">
        <v>133</v>
      </c>
      <c r="AU174" s="165" t="s">
        <v>83</v>
      </c>
      <c r="AV174" s="163" t="s">
        <v>81</v>
      </c>
      <c r="AW174" s="163" t="s">
        <v>35</v>
      </c>
      <c r="AX174" s="163" t="s">
        <v>73</v>
      </c>
      <c r="AY174" s="165" t="s">
        <v>121</v>
      </c>
    </row>
    <row r="175" spans="2:65" s="163" customFormat="1">
      <c r="B175" s="164"/>
      <c r="D175" s="159" t="s">
        <v>133</v>
      </c>
      <c r="E175" s="165"/>
      <c r="F175" s="166" t="s">
        <v>247</v>
      </c>
      <c r="H175" s="165"/>
      <c r="I175" s="167"/>
      <c r="L175" s="164"/>
      <c r="M175" s="168"/>
      <c r="N175" s="169"/>
      <c r="O175" s="169"/>
      <c r="P175" s="169"/>
      <c r="Q175" s="169"/>
      <c r="R175" s="169"/>
      <c r="S175" s="169"/>
      <c r="T175" s="170"/>
      <c r="AT175" s="165" t="s">
        <v>133</v>
      </c>
      <c r="AU175" s="165" t="s">
        <v>83</v>
      </c>
      <c r="AV175" s="163" t="s">
        <v>81</v>
      </c>
      <c r="AW175" s="163" t="s">
        <v>35</v>
      </c>
      <c r="AX175" s="163" t="s">
        <v>73</v>
      </c>
      <c r="AY175" s="165" t="s">
        <v>121</v>
      </c>
    </row>
    <row r="176" spans="2:65" s="171" customFormat="1">
      <c r="B176" s="172"/>
      <c r="D176" s="159" t="s">
        <v>133</v>
      </c>
      <c r="E176" s="173"/>
      <c r="F176" s="174" t="s">
        <v>248</v>
      </c>
      <c r="H176" s="175">
        <v>1.0999999999999999E-2</v>
      </c>
      <c r="I176" s="176"/>
      <c r="L176" s="172"/>
      <c r="M176" s="177"/>
      <c r="N176" s="178"/>
      <c r="O176" s="178"/>
      <c r="P176" s="178"/>
      <c r="Q176" s="178"/>
      <c r="R176" s="178"/>
      <c r="S176" s="178"/>
      <c r="T176" s="179"/>
      <c r="AT176" s="173" t="s">
        <v>133</v>
      </c>
      <c r="AU176" s="173" t="s">
        <v>83</v>
      </c>
      <c r="AV176" s="171" t="s">
        <v>83</v>
      </c>
      <c r="AW176" s="171" t="s">
        <v>35</v>
      </c>
      <c r="AX176" s="171" t="s">
        <v>81</v>
      </c>
      <c r="AY176" s="173" t="s">
        <v>121</v>
      </c>
    </row>
    <row r="177" spans="2:65" s="29" customFormat="1" ht="16.5" customHeight="1">
      <c r="B177" s="146"/>
      <c r="C177" s="191" t="s">
        <v>249</v>
      </c>
      <c r="D177" s="191" t="s">
        <v>216</v>
      </c>
      <c r="E177" s="192" t="s">
        <v>250</v>
      </c>
      <c r="F177" s="193" t="s">
        <v>251</v>
      </c>
      <c r="G177" s="194" t="s">
        <v>252</v>
      </c>
      <c r="H177" s="195">
        <v>11.45</v>
      </c>
      <c r="I177" s="196"/>
      <c r="J177" s="197">
        <f>ROUND(I177*H177,2)</f>
        <v>0</v>
      </c>
      <c r="K177" s="193"/>
      <c r="L177" s="198"/>
      <c r="M177" s="199"/>
      <c r="N177" s="200" t="s">
        <v>44</v>
      </c>
      <c r="O177" s="49"/>
      <c r="P177" s="156">
        <f>O177*H177</f>
        <v>0</v>
      </c>
      <c r="Q177" s="156">
        <v>1E-3</v>
      </c>
      <c r="R177" s="156">
        <f>Q177*H177</f>
        <v>1.145E-2</v>
      </c>
      <c r="S177" s="156">
        <v>0</v>
      </c>
      <c r="T177" s="157">
        <f>S177*H177</f>
        <v>0</v>
      </c>
      <c r="AR177" s="16" t="s">
        <v>182</v>
      </c>
      <c r="AT177" s="16" t="s">
        <v>216</v>
      </c>
      <c r="AU177" s="16" t="s">
        <v>83</v>
      </c>
      <c r="AY177" s="16" t="s">
        <v>121</v>
      </c>
      <c r="BE177" s="158">
        <f>IF(N177="základní",J177,0)</f>
        <v>0</v>
      </c>
      <c r="BF177" s="158">
        <f>IF(N177="snížená",J177,0)</f>
        <v>0</v>
      </c>
      <c r="BG177" s="158">
        <f>IF(N177="zákl. přenesená",J177,0)</f>
        <v>0</v>
      </c>
      <c r="BH177" s="158">
        <f>IF(N177="sníž. přenesená",J177,0)</f>
        <v>0</v>
      </c>
      <c r="BI177" s="158">
        <f>IF(N177="nulová",J177,0)</f>
        <v>0</v>
      </c>
      <c r="BJ177" s="16" t="s">
        <v>81</v>
      </c>
      <c r="BK177" s="158">
        <f>ROUND(I177*H177,2)</f>
        <v>0</v>
      </c>
      <c r="BL177" s="16" t="s">
        <v>127</v>
      </c>
      <c r="BM177" s="16" t="s">
        <v>253</v>
      </c>
    </row>
    <row r="178" spans="2:65" s="29" customFormat="1">
      <c r="B178" s="30"/>
      <c r="D178" s="159" t="s">
        <v>129</v>
      </c>
      <c r="F178" s="160" t="s">
        <v>251</v>
      </c>
      <c r="I178" s="85"/>
      <c r="L178" s="30"/>
      <c r="M178" s="161"/>
      <c r="N178" s="49"/>
      <c r="O178" s="49"/>
      <c r="P178" s="49"/>
      <c r="Q178" s="49"/>
      <c r="R178" s="49"/>
      <c r="S178" s="49"/>
      <c r="T178" s="50"/>
      <c r="AT178" s="16" t="s">
        <v>129</v>
      </c>
      <c r="AU178" s="16" t="s">
        <v>83</v>
      </c>
    </row>
    <row r="179" spans="2:65" s="163" customFormat="1">
      <c r="B179" s="164"/>
      <c r="D179" s="159" t="s">
        <v>133</v>
      </c>
      <c r="E179" s="165"/>
      <c r="F179" s="166" t="s">
        <v>254</v>
      </c>
      <c r="H179" s="165"/>
      <c r="I179" s="167"/>
      <c r="L179" s="164"/>
      <c r="M179" s="168"/>
      <c r="N179" s="169"/>
      <c r="O179" s="169"/>
      <c r="P179" s="169"/>
      <c r="Q179" s="169"/>
      <c r="R179" s="169"/>
      <c r="S179" s="169"/>
      <c r="T179" s="170"/>
      <c r="AT179" s="165" t="s">
        <v>133</v>
      </c>
      <c r="AU179" s="165" t="s">
        <v>83</v>
      </c>
      <c r="AV179" s="163" t="s">
        <v>81</v>
      </c>
      <c r="AW179" s="163" t="s">
        <v>35</v>
      </c>
      <c r="AX179" s="163" t="s">
        <v>73</v>
      </c>
      <c r="AY179" s="165" t="s">
        <v>121</v>
      </c>
    </row>
    <row r="180" spans="2:65" s="171" customFormat="1">
      <c r="B180" s="172"/>
      <c r="D180" s="159" t="s">
        <v>133</v>
      </c>
      <c r="E180" s="173"/>
      <c r="F180" s="174" t="s">
        <v>255</v>
      </c>
      <c r="H180" s="175">
        <v>11.45</v>
      </c>
      <c r="I180" s="176"/>
      <c r="L180" s="172"/>
      <c r="M180" s="177"/>
      <c r="N180" s="178"/>
      <c r="O180" s="178"/>
      <c r="P180" s="178"/>
      <c r="Q180" s="178"/>
      <c r="R180" s="178"/>
      <c r="S180" s="178"/>
      <c r="T180" s="179"/>
      <c r="AT180" s="173" t="s">
        <v>133</v>
      </c>
      <c r="AU180" s="173" t="s">
        <v>83</v>
      </c>
      <c r="AV180" s="171" t="s">
        <v>83</v>
      </c>
      <c r="AW180" s="171" t="s">
        <v>35</v>
      </c>
      <c r="AX180" s="171" t="s">
        <v>81</v>
      </c>
      <c r="AY180" s="173" t="s">
        <v>121</v>
      </c>
    </row>
    <row r="181" spans="2:65" s="29" customFormat="1" ht="16.5" customHeight="1">
      <c r="B181" s="146"/>
      <c r="C181" s="147" t="s">
        <v>256</v>
      </c>
      <c r="D181" s="147" t="s">
        <v>122</v>
      </c>
      <c r="E181" s="148" t="s">
        <v>257</v>
      </c>
      <c r="F181" s="149" t="s">
        <v>258</v>
      </c>
      <c r="G181" s="150" t="s">
        <v>203</v>
      </c>
      <c r="H181" s="151">
        <v>2290</v>
      </c>
      <c r="I181" s="152"/>
      <c r="J181" s="153">
        <f>ROUND(I181*H181,2)</f>
        <v>0</v>
      </c>
      <c r="K181" s="149" t="s">
        <v>126</v>
      </c>
      <c r="L181" s="30"/>
      <c r="M181" s="154"/>
      <c r="N181" s="155" t="s">
        <v>44</v>
      </c>
      <c r="O181" s="49"/>
      <c r="P181" s="156">
        <f>O181*H181</f>
        <v>0</v>
      </c>
      <c r="Q181" s="156">
        <v>0</v>
      </c>
      <c r="R181" s="156">
        <f>Q181*H181</f>
        <v>0</v>
      </c>
      <c r="S181" s="156">
        <v>0</v>
      </c>
      <c r="T181" s="157">
        <f>S181*H181</f>
        <v>0</v>
      </c>
      <c r="AR181" s="16" t="s">
        <v>127</v>
      </c>
      <c r="AT181" s="16" t="s">
        <v>122</v>
      </c>
      <c r="AU181" s="16" t="s">
        <v>83</v>
      </c>
      <c r="AY181" s="16" t="s">
        <v>121</v>
      </c>
      <c r="BE181" s="158">
        <f>IF(N181="základní",J181,0)</f>
        <v>0</v>
      </c>
      <c r="BF181" s="158">
        <f>IF(N181="snížená",J181,0)</f>
        <v>0</v>
      </c>
      <c r="BG181" s="158">
        <f>IF(N181="zákl. přenesená",J181,0)</f>
        <v>0</v>
      </c>
      <c r="BH181" s="158">
        <f>IF(N181="sníž. přenesená",J181,0)</f>
        <v>0</v>
      </c>
      <c r="BI181" s="158">
        <f>IF(N181="nulová",J181,0)</f>
        <v>0</v>
      </c>
      <c r="BJ181" s="16" t="s">
        <v>81</v>
      </c>
      <c r="BK181" s="158">
        <f>ROUND(I181*H181,2)</f>
        <v>0</v>
      </c>
      <c r="BL181" s="16" t="s">
        <v>127</v>
      </c>
      <c r="BM181" s="16" t="s">
        <v>259</v>
      </c>
    </row>
    <row r="182" spans="2:65" s="29" customFormat="1">
      <c r="B182" s="30"/>
      <c r="D182" s="159" t="s">
        <v>129</v>
      </c>
      <c r="F182" s="160" t="s">
        <v>260</v>
      </c>
      <c r="I182" s="85"/>
      <c r="L182" s="30"/>
      <c r="M182" s="161"/>
      <c r="N182" s="49"/>
      <c r="O182" s="49"/>
      <c r="P182" s="49"/>
      <c r="Q182" s="49"/>
      <c r="R182" s="49"/>
      <c r="S182" s="49"/>
      <c r="T182" s="50"/>
      <c r="AT182" s="16" t="s">
        <v>129</v>
      </c>
      <c r="AU182" s="16" t="s">
        <v>83</v>
      </c>
    </row>
    <row r="183" spans="2:65" s="29" customFormat="1" ht="68.25">
      <c r="B183" s="30"/>
      <c r="D183" s="159" t="s">
        <v>131</v>
      </c>
      <c r="F183" s="162" t="s">
        <v>261</v>
      </c>
      <c r="I183" s="85"/>
      <c r="L183" s="30"/>
      <c r="M183" s="161"/>
      <c r="N183" s="49"/>
      <c r="O183" s="49"/>
      <c r="P183" s="49"/>
      <c r="Q183" s="49"/>
      <c r="R183" s="49"/>
      <c r="S183" s="49"/>
      <c r="T183" s="50"/>
      <c r="AT183" s="16" t="s">
        <v>131</v>
      </c>
      <c r="AU183" s="16" t="s">
        <v>83</v>
      </c>
    </row>
    <row r="184" spans="2:65" s="163" customFormat="1">
      <c r="B184" s="164"/>
      <c r="D184" s="159" t="s">
        <v>133</v>
      </c>
      <c r="E184" s="165"/>
      <c r="F184" s="166" t="s">
        <v>134</v>
      </c>
      <c r="H184" s="165"/>
      <c r="I184" s="167"/>
      <c r="L184" s="164"/>
      <c r="M184" s="168"/>
      <c r="N184" s="169"/>
      <c r="O184" s="169"/>
      <c r="P184" s="169"/>
      <c r="Q184" s="169"/>
      <c r="R184" s="169"/>
      <c r="S184" s="169"/>
      <c r="T184" s="170"/>
      <c r="AT184" s="165" t="s">
        <v>133</v>
      </c>
      <c r="AU184" s="165" t="s">
        <v>83</v>
      </c>
      <c r="AV184" s="163" t="s">
        <v>81</v>
      </c>
      <c r="AW184" s="163" t="s">
        <v>35</v>
      </c>
      <c r="AX184" s="163" t="s">
        <v>73</v>
      </c>
      <c r="AY184" s="165" t="s">
        <v>121</v>
      </c>
    </row>
    <row r="185" spans="2:65" s="171" customFormat="1">
      <c r="B185" s="172"/>
      <c r="D185" s="159" t="s">
        <v>133</v>
      </c>
      <c r="E185" s="173"/>
      <c r="F185" s="174" t="s">
        <v>228</v>
      </c>
      <c r="H185" s="175">
        <v>2290</v>
      </c>
      <c r="I185" s="176"/>
      <c r="L185" s="172"/>
      <c r="M185" s="177"/>
      <c r="N185" s="178"/>
      <c r="O185" s="178"/>
      <c r="P185" s="178"/>
      <c r="Q185" s="178"/>
      <c r="R185" s="178"/>
      <c r="S185" s="178"/>
      <c r="T185" s="179"/>
      <c r="AT185" s="173" t="s">
        <v>133</v>
      </c>
      <c r="AU185" s="173" t="s">
        <v>83</v>
      </c>
      <c r="AV185" s="171" t="s">
        <v>83</v>
      </c>
      <c r="AW185" s="171" t="s">
        <v>35</v>
      </c>
      <c r="AX185" s="171" t="s">
        <v>81</v>
      </c>
      <c r="AY185" s="173" t="s">
        <v>121</v>
      </c>
    </row>
    <row r="186" spans="2:65" s="29" customFormat="1" ht="16.5" customHeight="1">
      <c r="B186" s="146"/>
      <c r="C186" s="191" t="s">
        <v>262</v>
      </c>
      <c r="D186" s="191" t="s">
        <v>216</v>
      </c>
      <c r="E186" s="192" t="s">
        <v>263</v>
      </c>
      <c r="F186" s="193" t="s">
        <v>264</v>
      </c>
      <c r="G186" s="194" t="s">
        <v>252</v>
      </c>
      <c r="H186" s="195">
        <v>57.25</v>
      </c>
      <c r="I186" s="196"/>
      <c r="J186" s="197">
        <f>ROUND(I186*H186,2)</f>
        <v>0</v>
      </c>
      <c r="K186" s="193" t="s">
        <v>126</v>
      </c>
      <c r="L186" s="198"/>
      <c r="M186" s="199"/>
      <c r="N186" s="200" t="s">
        <v>44</v>
      </c>
      <c r="O186" s="49"/>
      <c r="P186" s="156">
        <f>O186*H186</f>
        <v>0</v>
      </c>
      <c r="Q186" s="156">
        <v>1E-3</v>
      </c>
      <c r="R186" s="156">
        <f>Q186*H186</f>
        <v>5.7250000000000002E-2</v>
      </c>
      <c r="S186" s="156">
        <v>0</v>
      </c>
      <c r="T186" s="157">
        <f>S186*H186</f>
        <v>0</v>
      </c>
      <c r="AR186" s="16" t="s">
        <v>182</v>
      </c>
      <c r="AT186" s="16" t="s">
        <v>216</v>
      </c>
      <c r="AU186" s="16" t="s">
        <v>83</v>
      </c>
      <c r="AY186" s="16" t="s">
        <v>121</v>
      </c>
      <c r="BE186" s="158">
        <f>IF(N186="základní",J186,0)</f>
        <v>0</v>
      </c>
      <c r="BF186" s="158">
        <f>IF(N186="snížená",J186,0)</f>
        <v>0</v>
      </c>
      <c r="BG186" s="158">
        <f>IF(N186="zákl. přenesená",J186,0)</f>
        <v>0</v>
      </c>
      <c r="BH186" s="158">
        <f>IF(N186="sníž. přenesená",J186,0)</f>
        <v>0</v>
      </c>
      <c r="BI186" s="158">
        <f>IF(N186="nulová",J186,0)</f>
        <v>0</v>
      </c>
      <c r="BJ186" s="16" t="s">
        <v>81</v>
      </c>
      <c r="BK186" s="158">
        <f>ROUND(I186*H186,2)</f>
        <v>0</v>
      </c>
      <c r="BL186" s="16" t="s">
        <v>127</v>
      </c>
      <c r="BM186" s="16" t="s">
        <v>265</v>
      </c>
    </row>
    <row r="187" spans="2:65" s="29" customFormat="1">
      <c r="B187" s="30"/>
      <c r="D187" s="159" t="s">
        <v>129</v>
      </c>
      <c r="F187" s="160" t="s">
        <v>264</v>
      </c>
      <c r="I187" s="85"/>
      <c r="L187" s="30"/>
      <c r="M187" s="161"/>
      <c r="N187" s="49"/>
      <c r="O187" s="49"/>
      <c r="P187" s="49"/>
      <c r="Q187" s="49"/>
      <c r="R187" s="49"/>
      <c r="S187" s="49"/>
      <c r="T187" s="50"/>
      <c r="AT187" s="16" t="s">
        <v>129</v>
      </c>
      <c r="AU187" s="16" t="s">
        <v>83</v>
      </c>
    </row>
    <row r="188" spans="2:65" s="163" customFormat="1">
      <c r="B188" s="164"/>
      <c r="D188" s="159" t="s">
        <v>133</v>
      </c>
      <c r="E188" s="165"/>
      <c r="F188" s="166" t="s">
        <v>266</v>
      </c>
      <c r="H188" s="165"/>
      <c r="I188" s="167"/>
      <c r="L188" s="164"/>
      <c r="M188" s="168"/>
      <c r="N188" s="169"/>
      <c r="O188" s="169"/>
      <c r="P188" s="169"/>
      <c r="Q188" s="169"/>
      <c r="R188" s="169"/>
      <c r="S188" s="169"/>
      <c r="T188" s="170"/>
      <c r="AT188" s="165" t="s">
        <v>133</v>
      </c>
      <c r="AU188" s="165" t="s">
        <v>83</v>
      </c>
      <c r="AV188" s="163" t="s">
        <v>81</v>
      </c>
      <c r="AW188" s="163" t="s">
        <v>35</v>
      </c>
      <c r="AX188" s="163" t="s">
        <v>73</v>
      </c>
      <c r="AY188" s="165" t="s">
        <v>121</v>
      </c>
    </row>
    <row r="189" spans="2:65" s="171" customFormat="1">
      <c r="B189" s="172"/>
      <c r="D189" s="159" t="s">
        <v>133</v>
      </c>
      <c r="E189" s="173"/>
      <c r="F189" s="174" t="s">
        <v>267</v>
      </c>
      <c r="H189" s="175">
        <v>57.25</v>
      </c>
      <c r="I189" s="176"/>
      <c r="L189" s="172"/>
      <c r="M189" s="177"/>
      <c r="N189" s="178"/>
      <c r="O189" s="178"/>
      <c r="P189" s="178"/>
      <c r="Q189" s="178"/>
      <c r="R189" s="178"/>
      <c r="S189" s="178"/>
      <c r="T189" s="179"/>
      <c r="AT189" s="173" t="s">
        <v>133</v>
      </c>
      <c r="AU189" s="173" t="s">
        <v>83</v>
      </c>
      <c r="AV189" s="171" t="s">
        <v>83</v>
      </c>
      <c r="AW189" s="171" t="s">
        <v>35</v>
      </c>
      <c r="AX189" s="171" t="s">
        <v>81</v>
      </c>
      <c r="AY189" s="173" t="s">
        <v>121</v>
      </c>
    </row>
    <row r="190" spans="2:65" s="29" customFormat="1" ht="16.5" customHeight="1">
      <c r="B190" s="146"/>
      <c r="C190" s="147" t="s">
        <v>268</v>
      </c>
      <c r="D190" s="147" t="s">
        <v>122</v>
      </c>
      <c r="E190" s="148" t="s">
        <v>269</v>
      </c>
      <c r="F190" s="149" t="s">
        <v>270</v>
      </c>
      <c r="G190" s="150" t="s">
        <v>125</v>
      </c>
      <c r="H190" s="151">
        <v>458</v>
      </c>
      <c r="I190" s="152"/>
      <c r="J190" s="153">
        <f>ROUND(I190*H190,2)</f>
        <v>0</v>
      </c>
      <c r="K190" s="149" t="s">
        <v>126</v>
      </c>
      <c r="L190" s="30"/>
      <c r="M190" s="154"/>
      <c r="N190" s="155" t="s">
        <v>44</v>
      </c>
      <c r="O190" s="49"/>
      <c r="P190" s="156">
        <f>O190*H190</f>
        <v>0</v>
      </c>
      <c r="Q190" s="156">
        <v>0</v>
      </c>
      <c r="R190" s="156">
        <f>Q190*H190</f>
        <v>0</v>
      </c>
      <c r="S190" s="156">
        <v>0</v>
      </c>
      <c r="T190" s="157">
        <f>S190*H190</f>
        <v>0</v>
      </c>
      <c r="AR190" s="16" t="s">
        <v>127</v>
      </c>
      <c r="AT190" s="16" t="s">
        <v>122</v>
      </c>
      <c r="AU190" s="16" t="s">
        <v>83</v>
      </c>
      <c r="AY190" s="16" t="s">
        <v>121</v>
      </c>
      <c r="BE190" s="158">
        <f>IF(N190="základní",J190,0)</f>
        <v>0</v>
      </c>
      <c r="BF190" s="158">
        <f>IF(N190="snížená",J190,0)</f>
        <v>0</v>
      </c>
      <c r="BG190" s="158">
        <f>IF(N190="zákl. přenesená",J190,0)</f>
        <v>0</v>
      </c>
      <c r="BH190" s="158">
        <f>IF(N190="sníž. přenesená",J190,0)</f>
        <v>0</v>
      </c>
      <c r="BI190" s="158">
        <f>IF(N190="nulová",J190,0)</f>
        <v>0</v>
      </c>
      <c r="BJ190" s="16" t="s">
        <v>81</v>
      </c>
      <c r="BK190" s="158">
        <f>ROUND(I190*H190,2)</f>
        <v>0</v>
      </c>
      <c r="BL190" s="16" t="s">
        <v>127</v>
      </c>
      <c r="BM190" s="16" t="s">
        <v>271</v>
      </c>
    </row>
    <row r="191" spans="2:65" s="29" customFormat="1">
      <c r="B191" s="30"/>
      <c r="D191" s="159" t="s">
        <v>129</v>
      </c>
      <c r="F191" s="160" t="s">
        <v>272</v>
      </c>
      <c r="I191" s="85"/>
      <c r="L191" s="30"/>
      <c r="M191" s="161"/>
      <c r="N191" s="49"/>
      <c r="O191" s="49"/>
      <c r="P191" s="49"/>
      <c r="Q191" s="49"/>
      <c r="R191" s="49"/>
      <c r="S191" s="49"/>
      <c r="T191" s="50"/>
      <c r="AT191" s="16" t="s">
        <v>129</v>
      </c>
      <c r="AU191" s="16" t="s">
        <v>83</v>
      </c>
    </row>
    <row r="192" spans="2:65" s="163" customFormat="1">
      <c r="B192" s="164"/>
      <c r="D192" s="159" t="s">
        <v>133</v>
      </c>
      <c r="E192" s="165"/>
      <c r="F192" s="166" t="s">
        <v>134</v>
      </c>
      <c r="H192" s="165"/>
      <c r="I192" s="167"/>
      <c r="L192" s="164"/>
      <c r="M192" s="168"/>
      <c r="N192" s="169"/>
      <c r="O192" s="169"/>
      <c r="P192" s="169"/>
      <c r="Q192" s="169"/>
      <c r="R192" s="169"/>
      <c r="S192" s="169"/>
      <c r="T192" s="170"/>
      <c r="AT192" s="165" t="s">
        <v>133</v>
      </c>
      <c r="AU192" s="165" t="s">
        <v>83</v>
      </c>
      <c r="AV192" s="163" t="s">
        <v>81</v>
      </c>
      <c r="AW192" s="163" t="s">
        <v>35</v>
      </c>
      <c r="AX192" s="163" t="s">
        <v>73</v>
      </c>
      <c r="AY192" s="165" t="s">
        <v>121</v>
      </c>
    </row>
    <row r="193" spans="2:65" s="163" customFormat="1">
      <c r="B193" s="164"/>
      <c r="D193" s="159" t="s">
        <v>133</v>
      </c>
      <c r="E193" s="165"/>
      <c r="F193" s="166" t="s">
        <v>273</v>
      </c>
      <c r="H193" s="165"/>
      <c r="I193" s="167"/>
      <c r="L193" s="164"/>
      <c r="M193" s="168"/>
      <c r="N193" s="169"/>
      <c r="O193" s="169"/>
      <c r="P193" s="169"/>
      <c r="Q193" s="169"/>
      <c r="R193" s="169"/>
      <c r="S193" s="169"/>
      <c r="T193" s="170"/>
      <c r="AT193" s="165" t="s">
        <v>133</v>
      </c>
      <c r="AU193" s="165" t="s">
        <v>83</v>
      </c>
      <c r="AV193" s="163" t="s">
        <v>81</v>
      </c>
      <c r="AW193" s="163" t="s">
        <v>35</v>
      </c>
      <c r="AX193" s="163" t="s">
        <v>73</v>
      </c>
      <c r="AY193" s="165" t="s">
        <v>121</v>
      </c>
    </row>
    <row r="194" spans="2:65" s="171" customFormat="1">
      <c r="B194" s="172"/>
      <c r="D194" s="159" t="s">
        <v>133</v>
      </c>
      <c r="E194" s="173"/>
      <c r="F194" s="174" t="s">
        <v>274</v>
      </c>
      <c r="H194" s="175">
        <v>458</v>
      </c>
      <c r="I194" s="176"/>
      <c r="L194" s="172"/>
      <c r="M194" s="177"/>
      <c r="N194" s="178"/>
      <c r="O194" s="178"/>
      <c r="P194" s="178"/>
      <c r="Q194" s="178"/>
      <c r="R194" s="178"/>
      <c r="S194" s="178"/>
      <c r="T194" s="179"/>
      <c r="AT194" s="173" t="s">
        <v>133</v>
      </c>
      <c r="AU194" s="173" t="s">
        <v>83</v>
      </c>
      <c r="AV194" s="171" t="s">
        <v>83</v>
      </c>
      <c r="AW194" s="171" t="s">
        <v>35</v>
      </c>
      <c r="AX194" s="171" t="s">
        <v>81</v>
      </c>
      <c r="AY194" s="173" t="s">
        <v>121</v>
      </c>
    </row>
    <row r="195" spans="2:65" s="134" customFormat="1" ht="22.9" customHeight="1">
      <c r="B195" s="135"/>
      <c r="D195" s="136" t="s">
        <v>72</v>
      </c>
      <c r="E195" s="189" t="s">
        <v>275</v>
      </c>
      <c r="F195" s="189" t="s">
        <v>276</v>
      </c>
      <c r="I195" s="138"/>
      <c r="J195" s="190">
        <f>BK195</f>
        <v>0</v>
      </c>
      <c r="L195" s="135"/>
      <c r="M195" s="140"/>
      <c r="N195" s="141"/>
      <c r="O195" s="141"/>
      <c r="P195" s="142">
        <f>SUM(P196:P216)</f>
        <v>0</v>
      </c>
      <c r="Q195" s="141"/>
      <c r="R195" s="142">
        <f>SUM(R196:R216)</f>
        <v>1.145E-2</v>
      </c>
      <c r="S195" s="141"/>
      <c r="T195" s="143">
        <f>SUM(T196:T216)</f>
        <v>0</v>
      </c>
      <c r="AR195" s="136" t="s">
        <v>81</v>
      </c>
      <c r="AT195" s="144" t="s">
        <v>72</v>
      </c>
      <c r="AU195" s="144" t="s">
        <v>81</v>
      </c>
      <c r="AY195" s="136" t="s">
        <v>121</v>
      </c>
      <c r="BK195" s="145">
        <f>SUM(BK196:BK216)</f>
        <v>0</v>
      </c>
    </row>
    <row r="196" spans="2:65" s="29" customFormat="1" ht="16.5" customHeight="1">
      <c r="B196" s="146"/>
      <c r="C196" s="147" t="s">
        <v>6</v>
      </c>
      <c r="D196" s="147" t="s">
        <v>122</v>
      </c>
      <c r="E196" s="148" t="s">
        <v>277</v>
      </c>
      <c r="F196" s="149" t="s">
        <v>278</v>
      </c>
      <c r="G196" s="150" t="s">
        <v>203</v>
      </c>
      <c r="H196" s="151">
        <v>13740</v>
      </c>
      <c r="I196" s="152"/>
      <c r="J196" s="153">
        <f>ROUND(I196*H196,2)</f>
        <v>0</v>
      </c>
      <c r="K196" s="149" t="s">
        <v>126</v>
      </c>
      <c r="L196" s="30"/>
      <c r="M196" s="154"/>
      <c r="N196" s="155" t="s">
        <v>44</v>
      </c>
      <c r="O196" s="49"/>
      <c r="P196" s="156">
        <f>O196*H196</f>
        <v>0</v>
      </c>
      <c r="Q196" s="156">
        <v>0</v>
      </c>
      <c r="R196" s="156">
        <f>Q196*H196</f>
        <v>0</v>
      </c>
      <c r="S196" s="156">
        <v>0</v>
      </c>
      <c r="T196" s="157">
        <f>S196*H196</f>
        <v>0</v>
      </c>
      <c r="AR196" s="16" t="s">
        <v>127</v>
      </c>
      <c r="AT196" s="16" t="s">
        <v>122</v>
      </c>
      <c r="AU196" s="16" t="s">
        <v>83</v>
      </c>
      <c r="AY196" s="16" t="s">
        <v>121</v>
      </c>
      <c r="BE196" s="158">
        <f>IF(N196="základní",J196,0)</f>
        <v>0</v>
      </c>
      <c r="BF196" s="158">
        <f>IF(N196="snížená",J196,0)</f>
        <v>0</v>
      </c>
      <c r="BG196" s="158">
        <f>IF(N196="zákl. přenesená",J196,0)</f>
        <v>0</v>
      </c>
      <c r="BH196" s="158">
        <f>IF(N196="sníž. přenesená",J196,0)</f>
        <v>0</v>
      </c>
      <c r="BI196" s="158">
        <f>IF(N196="nulová",J196,0)</f>
        <v>0</v>
      </c>
      <c r="BJ196" s="16" t="s">
        <v>81</v>
      </c>
      <c r="BK196" s="158">
        <f>ROUND(I196*H196,2)</f>
        <v>0</v>
      </c>
      <c r="BL196" s="16" t="s">
        <v>127</v>
      </c>
      <c r="BM196" s="16" t="s">
        <v>279</v>
      </c>
    </row>
    <row r="197" spans="2:65" s="29" customFormat="1">
      <c r="B197" s="30"/>
      <c r="D197" s="159" t="s">
        <v>129</v>
      </c>
      <c r="F197" s="160" t="s">
        <v>280</v>
      </c>
      <c r="I197" s="85"/>
      <c r="L197" s="30"/>
      <c r="M197" s="161"/>
      <c r="N197" s="49"/>
      <c r="O197" s="49"/>
      <c r="P197" s="49"/>
      <c r="Q197" s="49"/>
      <c r="R197" s="49"/>
      <c r="S197" s="49"/>
      <c r="T197" s="50"/>
      <c r="AT197" s="16" t="s">
        <v>129</v>
      </c>
      <c r="AU197" s="16" t="s">
        <v>83</v>
      </c>
    </row>
    <row r="198" spans="2:65" s="29" customFormat="1" ht="48.75">
      <c r="B198" s="30"/>
      <c r="D198" s="159" t="s">
        <v>131</v>
      </c>
      <c r="F198" s="162" t="s">
        <v>281</v>
      </c>
      <c r="I198" s="85"/>
      <c r="L198" s="30"/>
      <c r="M198" s="161"/>
      <c r="N198" s="49"/>
      <c r="O198" s="49"/>
      <c r="P198" s="49"/>
      <c r="Q198" s="49"/>
      <c r="R198" s="49"/>
      <c r="S198" s="49"/>
      <c r="T198" s="50"/>
      <c r="AT198" s="16" t="s">
        <v>131</v>
      </c>
      <c r="AU198" s="16" t="s">
        <v>83</v>
      </c>
    </row>
    <row r="199" spans="2:65" s="163" customFormat="1">
      <c r="B199" s="164"/>
      <c r="D199" s="159" t="s">
        <v>133</v>
      </c>
      <c r="E199" s="165"/>
      <c r="F199" s="166" t="s">
        <v>134</v>
      </c>
      <c r="H199" s="165"/>
      <c r="I199" s="167"/>
      <c r="L199" s="164"/>
      <c r="M199" s="168"/>
      <c r="N199" s="169"/>
      <c r="O199" s="169"/>
      <c r="P199" s="169"/>
      <c r="Q199" s="169"/>
      <c r="R199" s="169"/>
      <c r="S199" s="169"/>
      <c r="T199" s="170"/>
      <c r="AT199" s="165" t="s">
        <v>133</v>
      </c>
      <c r="AU199" s="165" t="s">
        <v>83</v>
      </c>
      <c r="AV199" s="163" t="s">
        <v>81</v>
      </c>
      <c r="AW199" s="163" t="s">
        <v>35</v>
      </c>
      <c r="AX199" s="163" t="s">
        <v>73</v>
      </c>
      <c r="AY199" s="165" t="s">
        <v>121</v>
      </c>
    </row>
    <row r="200" spans="2:65" s="163" customFormat="1">
      <c r="B200" s="164"/>
      <c r="D200" s="159" t="s">
        <v>133</v>
      </c>
      <c r="E200" s="165"/>
      <c r="F200" s="166" t="s">
        <v>282</v>
      </c>
      <c r="H200" s="165"/>
      <c r="I200" s="167"/>
      <c r="L200" s="164"/>
      <c r="M200" s="168"/>
      <c r="N200" s="169"/>
      <c r="O200" s="169"/>
      <c r="P200" s="169"/>
      <c r="Q200" s="169"/>
      <c r="R200" s="169"/>
      <c r="S200" s="169"/>
      <c r="T200" s="170"/>
      <c r="AT200" s="165" t="s">
        <v>133</v>
      </c>
      <c r="AU200" s="165" t="s">
        <v>83</v>
      </c>
      <c r="AV200" s="163" t="s">
        <v>81</v>
      </c>
      <c r="AW200" s="163" t="s">
        <v>35</v>
      </c>
      <c r="AX200" s="163" t="s">
        <v>73</v>
      </c>
      <c r="AY200" s="165" t="s">
        <v>121</v>
      </c>
    </row>
    <row r="201" spans="2:65" s="171" customFormat="1">
      <c r="B201" s="172"/>
      <c r="D201" s="159" t="s">
        <v>133</v>
      </c>
      <c r="E201" s="173"/>
      <c r="F201" s="174" t="s">
        <v>283</v>
      </c>
      <c r="H201" s="175">
        <v>13740</v>
      </c>
      <c r="I201" s="176"/>
      <c r="L201" s="172"/>
      <c r="M201" s="177"/>
      <c r="N201" s="178"/>
      <c r="O201" s="178"/>
      <c r="P201" s="178"/>
      <c r="Q201" s="178"/>
      <c r="R201" s="178"/>
      <c r="S201" s="178"/>
      <c r="T201" s="179"/>
      <c r="AT201" s="173" t="s">
        <v>133</v>
      </c>
      <c r="AU201" s="173" t="s">
        <v>83</v>
      </c>
      <c r="AV201" s="171" t="s">
        <v>83</v>
      </c>
      <c r="AW201" s="171" t="s">
        <v>35</v>
      </c>
      <c r="AX201" s="171" t="s">
        <v>81</v>
      </c>
      <c r="AY201" s="173" t="s">
        <v>121</v>
      </c>
    </row>
    <row r="202" spans="2:65" s="29" customFormat="1" ht="16.5" customHeight="1">
      <c r="B202" s="146"/>
      <c r="C202" s="147" t="s">
        <v>284</v>
      </c>
      <c r="D202" s="147" t="s">
        <v>122</v>
      </c>
      <c r="E202" s="148" t="s">
        <v>242</v>
      </c>
      <c r="F202" s="149" t="s">
        <v>243</v>
      </c>
      <c r="G202" s="150" t="s">
        <v>191</v>
      </c>
      <c r="H202" s="151">
        <v>1.0999999999999999E-2</v>
      </c>
      <c r="I202" s="152"/>
      <c r="J202" s="153">
        <f>ROUND(I202*H202,2)</f>
        <v>0</v>
      </c>
      <c r="K202" s="149" t="s">
        <v>126</v>
      </c>
      <c r="L202" s="30"/>
      <c r="M202" s="154"/>
      <c r="N202" s="155" t="s">
        <v>44</v>
      </c>
      <c r="O202" s="49"/>
      <c r="P202" s="156">
        <f>O202*H202</f>
        <v>0</v>
      </c>
      <c r="Q202" s="156">
        <v>0</v>
      </c>
      <c r="R202" s="156">
        <f>Q202*H202</f>
        <v>0</v>
      </c>
      <c r="S202" s="156">
        <v>0</v>
      </c>
      <c r="T202" s="157">
        <f>S202*H202</f>
        <v>0</v>
      </c>
      <c r="AR202" s="16" t="s">
        <v>127</v>
      </c>
      <c r="AT202" s="16" t="s">
        <v>122</v>
      </c>
      <c r="AU202" s="16" t="s">
        <v>83</v>
      </c>
      <c r="AY202" s="16" t="s">
        <v>121</v>
      </c>
      <c r="BE202" s="158">
        <f>IF(N202="základní",J202,0)</f>
        <v>0</v>
      </c>
      <c r="BF202" s="158">
        <f>IF(N202="snížená",J202,0)</f>
        <v>0</v>
      </c>
      <c r="BG202" s="158">
        <f>IF(N202="zákl. přenesená",J202,0)</f>
        <v>0</v>
      </c>
      <c r="BH202" s="158">
        <f>IF(N202="sníž. přenesená",J202,0)</f>
        <v>0</v>
      </c>
      <c r="BI202" s="158">
        <f>IF(N202="nulová",J202,0)</f>
        <v>0</v>
      </c>
      <c r="BJ202" s="16" t="s">
        <v>81</v>
      </c>
      <c r="BK202" s="158">
        <f>ROUND(I202*H202,2)</f>
        <v>0</v>
      </c>
      <c r="BL202" s="16" t="s">
        <v>127</v>
      </c>
      <c r="BM202" s="16" t="s">
        <v>285</v>
      </c>
    </row>
    <row r="203" spans="2:65" s="29" customFormat="1">
      <c r="B203" s="30"/>
      <c r="D203" s="159" t="s">
        <v>129</v>
      </c>
      <c r="F203" s="160" t="s">
        <v>245</v>
      </c>
      <c r="I203" s="85"/>
      <c r="L203" s="30"/>
      <c r="M203" s="161"/>
      <c r="N203" s="49"/>
      <c r="O203" s="49"/>
      <c r="P203" s="49"/>
      <c r="Q203" s="49"/>
      <c r="R203" s="49"/>
      <c r="S203" s="49"/>
      <c r="T203" s="50"/>
      <c r="AT203" s="16" t="s">
        <v>129</v>
      </c>
      <c r="AU203" s="16" t="s">
        <v>83</v>
      </c>
    </row>
    <row r="204" spans="2:65" s="29" customFormat="1" ht="39">
      <c r="B204" s="30"/>
      <c r="D204" s="159" t="s">
        <v>131</v>
      </c>
      <c r="F204" s="162" t="s">
        <v>246</v>
      </c>
      <c r="I204" s="85"/>
      <c r="L204" s="30"/>
      <c r="M204" s="161"/>
      <c r="N204" s="49"/>
      <c r="O204" s="49"/>
      <c r="P204" s="49"/>
      <c r="Q204" s="49"/>
      <c r="R204" s="49"/>
      <c r="S204" s="49"/>
      <c r="T204" s="50"/>
      <c r="AT204" s="16" t="s">
        <v>131</v>
      </c>
      <c r="AU204" s="16" t="s">
        <v>83</v>
      </c>
    </row>
    <row r="205" spans="2:65" s="163" customFormat="1">
      <c r="B205" s="164"/>
      <c r="D205" s="159" t="s">
        <v>133</v>
      </c>
      <c r="E205" s="165"/>
      <c r="F205" s="166" t="s">
        <v>134</v>
      </c>
      <c r="H205" s="165"/>
      <c r="I205" s="167"/>
      <c r="L205" s="164"/>
      <c r="M205" s="168"/>
      <c r="N205" s="169"/>
      <c r="O205" s="169"/>
      <c r="P205" s="169"/>
      <c r="Q205" s="169"/>
      <c r="R205" s="169"/>
      <c r="S205" s="169"/>
      <c r="T205" s="170"/>
      <c r="AT205" s="165" t="s">
        <v>133</v>
      </c>
      <c r="AU205" s="165" t="s">
        <v>83</v>
      </c>
      <c r="AV205" s="163" t="s">
        <v>81</v>
      </c>
      <c r="AW205" s="163" t="s">
        <v>35</v>
      </c>
      <c r="AX205" s="163" t="s">
        <v>73</v>
      </c>
      <c r="AY205" s="165" t="s">
        <v>121</v>
      </c>
    </row>
    <row r="206" spans="2:65" s="163" customFormat="1">
      <c r="B206" s="164"/>
      <c r="D206" s="159" t="s">
        <v>133</v>
      </c>
      <c r="E206" s="165"/>
      <c r="F206" s="166" t="s">
        <v>247</v>
      </c>
      <c r="H206" s="165"/>
      <c r="I206" s="167"/>
      <c r="L206" s="164"/>
      <c r="M206" s="168"/>
      <c r="N206" s="169"/>
      <c r="O206" s="169"/>
      <c r="P206" s="169"/>
      <c r="Q206" s="169"/>
      <c r="R206" s="169"/>
      <c r="S206" s="169"/>
      <c r="T206" s="170"/>
      <c r="AT206" s="165" t="s">
        <v>133</v>
      </c>
      <c r="AU206" s="165" t="s">
        <v>83</v>
      </c>
      <c r="AV206" s="163" t="s">
        <v>81</v>
      </c>
      <c r="AW206" s="163" t="s">
        <v>35</v>
      </c>
      <c r="AX206" s="163" t="s">
        <v>73</v>
      </c>
      <c r="AY206" s="165" t="s">
        <v>121</v>
      </c>
    </row>
    <row r="207" spans="2:65" s="171" customFormat="1">
      <c r="B207" s="172"/>
      <c r="D207" s="159" t="s">
        <v>133</v>
      </c>
      <c r="E207" s="173"/>
      <c r="F207" s="174" t="s">
        <v>248</v>
      </c>
      <c r="H207" s="175">
        <v>1.0999999999999999E-2</v>
      </c>
      <c r="I207" s="176"/>
      <c r="L207" s="172"/>
      <c r="M207" s="177"/>
      <c r="N207" s="178"/>
      <c r="O207" s="178"/>
      <c r="P207" s="178"/>
      <c r="Q207" s="178"/>
      <c r="R207" s="178"/>
      <c r="S207" s="178"/>
      <c r="T207" s="179"/>
      <c r="AT207" s="173" t="s">
        <v>133</v>
      </c>
      <c r="AU207" s="173" t="s">
        <v>83</v>
      </c>
      <c r="AV207" s="171" t="s">
        <v>83</v>
      </c>
      <c r="AW207" s="171" t="s">
        <v>35</v>
      </c>
      <c r="AX207" s="171" t="s">
        <v>81</v>
      </c>
      <c r="AY207" s="173" t="s">
        <v>121</v>
      </c>
    </row>
    <row r="208" spans="2:65" s="29" customFormat="1" ht="16.5" customHeight="1">
      <c r="B208" s="146"/>
      <c r="C208" s="191" t="s">
        <v>286</v>
      </c>
      <c r="D208" s="191" t="s">
        <v>216</v>
      </c>
      <c r="E208" s="192" t="s">
        <v>250</v>
      </c>
      <c r="F208" s="193" t="s">
        <v>251</v>
      </c>
      <c r="G208" s="194" t="s">
        <v>252</v>
      </c>
      <c r="H208" s="195">
        <v>11.45</v>
      </c>
      <c r="I208" s="196"/>
      <c r="J208" s="197">
        <f>ROUND(I208*H208,2)</f>
        <v>0</v>
      </c>
      <c r="K208" s="193"/>
      <c r="L208" s="198"/>
      <c r="M208" s="199"/>
      <c r="N208" s="200" t="s">
        <v>44</v>
      </c>
      <c r="O208" s="49"/>
      <c r="P208" s="156">
        <f>O208*H208</f>
        <v>0</v>
      </c>
      <c r="Q208" s="156">
        <v>1E-3</v>
      </c>
      <c r="R208" s="156">
        <f>Q208*H208</f>
        <v>1.145E-2</v>
      </c>
      <c r="S208" s="156">
        <v>0</v>
      </c>
      <c r="T208" s="157">
        <f>S208*H208</f>
        <v>0</v>
      </c>
      <c r="AR208" s="16" t="s">
        <v>182</v>
      </c>
      <c r="AT208" s="16" t="s">
        <v>216</v>
      </c>
      <c r="AU208" s="16" t="s">
        <v>83</v>
      </c>
      <c r="AY208" s="16" t="s">
        <v>121</v>
      </c>
      <c r="BE208" s="158">
        <f>IF(N208="základní",J208,0)</f>
        <v>0</v>
      </c>
      <c r="BF208" s="158">
        <f>IF(N208="snížená",J208,0)</f>
        <v>0</v>
      </c>
      <c r="BG208" s="158">
        <f>IF(N208="zákl. přenesená",J208,0)</f>
        <v>0</v>
      </c>
      <c r="BH208" s="158">
        <f>IF(N208="sníž. přenesená",J208,0)</f>
        <v>0</v>
      </c>
      <c r="BI208" s="158">
        <f>IF(N208="nulová",J208,0)</f>
        <v>0</v>
      </c>
      <c r="BJ208" s="16" t="s">
        <v>81</v>
      </c>
      <c r="BK208" s="158">
        <f>ROUND(I208*H208,2)</f>
        <v>0</v>
      </c>
      <c r="BL208" s="16" t="s">
        <v>127</v>
      </c>
      <c r="BM208" s="16" t="s">
        <v>287</v>
      </c>
    </row>
    <row r="209" spans="2:65" s="29" customFormat="1">
      <c r="B209" s="30"/>
      <c r="D209" s="159" t="s">
        <v>129</v>
      </c>
      <c r="F209" s="160" t="s">
        <v>251</v>
      </c>
      <c r="I209" s="85"/>
      <c r="L209" s="30"/>
      <c r="M209" s="161"/>
      <c r="N209" s="49"/>
      <c r="O209" s="49"/>
      <c r="P209" s="49"/>
      <c r="Q209" s="49"/>
      <c r="R209" s="49"/>
      <c r="S209" s="49"/>
      <c r="T209" s="50"/>
      <c r="AT209" s="16" t="s">
        <v>129</v>
      </c>
      <c r="AU209" s="16" t="s">
        <v>83</v>
      </c>
    </row>
    <row r="210" spans="2:65" s="163" customFormat="1">
      <c r="B210" s="164"/>
      <c r="D210" s="159" t="s">
        <v>133</v>
      </c>
      <c r="E210" s="165"/>
      <c r="F210" s="166" t="s">
        <v>254</v>
      </c>
      <c r="H210" s="165"/>
      <c r="I210" s="167"/>
      <c r="L210" s="164"/>
      <c r="M210" s="168"/>
      <c r="N210" s="169"/>
      <c r="O210" s="169"/>
      <c r="P210" s="169"/>
      <c r="Q210" s="169"/>
      <c r="R210" s="169"/>
      <c r="S210" s="169"/>
      <c r="T210" s="170"/>
      <c r="AT210" s="165" t="s">
        <v>133</v>
      </c>
      <c r="AU210" s="165" t="s">
        <v>83</v>
      </c>
      <c r="AV210" s="163" t="s">
        <v>81</v>
      </c>
      <c r="AW210" s="163" t="s">
        <v>35</v>
      </c>
      <c r="AX210" s="163" t="s">
        <v>73</v>
      </c>
      <c r="AY210" s="165" t="s">
        <v>121</v>
      </c>
    </row>
    <row r="211" spans="2:65" s="171" customFormat="1">
      <c r="B211" s="172"/>
      <c r="D211" s="159" t="s">
        <v>133</v>
      </c>
      <c r="E211" s="173"/>
      <c r="F211" s="174" t="s">
        <v>255</v>
      </c>
      <c r="H211" s="175">
        <v>11.45</v>
      </c>
      <c r="I211" s="176"/>
      <c r="L211" s="172"/>
      <c r="M211" s="177"/>
      <c r="N211" s="178"/>
      <c r="O211" s="178"/>
      <c r="P211" s="178"/>
      <c r="Q211" s="178"/>
      <c r="R211" s="178"/>
      <c r="S211" s="178"/>
      <c r="T211" s="179"/>
      <c r="AT211" s="173" t="s">
        <v>133</v>
      </c>
      <c r="AU211" s="173" t="s">
        <v>83</v>
      </c>
      <c r="AV211" s="171" t="s">
        <v>83</v>
      </c>
      <c r="AW211" s="171" t="s">
        <v>35</v>
      </c>
      <c r="AX211" s="171" t="s">
        <v>81</v>
      </c>
      <c r="AY211" s="173" t="s">
        <v>121</v>
      </c>
    </row>
    <row r="212" spans="2:65" s="29" customFormat="1" ht="16.5" customHeight="1">
      <c r="B212" s="146"/>
      <c r="C212" s="147" t="s">
        <v>288</v>
      </c>
      <c r="D212" s="147" t="s">
        <v>122</v>
      </c>
      <c r="E212" s="148" t="s">
        <v>269</v>
      </c>
      <c r="F212" s="149" t="s">
        <v>270</v>
      </c>
      <c r="G212" s="150" t="s">
        <v>125</v>
      </c>
      <c r="H212" s="151">
        <v>687</v>
      </c>
      <c r="I212" s="152"/>
      <c r="J212" s="153">
        <f>ROUND(I212*H212,2)</f>
        <v>0</v>
      </c>
      <c r="K212" s="149" t="s">
        <v>126</v>
      </c>
      <c r="L212" s="30"/>
      <c r="M212" s="154"/>
      <c r="N212" s="155" t="s">
        <v>44</v>
      </c>
      <c r="O212" s="49"/>
      <c r="P212" s="156">
        <f>O212*H212</f>
        <v>0</v>
      </c>
      <c r="Q212" s="156">
        <v>0</v>
      </c>
      <c r="R212" s="156">
        <f>Q212*H212</f>
        <v>0</v>
      </c>
      <c r="S212" s="156">
        <v>0</v>
      </c>
      <c r="T212" s="157">
        <f>S212*H212</f>
        <v>0</v>
      </c>
      <c r="AR212" s="16" t="s">
        <v>127</v>
      </c>
      <c r="AT212" s="16" t="s">
        <v>122</v>
      </c>
      <c r="AU212" s="16" t="s">
        <v>83</v>
      </c>
      <c r="AY212" s="16" t="s">
        <v>121</v>
      </c>
      <c r="BE212" s="158">
        <f>IF(N212="základní",J212,0)</f>
        <v>0</v>
      </c>
      <c r="BF212" s="158">
        <f>IF(N212="snížená",J212,0)</f>
        <v>0</v>
      </c>
      <c r="BG212" s="158">
        <f>IF(N212="zákl. přenesená",J212,0)</f>
        <v>0</v>
      </c>
      <c r="BH212" s="158">
        <f>IF(N212="sníž. přenesená",J212,0)</f>
        <v>0</v>
      </c>
      <c r="BI212" s="158">
        <f>IF(N212="nulová",J212,0)</f>
        <v>0</v>
      </c>
      <c r="BJ212" s="16" t="s">
        <v>81</v>
      </c>
      <c r="BK212" s="158">
        <f>ROUND(I212*H212,2)</f>
        <v>0</v>
      </c>
      <c r="BL212" s="16" t="s">
        <v>127</v>
      </c>
      <c r="BM212" s="16" t="s">
        <v>289</v>
      </c>
    </row>
    <row r="213" spans="2:65" s="29" customFormat="1">
      <c r="B213" s="30"/>
      <c r="D213" s="159" t="s">
        <v>129</v>
      </c>
      <c r="F213" s="160" t="s">
        <v>272</v>
      </c>
      <c r="I213" s="85"/>
      <c r="L213" s="30"/>
      <c r="M213" s="161"/>
      <c r="N213" s="49"/>
      <c r="O213" s="49"/>
      <c r="P213" s="49"/>
      <c r="Q213" s="49"/>
      <c r="R213" s="49"/>
      <c r="S213" s="49"/>
      <c r="T213" s="50"/>
      <c r="AT213" s="16" t="s">
        <v>129</v>
      </c>
      <c r="AU213" s="16" t="s">
        <v>83</v>
      </c>
    </row>
    <row r="214" spans="2:65" s="163" customFormat="1">
      <c r="B214" s="164"/>
      <c r="D214" s="159" t="s">
        <v>133</v>
      </c>
      <c r="E214" s="165"/>
      <c r="F214" s="166" t="s">
        <v>134</v>
      </c>
      <c r="H214" s="165"/>
      <c r="I214" s="167"/>
      <c r="L214" s="164"/>
      <c r="M214" s="168"/>
      <c r="N214" s="169"/>
      <c r="O214" s="169"/>
      <c r="P214" s="169"/>
      <c r="Q214" s="169"/>
      <c r="R214" s="169"/>
      <c r="S214" s="169"/>
      <c r="T214" s="170"/>
      <c r="AT214" s="165" t="s">
        <v>133</v>
      </c>
      <c r="AU214" s="165" t="s">
        <v>83</v>
      </c>
      <c r="AV214" s="163" t="s">
        <v>81</v>
      </c>
      <c r="AW214" s="163" t="s">
        <v>35</v>
      </c>
      <c r="AX214" s="163" t="s">
        <v>73</v>
      </c>
      <c r="AY214" s="165" t="s">
        <v>121</v>
      </c>
    </row>
    <row r="215" spans="2:65" s="163" customFormat="1">
      <c r="B215" s="164"/>
      <c r="D215" s="159" t="s">
        <v>133</v>
      </c>
      <c r="E215" s="165"/>
      <c r="F215" s="166" t="s">
        <v>290</v>
      </c>
      <c r="H215" s="165"/>
      <c r="I215" s="167"/>
      <c r="L215" s="164"/>
      <c r="M215" s="168"/>
      <c r="N215" s="169"/>
      <c r="O215" s="169"/>
      <c r="P215" s="169"/>
      <c r="Q215" s="169"/>
      <c r="R215" s="169"/>
      <c r="S215" s="169"/>
      <c r="T215" s="170"/>
      <c r="AT215" s="165" t="s">
        <v>133</v>
      </c>
      <c r="AU215" s="165" t="s">
        <v>83</v>
      </c>
      <c r="AV215" s="163" t="s">
        <v>81</v>
      </c>
      <c r="AW215" s="163" t="s">
        <v>35</v>
      </c>
      <c r="AX215" s="163" t="s">
        <v>73</v>
      </c>
      <c r="AY215" s="165" t="s">
        <v>121</v>
      </c>
    </row>
    <row r="216" spans="2:65" s="171" customFormat="1">
      <c r="B216" s="172"/>
      <c r="D216" s="159" t="s">
        <v>133</v>
      </c>
      <c r="E216" s="173"/>
      <c r="F216" s="174" t="s">
        <v>291</v>
      </c>
      <c r="H216" s="175">
        <v>687</v>
      </c>
      <c r="I216" s="176"/>
      <c r="L216" s="172"/>
      <c r="M216" s="177"/>
      <c r="N216" s="178"/>
      <c r="O216" s="178"/>
      <c r="P216" s="178"/>
      <c r="Q216" s="178"/>
      <c r="R216" s="178"/>
      <c r="S216" s="178"/>
      <c r="T216" s="179"/>
      <c r="AT216" s="173" t="s">
        <v>133</v>
      </c>
      <c r="AU216" s="173" t="s">
        <v>83</v>
      </c>
      <c r="AV216" s="171" t="s">
        <v>83</v>
      </c>
      <c r="AW216" s="171" t="s">
        <v>35</v>
      </c>
      <c r="AX216" s="171" t="s">
        <v>81</v>
      </c>
      <c r="AY216" s="173" t="s">
        <v>121</v>
      </c>
    </row>
    <row r="217" spans="2:65" s="134" customFormat="1" ht="22.9" customHeight="1">
      <c r="B217" s="135"/>
      <c r="D217" s="136" t="s">
        <v>72</v>
      </c>
      <c r="E217" s="189" t="s">
        <v>292</v>
      </c>
      <c r="F217" s="189" t="s">
        <v>293</v>
      </c>
      <c r="I217" s="138"/>
      <c r="J217" s="190">
        <f>BK217</f>
        <v>0</v>
      </c>
      <c r="L217" s="135"/>
      <c r="M217" s="140"/>
      <c r="N217" s="141"/>
      <c r="O217" s="141"/>
      <c r="P217" s="142">
        <f>SUM(P218:P245)</f>
        <v>0</v>
      </c>
      <c r="Q217" s="141"/>
      <c r="R217" s="142">
        <f>SUM(R218:R245)</f>
        <v>2.29E-2</v>
      </c>
      <c r="S217" s="141"/>
      <c r="T217" s="143">
        <f>SUM(T218:T245)</f>
        <v>0</v>
      </c>
      <c r="AR217" s="136" t="s">
        <v>81</v>
      </c>
      <c r="AT217" s="144" t="s">
        <v>72</v>
      </c>
      <c r="AU217" s="144" t="s">
        <v>81</v>
      </c>
      <c r="AY217" s="136" t="s">
        <v>121</v>
      </c>
      <c r="BK217" s="145">
        <f>SUM(BK218:BK245)</f>
        <v>0</v>
      </c>
    </row>
    <row r="218" spans="2:65" s="29" customFormat="1" ht="16.5" customHeight="1">
      <c r="B218" s="146"/>
      <c r="C218" s="147" t="s">
        <v>294</v>
      </c>
      <c r="D218" s="147" t="s">
        <v>122</v>
      </c>
      <c r="E218" s="148" t="s">
        <v>277</v>
      </c>
      <c r="F218" s="149" t="s">
        <v>278</v>
      </c>
      <c r="G218" s="150" t="s">
        <v>203</v>
      </c>
      <c r="H218" s="151">
        <v>45800</v>
      </c>
      <c r="I218" s="152"/>
      <c r="J218" s="153">
        <f>ROUND(I218*H218,2)</f>
        <v>0</v>
      </c>
      <c r="K218" s="149" t="s">
        <v>126</v>
      </c>
      <c r="L218" s="30"/>
      <c r="M218" s="154"/>
      <c r="N218" s="155" t="s">
        <v>44</v>
      </c>
      <c r="O218" s="49"/>
      <c r="P218" s="156">
        <f>O218*H218</f>
        <v>0</v>
      </c>
      <c r="Q218" s="156">
        <v>0</v>
      </c>
      <c r="R218" s="156">
        <f>Q218*H218</f>
        <v>0</v>
      </c>
      <c r="S218" s="156">
        <v>0</v>
      </c>
      <c r="T218" s="157">
        <f>S218*H218</f>
        <v>0</v>
      </c>
      <c r="AR218" s="16" t="s">
        <v>127</v>
      </c>
      <c r="AT218" s="16" t="s">
        <v>122</v>
      </c>
      <c r="AU218" s="16" t="s">
        <v>83</v>
      </c>
      <c r="AY218" s="16" t="s">
        <v>121</v>
      </c>
      <c r="BE218" s="158">
        <f>IF(N218="základní",J218,0)</f>
        <v>0</v>
      </c>
      <c r="BF218" s="158">
        <f>IF(N218="snížená",J218,0)</f>
        <v>0</v>
      </c>
      <c r="BG218" s="158">
        <f>IF(N218="zákl. přenesená",J218,0)</f>
        <v>0</v>
      </c>
      <c r="BH218" s="158">
        <f>IF(N218="sníž. přenesená",J218,0)</f>
        <v>0</v>
      </c>
      <c r="BI218" s="158">
        <f>IF(N218="nulová",J218,0)</f>
        <v>0</v>
      </c>
      <c r="BJ218" s="16" t="s">
        <v>81</v>
      </c>
      <c r="BK218" s="158">
        <f>ROUND(I218*H218,2)</f>
        <v>0</v>
      </c>
      <c r="BL218" s="16" t="s">
        <v>127</v>
      </c>
      <c r="BM218" s="16" t="s">
        <v>295</v>
      </c>
    </row>
    <row r="219" spans="2:65" s="29" customFormat="1">
      <c r="B219" s="30"/>
      <c r="D219" s="159" t="s">
        <v>129</v>
      </c>
      <c r="F219" s="160" t="s">
        <v>280</v>
      </c>
      <c r="I219" s="85"/>
      <c r="L219" s="30"/>
      <c r="M219" s="161"/>
      <c r="N219" s="49"/>
      <c r="O219" s="49"/>
      <c r="P219" s="49"/>
      <c r="Q219" s="49"/>
      <c r="R219" s="49"/>
      <c r="S219" s="49"/>
      <c r="T219" s="50"/>
      <c r="AT219" s="16" t="s">
        <v>129</v>
      </c>
      <c r="AU219" s="16" t="s">
        <v>83</v>
      </c>
    </row>
    <row r="220" spans="2:65" s="29" customFormat="1" ht="48.75">
      <c r="B220" s="30"/>
      <c r="D220" s="159" t="s">
        <v>131</v>
      </c>
      <c r="F220" s="162" t="s">
        <v>281</v>
      </c>
      <c r="I220" s="85"/>
      <c r="L220" s="30"/>
      <c r="M220" s="161"/>
      <c r="N220" s="49"/>
      <c r="O220" s="49"/>
      <c r="P220" s="49"/>
      <c r="Q220" s="49"/>
      <c r="R220" s="49"/>
      <c r="S220" s="49"/>
      <c r="T220" s="50"/>
      <c r="AT220" s="16" t="s">
        <v>131</v>
      </c>
      <c r="AU220" s="16" t="s">
        <v>83</v>
      </c>
    </row>
    <row r="221" spans="2:65" s="163" customFormat="1">
      <c r="B221" s="164"/>
      <c r="D221" s="159" t="s">
        <v>133</v>
      </c>
      <c r="E221" s="165"/>
      <c r="F221" s="166" t="s">
        <v>134</v>
      </c>
      <c r="H221" s="165"/>
      <c r="I221" s="167"/>
      <c r="L221" s="164"/>
      <c r="M221" s="168"/>
      <c r="N221" s="169"/>
      <c r="O221" s="169"/>
      <c r="P221" s="169"/>
      <c r="Q221" s="169"/>
      <c r="R221" s="169"/>
      <c r="S221" s="169"/>
      <c r="T221" s="170"/>
      <c r="AT221" s="165" t="s">
        <v>133</v>
      </c>
      <c r="AU221" s="165" t="s">
        <v>83</v>
      </c>
      <c r="AV221" s="163" t="s">
        <v>81</v>
      </c>
      <c r="AW221" s="163" t="s">
        <v>35</v>
      </c>
      <c r="AX221" s="163" t="s">
        <v>73</v>
      </c>
      <c r="AY221" s="165" t="s">
        <v>121</v>
      </c>
    </row>
    <row r="222" spans="2:65" s="163" customFormat="1">
      <c r="B222" s="164"/>
      <c r="D222" s="159" t="s">
        <v>133</v>
      </c>
      <c r="E222" s="165"/>
      <c r="F222" s="166" t="s">
        <v>296</v>
      </c>
      <c r="H222" s="165"/>
      <c r="I222" s="167"/>
      <c r="L222" s="164"/>
      <c r="M222" s="168"/>
      <c r="N222" s="169"/>
      <c r="O222" s="169"/>
      <c r="P222" s="169"/>
      <c r="Q222" s="169"/>
      <c r="R222" s="169"/>
      <c r="S222" s="169"/>
      <c r="T222" s="170"/>
      <c r="AT222" s="165" t="s">
        <v>133</v>
      </c>
      <c r="AU222" s="165" t="s">
        <v>83</v>
      </c>
      <c r="AV222" s="163" t="s">
        <v>81</v>
      </c>
      <c r="AW222" s="163" t="s">
        <v>35</v>
      </c>
      <c r="AX222" s="163" t="s">
        <v>73</v>
      </c>
      <c r="AY222" s="165" t="s">
        <v>121</v>
      </c>
    </row>
    <row r="223" spans="2:65" s="171" customFormat="1">
      <c r="B223" s="172"/>
      <c r="D223" s="159" t="s">
        <v>133</v>
      </c>
      <c r="E223" s="173"/>
      <c r="F223" s="174" t="s">
        <v>297</v>
      </c>
      <c r="H223" s="175">
        <v>45800</v>
      </c>
      <c r="I223" s="176"/>
      <c r="L223" s="172"/>
      <c r="M223" s="177"/>
      <c r="N223" s="178"/>
      <c r="O223" s="178"/>
      <c r="P223" s="178"/>
      <c r="Q223" s="178"/>
      <c r="R223" s="178"/>
      <c r="S223" s="178"/>
      <c r="T223" s="179"/>
      <c r="AT223" s="173" t="s">
        <v>133</v>
      </c>
      <c r="AU223" s="173" t="s">
        <v>83</v>
      </c>
      <c r="AV223" s="171" t="s">
        <v>83</v>
      </c>
      <c r="AW223" s="171" t="s">
        <v>35</v>
      </c>
      <c r="AX223" s="171" t="s">
        <v>81</v>
      </c>
      <c r="AY223" s="173" t="s">
        <v>121</v>
      </c>
    </row>
    <row r="224" spans="2:65" s="29" customFormat="1" ht="16.5" customHeight="1">
      <c r="B224" s="146"/>
      <c r="C224" s="147" t="s">
        <v>298</v>
      </c>
      <c r="D224" s="147" t="s">
        <v>122</v>
      </c>
      <c r="E224" s="148" t="s">
        <v>242</v>
      </c>
      <c r="F224" s="149" t="s">
        <v>243</v>
      </c>
      <c r="G224" s="150" t="s">
        <v>191</v>
      </c>
      <c r="H224" s="151">
        <v>2.3E-2</v>
      </c>
      <c r="I224" s="152"/>
      <c r="J224" s="153">
        <f>ROUND(I224*H224,2)</f>
        <v>0</v>
      </c>
      <c r="K224" s="149" t="s">
        <v>126</v>
      </c>
      <c r="L224" s="30"/>
      <c r="M224" s="154"/>
      <c r="N224" s="155" t="s">
        <v>44</v>
      </c>
      <c r="O224" s="49"/>
      <c r="P224" s="156">
        <f>O224*H224</f>
        <v>0</v>
      </c>
      <c r="Q224" s="156">
        <v>0</v>
      </c>
      <c r="R224" s="156">
        <f>Q224*H224</f>
        <v>0</v>
      </c>
      <c r="S224" s="156">
        <v>0</v>
      </c>
      <c r="T224" s="157">
        <f>S224*H224</f>
        <v>0</v>
      </c>
      <c r="AR224" s="16" t="s">
        <v>127</v>
      </c>
      <c r="AT224" s="16" t="s">
        <v>122</v>
      </c>
      <c r="AU224" s="16" t="s">
        <v>83</v>
      </c>
      <c r="AY224" s="16" t="s">
        <v>121</v>
      </c>
      <c r="BE224" s="158">
        <f>IF(N224="základní",J224,0)</f>
        <v>0</v>
      </c>
      <c r="BF224" s="158">
        <f>IF(N224="snížená",J224,0)</f>
        <v>0</v>
      </c>
      <c r="BG224" s="158">
        <f>IF(N224="zákl. přenesená",J224,0)</f>
        <v>0</v>
      </c>
      <c r="BH224" s="158">
        <f>IF(N224="sníž. přenesená",J224,0)</f>
        <v>0</v>
      </c>
      <c r="BI224" s="158">
        <f>IF(N224="nulová",J224,0)</f>
        <v>0</v>
      </c>
      <c r="BJ224" s="16" t="s">
        <v>81</v>
      </c>
      <c r="BK224" s="158">
        <f>ROUND(I224*H224,2)</f>
        <v>0</v>
      </c>
      <c r="BL224" s="16" t="s">
        <v>127</v>
      </c>
      <c r="BM224" s="16" t="s">
        <v>299</v>
      </c>
    </row>
    <row r="225" spans="2:65" s="29" customFormat="1">
      <c r="B225" s="30"/>
      <c r="D225" s="159" t="s">
        <v>129</v>
      </c>
      <c r="F225" s="160" t="s">
        <v>245</v>
      </c>
      <c r="I225" s="85"/>
      <c r="L225" s="30"/>
      <c r="M225" s="161"/>
      <c r="N225" s="49"/>
      <c r="O225" s="49"/>
      <c r="P225" s="49"/>
      <c r="Q225" s="49"/>
      <c r="R225" s="49"/>
      <c r="S225" s="49"/>
      <c r="T225" s="50"/>
      <c r="AT225" s="16" t="s">
        <v>129</v>
      </c>
      <c r="AU225" s="16" t="s">
        <v>83</v>
      </c>
    </row>
    <row r="226" spans="2:65" s="29" customFormat="1" ht="39">
      <c r="B226" s="30"/>
      <c r="D226" s="159" t="s">
        <v>131</v>
      </c>
      <c r="F226" s="162" t="s">
        <v>246</v>
      </c>
      <c r="I226" s="85"/>
      <c r="L226" s="30"/>
      <c r="M226" s="161"/>
      <c r="N226" s="49"/>
      <c r="O226" s="49"/>
      <c r="P226" s="49"/>
      <c r="Q226" s="49"/>
      <c r="R226" s="49"/>
      <c r="S226" s="49"/>
      <c r="T226" s="50"/>
      <c r="AT226" s="16" t="s">
        <v>131</v>
      </c>
      <c r="AU226" s="16" t="s">
        <v>83</v>
      </c>
    </row>
    <row r="227" spans="2:65" s="163" customFormat="1">
      <c r="B227" s="164"/>
      <c r="D227" s="159" t="s">
        <v>133</v>
      </c>
      <c r="E227" s="165"/>
      <c r="F227" s="166" t="s">
        <v>134</v>
      </c>
      <c r="H227" s="165"/>
      <c r="I227" s="167"/>
      <c r="L227" s="164"/>
      <c r="M227" s="168"/>
      <c r="N227" s="169"/>
      <c r="O227" s="169"/>
      <c r="P227" s="169"/>
      <c r="Q227" s="169"/>
      <c r="R227" s="169"/>
      <c r="S227" s="169"/>
      <c r="T227" s="170"/>
      <c r="AT227" s="165" t="s">
        <v>133</v>
      </c>
      <c r="AU227" s="165" t="s">
        <v>83</v>
      </c>
      <c r="AV227" s="163" t="s">
        <v>81</v>
      </c>
      <c r="AW227" s="163" t="s">
        <v>35</v>
      </c>
      <c r="AX227" s="163" t="s">
        <v>73</v>
      </c>
      <c r="AY227" s="165" t="s">
        <v>121</v>
      </c>
    </row>
    <row r="228" spans="2:65" s="163" customFormat="1">
      <c r="B228" s="164"/>
      <c r="D228" s="159" t="s">
        <v>133</v>
      </c>
      <c r="E228" s="165"/>
      <c r="F228" s="166" t="s">
        <v>300</v>
      </c>
      <c r="H228" s="165"/>
      <c r="I228" s="167"/>
      <c r="L228" s="164"/>
      <c r="M228" s="168"/>
      <c r="N228" s="169"/>
      <c r="O228" s="169"/>
      <c r="P228" s="169"/>
      <c r="Q228" s="169"/>
      <c r="R228" s="169"/>
      <c r="S228" s="169"/>
      <c r="T228" s="170"/>
      <c r="AT228" s="165" t="s">
        <v>133</v>
      </c>
      <c r="AU228" s="165" t="s">
        <v>83</v>
      </c>
      <c r="AV228" s="163" t="s">
        <v>81</v>
      </c>
      <c r="AW228" s="163" t="s">
        <v>35</v>
      </c>
      <c r="AX228" s="163" t="s">
        <v>73</v>
      </c>
      <c r="AY228" s="165" t="s">
        <v>121</v>
      </c>
    </row>
    <row r="229" spans="2:65" s="171" customFormat="1">
      <c r="B229" s="172"/>
      <c r="D229" s="159" t="s">
        <v>133</v>
      </c>
      <c r="E229" s="173"/>
      <c r="F229" s="174" t="s">
        <v>301</v>
      </c>
      <c r="H229" s="175">
        <v>2.3E-2</v>
      </c>
      <c r="I229" s="176"/>
      <c r="L229" s="172"/>
      <c r="M229" s="177"/>
      <c r="N229" s="178"/>
      <c r="O229" s="178"/>
      <c r="P229" s="178"/>
      <c r="Q229" s="178"/>
      <c r="R229" s="178"/>
      <c r="S229" s="178"/>
      <c r="T229" s="179"/>
      <c r="AT229" s="173" t="s">
        <v>133</v>
      </c>
      <c r="AU229" s="173" t="s">
        <v>83</v>
      </c>
      <c r="AV229" s="171" t="s">
        <v>83</v>
      </c>
      <c r="AW229" s="171" t="s">
        <v>35</v>
      </c>
      <c r="AX229" s="171" t="s">
        <v>81</v>
      </c>
      <c r="AY229" s="173" t="s">
        <v>121</v>
      </c>
    </row>
    <row r="230" spans="2:65" s="29" customFormat="1" ht="16.5" customHeight="1">
      <c r="B230" s="146"/>
      <c r="C230" s="191" t="s">
        <v>302</v>
      </c>
      <c r="D230" s="191" t="s">
        <v>216</v>
      </c>
      <c r="E230" s="192" t="s">
        <v>250</v>
      </c>
      <c r="F230" s="193" t="s">
        <v>251</v>
      </c>
      <c r="G230" s="194" t="s">
        <v>252</v>
      </c>
      <c r="H230" s="195">
        <v>22.9</v>
      </c>
      <c r="I230" s="196"/>
      <c r="J230" s="197">
        <f>ROUND(I230*H230,2)</f>
        <v>0</v>
      </c>
      <c r="K230" s="193"/>
      <c r="L230" s="198"/>
      <c r="M230" s="199"/>
      <c r="N230" s="200" t="s">
        <v>44</v>
      </c>
      <c r="O230" s="49"/>
      <c r="P230" s="156">
        <f>O230*H230</f>
        <v>0</v>
      </c>
      <c r="Q230" s="156">
        <v>1E-3</v>
      </c>
      <c r="R230" s="156">
        <f>Q230*H230</f>
        <v>2.29E-2</v>
      </c>
      <c r="S230" s="156">
        <v>0</v>
      </c>
      <c r="T230" s="157">
        <f>S230*H230</f>
        <v>0</v>
      </c>
      <c r="AR230" s="16" t="s">
        <v>182</v>
      </c>
      <c r="AT230" s="16" t="s">
        <v>216</v>
      </c>
      <c r="AU230" s="16" t="s">
        <v>83</v>
      </c>
      <c r="AY230" s="16" t="s">
        <v>121</v>
      </c>
      <c r="BE230" s="158">
        <f>IF(N230="základní",J230,0)</f>
        <v>0</v>
      </c>
      <c r="BF230" s="158">
        <f>IF(N230="snížená",J230,0)</f>
        <v>0</v>
      </c>
      <c r="BG230" s="158">
        <f>IF(N230="zákl. přenesená",J230,0)</f>
        <v>0</v>
      </c>
      <c r="BH230" s="158">
        <f>IF(N230="sníž. přenesená",J230,0)</f>
        <v>0</v>
      </c>
      <c r="BI230" s="158">
        <f>IF(N230="nulová",J230,0)</f>
        <v>0</v>
      </c>
      <c r="BJ230" s="16" t="s">
        <v>81</v>
      </c>
      <c r="BK230" s="158">
        <f>ROUND(I230*H230,2)</f>
        <v>0</v>
      </c>
      <c r="BL230" s="16" t="s">
        <v>127</v>
      </c>
      <c r="BM230" s="16" t="s">
        <v>303</v>
      </c>
    </row>
    <row r="231" spans="2:65" s="29" customFormat="1">
      <c r="B231" s="30"/>
      <c r="D231" s="159" t="s">
        <v>129</v>
      </c>
      <c r="F231" s="160" t="s">
        <v>251</v>
      </c>
      <c r="I231" s="85"/>
      <c r="L231" s="30"/>
      <c r="M231" s="161"/>
      <c r="N231" s="49"/>
      <c r="O231" s="49"/>
      <c r="P231" s="49"/>
      <c r="Q231" s="49"/>
      <c r="R231" s="49"/>
      <c r="S231" s="49"/>
      <c r="T231" s="50"/>
      <c r="AT231" s="16" t="s">
        <v>129</v>
      </c>
      <c r="AU231" s="16" t="s">
        <v>83</v>
      </c>
    </row>
    <row r="232" spans="2:65" s="163" customFormat="1">
      <c r="B232" s="164"/>
      <c r="D232" s="159" t="s">
        <v>133</v>
      </c>
      <c r="E232" s="165"/>
      <c r="F232" s="166" t="s">
        <v>254</v>
      </c>
      <c r="H232" s="165"/>
      <c r="I232" s="167"/>
      <c r="L232" s="164"/>
      <c r="M232" s="168"/>
      <c r="N232" s="169"/>
      <c r="O232" s="169"/>
      <c r="P232" s="169"/>
      <c r="Q232" s="169"/>
      <c r="R232" s="169"/>
      <c r="S232" s="169"/>
      <c r="T232" s="170"/>
      <c r="AT232" s="165" t="s">
        <v>133</v>
      </c>
      <c r="AU232" s="165" t="s">
        <v>83</v>
      </c>
      <c r="AV232" s="163" t="s">
        <v>81</v>
      </c>
      <c r="AW232" s="163" t="s">
        <v>35</v>
      </c>
      <c r="AX232" s="163" t="s">
        <v>73</v>
      </c>
      <c r="AY232" s="165" t="s">
        <v>121</v>
      </c>
    </row>
    <row r="233" spans="2:65" s="171" customFormat="1">
      <c r="B233" s="172"/>
      <c r="D233" s="159" t="s">
        <v>133</v>
      </c>
      <c r="E233" s="173"/>
      <c r="F233" s="174" t="s">
        <v>304</v>
      </c>
      <c r="H233" s="175">
        <v>22.9</v>
      </c>
      <c r="I233" s="176"/>
      <c r="L233" s="172"/>
      <c r="M233" s="177"/>
      <c r="N233" s="178"/>
      <c r="O233" s="178"/>
      <c r="P233" s="178"/>
      <c r="Q233" s="178"/>
      <c r="R233" s="178"/>
      <c r="S233" s="178"/>
      <c r="T233" s="179"/>
      <c r="AT233" s="173" t="s">
        <v>133</v>
      </c>
      <c r="AU233" s="173" t="s">
        <v>83</v>
      </c>
      <c r="AV233" s="171" t="s">
        <v>83</v>
      </c>
      <c r="AW233" s="171" t="s">
        <v>35</v>
      </c>
      <c r="AX233" s="171" t="s">
        <v>81</v>
      </c>
      <c r="AY233" s="173" t="s">
        <v>121</v>
      </c>
    </row>
    <row r="234" spans="2:65" s="29" customFormat="1" ht="16.5" customHeight="1">
      <c r="B234" s="146"/>
      <c r="C234" s="147" t="s">
        <v>305</v>
      </c>
      <c r="D234" s="147" t="s">
        <v>122</v>
      </c>
      <c r="E234" s="148" t="s">
        <v>306</v>
      </c>
      <c r="F234" s="149" t="s">
        <v>307</v>
      </c>
      <c r="G234" s="150" t="s">
        <v>203</v>
      </c>
      <c r="H234" s="151">
        <v>4580</v>
      </c>
      <c r="I234" s="152"/>
      <c r="J234" s="153">
        <f>ROUND(I234*H234,2)</f>
        <v>0</v>
      </c>
      <c r="K234" s="149" t="s">
        <v>126</v>
      </c>
      <c r="L234" s="30"/>
      <c r="M234" s="154"/>
      <c r="N234" s="155" t="s">
        <v>44</v>
      </c>
      <c r="O234" s="49"/>
      <c r="P234" s="156">
        <f>O234*H234</f>
        <v>0</v>
      </c>
      <c r="Q234" s="156">
        <v>0</v>
      </c>
      <c r="R234" s="156">
        <f>Q234*H234</f>
        <v>0</v>
      </c>
      <c r="S234" s="156">
        <v>0</v>
      </c>
      <c r="T234" s="157">
        <f>S234*H234</f>
        <v>0</v>
      </c>
      <c r="AR234" s="16" t="s">
        <v>127</v>
      </c>
      <c r="AT234" s="16" t="s">
        <v>122</v>
      </c>
      <c r="AU234" s="16" t="s">
        <v>83</v>
      </c>
      <c r="AY234" s="16" t="s">
        <v>121</v>
      </c>
      <c r="BE234" s="158">
        <f>IF(N234="základní",J234,0)</f>
        <v>0</v>
      </c>
      <c r="BF234" s="158">
        <f>IF(N234="snížená",J234,0)</f>
        <v>0</v>
      </c>
      <c r="BG234" s="158">
        <f>IF(N234="zákl. přenesená",J234,0)</f>
        <v>0</v>
      </c>
      <c r="BH234" s="158">
        <f>IF(N234="sníž. přenesená",J234,0)</f>
        <v>0</v>
      </c>
      <c r="BI234" s="158">
        <f>IF(N234="nulová",J234,0)</f>
        <v>0</v>
      </c>
      <c r="BJ234" s="16" t="s">
        <v>81</v>
      </c>
      <c r="BK234" s="158">
        <f>ROUND(I234*H234,2)</f>
        <v>0</v>
      </c>
      <c r="BL234" s="16" t="s">
        <v>127</v>
      </c>
      <c r="BM234" s="16" t="s">
        <v>308</v>
      </c>
    </row>
    <row r="235" spans="2:65" s="29" customFormat="1" ht="19.5">
      <c r="B235" s="30"/>
      <c r="D235" s="159" t="s">
        <v>129</v>
      </c>
      <c r="F235" s="160" t="s">
        <v>309</v>
      </c>
      <c r="I235" s="85"/>
      <c r="L235" s="30"/>
      <c r="M235" s="161"/>
      <c r="N235" s="49"/>
      <c r="O235" s="49"/>
      <c r="P235" s="49"/>
      <c r="Q235" s="49"/>
      <c r="R235" s="49"/>
      <c r="S235" s="49"/>
      <c r="T235" s="50"/>
      <c r="AT235" s="16" t="s">
        <v>129</v>
      </c>
      <c r="AU235" s="16" t="s">
        <v>83</v>
      </c>
    </row>
    <row r="236" spans="2:65" s="29" customFormat="1" ht="39">
      <c r="B236" s="30"/>
      <c r="D236" s="159" t="s">
        <v>131</v>
      </c>
      <c r="F236" s="162" t="s">
        <v>310</v>
      </c>
      <c r="I236" s="85"/>
      <c r="L236" s="30"/>
      <c r="M236" s="161"/>
      <c r="N236" s="49"/>
      <c r="O236" s="49"/>
      <c r="P236" s="49"/>
      <c r="Q236" s="49"/>
      <c r="R236" s="49"/>
      <c r="S236" s="49"/>
      <c r="T236" s="50"/>
      <c r="AT236" s="16" t="s">
        <v>131</v>
      </c>
      <c r="AU236" s="16" t="s">
        <v>83</v>
      </c>
    </row>
    <row r="237" spans="2:65" s="163" customFormat="1">
      <c r="B237" s="164"/>
      <c r="D237" s="159" t="s">
        <v>133</v>
      </c>
      <c r="E237" s="165"/>
      <c r="F237" s="166" t="s">
        <v>134</v>
      </c>
      <c r="H237" s="165"/>
      <c r="I237" s="167"/>
      <c r="L237" s="164"/>
      <c r="M237" s="168"/>
      <c r="N237" s="169"/>
      <c r="O237" s="169"/>
      <c r="P237" s="169"/>
      <c r="Q237" s="169"/>
      <c r="R237" s="169"/>
      <c r="S237" s="169"/>
      <c r="T237" s="170"/>
      <c r="AT237" s="165" t="s">
        <v>133</v>
      </c>
      <c r="AU237" s="165" t="s">
        <v>83</v>
      </c>
      <c r="AV237" s="163" t="s">
        <v>81</v>
      </c>
      <c r="AW237" s="163" t="s">
        <v>35</v>
      </c>
      <c r="AX237" s="163" t="s">
        <v>73</v>
      </c>
      <c r="AY237" s="165" t="s">
        <v>121</v>
      </c>
    </row>
    <row r="238" spans="2:65" s="163" customFormat="1">
      <c r="B238" s="164"/>
      <c r="D238" s="159" t="s">
        <v>133</v>
      </c>
      <c r="E238" s="165"/>
      <c r="F238" s="166" t="s">
        <v>311</v>
      </c>
      <c r="H238" s="165"/>
      <c r="I238" s="167"/>
      <c r="L238" s="164"/>
      <c r="M238" s="168"/>
      <c r="N238" s="169"/>
      <c r="O238" s="169"/>
      <c r="P238" s="169"/>
      <c r="Q238" s="169"/>
      <c r="R238" s="169"/>
      <c r="S238" s="169"/>
      <c r="T238" s="170"/>
      <c r="AT238" s="165" t="s">
        <v>133</v>
      </c>
      <c r="AU238" s="165" t="s">
        <v>83</v>
      </c>
      <c r="AV238" s="163" t="s">
        <v>81</v>
      </c>
      <c r="AW238" s="163" t="s">
        <v>35</v>
      </c>
      <c r="AX238" s="163" t="s">
        <v>73</v>
      </c>
      <c r="AY238" s="165" t="s">
        <v>121</v>
      </c>
    </row>
    <row r="239" spans="2:65" s="171" customFormat="1">
      <c r="B239" s="172"/>
      <c r="D239" s="159" t="s">
        <v>133</v>
      </c>
      <c r="E239" s="173"/>
      <c r="F239" s="174" t="s">
        <v>312</v>
      </c>
      <c r="H239" s="175">
        <v>4580</v>
      </c>
      <c r="I239" s="176"/>
      <c r="L239" s="172"/>
      <c r="M239" s="177"/>
      <c r="N239" s="178"/>
      <c r="O239" s="178"/>
      <c r="P239" s="178"/>
      <c r="Q239" s="178"/>
      <c r="R239" s="178"/>
      <c r="S239" s="178"/>
      <c r="T239" s="179"/>
      <c r="AT239" s="173" t="s">
        <v>133</v>
      </c>
      <c r="AU239" s="173" t="s">
        <v>83</v>
      </c>
      <c r="AV239" s="171" t="s">
        <v>83</v>
      </c>
      <c r="AW239" s="171" t="s">
        <v>35</v>
      </c>
      <c r="AX239" s="171" t="s">
        <v>81</v>
      </c>
      <c r="AY239" s="173" t="s">
        <v>121</v>
      </c>
    </row>
    <row r="240" spans="2:65" s="29" customFormat="1" ht="16.5" customHeight="1">
      <c r="B240" s="146"/>
      <c r="C240" s="147" t="s">
        <v>313</v>
      </c>
      <c r="D240" s="147" t="s">
        <v>122</v>
      </c>
      <c r="E240" s="148" t="s">
        <v>314</v>
      </c>
      <c r="F240" s="149" t="s">
        <v>315</v>
      </c>
      <c r="G240" s="150" t="s">
        <v>203</v>
      </c>
      <c r="H240" s="151">
        <v>4580</v>
      </c>
      <c r="I240" s="152"/>
      <c r="J240" s="153">
        <f>ROUND(I240*H240,2)</f>
        <v>0</v>
      </c>
      <c r="K240" s="149" t="s">
        <v>126</v>
      </c>
      <c r="L240" s="30"/>
      <c r="M240" s="154"/>
      <c r="N240" s="155" t="s">
        <v>44</v>
      </c>
      <c r="O240" s="49"/>
      <c r="P240" s="156">
        <f>O240*H240</f>
        <v>0</v>
      </c>
      <c r="Q240" s="156">
        <v>0</v>
      </c>
      <c r="R240" s="156">
        <f>Q240*H240</f>
        <v>0</v>
      </c>
      <c r="S240" s="156">
        <v>0</v>
      </c>
      <c r="T240" s="157">
        <f>S240*H240</f>
        <v>0</v>
      </c>
      <c r="AR240" s="16" t="s">
        <v>127</v>
      </c>
      <c r="AT240" s="16" t="s">
        <v>122</v>
      </c>
      <c r="AU240" s="16" t="s">
        <v>83</v>
      </c>
      <c r="AY240" s="16" t="s">
        <v>121</v>
      </c>
      <c r="BE240" s="158">
        <f>IF(N240="základní",J240,0)</f>
        <v>0</v>
      </c>
      <c r="BF240" s="158">
        <f>IF(N240="snížená",J240,0)</f>
        <v>0</v>
      </c>
      <c r="BG240" s="158">
        <f>IF(N240="zákl. přenesená",J240,0)</f>
        <v>0</v>
      </c>
      <c r="BH240" s="158">
        <f>IF(N240="sníž. přenesená",J240,0)</f>
        <v>0</v>
      </c>
      <c r="BI240" s="158">
        <f>IF(N240="nulová",J240,0)</f>
        <v>0</v>
      </c>
      <c r="BJ240" s="16" t="s">
        <v>81</v>
      </c>
      <c r="BK240" s="158">
        <f>ROUND(I240*H240,2)</f>
        <v>0</v>
      </c>
      <c r="BL240" s="16" t="s">
        <v>127</v>
      </c>
      <c r="BM240" s="16" t="s">
        <v>316</v>
      </c>
    </row>
    <row r="241" spans="2:65" s="29" customFormat="1">
      <c r="B241" s="30"/>
      <c r="D241" s="159" t="s">
        <v>129</v>
      </c>
      <c r="F241" s="160" t="s">
        <v>317</v>
      </c>
      <c r="I241" s="85"/>
      <c r="L241" s="30"/>
      <c r="M241" s="161"/>
      <c r="N241" s="49"/>
      <c r="O241" s="49"/>
      <c r="P241" s="49"/>
      <c r="Q241" s="49"/>
      <c r="R241" s="49"/>
      <c r="S241" s="49"/>
      <c r="T241" s="50"/>
      <c r="AT241" s="16" t="s">
        <v>129</v>
      </c>
      <c r="AU241" s="16" t="s">
        <v>83</v>
      </c>
    </row>
    <row r="242" spans="2:65" s="29" customFormat="1" ht="48.75">
      <c r="B242" s="30"/>
      <c r="D242" s="159" t="s">
        <v>131</v>
      </c>
      <c r="F242" s="162" t="s">
        <v>318</v>
      </c>
      <c r="I242" s="85"/>
      <c r="L242" s="30"/>
      <c r="M242" s="161"/>
      <c r="N242" s="49"/>
      <c r="O242" s="49"/>
      <c r="P242" s="49"/>
      <c r="Q242" s="49"/>
      <c r="R242" s="49"/>
      <c r="S242" s="49"/>
      <c r="T242" s="50"/>
      <c r="AT242" s="16" t="s">
        <v>131</v>
      </c>
      <c r="AU242" s="16" t="s">
        <v>83</v>
      </c>
    </row>
    <row r="243" spans="2:65" s="163" customFormat="1">
      <c r="B243" s="164"/>
      <c r="D243" s="159" t="s">
        <v>133</v>
      </c>
      <c r="E243" s="165"/>
      <c r="F243" s="166" t="s">
        <v>134</v>
      </c>
      <c r="H243" s="165"/>
      <c r="I243" s="167"/>
      <c r="L243" s="164"/>
      <c r="M243" s="168"/>
      <c r="N243" s="169"/>
      <c r="O243" s="169"/>
      <c r="P243" s="169"/>
      <c r="Q243" s="169"/>
      <c r="R243" s="169"/>
      <c r="S243" s="169"/>
      <c r="T243" s="170"/>
      <c r="AT243" s="165" t="s">
        <v>133</v>
      </c>
      <c r="AU243" s="165" t="s">
        <v>83</v>
      </c>
      <c r="AV243" s="163" t="s">
        <v>81</v>
      </c>
      <c r="AW243" s="163" t="s">
        <v>35</v>
      </c>
      <c r="AX243" s="163" t="s">
        <v>73</v>
      </c>
      <c r="AY243" s="165" t="s">
        <v>121</v>
      </c>
    </row>
    <row r="244" spans="2:65" s="163" customFormat="1">
      <c r="B244" s="164"/>
      <c r="D244" s="159" t="s">
        <v>133</v>
      </c>
      <c r="E244" s="165"/>
      <c r="F244" s="166" t="s">
        <v>311</v>
      </c>
      <c r="H244" s="165"/>
      <c r="I244" s="167"/>
      <c r="L244" s="164"/>
      <c r="M244" s="168"/>
      <c r="N244" s="169"/>
      <c r="O244" s="169"/>
      <c r="P244" s="169"/>
      <c r="Q244" s="169"/>
      <c r="R244" s="169"/>
      <c r="S244" s="169"/>
      <c r="T244" s="170"/>
      <c r="AT244" s="165" t="s">
        <v>133</v>
      </c>
      <c r="AU244" s="165" t="s">
        <v>83</v>
      </c>
      <c r="AV244" s="163" t="s">
        <v>81</v>
      </c>
      <c r="AW244" s="163" t="s">
        <v>35</v>
      </c>
      <c r="AX244" s="163" t="s">
        <v>73</v>
      </c>
      <c r="AY244" s="165" t="s">
        <v>121</v>
      </c>
    </row>
    <row r="245" spans="2:65" s="171" customFormat="1">
      <c r="B245" s="172"/>
      <c r="D245" s="159" t="s">
        <v>133</v>
      </c>
      <c r="E245" s="173"/>
      <c r="F245" s="174" t="s">
        <v>312</v>
      </c>
      <c r="H245" s="175">
        <v>4580</v>
      </c>
      <c r="I245" s="176"/>
      <c r="L245" s="172"/>
      <c r="M245" s="177"/>
      <c r="N245" s="178"/>
      <c r="O245" s="178"/>
      <c r="P245" s="178"/>
      <c r="Q245" s="178"/>
      <c r="R245" s="178"/>
      <c r="S245" s="178"/>
      <c r="T245" s="179"/>
      <c r="AT245" s="173" t="s">
        <v>133</v>
      </c>
      <c r="AU245" s="173" t="s">
        <v>83</v>
      </c>
      <c r="AV245" s="171" t="s">
        <v>83</v>
      </c>
      <c r="AW245" s="171" t="s">
        <v>35</v>
      </c>
      <c r="AX245" s="171" t="s">
        <v>81</v>
      </c>
      <c r="AY245" s="173" t="s">
        <v>121</v>
      </c>
    </row>
    <row r="246" spans="2:65" s="134" customFormat="1" ht="22.9" customHeight="1">
      <c r="B246" s="135"/>
      <c r="D246" s="136" t="s">
        <v>72</v>
      </c>
      <c r="E246" s="189" t="s">
        <v>319</v>
      </c>
      <c r="F246" s="189" t="s">
        <v>320</v>
      </c>
      <c r="I246" s="138"/>
      <c r="J246" s="190">
        <f>BK246</f>
        <v>0</v>
      </c>
      <c r="L246" s="135"/>
      <c r="M246" s="140"/>
      <c r="N246" s="141"/>
      <c r="O246" s="141"/>
      <c r="P246" s="142">
        <f>SUM(P247:P326)</f>
        <v>0</v>
      </c>
      <c r="Q246" s="141"/>
      <c r="R246" s="142">
        <f>SUM(R247:R326)</f>
        <v>355.01690600000001</v>
      </c>
      <c r="S246" s="141"/>
      <c r="T246" s="143">
        <f>SUM(T247:T326)</f>
        <v>0</v>
      </c>
      <c r="AR246" s="136" t="s">
        <v>81</v>
      </c>
      <c r="AT246" s="144" t="s">
        <v>72</v>
      </c>
      <c r="AU246" s="144" t="s">
        <v>81</v>
      </c>
      <c r="AY246" s="136" t="s">
        <v>121</v>
      </c>
      <c r="BK246" s="145">
        <f>SUM(BK247:BK326)</f>
        <v>0</v>
      </c>
    </row>
    <row r="247" spans="2:65" s="29" customFormat="1" ht="16.5" customHeight="1">
      <c r="B247" s="146"/>
      <c r="C247" s="147" t="s">
        <v>321</v>
      </c>
      <c r="D247" s="147" t="s">
        <v>122</v>
      </c>
      <c r="E247" s="148" t="s">
        <v>322</v>
      </c>
      <c r="F247" s="149" t="s">
        <v>323</v>
      </c>
      <c r="G247" s="150" t="s">
        <v>203</v>
      </c>
      <c r="H247" s="151">
        <v>940</v>
      </c>
      <c r="I247" s="152"/>
      <c r="J247" s="153">
        <f>ROUND(I247*H247,2)</f>
        <v>0</v>
      </c>
      <c r="K247" s="149"/>
      <c r="L247" s="30"/>
      <c r="M247" s="154"/>
      <c r="N247" s="155" t="s">
        <v>44</v>
      </c>
      <c r="O247" s="49"/>
      <c r="P247" s="156">
        <f>O247*H247</f>
        <v>0</v>
      </c>
      <c r="Q247" s="156">
        <v>0</v>
      </c>
      <c r="R247" s="156">
        <f>Q247*H247</f>
        <v>0</v>
      </c>
      <c r="S247" s="156">
        <v>0</v>
      </c>
      <c r="T247" s="157">
        <f>S247*H247</f>
        <v>0</v>
      </c>
      <c r="AR247" s="16" t="s">
        <v>127</v>
      </c>
      <c r="AT247" s="16" t="s">
        <v>122</v>
      </c>
      <c r="AU247" s="16" t="s">
        <v>83</v>
      </c>
      <c r="AY247" s="16" t="s">
        <v>121</v>
      </c>
      <c r="BE247" s="158">
        <f>IF(N247="základní",J247,0)</f>
        <v>0</v>
      </c>
      <c r="BF247" s="158">
        <f>IF(N247="snížená",J247,0)</f>
        <v>0</v>
      </c>
      <c r="BG247" s="158">
        <f>IF(N247="zákl. přenesená",J247,0)</f>
        <v>0</v>
      </c>
      <c r="BH247" s="158">
        <f>IF(N247="sníž. přenesená",J247,0)</f>
        <v>0</v>
      </c>
      <c r="BI247" s="158">
        <f>IF(N247="nulová",J247,0)</f>
        <v>0</v>
      </c>
      <c r="BJ247" s="16" t="s">
        <v>81</v>
      </c>
      <c r="BK247" s="158">
        <f>ROUND(I247*H247,2)</f>
        <v>0</v>
      </c>
      <c r="BL247" s="16" t="s">
        <v>127</v>
      </c>
      <c r="BM247" s="16" t="s">
        <v>324</v>
      </c>
    </row>
    <row r="248" spans="2:65" s="29" customFormat="1">
      <c r="B248" s="30"/>
      <c r="D248" s="159" t="s">
        <v>129</v>
      </c>
      <c r="F248" s="160" t="s">
        <v>323</v>
      </c>
      <c r="I248" s="85"/>
      <c r="L248" s="30"/>
      <c r="M248" s="161"/>
      <c r="N248" s="49"/>
      <c r="O248" s="49"/>
      <c r="P248" s="49"/>
      <c r="Q248" s="49"/>
      <c r="R248" s="49"/>
      <c r="S248" s="49"/>
      <c r="T248" s="50"/>
      <c r="AT248" s="16" t="s">
        <v>129</v>
      </c>
      <c r="AU248" s="16" t="s">
        <v>83</v>
      </c>
    </row>
    <row r="249" spans="2:65" s="29" customFormat="1" ht="39">
      <c r="B249" s="30"/>
      <c r="D249" s="159" t="s">
        <v>131</v>
      </c>
      <c r="F249" s="162" t="s">
        <v>325</v>
      </c>
      <c r="I249" s="85"/>
      <c r="L249" s="30"/>
      <c r="M249" s="161"/>
      <c r="N249" s="49"/>
      <c r="O249" s="49"/>
      <c r="P249" s="49"/>
      <c r="Q249" s="49"/>
      <c r="R249" s="49"/>
      <c r="S249" s="49"/>
      <c r="T249" s="50"/>
      <c r="AT249" s="16" t="s">
        <v>131</v>
      </c>
      <c r="AU249" s="16" t="s">
        <v>83</v>
      </c>
    </row>
    <row r="250" spans="2:65" s="163" customFormat="1">
      <c r="B250" s="164"/>
      <c r="D250" s="159" t="s">
        <v>133</v>
      </c>
      <c r="E250" s="165"/>
      <c r="F250" s="166" t="s">
        <v>134</v>
      </c>
      <c r="H250" s="165"/>
      <c r="I250" s="167"/>
      <c r="L250" s="164"/>
      <c r="M250" s="168"/>
      <c r="N250" s="169"/>
      <c r="O250" s="169"/>
      <c r="P250" s="169"/>
      <c r="Q250" s="169"/>
      <c r="R250" s="169"/>
      <c r="S250" s="169"/>
      <c r="T250" s="170"/>
      <c r="AT250" s="165" t="s">
        <v>133</v>
      </c>
      <c r="AU250" s="165" t="s">
        <v>83</v>
      </c>
      <c r="AV250" s="163" t="s">
        <v>81</v>
      </c>
      <c r="AW250" s="163" t="s">
        <v>35</v>
      </c>
      <c r="AX250" s="163" t="s">
        <v>73</v>
      </c>
      <c r="AY250" s="165" t="s">
        <v>121</v>
      </c>
    </row>
    <row r="251" spans="2:65" s="163" customFormat="1">
      <c r="B251" s="164"/>
      <c r="D251" s="159" t="s">
        <v>133</v>
      </c>
      <c r="E251" s="165"/>
      <c r="F251" s="166" t="s">
        <v>326</v>
      </c>
      <c r="H251" s="165"/>
      <c r="I251" s="167"/>
      <c r="L251" s="164"/>
      <c r="M251" s="168"/>
      <c r="N251" s="169"/>
      <c r="O251" s="169"/>
      <c r="P251" s="169"/>
      <c r="Q251" s="169"/>
      <c r="R251" s="169"/>
      <c r="S251" s="169"/>
      <c r="T251" s="170"/>
      <c r="AT251" s="165" t="s">
        <v>133</v>
      </c>
      <c r="AU251" s="165" t="s">
        <v>83</v>
      </c>
      <c r="AV251" s="163" t="s">
        <v>81</v>
      </c>
      <c r="AW251" s="163" t="s">
        <v>35</v>
      </c>
      <c r="AX251" s="163" t="s">
        <v>73</v>
      </c>
      <c r="AY251" s="165" t="s">
        <v>121</v>
      </c>
    </row>
    <row r="252" spans="2:65" s="163" customFormat="1" ht="22.5">
      <c r="B252" s="164"/>
      <c r="D252" s="159" t="s">
        <v>133</v>
      </c>
      <c r="E252" s="165"/>
      <c r="F252" s="166" t="s">
        <v>327</v>
      </c>
      <c r="H252" s="165"/>
      <c r="I252" s="167"/>
      <c r="L252" s="164"/>
      <c r="M252" s="168"/>
      <c r="N252" s="169"/>
      <c r="O252" s="169"/>
      <c r="P252" s="169"/>
      <c r="Q252" s="169"/>
      <c r="R252" s="169"/>
      <c r="S252" s="169"/>
      <c r="T252" s="170"/>
      <c r="AT252" s="165" t="s">
        <v>133</v>
      </c>
      <c r="AU252" s="165" t="s">
        <v>83</v>
      </c>
      <c r="AV252" s="163" t="s">
        <v>81</v>
      </c>
      <c r="AW252" s="163" t="s">
        <v>35</v>
      </c>
      <c r="AX252" s="163" t="s">
        <v>73</v>
      </c>
      <c r="AY252" s="165" t="s">
        <v>121</v>
      </c>
    </row>
    <row r="253" spans="2:65" s="163" customFormat="1">
      <c r="B253" s="164"/>
      <c r="D253" s="159" t="s">
        <v>133</v>
      </c>
      <c r="E253" s="165"/>
      <c r="F253" s="166" t="s">
        <v>328</v>
      </c>
      <c r="H253" s="165"/>
      <c r="I253" s="167"/>
      <c r="L253" s="164"/>
      <c r="M253" s="168"/>
      <c r="N253" s="169"/>
      <c r="O253" s="169"/>
      <c r="P253" s="169"/>
      <c r="Q253" s="169"/>
      <c r="R253" s="169"/>
      <c r="S253" s="169"/>
      <c r="T253" s="170"/>
      <c r="AT253" s="165" t="s">
        <v>133</v>
      </c>
      <c r="AU253" s="165" t="s">
        <v>83</v>
      </c>
      <c r="AV253" s="163" t="s">
        <v>81</v>
      </c>
      <c r="AW253" s="163" t="s">
        <v>35</v>
      </c>
      <c r="AX253" s="163" t="s">
        <v>73</v>
      </c>
      <c r="AY253" s="165" t="s">
        <v>121</v>
      </c>
    </row>
    <row r="254" spans="2:65" s="163" customFormat="1">
      <c r="B254" s="164"/>
      <c r="D254" s="159" t="s">
        <v>133</v>
      </c>
      <c r="E254" s="165"/>
      <c r="F254" s="166" t="s">
        <v>329</v>
      </c>
      <c r="H254" s="165"/>
      <c r="I254" s="167"/>
      <c r="L254" s="164"/>
      <c r="M254" s="168"/>
      <c r="N254" s="169"/>
      <c r="O254" s="169"/>
      <c r="P254" s="169"/>
      <c r="Q254" s="169"/>
      <c r="R254" s="169"/>
      <c r="S254" s="169"/>
      <c r="T254" s="170"/>
      <c r="AT254" s="165" t="s">
        <v>133</v>
      </c>
      <c r="AU254" s="165" t="s">
        <v>83</v>
      </c>
      <c r="AV254" s="163" t="s">
        <v>81</v>
      </c>
      <c r="AW254" s="163" t="s">
        <v>35</v>
      </c>
      <c r="AX254" s="163" t="s">
        <v>73</v>
      </c>
      <c r="AY254" s="165" t="s">
        <v>121</v>
      </c>
    </row>
    <row r="255" spans="2:65" s="171" customFormat="1">
      <c r="B255" s="172"/>
      <c r="D255" s="159" t="s">
        <v>133</v>
      </c>
      <c r="E255" s="173"/>
      <c r="F255" s="174" t="s">
        <v>330</v>
      </c>
      <c r="H255" s="175">
        <v>580</v>
      </c>
      <c r="I255" s="176"/>
      <c r="L255" s="172"/>
      <c r="M255" s="177"/>
      <c r="N255" s="178"/>
      <c r="O255" s="178"/>
      <c r="P255" s="178"/>
      <c r="Q255" s="178"/>
      <c r="R255" s="178"/>
      <c r="S255" s="178"/>
      <c r="T255" s="179"/>
      <c r="AT255" s="173" t="s">
        <v>133</v>
      </c>
      <c r="AU255" s="173" t="s">
        <v>83</v>
      </c>
      <c r="AV255" s="171" t="s">
        <v>83</v>
      </c>
      <c r="AW255" s="171" t="s">
        <v>35</v>
      </c>
      <c r="AX255" s="171" t="s">
        <v>73</v>
      </c>
      <c r="AY255" s="173" t="s">
        <v>121</v>
      </c>
    </row>
    <row r="256" spans="2:65" s="163" customFormat="1">
      <c r="B256" s="164"/>
      <c r="D256" s="159" t="s">
        <v>133</v>
      </c>
      <c r="E256" s="165"/>
      <c r="F256" s="166" t="s">
        <v>331</v>
      </c>
      <c r="H256" s="165"/>
      <c r="I256" s="167"/>
      <c r="L256" s="164"/>
      <c r="M256" s="168"/>
      <c r="N256" s="169"/>
      <c r="O256" s="169"/>
      <c r="P256" s="169"/>
      <c r="Q256" s="169"/>
      <c r="R256" s="169"/>
      <c r="S256" s="169"/>
      <c r="T256" s="170"/>
      <c r="AT256" s="165" t="s">
        <v>133</v>
      </c>
      <c r="AU256" s="165" t="s">
        <v>83</v>
      </c>
      <c r="AV256" s="163" t="s">
        <v>81</v>
      </c>
      <c r="AW256" s="163" t="s">
        <v>35</v>
      </c>
      <c r="AX256" s="163" t="s">
        <v>73</v>
      </c>
      <c r="AY256" s="165" t="s">
        <v>121</v>
      </c>
    </row>
    <row r="257" spans="2:65" s="163" customFormat="1">
      <c r="B257" s="164"/>
      <c r="D257" s="159" t="s">
        <v>133</v>
      </c>
      <c r="E257" s="165"/>
      <c r="F257" s="166" t="s">
        <v>332</v>
      </c>
      <c r="H257" s="165"/>
      <c r="I257" s="167"/>
      <c r="L257" s="164"/>
      <c r="M257" s="168"/>
      <c r="N257" s="169"/>
      <c r="O257" s="169"/>
      <c r="P257" s="169"/>
      <c r="Q257" s="169"/>
      <c r="R257" s="169"/>
      <c r="S257" s="169"/>
      <c r="T257" s="170"/>
      <c r="AT257" s="165" t="s">
        <v>133</v>
      </c>
      <c r="AU257" s="165" t="s">
        <v>83</v>
      </c>
      <c r="AV257" s="163" t="s">
        <v>81</v>
      </c>
      <c r="AW257" s="163" t="s">
        <v>35</v>
      </c>
      <c r="AX257" s="163" t="s">
        <v>73</v>
      </c>
      <c r="AY257" s="165" t="s">
        <v>121</v>
      </c>
    </row>
    <row r="258" spans="2:65" s="163" customFormat="1" ht="22.5">
      <c r="B258" s="164"/>
      <c r="D258" s="159" t="s">
        <v>133</v>
      </c>
      <c r="E258" s="165"/>
      <c r="F258" s="166" t="s">
        <v>333</v>
      </c>
      <c r="H258" s="165"/>
      <c r="I258" s="167"/>
      <c r="L258" s="164"/>
      <c r="M258" s="168"/>
      <c r="N258" s="169"/>
      <c r="O258" s="169"/>
      <c r="P258" s="169"/>
      <c r="Q258" s="169"/>
      <c r="R258" s="169"/>
      <c r="S258" s="169"/>
      <c r="T258" s="170"/>
      <c r="AT258" s="165" t="s">
        <v>133</v>
      </c>
      <c r="AU258" s="165" t="s">
        <v>83</v>
      </c>
      <c r="AV258" s="163" t="s">
        <v>81</v>
      </c>
      <c r="AW258" s="163" t="s">
        <v>35</v>
      </c>
      <c r="AX258" s="163" t="s">
        <v>73</v>
      </c>
      <c r="AY258" s="165" t="s">
        <v>121</v>
      </c>
    </row>
    <row r="259" spans="2:65" s="163" customFormat="1">
      <c r="B259" s="164"/>
      <c r="D259" s="159" t="s">
        <v>133</v>
      </c>
      <c r="E259" s="165"/>
      <c r="F259" s="166" t="s">
        <v>328</v>
      </c>
      <c r="H259" s="165"/>
      <c r="I259" s="167"/>
      <c r="L259" s="164"/>
      <c r="M259" s="168"/>
      <c r="N259" s="169"/>
      <c r="O259" s="169"/>
      <c r="P259" s="169"/>
      <c r="Q259" s="169"/>
      <c r="R259" s="169"/>
      <c r="S259" s="169"/>
      <c r="T259" s="170"/>
      <c r="AT259" s="165" t="s">
        <v>133</v>
      </c>
      <c r="AU259" s="165" t="s">
        <v>83</v>
      </c>
      <c r="AV259" s="163" t="s">
        <v>81</v>
      </c>
      <c r="AW259" s="163" t="s">
        <v>35</v>
      </c>
      <c r="AX259" s="163" t="s">
        <v>73</v>
      </c>
      <c r="AY259" s="165" t="s">
        <v>121</v>
      </c>
    </row>
    <row r="260" spans="2:65" s="163" customFormat="1">
      <c r="B260" s="164"/>
      <c r="D260" s="159" t="s">
        <v>133</v>
      </c>
      <c r="E260" s="165"/>
      <c r="F260" s="166" t="s">
        <v>329</v>
      </c>
      <c r="H260" s="165"/>
      <c r="I260" s="167"/>
      <c r="L260" s="164"/>
      <c r="M260" s="168"/>
      <c r="N260" s="169"/>
      <c r="O260" s="169"/>
      <c r="P260" s="169"/>
      <c r="Q260" s="169"/>
      <c r="R260" s="169"/>
      <c r="S260" s="169"/>
      <c r="T260" s="170"/>
      <c r="AT260" s="165" t="s">
        <v>133</v>
      </c>
      <c r="AU260" s="165" t="s">
        <v>83</v>
      </c>
      <c r="AV260" s="163" t="s">
        <v>81</v>
      </c>
      <c r="AW260" s="163" t="s">
        <v>35</v>
      </c>
      <c r="AX260" s="163" t="s">
        <v>73</v>
      </c>
      <c r="AY260" s="165" t="s">
        <v>121</v>
      </c>
    </row>
    <row r="261" spans="2:65" s="171" customFormat="1">
      <c r="B261" s="172"/>
      <c r="D261" s="159" t="s">
        <v>133</v>
      </c>
      <c r="E261" s="173"/>
      <c r="F261" s="174" t="s">
        <v>334</v>
      </c>
      <c r="H261" s="175">
        <v>360</v>
      </c>
      <c r="I261" s="176"/>
      <c r="L261" s="172"/>
      <c r="M261" s="177"/>
      <c r="N261" s="178"/>
      <c r="O261" s="178"/>
      <c r="P261" s="178"/>
      <c r="Q261" s="178"/>
      <c r="R261" s="178"/>
      <c r="S261" s="178"/>
      <c r="T261" s="179"/>
      <c r="AT261" s="173" t="s">
        <v>133</v>
      </c>
      <c r="AU261" s="173" t="s">
        <v>83</v>
      </c>
      <c r="AV261" s="171" t="s">
        <v>83</v>
      </c>
      <c r="AW261" s="171" t="s">
        <v>35</v>
      </c>
      <c r="AX261" s="171" t="s">
        <v>73</v>
      </c>
      <c r="AY261" s="173" t="s">
        <v>121</v>
      </c>
    </row>
    <row r="262" spans="2:65" s="180" customFormat="1">
      <c r="B262" s="181"/>
      <c r="D262" s="159" t="s">
        <v>133</v>
      </c>
      <c r="E262" s="182"/>
      <c r="F262" s="183" t="s">
        <v>152</v>
      </c>
      <c r="H262" s="184">
        <v>940</v>
      </c>
      <c r="I262" s="185"/>
      <c r="L262" s="181"/>
      <c r="M262" s="186"/>
      <c r="N262" s="187"/>
      <c r="O262" s="187"/>
      <c r="P262" s="187"/>
      <c r="Q262" s="187"/>
      <c r="R262" s="187"/>
      <c r="S262" s="187"/>
      <c r="T262" s="188"/>
      <c r="AT262" s="182" t="s">
        <v>133</v>
      </c>
      <c r="AU262" s="182" t="s">
        <v>83</v>
      </c>
      <c r="AV262" s="180" t="s">
        <v>127</v>
      </c>
      <c r="AW262" s="180" t="s">
        <v>35</v>
      </c>
      <c r="AX262" s="180" t="s">
        <v>81</v>
      </c>
      <c r="AY262" s="182" t="s">
        <v>121</v>
      </c>
    </row>
    <row r="263" spans="2:65" s="29" customFormat="1" ht="16.5" customHeight="1">
      <c r="B263" s="146"/>
      <c r="C263" s="191" t="s">
        <v>335</v>
      </c>
      <c r="D263" s="191" t="s">
        <v>216</v>
      </c>
      <c r="E263" s="192" t="s">
        <v>336</v>
      </c>
      <c r="F263" s="193" t="s">
        <v>337</v>
      </c>
      <c r="G263" s="194" t="s">
        <v>191</v>
      </c>
      <c r="H263" s="195">
        <v>352.27199999999999</v>
      </c>
      <c r="I263" s="196"/>
      <c r="J263" s="197">
        <f>ROUND(I263*H263,2)</f>
        <v>0</v>
      </c>
      <c r="K263" s="193" t="s">
        <v>126</v>
      </c>
      <c r="L263" s="198"/>
      <c r="M263" s="199"/>
      <c r="N263" s="200" t="s">
        <v>44</v>
      </c>
      <c r="O263" s="49"/>
      <c r="P263" s="156">
        <f>O263*H263</f>
        <v>0</v>
      </c>
      <c r="Q263" s="156">
        <v>1</v>
      </c>
      <c r="R263" s="156">
        <f>Q263*H263</f>
        <v>352.27199999999999</v>
      </c>
      <c r="S263" s="156">
        <v>0</v>
      </c>
      <c r="T263" s="157">
        <f>S263*H263</f>
        <v>0</v>
      </c>
      <c r="AR263" s="16" t="s">
        <v>182</v>
      </c>
      <c r="AT263" s="16" t="s">
        <v>216</v>
      </c>
      <c r="AU263" s="16" t="s">
        <v>83</v>
      </c>
      <c r="AY263" s="16" t="s">
        <v>121</v>
      </c>
      <c r="BE263" s="158">
        <f>IF(N263="základní",J263,0)</f>
        <v>0</v>
      </c>
      <c r="BF263" s="158">
        <f>IF(N263="snížená",J263,0)</f>
        <v>0</v>
      </c>
      <c r="BG263" s="158">
        <f>IF(N263="zákl. přenesená",J263,0)</f>
        <v>0</v>
      </c>
      <c r="BH263" s="158">
        <f>IF(N263="sníž. přenesená",J263,0)</f>
        <v>0</v>
      </c>
      <c r="BI263" s="158">
        <f>IF(N263="nulová",J263,0)</f>
        <v>0</v>
      </c>
      <c r="BJ263" s="16" t="s">
        <v>81</v>
      </c>
      <c r="BK263" s="158">
        <f>ROUND(I263*H263,2)</f>
        <v>0</v>
      </c>
      <c r="BL263" s="16" t="s">
        <v>127</v>
      </c>
      <c r="BM263" s="16" t="s">
        <v>338</v>
      </c>
    </row>
    <row r="264" spans="2:65" s="29" customFormat="1">
      <c r="B264" s="30"/>
      <c r="D264" s="159" t="s">
        <v>129</v>
      </c>
      <c r="F264" s="160" t="s">
        <v>337</v>
      </c>
      <c r="I264" s="85"/>
      <c r="L264" s="30"/>
      <c r="M264" s="161"/>
      <c r="N264" s="49"/>
      <c r="O264" s="49"/>
      <c r="P264" s="49"/>
      <c r="Q264" s="49"/>
      <c r="R264" s="49"/>
      <c r="S264" s="49"/>
      <c r="T264" s="50"/>
      <c r="AT264" s="16" t="s">
        <v>129</v>
      </c>
      <c r="AU264" s="16" t="s">
        <v>83</v>
      </c>
    </row>
    <row r="265" spans="2:65" s="163" customFormat="1">
      <c r="B265" s="164"/>
      <c r="D265" s="159" t="s">
        <v>133</v>
      </c>
      <c r="E265" s="165"/>
      <c r="F265" s="166" t="s">
        <v>339</v>
      </c>
      <c r="H265" s="165"/>
      <c r="I265" s="167"/>
      <c r="L265" s="164"/>
      <c r="M265" s="168"/>
      <c r="N265" s="169"/>
      <c r="O265" s="169"/>
      <c r="P265" s="169"/>
      <c r="Q265" s="169"/>
      <c r="R265" s="169"/>
      <c r="S265" s="169"/>
      <c r="T265" s="170"/>
      <c r="AT265" s="165" t="s">
        <v>133</v>
      </c>
      <c r="AU265" s="165" t="s">
        <v>83</v>
      </c>
      <c r="AV265" s="163" t="s">
        <v>81</v>
      </c>
      <c r="AW265" s="163" t="s">
        <v>35</v>
      </c>
      <c r="AX265" s="163" t="s">
        <v>73</v>
      </c>
      <c r="AY265" s="165" t="s">
        <v>121</v>
      </c>
    </row>
    <row r="266" spans="2:65" s="171" customFormat="1">
      <c r="B266" s="172"/>
      <c r="D266" s="159" t="s">
        <v>133</v>
      </c>
      <c r="E266" s="173"/>
      <c r="F266" s="174" t="s">
        <v>340</v>
      </c>
      <c r="H266" s="175">
        <v>142.68</v>
      </c>
      <c r="I266" s="176"/>
      <c r="L266" s="172"/>
      <c r="M266" s="177"/>
      <c r="N266" s="178"/>
      <c r="O266" s="178"/>
      <c r="P266" s="178"/>
      <c r="Q266" s="178"/>
      <c r="R266" s="178"/>
      <c r="S266" s="178"/>
      <c r="T266" s="179"/>
      <c r="AT266" s="173" t="s">
        <v>133</v>
      </c>
      <c r="AU266" s="173" t="s">
        <v>83</v>
      </c>
      <c r="AV266" s="171" t="s">
        <v>83</v>
      </c>
      <c r="AW266" s="171" t="s">
        <v>35</v>
      </c>
      <c r="AX266" s="171" t="s">
        <v>73</v>
      </c>
      <c r="AY266" s="173" t="s">
        <v>121</v>
      </c>
    </row>
    <row r="267" spans="2:65" s="171" customFormat="1">
      <c r="B267" s="172"/>
      <c r="D267" s="159" t="s">
        <v>133</v>
      </c>
      <c r="E267" s="173"/>
      <c r="F267" s="174" t="s">
        <v>341</v>
      </c>
      <c r="H267" s="175">
        <v>177.12</v>
      </c>
      <c r="I267" s="176"/>
      <c r="L267" s="172"/>
      <c r="M267" s="177"/>
      <c r="N267" s="178"/>
      <c r="O267" s="178"/>
      <c r="P267" s="178"/>
      <c r="Q267" s="178"/>
      <c r="R267" s="178"/>
      <c r="S267" s="178"/>
      <c r="T267" s="179"/>
      <c r="AT267" s="173" t="s">
        <v>133</v>
      </c>
      <c r="AU267" s="173" t="s">
        <v>83</v>
      </c>
      <c r="AV267" s="171" t="s">
        <v>83</v>
      </c>
      <c r="AW267" s="171" t="s">
        <v>35</v>
      </c>
      <c r="AX267" s="171" t="s">
        <v>73</v>
      </c>
      <c r="AY267" s="173" t="s">
        <v>121</v>
      </c>
    </row>
    <row r="268" spans="2:65" s="171" customFormat="1">
      <c r="B268" s="172"/>
      <c r="D268" s="159" t="s">
        <v>133</v>
      </c>
      <c r="E268" s="173"/>
      <c r="F268" s="174" t="s">
        <v>342</v>
      </c>
      <c r="H268" s="175">
        <v>32.472000000000001</v>
      </c>
      <c r="I268" s="176"/>
      <c r="L268" s="172"/>
      <c r="M268" s="177"/>
      <c r="N268" s="178"/>
      <c r="O268" s="178"/>
      <c r="P268" s="178"/>
      <c r="Q268" s="178"/>
      <c r="R268" s="178"/>
      <c r="S268" s="178"/>
      <c r="T268" s="179"/>
      <c r="AT268" s="173" t="s">
        <v>133</v>
      </c>
      <c r="AU268" s="173" t="s">
        <v>83</v>
      </c>
      <c r="AV268" s="171" t="s">
        <v>83</v>
      </c>
      <c r="AW268" s="171" t="s">
        <v>35</v>
      </c>
      <c r="AX268" s="171" t="s">
        <v>73</v>
      </c>
      <c r="AY268" s="173" t="s">
        <v>121</v>
      </c>
    </row>
    <row r="269" spans="2:65" s="180" customFormat="1">
      <c r="B269" s="181"/>
      <c r="D269" s="159" t="s">
        <v>133</v>
      </c>
      <c r="E269" s="182"/>
      <c r="F269" s="183" t="s">
        <v>152</v>
      </c>
      <c r="H269" s="184">
        <v>352.27199999999999</v>
      </c>
      <c r="I269" s="185"/>
      <c r="L269" s="181"/>
      <c r="M269" s="186"/>
      <c r="N269" s="187"/>
      <c r="O269" s="187"/>
      <c r="P269" s="187"/>
      <c r="Q269" s="187"/>
      <c r="R269" s="187"/>
      <c r="S269" s="187"/>
      <c r="T269" s="188"/>
      <c r="AT269" s="182" t="s">
        <v>133</v>
      </c>
      <c r="AU269" s="182" t="s">
        <v>83</v>
      </c>
      <c r="AV269" s="180" t="s">
        <v>127</v>
      </c>
      <c r="AW269" s="180" t="s">
        <v>35</v>
      </c>
      <c r="AX269" s="180" t="s">
        <v>81</v>
      </c>
      <c r="AY269" s="182" t="s">
        <v>121</v>
      </c>
    </row>
    <row r="270" spans="2:65" s="29" customFormat="1" ht="16.5" customHeight="1">
      <c r="B270" s="146"/>
      <c r="C270" s="191" t="s">
        <v>343</v>
      </c>
      <c r="D270" s="191" t="s">
        <v>216</v>
      </c>
      <c r="E270" s="192" t="s">
        <v>217</v>
      </c>
      <c r="F270" s="193" t="s">
        <v>218</v>
      </c>
      <c r="G270" s="194" t="s">
        <v>125</v>
      </c>
      <c r="H270" s="195">
        <v>49.56</v>
      </c>
      <c r="I270" s="196"/>
      <c r="J270" s="197">
        <f>ROUND(I270*H270,2)</f>
        <v>0</v>
      </c>
      <c r="K270" s="193"/>
      <c r="L270" s="198"/>
      <c r="M270" s="199"/>
      <c r="N270" s="200" t="s">
        <v>44</v>
      </c>
      <c r="O270" s="49"/>
      <c r="P270" s="156">
        <f>O270*H270</f>
        <v>0</v>
      </c>
      <c r="Q270" s="156">
        <v>0</v>
      </c>
      <c r="R270" s="156">
        <f>Q270*H270</f>
        <v>0</v>
      </c>
      <c r="S270" s="156">
        <v>0</v>
      </c>
      <c r="T270" s="157">
        <f>S270*H270</f>
        <v>0</v>
      </c>
      <c r="AR270" s="16" t="s">
        <v>182</v>
      </c>
      <c r="AT270" s="16" t="s">
        <v>216</v>
      </c>
      <c r="AU270" s="16" t="s">
        <v>83</v>
      </c>
      <c r="AY270" s="16" t="s">
        <v>121</v>
      </c>
      <c r="BE270" s="158">
        <f>IF(N270="základní",J270,0)</f>
        <v>0</v>
      </c>
      <c r="BF270" s="158">
        <f>IF(N270="snížená",J270,0)</f>
        <v>0</v>
      </c>
      <c r="BG270" s="158">
        <f>IF(N270="zákl. přenesená",J270,0)</f>
        <v>0</v>
      </c>
      <c r="BH270" s="158">
        <f>IF(N270="sníž. přenesená",J270,0)</f>
        <v>0</v>
      </c>
      <c r="BI270" s="158">
        <f>IF(N270="nulová",J270,0)</f>
        <v>0</v>
      </c>
      <c r="BJ270" s="16" t="s">
        <v>81</v>
      </c>
      <c r="BK270" s="158">
        <f>ROUND(I270*H270,2)</f>
        <v>0</v>
      </c>
      <c r="BL270" s="16" t="s">
        <v>127</v>
      </c>
      <c r="BM270" s="16" t="s">
        <v>344</v>
      </c>
    </row>
    <row r="271" spans="2:65" s="29" customFormat="1">
      <c r="B271" s="30"/>
      <c r="D271" s="159" t="s">
        <v>129</v>
      </c>
      <c r="F271" s="160" t="s">
        <v>218</v>
      </c>
      <c r="I271" s="85"/>
      <c r="L271" s="30"/>
      <c r="M271" s="161"/>
      <c r="N271" s="49"/>
      <c r="O271" s="49"/>
      <c r="P271" s="49"/>
      <c r="Q271" s="49"/>
      <c r="R271" s="49"/>
      <c r="S271" s="49"/>
      <c r="T271" s="50"/>
      <c r="AT271" s="16" t="s">
        <v>129</v>
      </c>
      <c r="AU271" s="16" t="s">
        <v>83</v>
      </c>
    </row>
    <row r="272" spans="2:65" s="163" customFormat="1">
      <c r="B272" s="164"/>
      <c r="D272" s="159" t="s">
        <v>133</v>
      </c>
      <c r="E272" s="165"/>
      <c r="F272" s="166" t="s">
        <v>339</v>
      </c>
      <c r="H272" s="165"/>
      <c r="I272" s="167"/>
      <c r="L272" s="164"/>
      <c r="M272" s="168"/>
      <c r="N272" s="169"/>
      <c r="O272" s="169"/>
      <c r="P272" s="169"/>
      <c r="Q272" s="169"/>
      <c r="R272" s="169"/>
      <c r="S272" s="169"/>
      <c r="T272" s="170"/>
      <c r="AT272" s="165" t="s">
        <v>133</v>
      </c>
      <c r="AU272" s="165" t="s">
        <v>83</v>
      </c>
      <c r="AV272" s="163" t="s">
        <v>81</v>
      </c>
      <c r="AW272" s="163" t="s">
        <v>35</v>
      </c>
      <c r="AX272" s="163" t="s">
        <v>73</v>
      </c>
      <c r="AY272" s="165" t="s">
        <v>121</v>
      </c>
    </row>
    <row r="273" spans="2:65" s="171" customFormat="1">
      <c r="B273" s="172"/>
      <c r="D273" s="159" t="s">
        <v>133</v>
      </c>
      <c r="E273" s="173"/>
      <c r="F273" s="174" t="s">
        <v>345</v>
      </c>
      <c r="H273" s="175">
        <v>17.399999999999999</v>
      </c>
      <c r="I273" s="176"/>
      <c r="L273" s="172"/>
      <c r="M273" s="177"/>
      <c r="N273" s="178"/>
      <c r="O273" s="178"/>
      <c r="P273" s="178"/>
      <c r="Q273" s="178"/>
      <c r="R273" s="178"/>
      <c r="S273" s="178"/>
      <c r="T273" s="179"/>
      <c r="AT273" s="173" t="s">
        <v>133</v>
      </c>
      <c r="AU273" s="173" t="s">
        <v>83</v>
      </c>
      <c r="AV273" s="171" t="s">
        <v>83</v>
      </c>
      <c r="AW273" s="171" t="s">
        <v>35</v>
      </c>
      <c r="AX273" s="171" t="s">
        <v>73</v>
      </c>
      <c r="AY273" s="173" t="s">
        <v>121</v>
      </c>
    </row>
    <row r="274" spans="2:65" s="171" customFormat="1">
      <c r="B274" s="172"/>
      <c r="D274" s="159" t="s">
        <v>133</v>
      </c>
      <c r="E274" s="173"/>
      <c r="F274" s="174" t="s">
        <v>346</v>
      </c>
      <c r="H274" s="175">
        <v>21.6</v>
      </c>
      <c r="I274" s="176"/>
      <c r="L274" s="172"/>
      <c r="M274" s="177"/>
      <c r="N274" s="178"/>
      <c r="O274" s="178"/>
      <c r="P274" s="178"/>
      <c r="Q274" s="178"/>
      <c r="R274" s="178"/>
      <c r="S274" s="178"/>
      <c r="T274" s="179"/>
      <c r="AT274" s="173" t="s">
        <v>133</v>
      </c>
      <c r="AU274" s="173" t="s">
        <v>83</v>
      </c>
      <c r="AV274" s="171" t="s">
        <v>83</v>
      </c>
      <c r="AW274" s="171" t="s">
        <v>35</v>
      </c>
      <c r="AX274" s="171" t="s">
        <v>73</v>
      </c>
      <c r="AY274" s="173" t="s">
        <v>121</v>
      </c>
    </row>
    <row r="275" spans="2:65" s="171" customFormat="1">
      <c r="B275" s="172"/>
      <c r="D275" s="159" t="s">
        <v>133</v>
      </c>
      <c r="E275" s="173"/>
      <c r="F275" s="174" t="s">
        <v>347</v>
      </c>
      <c r="H275" s="175">
        <v>10.56</v>
      </c>
      <c r="I275" s="176"/>
      <c r="L275" s="172"/>
      <c r="M275" s="177"/>
      <c r="N275" s="178"/>
      <c r="O275" s="178"/>
      <c r="P275" s="178"/>
      <c r="Q275" s="178"/>
      <c r="R275" s="178"/>
      <c r="S275" s="178"/>
      <c r="T275" s="179"/>
      <c r="AT275" s="173" t="s">
        <v>133</v>
      </c>
      <c r="AU275" s="173" t="s">
        <v>83</v>
      </c>
      <c r="AV275" s="171" t="s">
        <v>83</v>
      </c>
      <c r="AW275" s="171" t="s">
        <v>35</v>
      </c>
      <c r="AX275" s="171" t="s">
        <v>73</v>
      </c>
      <c r="AY275" s="173" t="s">
        <v>121</v>
      </c>
    </row>
    <row r="276" spans="2:65" s="180" customFormat="1">
      <c r="B276" s="181"/>
      <c r="D276" s="159" t="s">
        <v>133</v>
      </c>
      <c r="E276" s="182"/>
      <c r="F276" s="183" t="s">
        <v>152</v>
      </c>
      <c r="H276" s="184">
        <v>49.56</v>
      </c>
      <c r="I276" s="185"/>
      <c r="L276" s="181"/>
      <c r="M276" s="186"/>
      <c r="N276" s="187"/>
      <c r="O276" s="187"/>
      <c r="P276" s="187"/>
      <c r="Q276" s="187"/>
      <c r="R276" s="187"/>
      <c r="S276" s="187"/>
      <c r="T276" s="188"/>
      <c r="AT276" s="182" t="s">
        <v>133</v>
      </c>
      <c r="AU276" s="182" t="s">
        <v>83</v>
      </c>
      <c r="AV276" s="180" t="s">
        <v>127</v>
      </c>
      <c r="AW276" s="180" t="s">
        <v>35</v>
      </c>
      <c r="AX276" s="180" t="s">
        <v>81</v>
      </c>
      <c r="AY276" s="182" t="s">
        <v>121</v>
      </c>
    </row>
    <row r="277" spans="2:65" s="29" customFormat="1" ht="16.5" customHeight="1">
      <c r="B277" s="146"/>
      <c r="C277" s="147" t="s">
        <v>348</v>
      </c>
      <c r="D277" s="147" t="s">
        <v>122</v>
      </c>
      <c r="E277" s="148" t="s">
        <v>349</v>
      </c>
      <c r="F277" s="149" t="s">
        <v>350</v>
      </c>
      <c r="G277" s="150" t="s">
        <v>203</v>
      </c>
      <c r="H277" s="151">
        <v>940</v>
      </c>
      <c r="I277" s="152"/>
      <c r="J277" s="153">
        <f>ROUND(I277*H277,2)</f>
        <v>0</v>
      </c>
      <c r="K277" s="149" t="s">
        <v>126</v>
      </c>
      <c r="L277" s="30"/>
      <c r="M277" s="154"/>
      <c r="N277" s="155" t="s">
        <v>44</v>
      </c>
      <c r="O277" s="49"/>
      <c r="P277" s="156">
        <f>O277*H277</f>
        <v>0</v>
      </c>
      <c r="Q277" s="156">
        <v>1.3750000000000001E-4</v>
      </c>
      <c r="R277" s="156">
        <f>Q277*H277</f>
        <v>0.12925</v>
      </c>
      <c r="S277" s="156">
        <v>0</v>
      </c>
      <c r="T277" s="157">
        <f>S277*H277</f>
        <v>0</v>
      </c>
      <c r="AR277" s="16" t="s">
        <v>127</v>
      </c>
      <c r="AT277" s="16" t="s">
        <v>122</v>
      </c>
      <c r="AU277" s="16" t="s">
        <v>83</v>
      </c>
      <c r="AY277" s="16" t="s">
        <v>121</v>
      </c>
      <c r="BE277" s="158">
        <f>IF(N277="základní",J277,0)</f>
        <v>0</v>
      </c>
      <c r="BF277" s="158">
        <f>IF(N277="snížená",J277,0)</f>
        <v>0</v>
      </c>
      <c r="BG277" s="158">
        <f>IF(N277="zákl. přenesená",J277,0)</f>
        <v>0</v>
      </c>
      <c r="BH277" s="158">
        <f>IF(N277="sníž. přenesená",J277,0)</f>
        <v>0</v>
      </c>
      <c r="BI277" s="158">
        <f>IF(N277="nulová",J277,0)</f>
        <v>0</v>
      </c>
      <c r="BJ277" s="16" t="s">
        <v>81</v>
      </c>
      <c r="BK277" s="158">
        <f>ROUND(I277*H277,2)</f>
        <v>0</v>
      </c>
      <c r="BL277" s="16" t="s">
        <v>127</v>
      </c>
      <c r="BM277" s="16" t="s">
        <v>351</v>
      </c>
    </row>
    <row r="278" spans="2:65" s="29" customFormat="1" ht="19.5">
      <c r="B278" s="30"/>
      <c r="D278" s="159" t="s">
        <v>129</v>
      </c>
      <c r="F278" s="160" t="s">
        <v>352</v>
      </c>
      <c r="I278" s="85"/>
      <c r="L278" s="30"/>
      <c r="M278" s="161"/>
      <c r="N278" s="49"/>
      <c r="O278" s="49"/>
      <c r="P278" s="49"/>
      <c r="Q278" s="49"/>
      <c r="R278" s="49"/>
      <c r="S278" s="49"/>
      <c r="T278" s="50"/>
      <c r="AT278" s="16" t="s">
        <v>129</v>
      </c>
      <c r="AU278" s="16" t="s">
        <v>83</v>
      </c>
    </row>
    <row r="279" spans="2:65" s="29" customFormat="1" ht="39">
      <c r="B279" s="30"/>
      <c r="D279" s="159" t="s">
        <v>131</v>
      </c>
      <c r="F279" s="162" t="s">
        <v>353</v>
      </c>
      <c r="I279" s="85"/>
      <c r="L279" s="30"/>
      <c r="M279" s="161"/>
      <c r="N279" s="49"/>
      <c r="O279" s="49"/>
      <c r="P279" s="49"/>
      <c r="Q279" s="49"/>
      <c r="R279" s="49"/>
      <c r="S279" s="49"/>
      <c r="T279" s="50"/>
      <c r="AT279" s="16" t="s">
        <v>131</v>
      </c>
      <c r="AU279" s="16" t="s">
        <v>83</v>
      </c>
    </row>
    <row r="280" spans="2:65" s="163" customFormat="1">
      <c r="B280" s="164"/>
      <c r="D280" s="159" t="s">
        <v>133</v>
      </c>
      <c r="E280" s="165"/>
      <c r="F280" s="166" t="s">
        <v>134</v>
      </c>
      <c r="H280" s="165"/>
      <c r="I280" s="167"/>
      <c r="L280" s="164"/>
      <c r="M280" s="168"/>
      <c r="N280" s="169"/>
      <c r="O280" s="169"/>
      <c r="P280" s="169"/>
      <c r="Q280" s="169"/>
      <c r="R280" s="169"/>
      <c r="S280" s="169"/>
      <c r="T280" s="170"/>
      <c r="AT280" s="165" t="s">
        <v>133</v>
      </c>
      <c r="AU280" s="165" t="s">
        <v>83</v>
      </c>
      <c r="AV280" s="163" t="s">
        <v>81</v>
      </c>
      <c r="AW280" s="163" t="s">
        <v>35</v>
      </c>
      <c r="AX280" s="163" t="s">
        <v>73</v>
      </c>
      <c r="AY280" s="165" t="s">
        <v>121</v>
      </c>
    </row>
    <row r="281" spans="2:65" s="163" customFormat="1">
      <c r="B281" s="164"/>
      <c r="D281" s="159" t="s">
        <v>133</v>
      </c>
      <c r="E281" s="165"/>
      <c r="F281" s="166" t="s">
        <v>326</v>
      </c>
      <c r="H281" s="165"/>
      <c r="I281" s="167"/>
      <c r="L281" s="164"/>
      <c r="M281" s="168"/>
      <c r="N281" s="169"/>
      <c r="O281" s="169"/>
      <c r="P281" s="169"/>
      <c r="Q281" s="169"/>
      <c r="R281" s="169"/>
      <c r="S281" s="169"/>
      <c r="T281" s="170"/>
      <c r="AT281" s="165" t="s">
        <v>133</v>
      </c>
      <c r="AU281" s="165" t="s">
        <v>83</v>
      </c>
      <c r="AV281" s="163" t="s">
        <v>81</v>
      </c>
      <c r="AW281" s="163" t="s">
        <v>35</v>
      </c>
      <c r="AX281" s="163" t="s">
        <v>73</v>
      </c>
      <c r="AY281" s="165" t="s">
        <v>121</v>
      </c>
    </row>
    <row r="282" spans="2:65" s="171" customFormat="1">
      <c r="B282" s="172"/>
      <c r="D282" s="159" t="s">
        <v>133</v>
      </c>
      <c r="E282" s="173"/>
      <c r="F282" s="174" t="s">
        <v>330</v>
      </c>
      <c r="H282" s="175">
        <v>580</v>
      </c>
      <c r="I282" s="176"/>
      <c r="L282" s="172"/>
      <c r="M282" s="177"/>
      <c r="N282" s="178"/>
      <c r="O282" s="178"/>
      <c r="P282" s="178"/>
      <c r="Q282" s="178"/>
      <c r="R282" s="178"/>
      <c r="S282" s="178"/>
      <c r="T282" s="179"/>
      <c r="AT282" s="173" t="s">
        <v>133</v>
      </c>
      <c r="AU282" s="173" t="s">
        <v>83</v>
      </c>
      <c r="AV282" s="171" t="s">
        <v>83</v>
      </c>
      <c r="AW282" s="171" t="s">
        <v>35</v>
      </c>
      <c r="AX282" s="171" t="s">
        <v>73</v>
      </c>
      <c r="AY282" s="173" t="s">
        <v>121</v>
      </c>
    </row>
    <row r="283" spans="2:65" s="163" customFormat="1">
      <c r="B283" s="164"/>
      <c r="D283" s="159" t="s">
        <v>133</v>
      </c>
      <c r="E283" s="165"/>
      <c r="F283" s="166" t="s">
        <v>332</v>
      </c>
      <c r="H283" s="165"/>
      <c r="I283" s="167"/>
      <c r="L283" s="164"/>
      <c r="M283" s="168"/>
      <c r="N283" s="169"/>
      <c r="O283" s="169"/>
      <c r="P283" s="169"/>
      <c r="Q283" s="169"/>
      <c r="R283" s="169"/>
      <c r="S283" s="169"/>
      <c r="T283" s="170"/>
      <c r="AT283" s="165" t="s">
        <v>133</v>
      </c>
      <c r="AU283" s="165" t="s">
        <v>83</v>
      </c>
      <c r="AV283" s="163" t="s">
        <v>81</v>
      </c>
      <c r="AW283" s="163" t="s">
        <v>35</v>
      </c>
      <c r="AX283" s="163" t="s">
        <v>73</v>
      </c>
      <c r="AY283" s="165" t="s">
        <v>121</v>
      </c>
    </row>
    <row r="284" spans="2:65" s="171" customFormat="1">
      <c r="B284" s="172"/>
      <c r="D284" s="159" t="s">
        <v>133</v>
      </c>
      <c r="E284" s="173"/>
      <c r="F284" s="174" t="s">
        <v>334</v>
      </c>
      <c r="H284" s="175">
        <v>360</v>
      </c>
      <c r="I284" s="176"/>
      <c r="L284" s="172"/>
      <c r="M284" s="177"/>
      <c r="N284" s="178"/>
      <c r="O284" s="178"/>
      <c r="P284" s="178"/>
      <c r="Q284" s="178"/>
      <c r="R284" s="178"/>
      <c r="S284" s="178"/>
      <c r="T284" s="179"/>
      <c r="AT284" s="173" t="s">
        <v>133</v>
      </c>
      <c r="AU284" s="173" t="s">
        <v>83</v>
      </c>
      <c r="AV284" s="171" t="s">
        <v>83</v>
      </c>
      <c r="AW284" s="171" t="s">
        <v>35</v>
      </c>
      <c r="AX284" s="171" t="s">
        <v>73</v>
      </c>
      <c r="AY284" s="173" t="s">
        <v>121</v>
      </c>
    </row>
    <row r="285" spans="2:65" s="180" customFormat="1">
      <c r="B285" s="181"/>
      <c r="D285" s="159" t="s">
        <v>133</v>
      </c>
      <c r="E285" s="182"/>
      <c r="F285" s="183" t="s">
        <v>152</v>
      </c>
      <c r="H285" s="184">
        <v>940</v>
      </c>
      <c r="I285" s="185"/>
      <c r="L285" s="181"/>
      <c r="M285" s="186"/>
      <c r="N285" s="187"/>
      <c r="O285" s="187"/>
      <c r="P285" s="187"/>
      <c r="Q285" s="187"/>
      <c r="R285" s="187"/>
      <c r="S285" s="187"/>
      <c r="T285" s="188"/>
      <c r="AT285" s="182" t="s">
        <v>133</v>
      </c>
      <c r="AU285" s="182" t="s">
        <v>83</v>
      </c>
      <c r="AV285" s="180" t="s">
        <v>127</v>
      </c>
      <c r="AW285" s="180" t="s">
        <v>35</v>
      </c>
      <c r="AX285" s="180" t="s">
        <v>81</v>
      </c>
      <c r="AY285" s="182" t="s">
        <v>121</v>
      </c>
    </row>
    <row r="286" spans="2:65" s="29" customFormat="1" ht="16.5" customHeight="1">
      <c r="B286" s="146"/>
      <c r="C286" s="191" t="s">
        <v>354</v>
      </c>
      <c r="D286" s="191" t="s">
        <v>216</v>
      </c>
      <c r="E286" s="192" t="s">
        <v>355</v>
      </c>
      <c r="F286" s="193" t="s">
        <v>356</v>
      </c>
      <c r="G286" s="194" t="s">
        <v>203</v>
      </c>
      <c r="H286" s="195">
        <v>1128</v>
      </c>
      <c r="I286" s="196"/>
      <c r="J286" s="197">
        <f>ROUND(I286*H286,2)</f>
        <v>0</v>
      </c>
      <c r="K286" s="193" t="s">
        <v>126</v>
      </c>
      <c r="L286" s="198"/>
      <c r="M286" s="199"/>
      <c r="N286" s="200" t="s">
        <v>44</v>
      </c>
      <c r="O286" s="49"/>
      <c r="P286" s="156">
        <f>O286*H286</f>
        <v>0</v>
      </c>
      <c r="Q286" s="156">
        <v>5.0000000000000001E-4</v>
      </c>
      <c r="R286" s="156">
        <f>Q286*H286</f>
        <v>0.56400000000000006</v>
      </c>
      <c r="S286" s="156">
        <v>0</v>
      </c>
      <c r="T286" s="157">
        <f>S286*H286</f>
        <v>0</v>
      </c>
      <c r="AR286" s="16" t="s">
        <v>182</v>
      </c>
      <c r="AT286" s="16" t="s">
        <v>216</v>
      </c>
      <c r="AU286" s="16" t="s">
        <v>83</v>
      </c>
      <c r="AY286" s="16" t="s">
        <v>121</v>
      </c>
      <c r="BE286" s="158">
        <f>IF(N286="základní",J286,0)</f>
        <v>0</v>
      </c>
      <c r="BF286" s="158">
        <f>IF(N286="snížená",J286,0)</f>
        <v>0</v>
      </c>
      <c r="BG286" s="158">
        <f>IF(N286="zákl. přenesená",J286,0)</f>
        <v>0</v>
      </c>
      <c r="BH286" s="158">
        <f>IF(N286="sníž. přenesená",J286,0)</f>
        <v>0</v>
      </c>
      <c r="BI286" s="158">
        <f>IF(N286="nulová",J286,0)</f>
        <v>0</v>
      </c>
      <c r="BJ286" s="16" t="s">
        <v>81</v>
      </c>
      <c r="BK286" s="158">
        <f>ROUND(I286*H286,2)</f>
        <v>0</v>
      </c>
      <c r="BL286" s="16" t="s">
        <v>127</v>
      </c>
      <c r="BM286" s="16" t="s">
        <v>357</v>
      </c>
    </row>
    <row r="287" spans="2:65" s="29" customFormat="1">
      <c r="B287" s="30"/>
      <c r="D287" s="159" t="s">
        <v>129</v>
      </c>
      <c r="F287" s="160" t="s">
        <v>356</v>
      </c>
      <c r="I287" s="85"/>
      <c r="L287" s="30"/>
      <c r="M287" s="161"/>
      <c r="N287" s="49"/>
      <c r="O287" s="49"/>
      <c r="P287" s="49"/>
      <c r="Q287" s="49"/>
      <c r="R287" s="49"/>
      <c r="S287" s="49"/>
      <c r="T287" s="50"/>
      <c r="AT287" s="16" t="s">
        <v>129</v>
      </c>
      <c r="AU287" s="16" t="s">
        <v>83</v>
      </c>
    </row>
    <row r="288" spans="2:65" s="163" customFormat="1">
      <c r="B288" s="164"/>
      <c r="D288" s="159" t="s">
        <v>133</v>
      </c>
      <c r="E288" s="165"/>
      <c r="F288" s="166" t="s">
        <v>358</v>
      </c>
      <c r="H288" s="165"/>
      <c r="I288" s="167"/>
      <c r="L288" s="164"/>
      <c r="M288" s="168"/>
      <c r="N288" s="169"/>
      <c r="O288" s="169"/>
      <c r="P288" s="169"/>
      <c r="Q288" s="169"/>
      <c r="R288" s="169"/>
      <c r="S288" s="169"/>
      <c r="T288" s="170"/>
      <c r="AT288" s="165" t="s">
        <v>133</v>
      </c>
      <c r="AU288" s="165" t="s">
        <v>83</v>
      </c>
      <c r="AV288" s="163" t="s">
        <v>81</v>
      </c>
      <c r="AW288" s="163" t="s">
        <v>35</v>
      </c>
      <c r="AX288" s="163" t="s">
        <v>73</v>
      </c>
      <c r="AY288" s="165" t="s">
        <v>121</v>
      </c>
    </row>
    <row r="289" spans="2:65" s="171" customFormat="1">
      <c r="B289" s="172"/>
      <c r="D289" s="159" t="s">
        <v>133</v>
      </c>
      <c r="E289" s="173"/>
      <c r="F289" s="174" t="s">
        <v>359</v>
      </c>
      <c r="H289" s="175">
        <v>1128</v>
      </c>
      <c r="I289" s="176"/>
      <c r="L289" s="172"/>
      <c r="M289" s="177"/>
      <c r="N289" s="178"/>
      <c r="O289" s="178"/>
      <c r="P289" s="178"/>
      <c r="Q289" s="178"/>
      <c r="R289" s="178"/>
      <c r="S289" s="178"/>
      <c r="T289" s="179"/>
      <c r="AT289" s="173" t="s">
        <v>133</v>
      </c>
      <c r="AU289" s="173" t="s">
        <v>83</v>
      </c>
      <c r="AV289" s="171" t="s">
        <v>83</v>
      </c>
      <c r="AW289" s="171" t="s">
        <v>35</v>
      </c>
      <c r="AX289" s="171" t="s">
        <v>81</v>
      </c>
      <c r="AY289" s="173" t="s">
        <v>121</v>
      </c>
    </row>
    <row r="290" spans="2:65" s="29" customFormat="1" ht="16.5" customHeight="1">
      <c r="B290" s="146"/>
      <c r="C290" s="147" t="s">
        <v>360</v>
      </c>
      <c r="D290" s="147" t="s">
        <v>122</v>
      </c>
      <c r="E290" s="148" t="s">
        <v>361</v>
      </c>
      <c r="F290" s="149" t="s">
        <v>362</v>
      </c>
      <c r="G290" s="150" t="s">
        <v>203</v>
      </c>
      <c r="H290" s="151">
        <v>880</v>
      </c>
      <c r="I290" s="152"/>
      <c r="J290" s="153">
        <f>ROUND(I290*H290,2)</f>
        <v>0</v>
      </c>
      <c r="K290" s="149" t="s">
        <v>126</v>
      </c>
      <c r="L290" s="30"/>
      <c r="M290" s="154"/>
      <c r="N290" s="155" t="s">
        <v>44</v>
      </c>
      <c r="O290" s="49"/>
      <c r="P290" s="156">
        <f>O290*H290</f>
        <v>0</v>
      </c>
      <c r="Q290" s="156">
        <v>1.2727000000000001E-3</v>
      </c>
      <c r="R290" s="156">
        <f>Q290*H290</f>
        <v>1.1199760000000001</v>
      </c>
      <c r="S290" s="156">
        <v>0</v>
      </c>
      <c r="T290" s="157">
        <f>S290*H290</f>
        <v>0</v>
      </c>
      <c r="AR290" s="16" t="s">
        <v>127</v>
      </c>
      <c r="AT290" s="16" t="s">
        <v>122</v>
      </c>
      <c r="AU290" s="16" t="s">
        <v>83</v>
      </c>
      <c r="AY290" s="16" t="s">
        <v>121</v>
      </c>
      <c r="BE290" s="158">
        <f>IF(N290="základní",J290,0)</f>
        <v>0</v>
      </c>
      <c r="BF290" s="158">
        <f>IF(N290="snížená",J290,0)</f>
        <v>0</v>
      </c>
      <c r="BG290" s="158">
        <f>IF(N290="zákl. přenesená",J290,0)</f>
        <v>0</v>
      </c>
      <c r="BH290" s="158">
        <f>IF(N290="sníž. přenesená",J290,0)</f>
        <v>0</v>
      </c>
      <c r="BI290" s="158">
        <f>IF(N290="nulová",J290,0)</f>
        <v>0</v>
      </c>
      <c r="BJ290" s="16" t="s">
        <v>81</v>
      </c>
      <c r="BK290" s="158">
        <f>ROUND(I290*H290,2)</f>
        <v>0</v>
      </c>
      <c r="BL290" s="16" t="s">
        <v>127</v>
      </c>
      <c r="BM290" s="16" t="s">
        <v>363</v>
      </c>
    </row>
    <row r="291" spans="2:65" s="29" customFormat="1">
      <c r="B291" s="30"/>
      <c r="D291" s="159" t="s">
        <v>129</v>
      </c>
      <c r="F291" s="160" t="s">
        <v>364</v>
      </c>
      <c r="I291" s="85"/>
      <c r="L291" s="30"/>
      <c r="M291" s="161"/>
      <c r="N291" s="49"/>
      <c r="O291" s="49"/>
      <c r="P291" s="49"/>
      <c r="Q291" s="49"/>
      <c r="R291" s="49"/>
      <c r="S291" s="49"/>
      <c r="T291" s="50"/>
      <c r="AT291" s="16" t="s">
        <v>129</v>
      </c>
      <c r="AU291" s="16" t="s">
        <v>83</v>
      </c>
    </row>
    <row r="292" spans="2:65" s="29" customFormat="1" ht="39">
      <c r="B292" s="30"/>
      <c r="D292" s="159" t="s">
        <v>131</v>
      </c>
      <c r="F292" s="162" t="s">
        <v>365</v>
      </c>
      <c r="I292" s="85"/>
      <c r="L292" s="30"/>
      <c r="M292" s="161"/>
      <c r="N292" s="49"/>
      <c r="O292" s="49"/>
      <c r="P292" s="49"/>
      <c r="Q292" s="49"/>
      <c r="R292" s="49"/>
      <c r="S292" s="49"/>
      <c r="T292" s="50"/>
      <c r="AT292" s="16" t="s">
        <v>131</v>
      </c>
      <c r="AU292" s="16" t="s">
        <v>83</v>
      </c>
    </row>
    <row r="293" spans="2:65" s="163" customFormat="1">
      <c r="B293" s="164"/>
      <c r="D293" s="159" t="s">
        <v>133</v>
      </c>
      <c r="E293" s="165"/>
      <c r="F293" s="166" t="s">
        <v>134</v>
      </c>
      <c r="H293" s="165"/>
      <c r="I293" s="167"/>
      <c r="L293" s="164"/>
      <c r="M293" s="168"/>
      <c r="N293" s="169"/>
      <c r="O293" s="169"/>
      <c r="P293" s="169"/>
      <c r="Q293" s="169"/>
      <c r="R293" s="169"/>
      <c r="S293" s="169"/>
      <c r="T293" s="170"/>
      <c r="AT293" s="165" t="s">
        <v>133</v>
      </c>
      <c r="AU293" s="165" t="s">
        <v>83</v>
      </c>
      <c r="AV293" s="163" t="s">
        <v>81</v>
      </c>
      <c r="AW293" s="163" t="s">
        <v>35</v>
      </c>
      <c r="AX293" s="163" t="s">
        <v>73</v>
      </c>
      <c r="AY293" s="165" t="s">
        <v>121</v>
      </c>
    </row>
    <row r="294" spans="2:65" s="171" customFormat="1">
      <c r="B294" s="172"/>
      <c r="D294" s="159" t="s">
        <v>133</v>
      </c>
      <c r="E294" s="173"/>
      <c r="F294" s="174" t="s">
        <v>366</v>
      </c>
      <c r="H294" s="175">
        <v>880</v>
      </c>
      <c r="I294" s="176"/>
      <c r="L294" s="172"/>
      <c r="M294" s="177"/>
      <c r="N294" s="178"/>
      <c r="O294" s="178"/>
      <c r="P294" s="178"/>
      <c r="Q294" s="178"/>
      <c r="R294" s="178"/>
      <c r="S294" s="178"/>
      <c r="T294" s="179"/>
      <c r="AT294" s="173" t="s">
        <v>133</v>
      </c>
      <c r="AU294" s="173" t="s">
        <v>83</v>
      </c>
      <c r="AV294" s="171" t="s">
        <v>83</v>
      </c>
      <c r="AW294" s="171" t="s">
        <v>35</v>
      </c>
      <c r="AX294" s="171" t="s">
        <v>81</v>
      </c>
      <c r="AY294" s="173" t="s">
        <v>121</v>
      </c>
    </row>
    <row r="295" spans="2:65" s="29" customFormat="1" ht="16.5" customHeight="1">
      <c r="B295" s="146"/>
      <c r="C295" s="191" t="s">
        <v>367</v>
      </c>
      <c r="D295" s="191" t="s">
        <v>216</v>
      </c>
      <c r="E295" s="192" t="s">
        <v>263</v>
      </c>
      <c r="F295" s="193" t="s">
        <v>264</v>
      </c>
      <c r="G295" s="194" t="s">
        <v>252</v>
      </c>
      <c r="H295" s="195">
        <v>22</v>
      </c>
      <c r="I295" s="196"/>
      <c r="J295" s="197">
        <f>ROUND(I295*H295,2)</f>
        <v>0</v>
      </c>
      <c r="K295" s="193" t="s">
        <v>126</v>
      </c>
      <c r="L295" s="198"/>
      <c r="M295" s="199"/>
      <c r="N295" s="200" t="s">
        <v>44</v>
      </c>
      <c r="O295" s="49"/>
      <c r="P295" s="156">
        <f>O295*H295</f>
        <v>0</v>
      </c>
      <c r="Q295" s="156">
        <v>1E-3</v>
      </c>
      <c r="R295" s="156">
        <f>Q295*H295</f>
        <v>2.1999999999999999E-2</v>
      </c>
      <c r="S295" s="156">
        <v>0</v>
      </c>
      <c r="T295" s="157">
        <f>S295*H295</f>
        <v>0</v>
      </c>
      <c r="AR295" s="16" t="s">
        <v>182</v>
      </c>
      <c r="AT295" s="16" t="s">
        <v>216</v>
      </c>
      <c r="AU295" s="16" t="s">
        <v>83</v>
      </c>
      <c r="AY295" s="16" t="s">
        <v>121</v>
      </c>
      <c r="BE295" s="158">
        <f>IF(N295="základní",J295,0)</f>
        <v>0</v>
      </c>
      <c r="BF295" s="158">
        <f>IF(N295="snížená",J295,0)</f>
        <v>0</v>
      </c>
      <c r="BG295" s="158">
        <f>IF(N295="zákl. přenesená",J295,0)</f>
        <v>0</v>
      </c>
      <c r="BH295" s="158">
        <f>IF(N295="sníž. přenesená",J295,0)</f>
        <v>0</v>
      </c>
      <c r="BI295" s="158">
        <f>IF(N295="nulová",J295,0)</f>
        <v>0</v>
      </c>
      <c r="BJ295" s="16" t="s">
        <v>81</v>
      </c>
      <c r="BK295" s="158">
        <f>ROUND(I295*H295,2)</f>
        <v>0</v>
      </c>
      <c r="BL295" s="16" t="s">
        <v>127</v>
      </c>
      <c r="BM295" s="16" t="s">
        <v>368</v>
      </c>
    </row>
    <row r="296" spans="2:65" s="29" customFormat="1">
      <c r="B296" s="30"/>
      <c r="D296" s="159" t="s">
        <v>129</v>
      </c>
      <c r="F296" s="160" t="s">
        <v>264</v>
      </c>
      <c r="I296" s="85"/>
      <c r="L296" s="30"/>
      <c r="M296" s="161"/>
      <c r="N296" s="49"/>
      <c r="O296" s="49"/>
      <c r="P296" s="49"/>
      <c r="Q296" s="49"/>
      <c r="R296" s="49"/>
      <c r="S296" s="49"/>
      <c r="T296" s="50"/>
      <c r="AT296" s="16" t="s">
        <v>129</v>
      </c>
      <c r="AU296" s="16" t="s">
        <v>83</v>
      </c>
    </row>
    <row r="297" spans="2:65" s="163" customFormat="1">
      <c r="B297" s="164"/>
      <c r="D297" s="159" t="s">
        <v>133</v>
      </c>
      <c r="E297" s="165"/>
      <c r="F297" s="166" t="s">
        <v>369</v>
      </c>
      <c r="H297" s="165"/>
      <c r="I297" s="167"/>
      <c r="L297" s="164"/>
      <c r="M297" s="168"/>
      <c r="N297" s="169"/>
      <c r="O297" s="169"/>
      <c r="P297" s="169"/>
      <c r="Q297" s="169"/>
      <c r="R297" s="169"/>
      <c r="S297" s="169"/>
      <c r="T297" s="170"/>
      <c r="AT297" s="165" t="s">
        <v>133</v>
      </c>
      <c r="AU297" s="165" t="s">
        <v>83</v>
      </c>
      <c r="AV297" s="163" t="s">
        <v>81</v>
      </c>
      <c r="AW297" s="163" t="s">
        <v>35</v>
      </c>
      <c r="AX297" s="163" t="s">
        <v>73</v>
      </c>
      <c r="AY297" s="165" t="s">
        <v>121</v>
      </c>
    </row>
    <row r="298" spans="2:65" s="171" customFormat="1">
      <c r="B298" s="172"/>
      <c r="D298" s="159" t="s">
        <v>133</v>
      </c>
      <c r="E298" s="173"/>
      <c r="F298" s="174" t="s">
        <v>370</v>
      </c>
      <c r="H298" s="175">
        <v>22</v>
      </c>
      <c r="I298" s="176"/>
      <c r="L298" s="172"/>
      <c r="M298" s="177"/>
      <c r="N298" s="178"/>
      <c r="O298" s="178"/>
      <c r="P298" s="178"/>
      <c r="Q298" s="178"/>
      <c r="R298" s="178"/>
      <c r="S298" s="178"/>
      <c r="T298" s="179"/>
      <c r="AT298" s="173" t="s">
        <v>133</v>
      </c>
      <c r="AU298" s="173" t="s">
        <v>83</v>
      </c>
      <c r="AV298" s="171" t="s">
        <v>83</v>
      </c>
      <c r="AW298" s="171" t="s">
        <v>35</v>
      </c>
      <c r="AX298" s="171" t="s">
        <v>81</v>
      </c>
      <c r="AY298" s="173" t="s">
        <v>121</v>
      </c>
    </row>
    <row r="299" spans="2:65" s="29" customFormat="1" ht="16.5" customHeight="1">
      <c r="B299" s="146"/>
      <c r="C299" s="147" t="s">
        <v>371</v>
      </c>
      <c r="D299" s="147" t="s">
        <v>122</v>
      </c>
      <c r="E299" s="148" t="s">
        <v>372</v>
      </c>
      <c r="F299" s="149" t="s">
        <v>373</v>
      </c>
      <c r="G299" s="150" t="s">
        <v>203</v>
      </c>
      <c r="H299" s="151">
        <v>60</v>
      </c>
      <c r="I299" s="152"/>
      <c r="J299" s="153">
        <f>ROUND(I299*H299,2)</f>
        <v>0</v>
      </c>
      <c r="K299" s="149" t="s">
        <v>126</v>
      </c>
      <c r="L299" s="30"/>
      <c r="M299" s="154"/>
      <c r="N299" s="155" t="s">
        <v>44</v>
      </c>
      <c r="O299" s="49"/>
      <c r="P299" s="156">
        <f>O299*H299</f>
        <v>0</v>
      </c>
      <c r="Q299" s="156">
        <v>8.2999999999999998E-5</v>
      </c>
      <c r="R299" s="156">
        <f>Q299*H299</f>
        <v>4.9800000000000001E-3</v>
      </c>
      <c r="S299" s="156">
        <v>0</v>
      </c>
      <c r="T299" s="157">
        <f>S299*H299</f>
        <v>0</v>
      </c>
      <c r="AR299" s="16" t="s">
        <v>127</v>
      </c>
      <c r="AT299" s="16" t="s">
        <v>122</v>
      </c>
      <c r="AU299" s="16" t="s">
        <v>83</v>
      </c>
      <c r="AY299" s="16" t="s">
        <v>121</v>
      </c>
      <c r="BE299" s="158">
        <f>IF(N299="základní",J299,0)</f>
        <v>0</v>
      </c>
      <c r="BF299" s="158">
        <f>IF(N299="snížená",J299,0)</f>
        <v>0</v>
      </c>
      <c r="BG299" s="158">
        <f>IF(N299="zákl. přenesená",J299,0)</f>
        <v>0</v>
      </c>
      <c r="BH299" s="158">
        <f>IF(N299="sníž. přenesená",J299,0)</f>
        <v>0</v>
      </c>
      <c r="BI299" s="158">
        <f>IF(N299="nulová",J299,0)</f>
        <v>0</v>
      </c>
      <c r="BJ299" s="16" t="s">
        <v>81</v>
      </c>
      <c r="BK299" s="158">
        <f>ROUND(I299*H299,2)</f>
        <v>0</v>
      </c>
      <c r="BL299" s="16" t="s">
        <v>127</v>
      </c>
      <c r="BM299" s="16" t="s">
        <v>374</v>
      </c>
    </row>
    <row r="300" spans="2:65" s="29" customFormat="1" ht="19.5">
      <c r="B300" s="30"/>
      <c r="D300" s="159" t="s">
        <v>129</v>
      </c>
      <c r="F300" s="160" t="s">
        <v>375</v>
      </c>
      <c r="I300" s="85"/>
      <c r="L300" s="30"/>
      <c r="M300" s="161"/>
      <c r="N300" s="49"/>
      <c r="O300" s="49"/>
      <c r="P300" s="49"/>
      <c r="Q300" s="49"/>
      <c r="R300" s="49"/>
      <c r="S300" s="49"/>
      <c r="T300" s="50"/>
      <c r="AT300" s="16" t="s">
        <v>129</v>
      </c>
      <c r="AU300" s="16" t="s">
        <v>83</v>
      </c>
    </row>
    <row r="301" spans="2:65" s="29" customFormat="1" ht="68.25">
      <c r="B301" s="30"/>
      <c r="D301" s="159" t="s">
        <v>131</v>
      </c>
      <c r="F301" s="162" t="s">
        <v>261</v>
      </c>
      <c r="I301" s="85"/>
      <c r="L301" s="30"/>
      <c r="M301" s="161"/>
      <c r="N301" s="49"/>
      <c r="O301" s="49"/>
      <c r="P301" s="49"/>
      <c r="Q301" s="49"/>
      <c r="R301" s="49"/>
      <c r="S301" s="49"/>
      <c r="T301" s="50"/>
      <c r="AT301" s="16" t="s">
        <v>131</v>
      </c>
      <c r="AU301" s="16" t="s">
        <v>83</v>
      </c>
    </row>
    <row r="302" spans="2:65" s="163" customFormat="1">
      <c r="B302" s="164"/>
      <c r="D302" s="159" t="s">
        <v>133</v>
      </c>
      <c r="E302" s="165"/>
      <c r="F302" s="166" t="s">
        <v>134</v>
      </c>
      <c r="H302" s="165"/>
      <c r="I302" s="167"/>
      <c r="L302" s="164"/>
      <c r="M302" s="168"/>
      <c r="N302" s="169"/>
      <c r="O302" s="169"/>
      <c r="P302" s="169"/>
      <c r="Q302" s="169"/>
      <c r="R302" s="169"/>
      <c r="S302" s="169"/>
      <c r="T302" s="170"/>
      <c r="AT302" s="165" t="s">
        <v>133</v>
      </c>
      <c r="AU302" s="165" t="s">
        <v>83</v>
      </c>
      <c r="AV302" s="163" t="s">
        <v>81</v>
      </c>
      <c r="AW302" s="163" t="s">
        <v>35</v>
      </c>
      <c r="AX302" s="163" t="s">
        <v>73</v>
      </c>
      <c r="AY302" s="165" t="s">
        <v>121</v>
      </c>
    </row>
    <row r="303" spans="2:65" s="171" customFormat="1">
      <c r="B303" s="172"/>
      <c r="D303" s="159" t="s">
        <v>133</v>
      </c>
      <c r="E303" s="173"/>
      <c r="F303" s="174" t="s">
        <v>376</v>
      </c>
      <c r="H303" s="175">
        <v>60</v>
      </c>
      <c r="I303" s="176"/>
      <c r="L303" s="172"/>
      <c r="M303" s="177"/>
      <c r="N303" s="178"/>
      <c r="O303" s="178"/>
      <c r="P303" s="178"/>
      <c r="Q303" s="178"/>
      <c r="R303" s="178"/>
      <c r="S303" s="178"/>
      <c r="T303" s="179"/>
      <c r="AT303" s="173" t="s">
        <v>133</v>
      </c>
      <c r="AU303" s="173" t="s">
        <v>83</v>
      </c>
      <c r="AV303" s="171" t="s">
        <v>83</v>
      </c>
      <c r="AW303" s="171" t="s">
        <v>35</v>
      </c>
      <c r="AX303" s="171" t="s">
        <v>81</v>
      </c>
      <c r="AY303" s="173" t="s">
        <v>121</v>
      </c>
    </row>
    <row r="304" spans="2:65" s="29" customFormat="1" ht="16.5" customHeight="1">
      <c r="B304" s="146"/>
      <c r="C304" s="191" t="s">
        <v>377</v>
      </c>
      <c r="D304" s="191" t="s">
        <v>216</v>
      </c>
      <c r="E304" s="192" t="s">
        <v>378</v>
      </c>
      <c r="F304" s="193" t="s">
        <v>379</v>
      </c>
      <c r="G304" s="194" t="s">
        <v>203</v>
      </c>
      <c r="H304" s="195">
        <v>60</v>
      </c>
      <c r="I304" s="196"/>
      <c r="J304" s="197">
        <f>ROUND(I304*H304,2)</f>
        <v>0</v>
      </c>
      <c r="K304" s="193"/>
      <c r="L304" s="198"/>
      <c r="M304" s="199"/>
      <c r="N304" s="200" t="s">
        <v>44</v>
      </c>
      <c r="O304" s="49"/>
      <c r="P304" s="156">
        <f>O304*H304</f>
        <v>0</v>
      </c>
      <c r="Q304" s="156">
        <v>1.4999999999999999E-2</v>
      </c>
      <c r="R304" s="156">
        <f>Q304*H304</f>
        <v>0.89999999999999991</v>
      </c>
      <c r="S304" s="156">
        <v>0</v>
      </c>
      <c r="T304" s="157">
        <f>S304*H304</f>
        <v>0</v>
      </c>
      <c r="AR304" s="16" t="s">
        <v>182</v>
      </c>
      <c r="AT304" s="16" t="s">
        <v>216</v>
      </c>
      <c r="AU304" s="16" t="s">
        <v>83</v>
      </c>
      <c r="AY304" s="16" t="s">
        <v>121</v>
      </c>
      <c r="BE304" s="158">
        <f>IF(N304="základní",J304,0)</f>
        <v>0</v>
      </c>
      <c r="BF304" s="158">
        <f>IF(N304="snížená",J304,0)</f>
        <v>0</v>
      </c>
      <c r="BG304" s="158">
        <f>IF(N304="zákl. přenesená",J304,0)</f>
        <v>0</v>
      </c>
      <c r="BH304" s="158">
        <f>IF(N304="sníž. přenesená",J304,0)</f>
        <v>0</v>
      </c>
      <c r="BI304" s="158">
        <f>IF(N304="nulová",J304,0)</f>
        <v>0</v>
      </c>
      <c r="BJ304" s="16" t="s">
        <v>81</v>
      </c>
      <c r="BK304" s="158">
        <f>ROUND(I304*H304,2)</f>
        <v>0</v>
      </c>
      <c r="BL304" s="16" t="s">
        <v>127</v>
      </c>
      <c r="BM304" s="16" t="s">
        <v>380</v>
      </c>
    </row>
    <row r="305" spans="2:65" s="29" customFormat="1">
      <c r="B305" s="30"/>
      <c r="D305" s="159" t="s">
        <v>129</v>
      </c>
      <c r="F305" s="160" t="s">
        <v>379</v>
      </c>
      <c r="I305" s="85"/>
      <c r="L305" s="30"/>
      <c r="M305" s="161"/>
      <c r="N305" s="49"/>
      <c r="O305" s="49"/>
      <c r="P305" s="49"/>
      <c r="Q305" s="49"/>
      <c r="R305" s="49"/>
      <c r="S305" s="49"/>
      <c r="T305" s="50"/>
      <c r="AT305" s="16" t="s">
        <v>129</v>
      </c>
      <c r="AU305" s="16" t="s">
        <v>83</v>
      </c>
    </row>
    <row r="306" spans="2:65" s="171" customFormat="1">
      <c r="B306" s="172"/>
      <c r="D306" s="159" t="s">
        <v>133</v>
      </c>
      <c r="E306" s="173"/>
      <c r="F306" s="174" t="s">
        <v>381</v>
      </c>
      <c r="H306" s="175">
        <v>60</v>
      </c>
      <c r="I306" s="176"/>
      <c r="L306" s="172"/>
      <c r="M306" s="177"/>
      <c r="N306" s="178"/>
      <c r="O306" s="178"/>
      <c r="P306" s="178"/>
      <c r="Q306" s="178"/>
      <c r="R306" s="178"/>
      <c r="S306" s="178"/>
      <c r="T306" s="179"/>
      <c r="AT306" s="173" t="s">
        <v>133</v>
      </c>
      <c r="AU306" s="173" t="s">
        <v>83</v>
      </c>
      <c r="AV306" s="171" t="s">
        <v>83</v>
      </c>
      <c r="AW306" s="171" t="s">
        <v>35</v>
      </c>
      <c r="AX306" s="171" t="s">
        <v>81</v>
      </c>
      <c r="AY306" s="173" t="s">
        <v>121</v>
      </c>
    </row>
    <row r="307" spans="2:65" s="29" customFormat="1" ht="16.5" customHeight="1">
      <c r="B307" s="146"/>
      <c r="C307" s="147" t="s">
        <v>382</v>
      </c>
      <c r="D307" s="147" t="s">
        <v>122</v>
      </c>
      <c r="E307" s="148" t="s">
        <v>277</v>
      </c>
      <c r="F307" s="149" t="s">
        <v>278</v>
      </c>
      <c r="G307" s="150" t="s">
        <v>203</v>
      </c>
      <c r="H307" s="151">
        <v>940</v>
      </c>
      <c r="I307" s="152"/>
      <c r="J307" s="153">
        <f>ROUND(I307*H307,2)</f>
        <v>0</v>
      </c>
      <c r="K307" s="149" t="s">
        <v>126</v>
      </c>
      <c r="L307" s="30"/>
      <c r="M307" s="154"/>
      <c r="N307" s="155" t="s">
        <v>44</v>
      </c>
      <c r="O307" s="49"/>
      <c r="P307" s="156">
        <f>O307*H307</f>
        <v>0</v>
      </c>
      <c r="Q307" s="156">
        <v>0</v>
      </c>
      <c r="R307" s="156">
        <f>Q307*H307</f>
        <v>0</v>
      </c>
      <c r="S307" s="156">
        <v>0</v>
      </c>
      <c r="T307" s="157">
        <f>S307*H307</f>
        <v>0</v>
      </c>
      <c r="AR307" s="16" t="s">
        <v>127</v>
      </c>
      <c r="AT307" s="16" t="s">
        <v>122</v>
      </c>
      <c r="AU307" s="16" t="s">
        <v>83</v>
      </c>
      <c r="AY307" s="16" t="s">
        <v>121</v>
      </c>
      <c r="BE307" s="158">
        <f>IF(N307="základní",J307,0)</f>
        <v>0</v>
      </c>
      <c r="BF307" s="158">
        <f>IF(N307="snížená",J307,0)</f>
        <v>0</v>
      </c>
      <c r="BG307" s="158">
        <f>IF(N307="zákl. přenesená",J307,0)</f>
        <v>0</v>
      </c>
      <c r="BH307" s="158">
        <f>IF(N307="sníž. přenesená",J307,0)</f>
        <v>0</v>
      </c>
      <c r="BI307" s="158">
        <f>IF(N307="nulová",J307,0)</f>
        <v>0</v>
      </c>
      <c r="BJ307" s="16" t="s">
        <v>81</v>
      </c>
      <c r="BK307" s="158">
        <f>ROUND(I307*H307,2)</f>
        <v>0</v>
      </c>
      <c r="BL307" s="16" t="s">
        <v>127</v>
      </c>
      <c r="BM307" s="16" t="s">
        <v>383</v>
      </c>
    </row>
    <row r="308" spans="2:65" s="29" customFormat="1">
      <c r="B308" s="30"/>
      <c r="D308" s="159" t="s">
        <v>129</v>
      </c>
      <c r="F308" s="160" t="s">
        <v>280</v>
      </c>
      <c r="I308" s="85"/>
      <c r="L308" s="30"/>
      <c r="M308" s="161"/>
      <c r="N308" s="49"/>
      <c r="O308" s="49"/>
      <c r="P308" s="49"/>
      <c r="Q308" s="49"/>
      <c r="R308" s="49"/>
      <c r="S308" s="49"/>
      <c r="T308" s="50"/>
      <c r="AT308" s="16" t="s">
        <v>129</v>
      </c>
      <c r="AU308" s="16" t="s">
        <v>83</v>
      </c>
    </row>
    <row r="309" spans="2:65" s="29" customFormat="1" ht="48.75">
      <c r="B309" s="30"/>
      <c r="D309" s="159" t="s">
        <v>131</v>
      </c>
      <c r="F309" s="162" t="s">
        <v>281</v>
      </c>
      <c r="I309" s="85"/>
      <c r="L309" s="30"/>
      <c r="M309" s="161"/>
      <c r="N309" s="49"/>
      <c r="O309" s="49"/>
      <c r="P309" s="49"/>
      <c r="Q309" s="49"/>
      <c r="R309" s="49"/>
      <c r="S309" s="49"/>
      <c r="T309" s="50"/>
      <c r="AT309" s="16" t="s">
        <v>131</v>
      </c>
      <c r="AU309" s="16" t="s">
        <v>83</v>
      </c>
    </row>
    <row r="310" spans="2:65" s="163" customFormat="1">
      <c r="B310" s="164"/>
      <c r="D310" s="159" t="s">
        <v>133</v>
      </c>
      <c r="E310" s="165"/>
      <c r="F310" s="166" t="s">
        <v>134</v>
      </c>
      <c r="H310" s="165"/>
      <c r="I310" s="167"/>
      <c r="L310" s="164"/>
      <c r="M310" s="168"/>
      <c r="N310" s="169"/>
      <c r="O310" s="169"/>
      <c r="P310" s="169"/>
      <c r="Q310" s="169"/>
      <c r="R310" s="169"/>
      <c r="S310" s="169"/>
      <c r="T310" s="170"/>
      <c r="AT310" s="165" t="s">
        <v>133</v>
      </c>
      <c r="AU310" s="165" t="s">
        <v>83</v>
      </c>
      <c r="AV310" s="163" t="s">
        <v>81</v>
      </c>
      <c r="AW310" s="163" t="s">
        <v>35</v>
      </c>
      <c r="AX310" s="163" t="s">
        <v>73</v>
      </c>
      <c r="AY310" s="165" t="s">
        <v>121</v>
      </c>
    </row>
    <row r="311" spans="2:65" s="171" customFormat="1">
      <c r="B311" s="172"/>
      <c r="D311" s="159" t="s">
        <v>133</v>
      </c>
      <c r="E311" s="173"/>
      <c r="F311" s="174" t="s">
        <v>384</v>
      </c>
      <c r="H311" s="175">
        <v>940</v>
      </c>
      <c r="I311" s="176"/>
      <c r="L311" s="172"/>
      <c r="M311" s="177"/>
      <c r="N311" s="178"/>
      <c r="O311" s="178"/>
      <c r="P311" s="178"/>
      <c r="Q311" s="178"/>
      <c r="R311" s="178"/>
      <c r="S311" s="178"/>
      <c r="T311" s="179"/>
      <c r="AT311" s="173" t="s">
        <v>133</v>
      </c>
      <c r="AU311" s="173" t="s">
        <v>83</v>
      </c>
      <c r="AV311" s="171" t="s">
        <v>83</v>
      </c>
      <c r="AW311" s="171" t="s">
        <v>35</v>
      </c>
      <c r="AX311" s="171" t="s">
        <v>81</v>
      </c>
      <c r="AY311" s="173" t="s">
        <v>121</v>
      </c>
    </row>
    <row r="312" spans="2:65" s="29" customFormat="1" ht="16.5" customHeight="1">
      <c r="B312" s="146"/>
      <c r="C312" s="147" t="s">
        <v>385</v>
      </c>
      <c r="D312" s="147" t="s">
        <v>122</v>
      </c>
      <c r="E312" s="148" t="s">
        <v>242</v>
      </c>
      <c r="F312" s="149" t="s">
        <v>243</v>
      </c>
      <c r="G312" s="150" t="s">
        <v>191</v>
      </c>
      <c r="H312" s="151">
        <v>5.0000000000000001E-3</v>
      </c>
      <c r="I312" s="152"/>
      <c r="J312" s="153">
        <f>ROUND(I312*H312,2)</f>
        <v>0</v>
      </c>
      <c r="K312" s="149" t="s">
        <v>126</v>
      </c>
      <c r="L312" s="30"/>
      <c r="M312" s="154"/>
      <c r="N312" s="155" t="s">
        <v>44</v>
      </c>
      <c r="O312" s="49"/>
      <c r="P312" s="156">
        <f>O312*H312</f>
        <v>0</v>
      </c>
      <c r="Q312" s="156">
        <v>0</v>
      </c>
      <c r="R312" s="156">
        <f>Q312*H312</f>
        <v>0</v>
      </c>
      <c r="S312" s="156">
        <v>0</v>
      </c>
      <c r="T312" s="157">
        <f>S312*H312</f>
        <v>0</v>
      </c>
      <c r="AR312" s="16" t="s">
        <v>127</v>
      </c>
      <c r="AT312" s="16" t="s">
        <v>122</v>
      </c>
      <c r="AU312" s="16" t="s">
        <v>83</v>
      </c>
      <c r="AY312" s="16" t="s">
        <v>121</v>
      </c>
      <c r="BE312" s="158">
        <f>IF(N312="základní",J312,0)</f>
        <v>0</v>
      </c>
      <c r="BF312" s="158">
        <f>IF(N312="snížená",J312,0)</f>
        <v>0</v>
      </c>
      <c r="BG312" s="158">
        <f>IF(N312="zákl. přenesená",J312,0)</f>
        <v>0</v>
      </c>
      <c r="BH312" s="158">
        <f>IF(N312="sníž. přenesená",J312,0)</f>
        <v>0</v>
      </c>
      <c r="BI312" s="158">
        <f>IF(N312="nulová",J312,0)</f>
        <v>0</v>
      </c>
      <c r="BJ312" s="16" t="s">
        <v>81</v>
      </c>
      <c r="BK312" s="158">
        <f>ROUND(I312*H312,2)</f>
        <v>0</v>
      </c>
      <c r="BL312" s="16" t="s">
        <v>127</v>
      </c>
      <c r="BM312" s="16" t="s">
        <v>386</v>
      </c>
    </row>
    <row r="313" spans="2:65" s="29" customFormat="1">
      <c r="B313" s="30"/>
      <c r="D313" s="159" t="s">
        <v>129</v>
      </c>
      <c r="F313" s="160" t="s">
        <v>245</v>
      </c>
      <c r="I313" s="85"/>
      <c r="L313" s="30"/>
      <c r="M313" s="161"/>
      <c r="N313" s="49"/>
      <c r="O313" s="49"/>
      <c r="P313" s="49"/>
      <c r="Q313" s="49"/>
      <c r="R313" s="49"/>
      <c r="S313" s="49"/>
      <c r="T313" s="50"/>
      <c r="AT313" s="16" t="s">
        <v>129</v>
      </c>
      <c r="AU313" s="16" t="s">
        <v>83</v>
      </c>
    </row>
    <row r="314" spans="2:65" s="29" customFormat="1" ht="39">
      <c r="B314" s="30"/>
      <c r="D314" s="159" t="s">
        <v>131</v>
      </c>
      <c r="F314" s="162" t="s">
        <v>246</v>
      </c>
      <c r="I314" s="85"/>
      <c r="L314" s="30"/>
      <c r="M314" s="161"/>
      <c r="N314" s="49"/>
      <c r="O314" s="49"/>
      <c r="P314" s="49"/>
      <c r="Q314" s="49"/>
      <c r="R314" s="49"/>
      <c r="S314" s="49"/>
      <c r="T314" s="50"/>
      <c r="AT314" s="16" t="s">
        <v>131</v>
      </c>
      <c r="AU314" s="16" t="s">
        <v>83</v>
      </c>
    </row>
    <row r="315" spans="2:65" s="163" customFormat="1">
      <c r="B315" s="164"/>
      <c r="D315" s="159" t="s">
        <v>133</v>
      </c>
      <c r="E315" s="165"/>
      <c r="F315" s="166" t="s">
        <v>134</v>
      </c>
      <c r="H315" s="165"/>
      <c r="I315" s="167"/>
      <c r="L315" s="164"/>
      <c r="M315" s="168"/>
      <c r="N315" s="169"/>
      <c r="O315" s="169"/>
      <c r="P315" s="169"/>
      <c r="Q315" s="169"/>
      <c r="R315" s="169"/>
      <c r="S315" s="169"/>
      <c r="T315" s="170"/>
      <c r="AT315" s="165" t="s">
        <v>133</v>
      </c>
      <c r="AU315" s="165" t="s">
        <v>83</v>
      </c>
      <c r="AV315" s="163" t="s">
        <v>81</v>
      </c>
      <c r="AW315" s="163" t="s">
        <v>35</v>
      </c>
      <c r="AX315" s="163" t="s">
        <v>73</v>
      </c>
      <c r="AY315" s="165" t="s">
        <v>121</v>
      </c>
    </row>
    <row r="316" spans="2:65" s="163" customFormat="1">
      <c r="B316" s="164"/>
      <c r="D316" s="159" t="s">
        <v>133</v>
      </c>
      <c r="E316" s="165"/>
      <c r="F316" s="166" t="s">
        <v>247</v>
      </c>
      <c r="H316" s="165"/>
      <c r="I316" s="167"/>
      <c r="L316" s="164"/>
      <c r="M316" s="168"/>
      <c r="N316" s="169"/>
      <c r="O316" s="169"/>
      <c r="P316" s="169"/>
      <c r="Q316" s="169"/>
      <c r="R316" s="169"/>
      <c r="S316" s="169"/>
      <c r="T316" s="170"/>
      <c r="AT316" s="165" t="s">
        <v>133</v>
      </c>
      <c r="AU316" s="165" t="s">
        <v>83</v>
      </c>
      <c r="AV316" s="163" t="s">
        <v>81</v>
      </c>
      <c r="AW316" s="163" t="s">
        <v>35</v>
      </c>
      <c r="AX316" s="163" t="s">
        <v>73</v>
      </c>
      <c r="AY316" s="165" t="s">
        <v>121</v>
      </c>
    </row>
    <row r="317" spans="2:65" s="171" customFormat="1">
      <c r="B317" s="172"/>
      <c r="D317" s="159" t="s">
        <v>133</v>
      </c>
      <c r="E317" s="173"/>
      <c r="F317" s="174" t="s">
        <v>387</v>
      </c>
      <c r="H317" s="175">
        <v>5.0000000000000001E-3</v>
      </c>
      <c r="I317" s="176"/>
      <c r="L317" s="172"/>
      <c r="M317" s="177"/>
      <c r="N317" s="178"/>
      <c r="O317" s="178"/>
      <c r="P317" s="178"/>
      <c r="Q317" s="178"/>
      <c r="R317" s="178"/>
      <c r="S317" s="178"/>
      <c r="T317" s="179"/>
      <c r="AT317" s="173" t="s">
        <v>133</v>
      </c>
      <c r="AU317" s="173" t="s">
        <v>83</v>
      </c>
      <c r="AV317" s="171" t="s">
        <v>83</v>
      </c>
      <c r="AW317" s="171" t="s">
        <v>35</v>
      </c>
      <c r="AX317" s="171" t="s">
        <v>81</v>
      </c>
      <c r="AY317" s="173" t="s">
        <v>121</v>
      </c>
    </row>
    <row r="318" spans="2:65" s="29" customFormat="1" ht="16.5" customHeight="1">
      <c r="B318" s="146"/>
      <c r="C318" s="191" t="s">
        <v>388</v>
      </c>
      <c r="D318" s="191" t="s">
        <v>216</v>
      </c>
      <c r="E318" s="192" t="s">
        <v>250</v>
      </c>
      <c r="F318" s="193" t="s">
        <v>251</v>
      </c>
      <c r="G318" s="194" t="s">
        <v>252</v>
      </c>
      <c r="H318" s="195">
        <v>4.7</v>
      </c>
      <c r="I318" s="196"/>
      <c r="J318" s="197">
        <f>ROUND(I318*H318,2)</f>
        <v>0</v>
      </c>
      <c r="K318" s="193"/>
      <c r="L318" s="198"/>
      <c r="M318" s="199"/>
      <c r="N318" s="200" t="s">
        <v>44</v>
      </c>
      <c r="O318" s="49"/>
      <c r="P318" s="156">
        <f>O318*H318</f>
        <v>0</v>
      </c>
      <c r="Q318" s="156">
        <v>1E-3</v>
      </c>
      <c r="R318" s="156">
        <f>Q318*H318</f>
        <v>4.7000000000000002E-3</v>
      </c>
      <c r="S318" s="156">
        <v>0</v>
      </c>
      <c r="T318" s="157">
        <f>S318*H318</f>
        <v>0</v>
      </c>
      <c r="AR318" s="16" t="s">
        <v>182</v>
      </c>
      <c r="AT318" s="16" t="s">
        <v>216</v>
      </c>
      <c r="AU318" s="16" t="s">
        <v>83</v>
      </c>
      <c r="AY318" s="16" t="s">
        <v>121</v>
      </c>
      <c r="BE318" s="158">
        <f>IF(N318="základní",J318,0)</f>
        <v>0</v>
      </c>
      <c r="BF318" s="158">
        <f>IF(N318="snížená",J318,0)</f>
        <v>0</v>
      </c>
      <c r="BG318" s="158">
        <f>IF(N318="zákl. přenesená",J318,0)</f>
        <v>0</v>
      </c>
      <c r="BH318" s="158">
        <f>IF(N318="sníž. přenesená",J318,0)</f>
        <v>0</v>
      </c>
      <c r="BI318" s="158">
        <f>IF(N318="nulová",J318,0)</f>
        <v>0</v>
      </c>
      <c r="BJ318" s="16" t="s">
        <v>81</v>
      </c>
      <c r="BK318" s="158">
        <f>ROUND(I318*H318,2)</f>
        <v>0</v>
      </c>
      <c r="BL318" s="16" t="s">
        <v>127</v>
      </c>
      <c r="BM318" s="16" t="s">
        <v>389</v>
      </c>
    </row>
    <row r="319" spans="2:65" s="29" customFormat="1">
      <c r="B319" s="30"/>
      <c r="D319" s="159" t="s">
        <v>129</v>
      </c>
      <c r="F319" s="160" t="s">
        <v>251</v>
      </c>
      <c r="I319" s="85"/>
      <c r="L319" s="30"/>
      <c r="M319" s="161"/>
      <c r="N319" s="49"/>
      <c r="O319" s="49"/>
      <c r="P319" s="49"/>
      <c r="Q319" s="49"/>
      <c r="R319" s="49"/>
      <c r="S319" s="49"/>
      <c r="T319" s="50"/>
      <c r="AT319" s="16" t="s">
        <v>129</v>
      </c>
      <c r="AU319" s="16" t="s">
        <v>83</v>
      </c>
    </row>
    <row r="320" spans="2:65" s="163" customFormat="1">
      <c r="B320" s="164"/>
      <c r="D320" s="159" t="s">
        <v>133</v>
      </c>
      <c r="E320" s="165"/>
      <c r="F320" s="166" t="s">
        <v>254</v>
      </c>
      <c r="H320" s="165"/>
      <c r="I320" s="167"/>
      <c r="L320" s="164"/>
      <c r="M320" s="168"/>
      <c r="N320" s="169"/>
      <c r="O320" s="169"/>
      <c r="P320" s="169"/>
      <c r="Q320" s="169"/>
      <c r="R320" s="169"/>
      <c r="S320" s="169"/>
      <c r="T320" s="170"/>
      <c r="AT320" s="165" t="s">
        <v>133</v>
      </c>
      <c r="AU320" s="165" t="s">
        <v>83</v>
      </c>
      <c r="AV320" s="163" t="s">
        <v>81</v>
      </c>
      <c r="AW320" s="163" t="s">
        <v>35</v>
      </c>
      <c r="AX320" s="163" t="s">
        <v>73</v>
      </c>
      <c r="AY320" s="165" t="s">
        <v>121</v>
      </c>
    </row>
    <row r="321" spans="2:65" s="171" customFormat="1">
      <c r="B321" s="172"/>
      <c r="D321" s="159" t="s">
        <v>133</v>
      </c>
      <c r="E321" s="173"/>
      <c r="F321" s="174" t="s">
        <v>390</v>
      </c>
      <c r="H321" s="175">
        <v>4.7</v>
      </c>
      <c r="I321" s="176"/>
      <c r="L321" s="172"/>
      <c r="M321" s="177"/>
      <c r="N321" s="178"/>
      <c r="O321" s="178"/>
      <c r="P321" s="178"/>
      <c r="Q321" s="178"/>
      <c r="R321" s="178"/>
      <c r="S321" s="178"/>
      <c r="T321" s="179"/>
      <c r="AT321" s="173" t="s">
        <v>133</v>
      </c>
      <c r="AU321" s="173" t="s">
        <v>83</v>
      </c>
      <c r="AV321" s="171" t="s">
        <v>83</v>
      </c>
      <c r="AW321" s="171" t="s">
        <v>35</v>
      </c>
      <c r="AX321" s="171" t="s">
        <v>81</v>
      </c>
      <c r="AY321" s="173" t="s">
        <v>121</v>
      </c>
    </row>
    <row r="322" spans="2:65" s="29" customFormat="1" ht="16.5" customHeight="1">
      <c r="B322" s="146"/>
      <c r="C322" s="147" t="s">
        <v>391</v>
      </c>
      <c r="D322" s="147" t="s">
        <v>122</v>
      </c>
      <c r="E322" s="148" t="s">
        <v>269</v>
      </c>
      <c r="F322" s="149" t="s">
        <v>270</v>
      </c>
      <c r="G322" s="150" t="s">
        <v>125</v>
      </c>
      <c r="H322" s="151">
        <v>4.7</v>
      </c>
      <c r="I322" s="152"/>
      <c r="J322" s="153">
        <f>ROUND(I322*H322,2)</f>
        <v>0</v>
      </c>
      <c r="K322" s="149" t="s">
        <v>126</v>
      </c>
      <c r="L322" s="30"/>
      <c r="M322" s="154"/>
      <c r="N322" s="155" t="s">
        <v>44</v>
      </c>
      <c r="O322" s="49"/>
      <c r="P322" s="156">
        <f>O322*H322</f>
        <v>0</v>
      </c>
      <c r="Q322" s="156">
        <v>0</v>
      </c>
      <c r="R322" s="156">
        <f>Q322*H322</f>
        <v>0</v>
      </c>
      <c r="S322" s="156">
        <v>0</v>
      </c>
      <c r="T322" s="157">
        <f>S322*H322</f>
        <v>0</v>
      </c>
      <c r="AR322" s="16" t="s">
        <v>127</v>
      </c>
      <c r="AT322" s="16" t="s">
        <v>122</v>
      </c>
      <c r="AU322" s="16" t="s">
        <v>83</v>
      </c>
      <c r="AY322" s="16" t="s">
        <v>121</v>
      </c>
      <c r="BE322" s="158">
        <f>IF(N322="základní",J322,0)</f>
        <v>0</v>
      </c>
      <c r="BF322" s="158">
        <f>IF(N322="snížená",J322,0)</f>
        <v>0</v>
      </c>
      <c r="BG322" s="158">
        <f>IF(N322="zákl. přenesená",J322,0)</f>
        <v>0</v>
      </c>
      <c r="BH322" s="158">
        <f>IF(N322="sníž. přenesená",J322,0)</f>
        <v>0</v>
      </c>
      <c r="BI322" s="158">
        <f>IF(N322="nulová",J322,0)</f>
        <v>0</v>
      </c>
      <c r="BJ322" s="16" t="s">
        <v>81</v>
      </c>
      <c r="BK322" s="158">
        <f>ROUND(I322*H322,2)</f>
        <v>0</v>
      </c>
      <c r="BL322" s="16" t="s">
        <v>127</v>
      </c>
      <c r="BM322" s="16" t="s">
        <v>392</v>
      </c>
    </row>
    <row r="323" spans="2:65" s="29" customFormat="1">
      <c r="B323" s="30"/>
      <c r="D323" s="159" t="s">
        <v>129</v>
      </c>
      <c r="F323" s="160" t="s">
        <v>272</v>
      </c>
      <c r="I323" s="85"/>
      <c r="L323" s="30"/>
      <c r="M323" s="161"/>
      <c r="N323" s="49"/>
      <c r="O323" s="49"/>
      <c r="P323" s="49"/>
      <c r="Q323" s="49"/>
      <c r="R323" s="49"/>
      <c r="S323" s="49"/>
      <c r="T323" s="50"/>
      <c r="AT323" s="16" t="s">
        <v>129</v>
      </c>
      <c r="AU323" s="16" t="s">
        <v>83</v>
      </c>
    </row>
    <row r="324" spans="2:65" s="163" customFormat="1">
      <c r="B324" s="164"/>
      <c r="D324" s="159" t="s">
        <v>133</v>
      </c>
      <c r="E324" s="165"/>
      <c r="F324" s="166" t="s">
        <v>134</v>
      </c>
      <c r="H324" s="165"/>
      <c r="I324" s="167"/>
      <c r="L324" s="164"/>
      <c r="M324" s="168"/>
      <c r="N324" s="169"/>
      <c r="O324" s="169"/>
      <c r="P324" s="169"/>
      <c r="Q324" s="169"/>
      <c r="R324" s="169"/>
      <c r="S324" s="169"/>
      <c r="T324" s="170"/>
      <c r="AT324" s="165" t="s">
        <v>133</v>
      </c>
      <c r="AU324" s="165" t="s">
        <v>83</v>
      </c>
      <c r="AV324" s="163" t="s">
        <v>81</v>
      </c>
      <c r="AW324" s="163" t="s">
        <v>35</v>
      </c>
      <c r="AX324" s="163" t="s">
        <v>73</v>
      </c>
      <c r="AY324" s="165" t="s">
        <v>121</v>
      </c>
    </row>
    <row r="325" spans="2:65" s="163" customFormat="1">
      <c r="B325" s="164"/>
      <c r="D325" s="159" t="s">
        <v>133</v>
      </c>
      <c r="E325" s="165"/>
      <c r="F325" s="166" t="s">
        <v>393</v>
      </c>
      <c r="H325" s="165"/>
      <c r="I325" s="167"/>
      <c r="L325" s="164"/>
      <c r="M325" s="168"/>
      <c r="N325" s="169"/>
      <c r="O325" s="169"/>
      <c r="P325" s="169"/>
      <c r="Q325" s="169"/>
      <c r="R325" s="169"/>
      <c r="S325" s="169"/>
      <c r="T325" s="170"/>
      <c r="AT325" s="165" t="s">
        <v>133</v>
      </c>
      <c r="AU325" s="165" t="s">
        <v>83</v>
      </c>
      <c r="AV325" s="163" t="s">
        <v>81</v>
      </c>
      <c r="AW325" s="163" t="s">
        <v>35</v>
      </c>
      <c r="AX325" s="163" t="s">
        <v>73</v>
      </c>
      <c r="AY325" s="165" t="s">
        <v>121</v>
      </c>
    </row>
    <row r="326" spans="2:65" s="171" customFormat="1">
      <c r="B326" s="172"/>
      <c r="D326" s="159" t="s">
        <v>133</v>
      </c>
      <c r="E326" s="173"/>
      <c r="F326" s="174" t="s">
        <v>394</v>
      </c>
      <c r="H326" s="175">
        <v>4.7</v>
      </c>
      <c r="I326" s="176"/>
      <c r="L326" s="172"/>
      <c r="M326" s="177"/>
      <c r="N326" s="178"/>
      <c r="O326" s="178"/>
      <c r="P326" s="178"/>
      <c r="Q326" s="178"/>
      <c r="R326" s="178"/>
      <c r="S326" s="178"/>
      <c r="T326" s="179"/>
      <c r="AT326" s="173" t="s">
        <v>133</v>
      </c>
      <c r="AU326" s="173" t="s">
        <v>83</v>
      </c>
      <c r="AV326" s="171" t="s">
        <v>83</v>
      </c>
      <c r="AW326" s="171" t="s">
        <v>35</v>
      </c>
      <c r="AX326" s="171" t="s">
        <v>81</v>
      </c>
      <c r="AY326" s="173" t="s">
        <v>121</v>
      </c>
    </row>
    <row r="327" spans="2:65" s="134" customFormat="1" ht="22.9" customHeight="1">
      <c r="B327" s="135"/>
      <c r="D327" s="136" t="s">
        <v>72</v>
      </c>
      <c r="E327" s="189" t="s">
        <v>395</v>
      </c>
      <c r="F327" s="189" t="s">
        <v>396</v>
      </c>
      <c r="I327" s="138"/>
      <c r="J327" s="190">
        <f>BK327</f>
        <v>0</v>
      </c>
      <c r="L327" s="135"/>
      <c r="M327" s="140"/>
      <c r="N327" s="141"/>
      <c r="O327" s="141"/>
      <c r="P327" s="142">
        <f>SUM(P328:P348)</f>
        <v>0</v>
      </c>
      <c r="Q327" s="141"/>
      <c r="R327" s="142">
        <f>SUM(R328:R348)</f>
        <v>4.7000000000000002E-3</v>
      </c>
      <c r="S327" s="141"/>
      <c r="T327" s="143">
        <f>SUM(T328:T348)</f>
        <v>0</v>
      </c>
      <c r="AR327" s="136" t="s">
        <v>81</v>
      </c>
      <c r="AT327" s="144" t="s">
        <v>72</v>
      </c>
      <c r="AU327" s="144" t="s">
        <v>81</v>
      </c>
      <c r="AY327" s="136" t="s">
        <v>121</v>
      </c>
      <c r="BK327" s="145">
        <f>SUM(BK328:BK348)</f>
        <v>0</v>
      </c>
    </row>
    <row r="328" spans="2:65" s="29" customFormat="1" ht="16.5" customHeight="1">
      <c r="B328" s="146"/>
      <c r="C328" s="147" t="s">
        <v>397</v>
      </c>
      <c r="D328" s="147" t="s">
        <v>122</v>
      </c>
      <c r="E328" s="148" t="s">
        <v>277</v>
      </c>
      <c r="F328" s="149" t="s">
        <v>278</v>
      </c>
      <c r="G328" s="150" t="s">
        <v>203</v>
      </c>
      <c r="H328" s="151">
        <v>9400</v>
      </c>
      <c r="I328" s="152"/>
      <c r="J328" s="153">
        <f>ROUND(I328*H328,2)</f>
        <v>0</v>
      </c>
      <c r="K328" s="149" t="s">
        <v>126</v>
      </c>
      <c r="L328" s="30"/>
      <c r="M328" s="154"/>
      <c r="N328" s="155" t="s">
        <v>44</v>
      </c>
      <c r="O328" s="49"/>
      <c r="P328" s="156">
        <f>O328*H328</f>
        <v>0</v>
      </c>
      <c r="Q328" s="156">
        <v>0</v>
      </c>
      <c r="R328" s="156">
        <f>Q328*H328</f>
        <v>0</v>
      </c>
      <c r="S328" s="156">
        <v>0</v>
      </c>
      <c r="T328" s="157">
        <f>S328*H328</f>
        <v>0</v>
      </c>
      <c r="AR328" s="16" t="s">
        <v>127</v>
      </c>
      <c r="AT328" s="16" t="s">
        <v>122</v>
      </c>
      <c r="AU328" s="16" t="s">
        <v>83</v>
      </c>
      <c r="AY328" s="16" t="s">
        <v>121</v>
      </c>
      <c r="BE328" s="158">
        <f>IF(N328="základní",J328,0)</f>
        <v>0</v>
      </c>
      <c r="BF328" s="158">
        <f>IF(N328="snížená",J328,0)</f>
        <v>0</v>
      </c>
      <c r="BG328" s="158">
        <f>IF(N328="zákl. přenesená",J328,0)</f>
        <v>0</v>
      </c>
      <c r="BH328" s="158">
        <f>IF(N328="sníž. přenesená",J328,0)</f>
        <v>0</v>
      </c>
      <c r="BI328" s="158">
        <f>IF(N328="nulová",J328,0)</f>
        <v>0</v>
      </c>
      <c r="BJ328" s="16" t="s">
        <v>81</v>
      </c>
      <c r="BK328" s="158">
        <f>ROUND(I328*H328,2)</f>
        <v>0</v>
      </c>
      <c r="BL328" s="16" t="s">
        <v>127</v>
      </c>
      <c r="BM328" s="16" t="s">
        <v>398</v>
      </c>
    </row>
    <row r="329" spans="2:65" s="29" customFormat="1">
      <c r="B329" s="30"/>
      <c r="D329" s="159" t="s">
        <v>129</v>
      </c>
      <c r="F329" s="160" t="s">
        <v>280</v>
      </c>
      <c r="I329" s="85"/>
      <c r="L329" s="30"/>
      <c r="M329" s="161"/>
      <c r="N329" s="49"/>
      <c r="O329" s="49"/>
      <c r="P329" s="49"/>
      <c r="Q329" s="49"/>
      <c r="R329" s="49"/>
      <c r="S329" s="49"/>
      <c r="T329" s="50"/>
      <c r="AT329" s="16" t="s">
        <v>129</v>
      </c>
      <c r="AU329" s="16" t="s">
        <v>83</v>
      </c>
    </row>
    <row r="330" spans="2:65" s="29" customFormat="1" ht="48.75">
      <c r="B330" s="30"/>
      <c r="D330" s="159" t="s">
        <v>131</v>
      </c>
      <c r="F330" s="162" t="s">
        <v>281</v>
      </c>
      <c r="I330" s="85"/>
      <c r="L330" s="30"/>
      <c r="M330" s="161"/>
      <c r="N330" s="49"/>
      <c r="O330" s="49"/>
      <c r="P330" s="49"/>
      <c r="Q330" s="49"/>
      <c r="R330" s="49"/>
      <c r="S330" s="49"/>
      <c r="T330" s="50"/>
      <c r="AT330" s="16" t="s">
        <v>131</v>
      </c>
      <c r="AU330" s="16" t="s">
        <v>83</v>
      </c>
    </row>
    <row r="331" spans="2:65" s="163" customFormat="1">
      <c r="B331" s="164"/>
      <c r="D331" s="159" t="s">
        <v>133</v>
      </c>
      <c r="E331" s="165"/>
      <c r="F331" s="166" t="s">
        <v>134</v>
      </c>
      <c r="H331" s="165"/>
      <c r="I331" s="167"/>
      <c r="L331" s="164"/>
      <c r="M331" s="168"/>
      <c r="N331" s="169"/>
      <c r="O331" s="169"/>
      <c r="P331" s="169"/>
      <c r="Q331" s="169"/>
      <c r="R331" s="169"/>
      <c r="S331" s="169"/>
      <c r="T331" s="170"/>
      <c r="AT331" s="165" t="s">
        <v>133</v>
      </c>
      <c r="AU331" s="165" t="s">
        <v>83</v>
      </c>
      <c r="AV331" s="163" t="s">
        <v>81</v>
      </c>
      <c r="AW331" s="163" t="s">
        <v>35</v>
      </c>
      <c r="AX331" s="163" t="s">
        <v>73</v>
      </c>
      <c r="AY331" s="165" t="s">
        <v>121</v>
      </c>
    </row>
    <row r="332" spans="2:65" s="163" customFormat="1">
      <c r="B332" s="164"/>
      <c r="D332" s="159" t="s">
        <v>133</v>
      </c>
      <c r="E332" s="165"/>
      <c r="F332" s="166" t="s">
        <v>399</v>
      </c>
      <c r="H332" s="165"/>
      <c r="I332" s="167"/>
      <c r="L332" s="164"/>
      <c r="M332" s="168"/>
      <c r="N332" s="169"/>
      <c r="O332" s="169"/>
      <c r="P332" s="169"/>
      <c r="Q332" s="169"/>
      <c r="R332" s="169"/>
      <c r="S332" s="169"/>
      <c r="T332" s="170"/>
      <c r="AT332" s="165" t="s">
        <v>133</v>
      </c>
      <c r="AU332" s="165" t="s">
        <v>83</v>
      </c>
      <c r="AV332" s="163" t="s">
        <v>81</v>
      </c>
      <c r="AW332" s="163" t="s">
        <v>35</v>
      </c>
      <c r="AX332" s="163" t="s">
        <v>73</v>
      </c>
      <c r="AY332" s="165" t="s">
        <v>121</v>
      </c>
    </row>
    <row r="333" spans="2:65" s="171" customFormat="1">
      <c r="B333" s="172"/>
      <c r="D333" s="159" t="s">
        <v>133</v>
      </c>
      <c r="E333" s="173"/>
      <c r="F333" s="174" t="s">
        <v>400</v>
      </c>
      <c r="H333" s="175">
        <v>9400</v>
      </c>
      <c r="I333" s="176"/>
      <c r="L333" s="172"/>
      <c r="M333" s="177"/>
      <c r="N333" s="178"/>
      <c r="O333" s="178"/>
      <c r="P333" s="178"/>
      <c r="Q333" s="178"/>
      <c r="R333" s="178"/>
      <c r="S333" s="178"/>
      <c r="T333" s="179"/>
      <c r="AT333" s="173" t="s">
        <v>133</v>
      </c>
      <c r="AU333" s="173" t="s">
        <v>83</v>
      </c>
      <c r="AV333" s="171" t="s">
        <v>83</v>
      </c>
      <c r="AW333" s="171" t="s">
        <v>35</v>
      </c>
      <c r="AX333" s="171" t="s">
        <v>81</v>
      </c>
      <c r="AY333" s="173" t="s">
        <v>121</v>
      </c>
    </row>
    <row r="334" spans="2:65" s="29" customFormat="1" ht="16.5" customHeight="1">
      <c r="B334" s="146"/>
      <c r="C334" s="147" t="s">
        <v>401</v>
      </c>
      <c r="D334" s="147" t="s">
        <v>122</v>
      </c>
      <c r="E334" s="148" t="s">
        <v>242</v>
      </c>
      <c r="F334" s="149" t="s">
        <v>243</v>
      </c>
      <c r="G334" s="150" t="s">
        <v>191</v>
      </c>
      <c r="H334" s="151">
        <v>5.0000000000000001E-3</v>
      </c>
      <c r="I334" s="152"/>
      <c r="J334" s="153">
        <f>ROUND(I334*H334,2)</f>
        <v>0</v>
      </c>
      <c r="K334" s="149" t="s">
        <v>126</v>
      </c>
      <c r="L334" s="30"/>
      <c r="M334" s="154"/>
      <c r="N334" s="155" t="s">
        <v>44</v>
      </c>
      <c r="O334" s="49"/>
      <c r="P334" s="156">
        <f>O334*H334</f>
        <v>0</v>
      </c>
      <c r="Q334" s="156">
        <v>0</v>
      </c>
      <c r="R334" s="156">
        <f>Q334*H334</f>
        <v>0</v>
      </c>
      <c r="S334" s="156">
        <v>0</v>
      </c>
      <c r="T334" s="157">
        <f>S334*H334</f>
        <v>0</v>
      </c>
      <c r="AR334" s="16" t="s">
        <v>127</v>
      </c>
      <c r="AT334" s="16" t="s">
        <v>122</v>
      </c>
      <c r="AU334" s="16" t="s">
        <v>83</v>
      </c>
      <c r="AY334" s="16" t="s">
        <v>121</v>
      </c>
      <c r="BE334" s="158">
        <f>IF(N334="základní",J334,0)</f>
        <v>0</v>
      </c>
      <c r="BF334" s="158">
        <f>IF(N334="snížená",J334,0)</f>
        <v>0</v>
      </c>
      <c r="BG334" s="158">
        <f>IF(N334="zákl. přenesená",J334,0)</f>
        <v>0</v>
      </c>
      <c r="BH334" s="158">
        <f>IF(N334="sníž. přenesená",J334,0)</f>
        <v>0</v>
      </c>
      <c r="BI334" s="158">
        <f>IF(N334="nulová",J334,0)</f>
        <v>0</v>
      </c>
      <c r="BJ334" s="16" t="s">
        <v>81</v>
      </c>
      <c r="BK334" s="158">
        <f>ROUND(I334*H334,2)</f>
        <v>0</v>
      </c>
      <c r="BL334" s="16" t="s">
        <v>127</v>
      </c>
      <c r="BM334" s="16" t="s">
        <v>402</v>
      </c>
    </row>
    <row r="335" spans="2:65" s="29" customFormat="1">
      <c r="B335" s="30"/>
      <c r="D335" s="159" t="s">
        <v>129</v>
      </c>
      <c r="F335" s="160" t="s">
        <v>245</v>
      </c>
      <c r="I335" s="85"/>
      <c r="L335" s="30"/>
      <c r="M335" s="161"/>
      <c r="N335" s="49"/>
      <c r="O335" s="49"/>
      <c r="P335" s="49"/>
      <c r="Q335" s="49"/>
      <c r="R335" s="49"/>
      <c r="S335" s="49"/>
      <c r="T335" s="50"/>
      <c r="AT335" s="16" t="s">
        <v>129</v>
      </c>
      <c r="AU335" s="16" t="s">
        <v>83</v>
      </c>
    </row>
    <row r="336" spans="2:65" s="29" customFormat="1" ht="39">
      <c r="B336" s="30"/>
      <c r="D336" s="159" t="s">
        <v>131</v>
      </c>
      <c r="F336" s="162" t="s">
        <v>246</v>
      </c>
      <c r="I336" s="85"/>
      <c r="L336" s="30"/>
      <c r="M336" s="161"/>
      <c r="N336" s="49"/>
      <c r="O336" s="49"/>
      <c r="P336" s="49"/>
      <c r="Q336" s="49"/>
      <c r="R336" s="49"/>
      <c r="S336" s="49"/>
      <c r="T336" s="50"/>
      <c r="AT336" s="16" t="s">
        <v>131</v>
      </c>
      <c r="AU336" s="16" t="s">
        <v>83</v>
      </c>
    </row>
    <row r="337" spans="2:65" s="163" customFormat="1">
      <c r="B337" s="164"/>
      <c r="D337" s="159" t="s">
        <v>133</v>
      </c>
      <c r="E337" s="165"/>
      <c r="F337" s="166" t="s">
        <v>134</v>
      </c>
      <c r="H337" s="165"/>
      <c r="I337" s="167"/>
      <c r="L337" s="164"/>
      <c r="M337" s="168"/>
      <c r="N337" s="169"/>
      <c r="O337" s="169"/>
      <c r="P337" s="169"/>
      <c r="Q337" s="169"/>
      <c r="R337" s="169"/>
      <c r="S337" s="169"/>
      <c r="T337" s="170"/>
      <c r="AT337" s="165" t="s">
        <v>133</v>
      </c>
      <c r="AU337" s="165" t="s">
        <v>83</v>
      </c>
      <c r="AV337" s="163" t="s">
        <v>81</v>
      </c>
      <c r="AW337" s="163" t="s">
        <v>35</v>
      </c>
      <c r="AX337" s="163" t="s">
        <v>73</v>
      </c>
      <c r="AY337" s="165" t="s">
        <v>121</v>
      </c>
    </row>
    <row r="338" spans="2:65" s="163" customFormat="1">
      <c r="B338" s="164"/>
      <c r="D338" s="159" t="s">
        <v>133</v>
      </c>
      <c r="E338" s="165"/>
      <c r="F338" s="166" t="s">
        <v>247</v>
      </c>
      <c r="H338" s="165"/>
      <c r="I338" s="167"/>
      <c r="L338" s="164"/>
      <c r="M338" s="168"/>
      <c r="N338" s="169"/>
      <c r="O338" s="169"/>
      <c r="P338" s="169"/>
      <c r="Q338" s="169"/>
      <c r="R338" s="169"/>
      <c r="S338" s="169"/>
      <c r="T338" s="170"/>
      <c r="AT338" s="165" t="s">
        <v>133</v>
      </c>
      <c r="AU338" s="165" t="s">
        <v>83</v>
      </c>
      <c r="AV338" s="163" t="s">
        <v>81</v>
      </c>
      <c r="AW338" s="163" t="s">
        <v>35</v>
      </c>
      <c r="AX338" s="163" t="s">
        <v>73</v>
      </c>
      <c r="AY338" s="165" t="s">
        <v>121</v>
      </c>
    </row>
    <row r="339" spans="2:65" s="171" customFormat="1">
      <c r="B339" s="172"/>
      <c r="D339" s="159" t="s">
        <v>133</v>
      </c>
      <c r="E339" s="173"/>
      <c r="F339" s="174" t="s">
        <v>387</v>
      </c>
      <c r="H339" s="175">
        <v>5.0000000000000001E-3</v>
      </c>
      <c r="I339" s="176"/>
      <c r="L339" s="172"/>
      <c r="M339" s="177"/>
      <c r="N339" s="178"/>
      <c r="O339" s="178"/>
      <c r="P339" s="178"/>
      <c r="Q339" s="178"/>
      <c r="R339" s="178"/>
      <c r="S339" s="178"/>
      <c r="T339" s="179"/>
      <c r="AT339" s="173" t="s">
        <v>133</v>
      </c>
      <c r="AU339" s="173" t="s">
        <v>83</v>
      </c>
      <c r="AV339" s="171" t="s">
        <v>83</v>
      </c>
      <c r="AW339" s="171" t="s">
        <v>35</v>
      </c>
      <c r="AX339" s="171" t="s">
        <v>81</v>
      </c>
      <c r="AY339" s="173" t="s">
        <v>121</v>
      </c>
    </row>
    <row r="340" spans="2:65" s="29" customFormat="1" ht="16.5" customHeight="1">
      <c r="B340" s="146"/>
      <c r="C340" s="191" t="s">
        <v>403</v>
      </c>
      <c r="D340" s="191" t="s">
        <v>216</v>
      </c>
      <c r="E340" s="192" t="s">
        <v>250</v>
      </c>
      <c r="F340" s="193" t="s">
        <v>251</v>
      </c>
      <c r="G340" s="194" t="s">
        <v>252</v>
      </c>
      <c r="H340" s="195">
        <v>4.7</v>
      </c>
      <c r="I340" s="196"/>
      <c r="J340" s="197">
        <f>ROUND(I340*H340,2)</f>
        <v>0</v>
      </c>
      <c r="K340" s="193"/>
      <c r="L340" s="198"/>
      <c r="M340" s="199"/>
      <c r="N340" s="200" t="s">
        <v>44</v>
      </c>
      <c r="O340" s="49"/>
      <c r="P340" s="156">
        <f>O340*H340</f>
        <v>0</v>
      </c>
      <c r="Q340" s="156">
        <v>1E-3</v>
      </c>
      <c r="R340" s="156">
        <f>Q340*H340</f>
        <v>4.7000000000000002E-3</v>
      </c>
      <c r="S340" s="156">
        <v>0</v>
      </c>
      <c r="T340" s="157">
        <f>S340*H340</f>
        <v>0</v>
      </c>
      <c r="AR340" s="16" t="s">
        <v>182</v>
      </c>
      <c r="AT340" s="16" t="s">
        <v>216</v>
      </c>
      <c r="AU340" s="16" t="s">
        <v>83</v>
      </c>
      <c r="AY340" s="16" t="s">
        <v>121</v>
      </c>
      <c r="BE340" s="158">
        <f>IF(N340="základní",J340,0)</f>
        <v>0</v>
      </c>
      <c r="BF340" s="158">
        <f>IF(N340="snížená",J340,0)</f>
        <v>0</v>
      </c>
      <c r="BG340" s="158">
        <f>IF(N340="zákl. přenesená",J340,0)</f>
        <v>0</v>
      </c>
      <c r="BH340" s="158">
        <f>IF(N340="sníž. přenesená",J340,0)</f>
        <v>0</v>
      </c>
      <c r="BI340" s="158">
        <f>IF(N340="nulová",J340,0)</f>
        <v>0</v>
      </c>
      <c r="BJ340" s="16" t="s">
        <v>81</v>
      </c>
      <c r="BK340" s="158">
        <f>ROUND(I340*H340,2)</f>
        <v>0</v>
      </c>
      <c r="BL340" s="16" t="s">
        <v>127</v>
      </c>
      <c r="BM340" s="16" t="s">
        <v>404</v>
      </c>
    </row>
    <row r="341" spans="2:65" s="29" customFormat="1">
      <c r="B341" s="30"/>
      <c r="D341" s="159" t="s">
        <v>129</v>
      </c>
      <c r="F341" s="160" t="s">
        <v>251</v>
      </c>
      <c r="I341" s="85"/>
      <c r="L341" s="30"/>
      <c r="M341" s="161"/>
      <c r="N341" s="49"/>
      <c r="O341" s="49"/>
      <c r="P341" s="49"/>
      <c r="Q341" s="49"/>
      <c r="R341" s="49"/>
      <c r="S341" s="49"/>
      <c r="T341" s="50"/>
      <c r="AT341" s="16" t="s">
        <v>129</v>
      </c>
      <c r="AU341" s="16" t="s">
        <v>83</v>
      </c>
    </row>
    <row r="342" spans="2:65" s="163" customFormat="1">
      <c r="B342" s="164"/>
      <c r="D342" s="159" t="s">
        <v>133</v>
      </c>
      <c r="E342" s="165"/>
      <c r="F342" s="166" t="s">
        <v>254</v>
      </c>
      <c r="H342" s="165"/>
      <c r="I342" s="167"/>
      <c r="L342" s="164"/>
      <c r="M342" s="168"/>
      <c r="N342" s="169"/>
      <c r="O342" s="169"/>
      <c r="P342" s="169"/>
      <c r="Q342" s="169"/>
      <c r="R342" s="169"/>
      <c r="S342" s="169"/>
      <c r="T342" s="170"/>
      <c r="AT342" s="165" t="s">
        <v>133</v>
      </c>
      <c r="AU342" s="165" t="s">
        <v>83</v>
      </c>
      <c r="AV342" s="163" t="s">
        <v>81</v>
      </c>
      <c r="AW342" s="163" t="s">
        <v>35</v>
      </c>
      <c r="AX342" s="163" t="s">
        <v>73</v>
      </c>
      <c r="AY342" s="165" t="s">
        <v>121</v>
      </c>
    </row>
    <row r="343" spans="2:65" s="171" customFormat="1">
      <c r="B343" s="172"/>
      <c r="D343" s="159" t="s">
        <v>133</v>
      </c>
      <c r="E343" s="173"/>
      <c r="F343" s="174" t="s">
        <v>390</v>
      </c>
      <c r="H343" s="175">
        <v>4.7</v>
      </c>
      <c r="I343" s="176"/>
      <c r="L343" s="172"/>
      <c r="M343" s="177"/>
      <c r="N343" s="178"/>
      <c r="O343" s="178"/>
      <c r="P343" s="178"/>
      <c r="Q343" s="178"/>
      <c r="R343" s="178"/>
      <c r="S343" s="178"/>
      <c r="T343" s="179"/>
      <c r="AT343" s="173" t="s">
        <v>133</v>
      </c>
      <c r="AU343" s="173" t="s">
        <v>83</v>
      </c>
      <c r="AV343" s="171" t="s">
        <v>83</v>
      </c>
      <c r="AW343" s="171" t="s">
        <v>35</v>
      </c>
      <c r="AX343" s="171" t="s">
        <v>81</v>
      </c>
      <c r="AY343" s="173" t="s">
        <v>121</v>
      </c>
    </row>
    <row r="344" spans="2:65" s="29" customFormat="1" ht="16.5" customHeight="1">
      <c r="B344" s="146"/>
      <c r="C344" s="147" t="s">
        <v>405</v>
      </c>
      <c r="D344" s="147" t="s">
        <v>122</v>
      </c>
      <c r="E344" s="148" t="s">
        <v>269</v>
      </c>
      <c r="F344" s="149" t="s">
        <v>270</v>
      </c>
      <c r="G344" s="150" t="s">
        <v>125</v>
      </c>
      <c r="H344" s="151">
        <v>282</v>
      </c>
      <c r="I344" s="152"/>
      <c r="J344" s="153">
        <f>ROUND(I344*H344,2)</f>
        <v>0</v>
      </c>
      <c r="K344" s="149" t="s">
        <v>126</v>
      </c>
      <c r="L344" s="30"/>
      <c r="M344" s="154"/>
      <c r="N344" s="155" t="s">
        <v>44</v>
      </c>
      <c r="O344" s="49"/>
      <c r="P344" s="156">
        <f>O344*H344</f>
        <v>0</v>
      </c>
      <c r="Q344" s="156">
        <v>0</v>
      </c>
      <c r="R344" s="156">
        <f>Q344*H344</f>
        <v>0</v>
      </c>
      <c r="S344" s="156">
        <v>0</v>
      </c>
      <c r="T344" s="157">
        <f>S344*H344</f>
        <v>0</v>
      </c>
      <c r="AR344" s="16" t="s">
        <v>127</v>
      </c>
      <c r="AT344" s="16" t="s">
        <v>122</v>
      </c>
      <c r="AU344" s="16" t="s">
        <v>83</v>
      </c>
      <c r="AY344" s="16" t="s">
        <v>121</v>
      </c>
      <c r="BE344" s="158">
        <f>IF(N344="základní",J344,0)</f>
        <v>0</v>
      </c>
      <c r="BF344" s="158">
        <f>IF(N344="snížená",J344,0)</f>
        <v>0</v>
      </c>
      <c r="BG344" s="158">
        <f>IF(N344="zákl. přenesená",J344,0)</f>
        <v>0</v>
      </c>
      <c r="BH344" s="158">
        <f>IF(N344="sníž. přenesená",J344,0)</f>
        <v>0</v>
      </c>
      <c r="BI344" s="158">
        <f>IF(N344="nulová",J344,0)</f>
        <v>0</v>
      </c>
      <c r="BJ344" s="16" t="s">
        <v>81</v>
      </c>
      <c r="BK344" s="158">
        <f>ROUND(I344*H344,2)</f>
        <v>0</v>
      </c>
      <c r="BL344" s="16" t="s">
        <v>127</v>
      </c>
      <c r="BM344" s="16" t="s">
        <v>406</v>
      </c>
    </row>
    <row r="345" spans="2:65" s="29" customFormat="1">
      <c r="B345" s="30"/>
      <c r="D345" s="159" t="s">
        <v>129</v>
      </c>
      <c r="F345" s="160" t="s">
        <v>272</v>
      </c>
      <c r="I345" s="85"/>
      <c r="L345" s="30"/>
      <c r="M345" s="161"/>
      <c r="N345" s="49"/>
      <c r="O345" s="49"/>
      <c r="P345" s="49"/>
      <c r="Q345" s="49"/>
      <c r="R345" s="49"/>
      <c r="S345" s="49"/>
      <c r="T345" s="50"/>
      <c r="AT345" s="16" t="s">
        <v>129</v>
      </c>
      <c r="AU345" s="16" t="s">
        <v>83</v>
      </c>
    </row>
    <row r="346" spans="2:65" s="163" customFormat="1">
      <c r="B346" s="164"/>
      <c r="D346" s="159" t="s">
        <v>133</v>
      </c>
      <c r="E346" s="165"/>
      <c r="F346" s="166" t="s">
        <v>134</v>
      </c>
      <c r="H346" s="165"/>
      <c r="I346" s="167"/>
      <c r="L346" s="164"/>
      <c r="M346" s="168"/>
      <c r="N346" s="169"/>
      <c r="O346" s="169"/>
      <c r="P346" s="169"/>
      <c r="Q346" s="169"/>
      <c r="R346" s="169"/>
      <c r="S346" s="169"/>
      <c r="T346" s="170"/>
      <c r="AT346" s="165" t="s">
        <v>133</v>
      </c>
      <c r="AU346" s="165" t="s">
        <v>83</v>
      </c>
      <c r="AV346" s="163" t="s">
        <v>81</v>
      </c>
      <c r="AW346" s="163" t="s">
        <v>35</v>
      </c>
      <c r="AX346" s="163" t="s">
        <v>73</v>
      </c>
      <c r="AY346" s="165" t="s">
        <v>121</v>
      </c>
    </row>
    <row r="347" spans="2:65" s="163" customFormat="1">
      <c r="B347" s="164"/>
      <c r="D347" s="159" t="s">
        <v>133</v>
      </c>
      <c r="E347" s="165"/>
      <c r="F347" s="166" t="s">
        <v>290</v>
      </c>
      <c r="H347" s="165"/>
      <c r="I347" s="167"/>
      <c r="L347" s="164"/>
      <c r="M347" s="168"/>
      <c r="N347" s="169"/>
      <c r="O347" s="169"/>
      <c r="P347" s="169"/>
      <c r="Q347" s="169"/>
      <c r="R347" s="169"/>
      <c r="S347" s="169"/>
      <c r="T347" s="170"/>
      <c r="AT347" s="165" t="s">
        <v>133</v>
      </c>
      <c r="AU347" s="165" t="s">
        <v>83</v>
      </c>
      <c r="AV347" s="163" t="s">
        <v>81</v>
      </c>
      <c r="AW347" s="163" t="s">
        <v>35</v>
      </c>
      <c r="AX347" s="163" t="s">
        <v>73</v>
      </c>
      <c r="AY347" s="165" t="s">
        <v>121</v>
      </c>
    </row>
    <row r="348" spans="2:65" s="171" customFormat="1">
      <c r="B348" s="172"/>
      <c r="D348" s="159" t="s">
        <v>133</v>
      </c>
      <c r="E348" s="173"/>
      <c r="F348" s="174" t="s">
        <v>407</v>
      </c>
      <c r="H348" s="175">
        <v>282</v>
      </c>
      <c r="I348" s="176"/>
      <c r="L348" s="172"/>
      <c r="M348" s="177"/>
      <c r="N348" s="178"/>
      <c r="O348" s="178"/>
      <c r="P348" s="178"/>
      <c r="Q348" s="178"/>
      <c r="R348" s="178"/>
      <c r="S348" s="178"/>
      <c r="T348" s="179"/>
      <c r="AT348" s="173" t="s">
        <v>133</v>
      </c>
      <c r="AU348" s="173" t="s">
        <v>83</v>
      </c>
      <c r="AV348" s="171" t="s">
        <v>83</v>
      </c>
      <c r="AW348" s="171" t="s">
        <v>35</v>
      </c>
      <c r="AX348" s="171" t="s">
        <v>81</v>
      </c>
      <c r="AY348" s="173" t="s">
        <v>121</v>
      </c>
    </row>
    <row r="349" spans="2:65" s="134" customFormat="1" ht="22.9" customHeight="1">
      <c r="B349" s="135"/>
      <c r="D349" s="136" t="s">
        <v>72</v>
      </c>
      <c r="E349" s="189" t="s">
        <v>408</v>
      </c>
      <c r="F349" s="189" t="s">
        <v>409</v>
      </c>
      <c r="I349" s="138"/>
      <c r="J349" s="190">
        <f>BK349</f>
        <v>0</v>
      </c>
      <c r="L349" s="135"/>
      <c r="M349" s="140"/>
      <c r="N349" s="141"/>
      <c r="O349" s="141"/>
      <c r="P349" s="142">
        <f>SUM(P350:P355)</f>
        <v>0</v>
      </c>
      <c r="Q349" s="141"/>
      <c r="R349" s="142">
        <f>SUM(R350:R355)</f>
        <v>0</v>
      </c>
      <c r="S349" s="141"/>
      <c r="T349" s="143">
        <f>SUM(T350:T355)</f>
        <v>0</v>
      </c>
      <c r="AR349" s="136" t="s">
        <v>81</v>
      </c>
      <c r="AT349" s="144" t="s">
        <v>72</v>
      </c>
      <c r="AU349" s="144" t="s">
        <v>81</v>
      </c>
      <c r="AY349" s="136" t="s">
        <v>121</v>
      </c>
      <c r="BK349" s="145">
        <f>SUM(BK350:BK355)</f>
        <v>0</v>
      </c>
    </row>
    <row r="350" spans="2:65" s="29" customFormat="1" ht="16.5" customHeight="1">
      <c r="B350" s="146"/>
      <c r="C350" s="147" t="s">
        <v>410</v>
      </c>
      <c r="D350" s="147" t="s">
        <v>122</v>
      </c>
      <c r="E350" s="148" t="s">
        <v>277</v>
      </c>
      <c r="F350" s="149" t="s">
        <v>278</v>
      </c>
      <c r="G350" s="150" t="s">
        <v>203</v>
      </c>
      <c r="H350" s="151">
        <v>5640</v>
      </c>
      <c r="I350" s="152"/>
      <c r="J350" s="153">
        <f>ROUND(I350*H350,2)</f>
        <v>0</v>
      </c>
      <c r="K350" s="149" t="s">
        <v>126</v>
      </c>
      <c r="L350" s="30"/>
      <c r="M350" s="154"/>
      <c r="N350" s="155" t="s">
        <v>44</v>
      </c>
      <c r="O350" s="49"/>
      <c r="P350" s="156">
        <f>O350*H350</f>
        <v>0</v>
      </c>
      <c r="Q350" s="156">
        <v>0</v>
      </c>
      <c r="R350" s="156">
        <f>Q350*H350</f>
        <v>0</v>
      </c>
      <c r="S350" s="156">
        <v>0</v>
      </c>
      <c r="T350" s="157">
        <f>S350*H350</f>
        <v>0</v>
      </c>
      <c r="AR350" s="16" t="s">
        <v>127</v>
      </c>
      <c r="AT350" s="16" t="s">
        <v>122</v>
      </c>
      <c r="AU350" s="16" t="s">
        <v>83</v>
      </c>
      <c r="AY350" s="16" t="s">
        <v>121</v>
      </c>
      <c r="BE350" s="158">
        <f>IF(N350="základní",J350,0)</f>
        <v>0</v>
      </c>
      <c r="BF350" s="158">
        <f>IF(N350="snížená",J350,0)</f>
        <v>0</v>
      </c>
      <c r="BG350" s="158">
        <f>IF(N350="zákl. přenesená",J350,0)</f>
        <v>0</v>
      </c>
      <c r="BH350" s="158">
        <f>IF(N350="sníž. přenesená",J350,0)</f>
        <v>0</v>
      </c>
      <c r="BI350" s="158">
        <f>IF(N350="nulová",J350,0)</f>
        <v>0</v>
      </c>
      <c r="BJ350" s="16" t="s">
        <v>81</v>
      </c>
      <c r="BK350" s="158">
        <f>ROUND(I350*H350,2)</f>
        <v>0</v>
      </c>
      <c r="BL350" s="16" t="s">
        <v>127</v>
      </c>
      <c r="BM350" s="16" t="s">
        <v>411</v>
      </c>
    </row>
    <row r="351" spans="2:65" s="29" customFormat="1">
      <c r="B351" s="30"/>
      <c r="D351" s="159" t="s">
        <v>129</v>
      </c>
      <c r="F351" s="160" t="s">
        <v>280</v>
      </c>
      <c r="I351" s="85"/>
      <c r="L351" s="30"/>
      <c r="M351" s="161"/>
      <c r="N351" s="49"/>
      <c r="O351" s="49"/>
      <c r="P351" s="49"/>
      <c r="Q351" s="49"/>
      <c r="R351" s="49"/>
      <c r="S351" s="49"/>
      <c r="T351" s="50"/>
      <c r="AT351" s="16" t="s">
        <v>129</v>
      </c>
      <c r="AU351" s="16" t="s">
        <v>83</v>
      </c>
    </row>
    <row r="352" spans="2:65" s="29" customFormat="1" ht="48.75">
      <c r="B352" s="30"/>
      <c r="D352" s="159" t="s">
        <v>131</v>
      </c>
      <c r="F352" s="162" t="s">
        <v>281</v>
      </c>
      <c r="I352" s="85"/>
      <c r="L352" s="30"/>
      <c r="M352" s="161"/>
      <c r="N352" s="49"/>
      <c r="O352" s="49"/>
      <c r="P352" s="49"/>
      <c r="Q352" s="49"/>
      <c r="R352" s="49"/>
      <c r="S352" s="49"/>
      <c r="T352" s="50"/>
      <c r="AT352" s="16" t="s">
        <v>131</v>
      </c>
      <c r="AU352" s="16" t="s">
        <v>83</v>
      </c>
    </row>
    <row r="353" spans="2:65" s="163" customFormat="1">
      <c r="B353" s="164"/>
      <c r="D353" s="159" t="s">
        <v>133</v>
      </c>
      <c r="E353" s="165"/>
      <c r="F353" s="166" t="s">
        <v>134</v>
      </c>
      <c r="H353" s="165"/>
      <c r="I353" s="167"/>
      <c r="L353" s="164"/>
      <c r="M353" s="168"/>
      <c r="N353" s="169"/>
      <c r="O353" s="169"/>
      <c r="P353" s="169"/>
      <c r="Q353" s="169"/>
      <c r="R353" s="169"/>
      <c r="S353" s="169"/>
      <c r="T353" s="170"/>
      <c r="AT353" s="165" t="s">
        <v>133</v>
      </c>
      <c r="AU353" s="165" t="s">
        <v>83</v>
      </c>
      <c r="AV353" s="163" t="s">
        <v>81</v>
      </c>
      <c r="AW353" s="163" t="s">
        <v>35</v>
      </c>
      <c r="AX353" s="163" t="s">
        <v>73</v>
      </c>
      <c r="AY353" s="165" t="s">
        <v>121</v>
      </c>
    </row>
    <row r="354" spans="2:65" s="163" customFormat="1">
      <c r="B354" s="164"/>
      <c r="D354" s="159" t="s">
        <v>133</v>
      </c>
      <c r="E354" s="165"/>
      <c r="F354" s="166" t="s">
        <v>282</v>
      </c>
      <c r="H354" s="165"/>
      <c r="I354" s="167"/>
      <c r="L354" s="164"/>
      <c r="M354" s="168"/>
      <c r="N354" s="169"/>
      <c r="O354" s="169"/>
      <c r="P354" s="169"/>
      <c r="Q354" s="169"/>
      <c r="R354" s="169"/>
      <c r="S354" s="169"/>
      <c r="T354" s="170"/>
      <c r="AT354" s="165" t="s">
        <v>133</v>
      </c>
      <c r="AU354" s="165" t="s">
        <v>83</v>
      </c>
      <c r="AV354" s="163" t="s">
        <v>81</v>
      </c>
      <c r="AW354" s="163" t="s">
        <v>35</v>
      </c>
      <c r="AX354" s="163" t="s">
        <v>73</v>
      </c>
      <c r="AY354" s="165" t="s">
        <v>121</v>
      </c>
    </row>
    <row r="355" spans="2:65" s="171" customFormat="1">
      <c r="B355" s="172"/>
      <c r="D355" s="159" t="s">
        <v>133</v>
      </c>
      <c r="E355" s="173"/>
      <c r="F355" s="174" t="s">
        <v>412</v>
      </c>
      <c r="H355" s="175">
        <v>5640</v>
      </c>
      <c r="I355" s="176"/>
      <c r="L355" s="172"/>
      <c r="M355" s="177"/>
      <c r="N355" s="178"/>
      <c r="O355" s="178"/>
      <c r="P355" s="178"/>
      <c r="Q355" s="178"/>
      <c r="R355" s="178"/>
      <c r="S355" s="178"/>
      <c r="T355" s="179"/>
      <c r="AT355" s="173" t="s">
        <v>133</v>
      </c>
      <c r="AU355" s="173" t="s">
        <v>83</v>
      </c>
      <c r="AV355" s="171" t="s">
        <v>83</v>
      </c>
      <c r="AW355" s="171" t="s">
        <v>35</v>
      </c>
      <c r="AX355" s="171" t="s">
        <v>81</v>
      </c>
      <c r="AY355" s="173" t="s">
        <v>121</v>
      </c>
    </row>
    <row r="356" spans="2:65" s="134" customFormat="1" ht="25.9" customHeight="1">
      <c r="B356" s="135"/>
      <c r="D356" s="136" t="s">
        <v>72</v>
      </c>
      <c r="E356" s="137" t="s">
        <v>413</v>
      </c>
      <c r="F356" s="137" t="s">
        <v>414</v>
      </c>
      <c r="I356" s="138"/>
      <c r="J356" s="139">
        <f>BK356</f>
        <v>0</v>
      </c>
      <c r="L356" s="135"/>
      <c r="M356" s="140"/>
      <c r="N356" s="141"/>
      <c r="O356" s="141"/>
      <c r="P356" s="142">
        <f>SUM(P357:P361)</f>
        <v>0</v>
      </c>
      <c r="Q356" s="141"/>
      <c r="R356" s="142">
        <f>SUM(R357:R361)</f>
        <v>0</v>
      </c>
      <c r="S356" s="141"/>
      <c r="T356" s="143">
        <f>SUM(T357:T361)</f>
        <v>0</v>
      </c>
      <c r="AR356" s="136" t="s">
        <v>81</v>
      </c>
      <c r="AT356" s="144" t="s">
        <v>72</v>
      </c>
      <c r="AU356" s="144" t="s">
        <v>73</v>
      </c>
      <c r="AY356" s="136" t="s">
        <v>121</v>
      </c>
      <c r="BK356" s="145">
        <f>SUM(BK357:BK361)</f>
        <v>0</v>
      </c>
    </row>
    <row r="357" spans="2:65" s="29" customFormat="1" ht="16.5" customHeight="1">
      <c r="B357" s="146"/>
      <c r="C357" s="147" t="s">
        <v>415</v>
      </c>
      <c r="D357" s="147" t="s">
        <v>122</v>
      </c>
      <c r="E357" s="148" t="s">
        <v>416</v>
      </c>
      <c r="F357" s="149" t="s">
        <v>417</v>
      </c>
      <c r="G357" s="150" t="s">
        <v>125</v>
      </c>
      <c r="H357" s="151">
        <v>20</v>
      </c>
      <c r="I357" s="152"/>
      <c r="J357" s="153">
        <f>ROUND(I357*H357,2)</f>
        <v>0</v>
      </c>
      <c r="K357" s="149" t="s">
        <v>126</v>
      </c>
      <c r="L357" s="30"/>
      <c r="M357" s="154"/>
      <c r="N357" s="155" t="s">
        <v>44</v>
      </c>
      <c r="O357" s="49"/>
      <c r="P357" s="156">
        <f>O357*H357</f>
        <v>0</v>
      </c>
      <c r="Q357" s="156">
        <v>0</v>
      </c>
      <c r="R357" s="156">
        <f>Q357*H357</f>
        <v>0</v>
      </c>
      <c r="S357" s="156">
        <v>0</v>
      </c>
      <c r="T357" s="157">
        <f>S357*H357</f>
        <v>0</v>
      </c>
      <c r="AR357" s="16" t="s">
        <v>127</v>
      </c>
      <c r="AT357" s="16" t="s">
        <v>122</v>
      </c>
      <c r="AU357" s="16" t="s">
        <v>81</v>
      </c>
      <c r="AY357" s="16" t="s">
        <v>121</v>
      </c>
      <c r="BE357" s="158">
        <f>IF(N357="základní",J357,0)</f>
        <v>0</v>
      </c>
      <c r="BF357" s="158">
        <f>IF(N357="snížená",J357,0)</f>
        <v>0</v>
      </c>
      <c r="BG357" s="158">
        <f>IF(N357="zákl. přenesená",J357,0)</f>
        <v>0</v>
      </c>
      <c r="BH357" s="158">
        <f>IF(N357="sníž. přenesená",J357,0)</f>
        <v>0</v>
      </c>
      <c r="BI357" s="158">
        <f>IF(N357="nulová",J357,0)</f>
        <v>0</v>
      </c>
      <c r="BJ357" s="16" t="s">
        <v>81</v>
      </c>
      <c r="BK357" s="158">
        <f>ROUND(I357*H357,2)</f>
        <v>0</v>
      </c>
      <c r="BL357" s="16" t="s">
        <v>127</v>
      </c>
      <c r="BM357" s="16" t="s">
        <v>418</v>
      </c>
    </row>
    <row r="358" spans="2:65" s="29" customFormat="1" ht="19.5">
      <c r="B358" s="30"/>
      <c r="D358" s="159" t="s">
        <v>129</v>
      </c>
      <c r="F358" s="160" t="s">
        <v>419</v>
      </c>
      <c r="I358" s="85"/>
      <c r="L358" s="30"/>
      <c r="M358" s="161"/>
      <c r="N358" s="49"/>
      <c r="O358" s="49"/>
      <c r="P358" s="49"/>
      <c r="Q358" s="49"/>
      <c r="R358" s="49"/>
      <c r="S358" s="49"/>
      <c r="T358" s="50"/>
      <c r="AT358" s="16" t="s">
        <v>129</v>
      </c>
      <c r="AU358" s="16" t="s">
        <v>81</v>
      </c>
    </row>
    <row r="359" spans="2:65" s="29" customFormat="1" ht="48.75">
      <c r="B359" s="30"/>
      <c r="D359" s="159" t="s">
        <v>131</v>
      </c>
      <c r="F359" s="162" t="s">
        <v>420</v>
      </c>
      <c r="I359" s="85"/>
      <c r="L359" s="30"/>
      <c r="M359" s="161"/>
      <c r="N359" s="49"/>
      <c r="O359" s="49"/>
      <c r="P359" s="49"/>
      <c r="Q359" s="49"/>
      <c r="R359" s="49"/>
      <c r="S359" s="49"/>
      <c r="T359" s="50"/>
      <c r="AT359" s="16" t="s">
        <v>131</v>
      </c>
      <c r="AU359" s="16" t="s">
        <v>81</v>
      </c>
    </row>
    <row r="360" spans="2:65" s="163" customFormat="1">
      <c r="B360" s="164"/>
      <c r="D360" s="159" t="s">
        <v>133</v>
      </c>
      <c r="E360" s="165"/>
      <c r="F360" s="166" t="s">
        <v>134</v>
      </c>
      <c r="H360" s="165"/>
      <c r="I360" s="167"/>
      <c r="L360" s="164"/>
      <c r="M360" s="168"/>
      <c r="N360" s="169"/>
      <c r="O360" s="169"/>
      <c r="P360" s="169"/>
      <c r="Q360" s="169"/>
      <c r="R360" s="169"/>
      <c r="S360" s="169"/>
      <c r="T360" s="170"/>
      <c r="AT360" s="165" t="s">
        <v>133</v>
      </c>
      <c r="AU360" s="165" t="s">
        <v>81</v>
      </c>
      <c r="AV360" s="163" t="s">
        <v>81</v>
      </c>
      <c r="AW360" s="163" t="s">
        <v>35</v>
      </c>
      <c r="AX360" s="163" t="s">
        <v>73</v>
      </c>
      <c r="AY360" s="165" t="s">
        <v>121</v>
      </c>
    </row>
    <row r="361" spans="2:65" s="171" customFormat="1">
      <c r="B361" s="172"/>
      <c r="D361" s="159" t="s">
        <v>133</v>
      </c>
      <c r="E361" s="173"/>
      <c r="F361" s="174" t="s">
        <v>421</v>
      </c>
      <c r="H361" s="175">
        <v>20</v>
      </c>
      <c r="I361" s="176"/>
      <c r="L361" s="172"/>
      <c r="M361" s="177"/>
      <c r="N361" s="178"/>
      <c r="O361" s="178"/>
      <c r="P361" s="178"/>
      <c r="Q361" s="178"/>
      <c r="R361" s="178"/>
      <c r="S361" s="178"/>
      <c r="T361" s="179"/>
      <c r="AT361" s="173" t="s">
        <v>133</v>
      </c>
      <c r="AU361" s="173" t="s">
        <v>81</v>
      </c>
      <c r="AV361" s="171" t="s">
        <v>83</v>
      </c>
      <c r="AW361" s="171" t="s">
        <v>35</v>
      </c>
      <c r="AX361" s="171" t="s">
        <v>81</v>
      </c>
      <c r="AY361" s="173" t="s">
        <v>121</v>
      </c>
    </row>
    <row r="362" spans="2:65" s="134" customFormat="1" ht="25.9" customHeight="1">
      <c r="B362" s="135"/>
      <c r="D362" s="136" t="s">
        <v>72</v>
      </c>
      <c r="E362" s="137" t="s">
        <v>422</v>
      </c>
      <c r="F362" s="137" t="s">
        <v>423</v>
      </c>
      <c r="I362" s="138"/>
      <c r="J362" s="139">
        <f>BK362</f>
        <v>0</v>
      </c>
      <c r="L362" s="135"/>
      <c r="M362" s="140"/>
      <c r="N362" s="141"/>
      <c r="O362" s="141"/>
      <c r="P362" s="142">
        <f>SUM(P363:P431)</f>
        <v>0</v>
      </c>
      <c r="Q362" s="141"/>
      <c r="R362" s="142">
        <f>SUM(R363:R431)</f>
        <v>67.508775</v>
      </c>
      <c r="S362" s="141"/>
      <c r="T362" s="143">
        <f>SUM(T363:T431)</f>
        <v>11.16</v>
      </c>
      <c r="AR362" s="136" t="s">
        <v>81</v>
      </c>
      <c r="AT362" s="144" t="s">
        <v>72</v>
      </c>
      <c r="AU362" s="144" t="s">
        <v>73</v>
      </c>
      <c r="AY362" s="136" t="s">
        <v>121</v>
      </c>
      <c r="BK362" s="145">
        <f>SUM(BK363:BK431)</f>
        <v>0</v>
      </c>
    </row>
    <row r="363" spans="2:65" s="29" customFormat="1" ht="16.5" customHeight="1">
      <c r="B363" s="146"/>
      <c r="C363" s="147" t="s">
        <v>424</v>
      </c>
      <c r="D363" s="147" t="s">
        <v>122</v>
      </c>
      <c r="E363" s="148" t="s">
        <v>425</v>
      </c>
      <c r="F363" s="149" t="s">
        <v>426</v>
      </c>
      <c r="G363" s="150" t="s">
        <v>203</v>
      </c>
      <c r="H363" s="151">
        <v>130</v>
      </c>
      <c r="I363" s="152"/>
      <c r="J363" s="153">
        <f>ROUND(I363*H363,2)</f>
        <v>0</v>
      </c>
      <c r="K363" s="149"/>
      <c r="L363" s="30"/>
      <c r="M363" s="154"/>
      <c r="N363" s="155" t="s">
        <v>44</v>
      </c>
      <c r="O363" s="49"/>
      <c r="P363" s="156">
        <f>O363*H363</f>
        <v>0</v>
      </c>
      <c r="Q363" s="156">
        <v>0.10100000000000001</v>
      </c>
      <c r="R363" s="156">
        <f>Q363*H363</f>
        <v>13.13</v>
      </c>
      <c r="S363" s="156">
        <v>0</v>
      </c>
      <c r="T363" s="157">
        <f>S363*H363</f>
        <v>0</v>
      </c>
      <c r="AR363" s="16" t="s">
        <v>127</v>
      </c>
      <c r="AT363" s="16" t="s">
        <v>122</v>
      </c>
      <c r="AU363" s="16" t="s">
        <v>81</v>
      </c>
      <c r="AY363" s="16" t="s">
        <v>121</v>
      </c>
      <c r="BE363" s="158">
        <f>IF(N363="základní",J363,0)</f>
        <v>0</v>
      </c>
      <c r="BF363" s="158">
        <f>IF(N363="snížená",J363,0)</f>
        <v>0</v>
      </c>
      <c r="BG363" s="158">
        <f>IF(N363="zákl. přenesená",J363,0)</f>
        <v>0</v>
      </c>
      <c r="BH363" s="158">
        <f>IF(N363="sníž. přenesená",J363,0)</f>
        <v>0</v>
      </c>
      <c r="BI363" s="158">
        <f>IF(N363="nulová",J363,0)</f>
        <v>0</v>
      </c>
      <c r="BJ363" s="16" t="s">
        <v>81</v>
      </c>
      <c r="BK363" s="158">
        <f>ROUND(I363*H363,2)</f>
        <v>0</v>
      </c>
      <c r="BL363" s="16" t="s">
        <v>127</v>
      </c>
      <c r="BM363" s="16" t="s">
        <v>427</v>
      </c>
    </row>
    <row r="364" spans="2:65" s="29" customFormat="1">
      <c r="B364" s="30"/>
      <c r="D364" s="159" t="s">
        <v>129</v>
      </c>
      <c r="F364" s="160" t="s">
        <v>426</v>
      </c>
      <c r="I364" s="85"/>
      <c r="L364" s="30"/>
      <c r="M364" s="161"/>
      <c r="N364" s="49"/>
      <c r="O364" s="49"/>
      <c r="P364" s="49"/>
      <c r="Q364" s="49"/>
      <c r="R364" s="49"/>
      <c r="S364" s="49"/>
      <c r="T364" s="50"/>
      <c r="AT364" s="16" t="s">
        <v>129</v>
      </c>
      <c r="AU364" s="16" t="s">
        <v>81</v>
      </c>
    </row>
    <row r="365" spans="2:65" s="29" customFormat="1" ht="48.75">
      <c r="B365" s="30"/>
      <c r="D365" s="159" t="s">
        <v>131</v>
      </c>
      <c r="F365" s="162" t="s">
        <v>428</v>
      </c>
      <c r="I365" s="85"/>
      <c r="L365" s="30"/>
      <c r="M365" s="161"/>
      <c r="N365" s="49"/>
      <c r="O365" s="49"/>
      <c r="P365" s="49"/>
      <c r="Q365" s="49"/>
      <c r="R365" s="49"/>
      <c r="S365" s="49"/>
      <c r="T365" s="50"/>
      <c r="AT365" s="16" t="s">
        <v>131</v>
      </c>
      <c r="AU365" s="16" t="s">
        <v>81</v>
      </c>
    </row>
    <row r="366" spans="2:65" s="163" customFormat="1">
      <c r="B366" s="164"/>
      <c r="D366" s="159" t="s">
        <v>133</v>
      </c>
      <c r="E366" s="165"/>
      <c r="F366" s="166" t="s">
        <v>134</v>
      </c>
      <c r="H366" s="165"/>
      <c r="I366" s="167"/>
      <c r="L366" s="164"/>
      <c r="M366" s="168"/>
      <c r="N366" s="169"/>
      <c r="O366" s="169"/>
      <c r="P366" s="169"/>
      <c r="Q366" s="169"/>
      <c r="R366" s="169"/>
      <c r="S366" s="169"/>
      <c r="T366" s="170"/>
      <c r="AT366" s="165" t="s">
        <v>133</v>
      </c>
      <c r="AU366" s="165" t="s">
        <v>81</v>
      </c>
      <c r="AV366" s="163" t="s">
        <v>81</v>
      </c>
      <c r="AW366" s="163" t="s">
        <v>35</v>
      </c>
      <c r="AX366" s="163" t="s">
        <v>73</v>
      </c>
      <c r="AY366" s="165" t="s">
        <v>121</v>
      </c>
    </row>
    <row r="367" spans="2:65" s="171" customFormat="1">
      <c r="B367" s="172"/>
      <c r="D367" s="159" t="s">
        <v>133</v>
      </c>
      <c r="E367" s="173"/>
      <c r="F367" s="174" t="s">
        <v>429</v>
      </c>
      <c r="H367" s="175">
        <v>130</v>
      </c>
      <c r="I367" s="176"/>
      <c r="L367" s="172"/>
      <c r="M367" s="177"/>
      <c r="N367" s="178"/>
      <c r="O367" s="178"/>
      <c r="P367" s="178"/>
      <c r="Q367" s="178"/>
      <c r="R367" s="178"/>
      <c r="S367" s="178"/>
      <c r="T367" s="179"/>
      <c r="AT367" s="173" t="s">
        <v>133</v>
      </c>
      <c r="AU367" s="173" t="s">
        <v>81</v>
      </c>
      <c r="AV367" s="171" t="s">
        <v>83</v>
      </c>
      <c r="AW367" s="171" t="s">
        <v>35</v>
      </c>
      <c r="AX367" s="171" t="s">
        <v>81</v>
      </c>
      <c r="AY367" s="173" t="s">
        <v>121</v>
      </c>
    </row>
    <row r="368" spans="2:65" s="29" customFormat="1" ht="16.5" customHeight="1">
      <c r="B368" s="146"/>
      <c r="C368" s="147" t="s">
        <v>430</v>
      </c>
      <c r="D368" s="147" t="s">
        <v>122</v>
      </c>
      <c r="E368" s="148" t="s">
        <v>431</v>
      </c>
      <c r="F368" s="149" t="s">
        <v>432</v>
      </c>
      <c r="G368" s="150" t="s">
        <v>203</v>
      </c>
      <c r="H368" s="151">
        <v>80</v>
      </c>
      <c r="I368" s="152"/>
      <c r="J368" s="153">
        <f>ROUND(I368*H368,2)</f>
        <v>0</v>
      </c>
      <c r="K368" s="149"/>
      <c r="L368" s="30"/>
      <c r="M368" s="154"/>
      <c r="N368" s="155" t="s">
        <v>44</v>
      </c>
      <c r="O368" s="49"/>
      <c r="P368" s="156">
        <f>O368*H368</f>
        <v>0</v>
      </c>
      <c r="Q368" s="156">
        <v>0.10100000000000001</v>
      </c>
      <c r="R368" s="156">
        <f>Q368*H368</f>
        <v>8.08</v>
      </c>
      <c r="S368" s="156">
        <v>0</v>
      </c>
      <c r="T368" s="157">
        <f>S368*H368</f>
        <v>0</v>
      </c>
      <c r="AR368" s="16" t="s">
        <v>127</v>
      </c>
      <c r="AT368" s="16" t="s">
        <v>122</v>
      </c>
      <c r="AU368" s="16" t="s">
        <v>81</v>
      </c>
      <c r="AY368" s="16" t="s">
        <v>121</v>
      </c>
      <c r="BE368" s="158">
        <f>IF(N368="základní",J368,0)</f>
        <v>0</v>
      </c>
      <c r="BF368" s="158">
        <f>IF(N368="snížená",J368,0)</f>
        <v>0</v>
      </c>
      <c r="BG368" s="158">
        <f>IF(N368="zákl. přenesená",J368,0)</f>
        <v>0</v>
      </c>
      <c r="BH368" s="158">
        <f>IF(N368="sníž. přenesená",J368,0)</f>
        <v>0</v>
      </c>
      <c r="BI368" s="158">
        <f>IF(N368="nulová",J368,0)</f>
        <v>0</v>
      </c>
      <c r="BJ368" s="16" t="s">
        <v>81</v>
      </c>
      <c r="BK368" s="158">
        <f>ROUND(I368*H368,2)</f>
        <v>0</v>
      </c>
      <c r="BL368" s="16" t="s">
        <v>127</v>
      </c>
      <c r="BM368" s="16" t="s">
        <v>433</v>
      </c>
    </row>
    <row r="369" spans="2:65" s="29" customFormat="1">
      <c r="B369" s="30"/>
      <c r="D369" s="159" t="s">
        <v>129</v>
      </c>
      <c r="F369" s="160" t="s">
        <v>432</v>
      </c>
      <c r="I369" s="85"/>
      <c r="L369" s="30"/>
      <c r="M369" s="161"/>
      <c r="N369" s="49"/>
      <c r="O369" s="49"/>
      <c r="P369" s="49"/>
      <c r="Q369" s="49"/>
      <c r="R369" s="49"/>
      <c r="S369" s="49"/>
      <c r="T369" s="50"/>
      <c r="AT369" s="16" t="s">
        <v>129</v>
      </c>
      <c r="AU369" s="16" t="s">
        <v>81</v>
      </c>
    </row>
    <row r="370" spans="2:65" s="29" customFormat="1" ht="48.75">
      <c r="B370" s="30"/>
      <c r="D370" s="159" t="s">
        <v>131</v>
      </c>
      <c r="F370" s="162" t="s">
        <v>428</v>
      </c>
      <c r="I370" s="85"/>
      <c r="L370" s="30"/>
      <c r="M370" s="161"/>
      <c r="N370" s="49"/>
      <c r="O370" s="49"/>
      <c r="P370" s="49"/>
      <c r="Q370" s="49"/>
      <c r="R370" s="49"/>
      <c r="S370" s="49"/>
      <c r="T370" s="50"/>
      <c r="AT370" s="16" t="s">
        <v>131</v>
      </c>
      <c r="AU370" s="16" t="s">
        <v>81</v>
      </c>
    </row>
    <row r="371" spans="2:65" s="163" customFormat="1">
      <c r="B371" s="164"/>
      <c r="D371" s="159" t="s">
        <v>133</v>
      </c>
      <c r="E371" s="165"/>
      <c r="F371" s="166" t="s">
        <v>134</v>
      </c>
      <c r="H371" s="165"/>
      <c r="I371" s="167"/>
      <c r="L371" s="164"/>
      <c r="M371" s="168"/>
      <c r="N371" s="169"/>
      <c r="O371" s="169"/>
      <c r="P371" s="169"/>
      <c r="Q371" s="169"/>
      <c r="R371" s="169"/>
      <c r="S371" s="169"/>
      <c r="T371" s="170"/>
      <c r="AT371" s="165" t="s">
        <v>133</v>
      </c>
      <c r="AU371" s="165" t="s">
        <v>81</v>
      </c>
      <c r="AV371" s="163" t="s">
        <v>81</v>
      </c>
      <c r="AW371" s="163" t="s">
        <v>35</v>
      </c>
      <c r="AX371" s="163" t="s">
        <v>73</v>
      </c>
      <c r="AY371" s="165" t="s">
        <v>121</v>
      </c>
    </row>
    <row r="372" spans="2:65" s="171" customFormat="1">
      <c r="B372" s="172"/>
      <c r="D372" s="159" t="s">
        <v>133</v>
      </c>
      <c r="E372" s="173"/>
      <c r="F372" s="174" t="s">
        <v>434</v>
      </c>
      <c r="H372" s="175">
        <v>80</v>
      </c>
      <c r="I372" s="176"/>
      <c r="L372" s="172"/>
      <c r="M372" s="177"/>
      <c r="N372" s="178"/>
      <c r="O372" s="178"/>
      <c r="P372" s="178"/>
      <c r="Q372" s="178"/>
      <c r="R372" s="178"/>
      <c r="S372" s="178"/>
      <c r="T372" s="179"/>
      <c r="AT372" s="173" t="s">
        <v>133</v>
      </c>
      <c r="AU372" s="173" t="s">
        <v>81</v>
      </c>
      <c r="AV372" s="171" t="s">
        <v>83</v>
      </c>
      <c r="AW372" s="171" t="s">
        <v>35</v>
      </c>
      <c r="AX372" s="171" t="s">
        <v>81</v>
      </c>
      <c r="AY372" s="173" t="s">
        <v>121</v>
      </c>
    </row>
    <row r="373" spans="2:65" s="29" customFormat="1" ht="16.5" customHeight="1">
      <c r="B373" s="146"/>
      <c r="C373" s="191" t="s">
        <v>435</v>
      </c>
      <c r="D373" s="191" t="s">
        <v>216</v>
      </c>
      <c r="E373" s="192" t="s">
        <v>436</v>
      </c>
      <c r="F373" s="193" t="s">
        <v>437</v>
      </c>
      <c r="G373" s="194" t="s">
        <v>203</v>
      </c>
      <c r="H373" s="195">
        <v>212.1</v>
      </c>
      <c r="I373" s="196"/>
      <c r="J373" s="197">
        <f>ROUND(I373*H373,2)</f>
        <v>0</v>
      </c>
      <c r="K373" s="193"/>
      <c r="L373" s="198"/>
      <c r="M373" s="199"/>
      <c r="N373" s="200" t="s">
        <v>44</v>
      </c>
      <c r="O373" s="49"/>
      <c r="P373" s="156">
        <f>O373*H373</f>
        <v>0</v>
      </c>
      <c r="Q373" s="156">
        <v>0.216</v>
      </c>
      <c r="R373" s="156">
        <f>Q373*H373</f>
        <v>45.813600000000001</v>
      </c>
      <c r="S373" s="156">
        <v>0</v>
      </c>
      <c r="T373" s="157">
        <f>S373*H373</f>
        <v>0</v>
      </c>
      <c r="AR373" s="16" t="s">
        <v>182</v>
      </c>
      <c r="AT373" s="16" t="s">
        <v>216</v>
      </c>
      <c r="AU373" s="16" t="s">
        <v>81</v>
      </c>
      <c r="AY373" s="16" t="s">
        <v>121</v>
      </c>
      <c r="BE373" s="158">
        <f>IF(N373="základní",J373,0)</f>
        <v>0</v>
      </c>
      <c r="BF373" s="158">
        <f>IF(N373="snížená",J373,0)</f>
        <v>0</v>
      </c>
      <c r="BG373" s="158">
        <f>IF(N373="zákl. přenesená",J373,0)</f>
        <v>0</v>
      </c>
      <c r="BH373" s="158">
        <f>IF(N373="sníž. přenesená",J373,0)</f>
        <v>0</v>
      </c>
      <c r="BI373" s="158">
        <f>IF(N373="nulová",J373,0)</f>
        <v>0</v>
      </c>
      <c r="BJ373" s="16" t="s">
        <v>81</v>
      </c>
      <c r="BK373" s="158">
        <f>ROUND(I373*H373,2)</f>
        <v>0</v>
      </c>
      <c r="BL373" s="16" t="s">
        <v>127</v>
      </c>
      <c r="BM373" s="16" t="s">
        <v>438</v>
      </c>
    </row>
    <row r="374" spans="2:65" s="29" customFormat="1">
      <c r="B374" s="30"/>
      <c r="D374" s="159" t="s">
        <v>129</v>
      </c>
      <c r="F374" s="160" t="s">
        <v>437</v>
      </c>
      <c r="I374" s="85"/>
      <c r="L374" s="30"/>
      <c r="M374" s="161"/>
      <c r="N374" s="49"/>
      <c r="O374" s="49"/>
      <c r="P374" s="49"/>
      <c r="Q374" s="49"/>
      <c r="R374" s="49"/>
      <c r="S374" s="49"/>
      <c r="T374" s="50"/>
      <c r="AT374" s="16" t="s">
        <v>129</v>
      </c>
      <c r="AU374" s="16" t="s">
        <v>81</v>
      </c>
    </row>
    <row r="375" spans="2:65" s="163" customFormat="1">
      <c r="B375" s="164"/>
      <c r="D375" s="159" t="s">
        <v>133</v>
      </c>
      <c r="E375" s="165"/>
      <c r="F375" s="166" t="s">
        <v>439</v>
      </c>
      <c r="H375" s="165"/>
      <c r="I375" s="167"/>
      <c r="L375" s="164"/>
      <c r="M375" s="168"/>
      <c r="N375" s="169"/>
      <c r="O375" s="169"/>
      <c r="P375" s="169"/>
      <c r="Q375" s="169"/>
      <c r="R375" s="169"/>
      <c r="S375" s="169"/>
      <c r="T375" s="170"/>
      <c r="AT375" s="165" t="s">
        <v>133</v>
      </c>
      <c r="AU375" s="165" t="s">
        <v>81</v>
      </c>
      <c r="AV375" s="163" t="s">
        <v>81</v>
      </c>
      <c r="AW375" s="163" t="s">
        <v>35</v>
      </c>
      <c r="AX375" s="163" t="s">
        <v>73</v>
      </c>
      <c r="AY375" s="165" t="s">
        <v>121</v>
      </c>
    </row>
    <row r="376" spans="2:65" s="163" customFormat="1">
      <c r="B376" s="164"/>
      <c r="D376" s="159" t="s">
        <v>133</v>
      </c>
      <c r="E376" s="165"/>
      <c r="F376" s="166" t="s">
        <v>440</v>
      </c>
      <c r="H376" s="165"/>
      <c r="I376" s="167"/>
      <c r="L376" s="164"/>
      <c r="M376" s="168"/>
      <c r="N376" s="169"/>
      <c r="O376" s="169"/>
      <c r="P376" s="169"/>
      <c r="Q376" s="169"/>
      <c r="R376" s="169"/>
      <c r="S376" s="169"/>
      <c r="T376" s="170"/>
      <c r="AT376" s="165" t="s">
        <v>133</v>
      </c>
      <c r="AU376" s="165" t="s">
        <v>81</v>
      </c>
      <c r="AV376" s="163" t="s">
        <v>81</v>
      </c>
      <c r="AW376" s="163" t="s">
        <v>35</v>
      </c>
      <c r="AX376" s="163" t="s">
        <v>73</v>
      </c>
      <c r="AY376" s="165" t="s">
        <v>121</v>
      </c>
    </row>
    <row r="377" spans="2:65" s="163" customFormat="1">
      <c r="B377" s="164"/>
      <c r="D377" s="159" t="s">
        <v>133</v>
      </c>
      <c r="E377" s="165"/>
      <c r="F377" s="166" t="s">
        <v>441</v>
      </c>
      <c r="H377" s="165"/>
      <c r="I377" s="167"/>
      <c r="L377" s="164"/>
      <c r="M377" s="168"/>
      <c r="N377" s="169"/>
      <c r="O377" s="169"/>
      <c r="P377" s="169"/>
      <c r="Q377" s="169"/>
      <c r="R377" s="169"/>
      <c r="S377" s="169"/>
      <c r="T377" s="170"/>
      <c r="AT377" s="165" t="s">
        <v>133</v>
      </c>
      <c r="AU377" s="165" t="s">
        <v>81</v>
      </c>
      <c r="AV377" s="163" t="s">
        <v>81</v>
      </c>
      <c r="AW377" s="163" t="s">
        <v>35</v>
      </c>
      <c r="AX377" s="163" t="s">
        <v>73</v>
      </c>
      <c r="AY377" s="165" t="s">
        <v>121</v>
      </c>
    </row>
    <row r="378" spans="2:65" s="171" customFormat="1">
      <c r="B378" s="172"/>
      <c r="D378" s="159" t="s">
        <v>133</v>
      </c>
      <c r="E378" s="173"/>
      <c r="F378" s="174" t="s">
        <v>442</v>
      </c>
      <c r="H378" s="175">
        <v>131.30000000000001</v>
      </c>
      <c r="I378" s="176"/>
      <c r="L378" s="172"/>
      <c r="M378" s="177"/>
      <c r="N378" s="178"/>
      <c r="O378" s="178"/>
      <c r="P378" s="178"/>
      <c r="Q378" s="178"/>
      <c r="R378" s="178"/>
      <c r="S378" s="178"/>
      <c r="T378" s="179"/>
      <c r="AT378" s="173" t="s">
        <v>133</v>
      </c>
      <c r="AU378" s="173" t="s">
        <v>81</v>
      </c>
      <c r="AV378" s="171" t="s">
        <v>83</v>
      </c>
      <c r="AW378" s="171" t="s">
        <v>35</v>
      </c>
      <c r="AX378" s="171" t="s">
        <v>73</v>
      </c>
      <c r="AY378" s="173" t="s">
        <v>121</v>
      </c>
    </row>
    <row r="379" spans="2:65" s="163" customFormat="1">
      <c r="B379" s="164"/>
      <c r="D379" s="159" t="s">
        <v>133</v>
      </c>
      <c r="E379" s="165"/>
      <c r="F379" s="166" t="s">
        <v>443</v>
      </c>
      <c r="H379" s="165"/>
      <c r="I379" s="167"/>
      <c r="L379" s="164"/>
      <c r="M379" s="168"/>
      <c r="N379" s="169"/>
      <c r="O379" s="169"/>
      <c r="P379" s="169"/>
      <c r="Q379" s="169"/>
      <c r="R379" s="169"/>
      <c r="S379" s="169"/>
      <c r="T379" s="170"/>
      <c r="AT379" s="165" t="s">
        <v>133</v>
      </c>
      <c r="AU379" s="165" t="s">
        <v>81</v>
      </c>
      <c r="AV379" s="163" t="s">
        <v>81</v>
      </c>
      <c r="AW379" s="163" t="s">
        <v>35</v>
      </c>
      <c r="AX379" s="163" t="s">
        <v>73</v>
      </c>
      <c r="AY379" s="165" t="s">
        <v>121</v>
      </c>
    </row>
    <row r="380" spans="2:65" s="171" customFormat="1">
      <c r="B380" s="172"/>
      <c r="D380" s="159" t="s">
        <v>133</v>
      </c>
      <c r="E380" s="173"/>
      <c r="F380" s="174" t="s">
        <v>444</v>
      </c>
      <c r="H380" s="175">
        <v>80.8</v>
      </c>
      <c r="I380" s="176"/>
      <c r="L380" s="172"/>
      <c r="M380" s="177"/>
      <c r="N380" s="178"/>
      <c r="O380" s="178"/>
      <c r="P380" s="178"/>
      <c r="Q380" s="178"/>
      <c r="R380" s="178"/>
      <c r="S380" s="178"/>
      <c r="T380" s="179"/>
      <c r="AT380" s="173" t="s">
        <v>133</v>
      </c>
      <c r="AU380" s="173" t="s">
        <v>81</v>
      </c>
      <c r="AV380" s="171" t="s">
        <v>83</v>
      </c>
      <c r="AW380" s="171" t="s">
        <v>35</v>
      </c>
      <c r="AX380" s="171" t="s">
        <v>73</v>
      </c>
      <c r="AY380" s="173" t="s">
        <v>121</v>
      </c>
    </row>
    <row r="381" spans="2:65" s="180" customFormat="1">
      <c r="B381" s="181"/>
      <c r="D381" s="159" t="s">
        <v>133</v>
      </c>
      <c r="E381" s="182"/>
      <c r="F381" s="183" t="s">
        <v>152</v>
      </c>
      <c r="H381" s="184">
        <v>212.1</v>
      </c>
      <c r="I381" s="185"/>
      <c r="L381" s="181"/>
      <c r="M381" s="186"/>
      <c r="N381" s="187"/>
      <c r="O381" s="187"/>
      <c r="P381" s="187"/>
      <c r="Q381" s="187"/>
      <c r="R381" s="187"/>
      <c r="S381" s="187"/>
      <c r="T381" s="188"/>
      <c r="AT381" s="182" t="s">
        <v>133</v>
      </c>
      <c r="AU381" s="182" t="s">
        <v>81</v>
      </c>
      <c r="AV381" s="180" t="s">
        <v>127</v>
      </c>
      <c r="AW381" s="180" t="s">
        <v>35</v>
      </c>
      <c r="AX381" s="180" t="s">
        <v>81</v>
      </c>
      <c r="AY381" s="182" t="s">
        <v>121</v>
      </c>
    </row>
    <row r="382" spans="2:65" s="29" customFormat="1" ht="16.5" customHeight="1">
      <c r="B382" s="146"/>
      <c r="C382" s="147" t="s">
        <v>445</v>
      </c>
      <c r="D382" s="147" t="s">
        <v>122</v>
      </c>
      <c r="E382" s="148" t="s">
        <v>446</v>
      </c>
      <c r="F382" s="149" t="s">
        <v>447</v>
      </c>
      <c r="G382" s="150" t="s">
        <v>203</v>
      </c>
      <c r="H382" s="151">
        <v>210</v>
      </c>
      <c r="I382" s="152"/>
      <c r="J382" s="153">
        <f>ROUND(I382*H382,2)</f>
        <v>0</v>
      </c>
      <c r="K382" s="149" t="s">
        <v>126</v>
      </c>
      <c r="L382" s="30"/>
      <c r="M382" s="154"/>
      <c r="N382" s="155" t="s">
        <v>44</v>
      </c>
      <c r="O382" s="49"/>
      <c r="P382" s="156">
        <f>O382*H382</f>
        <v>0</v>
      </c>
      <c r="Q382" s="156">
        <v>0</v>
      </c>
      <c r="R382" s="156">
        <f>Q382*H382</f>
        <v>0</v>
      </c>
      <c r="S382" s="156">
        <v>0</v>
      </c>
      <c r="T382" s="157">
        <f>S382*H382</f>
        <v>0</v>
      </c>
      <c r="AR382" s="16" t="s">
        <v>127</v>
      </c>
      <c r="AT382" s="16" t="s">
        <v>122</v>
      </c>
      <c r="AU382" s="16" t="s">
        <v>81</v>
      </c>
      <c r="AY382" s="16" t="s">
        <v>121</v>
      </c>
      <c r="BE382" s="158">
        <f>IF(N382="základní",J382,0)</f>
        <v>0</v>
      </c>
      <c r="BF382" s="158">
        <f>IF(N382="snížená",J382,0)</f>
        <v>0</v>
      </c>
      <c r="BG382" s="158">
        <f>IF(N382="zákl. přenesená",J382,0)</f>
        <v>0</v>
      </c>
      <c r="BH382" s="158">
        <f>IF(N382="sníž. přenesená",J382,0)</f>
        <v>0</v>
      </c>
      <c r="BI382" s="158">
        <f>IF(N382="nulová",J382,0)</f>
        <v>0</v>
      </c>
      <c r="BJ382" s="16" t="s">
        <v>81</v>
      </c>
      <c r="BK382" s="158">
        <f>ROUND(I382*H382,2)</f>
        <v>0</v>
      </c>
      <c r="BL382" s="16" t="s">
        <v>127</v>
      </c>
      <c r="BM382" s="16" t="s">
        <v>448</v>
      </c>
    </row>
    <row r="383" spans="2:65" s="29" customFormat="1">
      <c r="B383" s="30"/>
      <c r="D383" s="159" t="s">
        <v>129</v>
      </c>
      <c r="F383" s="160" t="s">
        <v>449</v>
      </c>
      <c r="I383" s="85"/>
      <c r="L383" s="30"/>
      <c r="M383" s="161"/>
      <c r="N383" s="49"/>
      <c r="O383" s="49"/>
      <c r="P383" s="49"/>
      <c r="Q383" s="49"/>
      <c r="R383" s="49"/>
      <c r="S383" s="49"/>
      <c r="T383" s="50"/>
      <c r="AT383" s="16" t="s">
        <v>129</v>
      </c>
      <c r="AU383" s="16" t="s">
        <v>81</v>
      </c>
    </row>
    <row r="384" spans="2:65" s="163" customFormat="1">
      <c r="B384" s="164"/>
      <c r="D384" s="159" t="s">
        <v>133</v>
      </c>
      <c r="E384" s="165"/>
      <c r="F384" s="166" t="s">
        <v>134</v>
      </c>
      <c r="H384" s="165"/>
      <c r="I384" s="167"/>
      <c r="L384" s="164"/>
      <c r="M384" s="168"/>
      <c r="N384" s="169"/>
      <c r="O384" s="169"/>
      <c r="P384" s="169"/>
      <c r="Q384" s="169"/>
      <c r="R384" s="169"/>
      <c r="S384" s="169"/>
      <c r="T384" s="170"/>
      <c r="AT384" s="165" t="s">
        <v>133</v>
      </c>
      <c r="AU384" s="165" t="s">
        <v>81</v>
      </c>
      <c r="AV384" s="163" t="s">
        <v>81</v>
      </c>
      <c r="AW384" s="163" t="s">
        <v>35</v>
      </c>
      <c r="AX384" s="163" t="s">
        <v>73</v>
      </c>
      <c r="AY384" s="165" t="s">
        <v>121</v>
      </c>
    </row>
    <row r="385" spans="2:65" s="163" customFormat="1">
      <c r="B385" s="164"/>
      <c r="D385" s="159" t="s">
        <v>133</v>
      </c>
      <c r="E385" s="165"/>
      <c r="F385" s="166" t="s">
        <v>450</v>
      </c>
      <c r="H385" s="165"/>
      <c r="I385" s="167"/>
      <c r="L385" s="164"/>
      <c r="M385" s="168"/>
      <c r="N385" s="169"/>
      <c r="O385" s="169"/>
      <c r="P385" s="169"/>
      <c r="Q385" s="169"/>
      <c r="R385" s="169"/>
      <c r="S385" s="169"/>
      <c r="T385" s="170"/>
      <c r="AT385" s="165" t="s">
        <v>133</v>
      </c>
      <c r="AU385" s="165" t="s">
        <v>81</v>
      </c>
      <c r="AV385" s="163" t="s">
        <v>81</v>
      </c>
      <c r="AW385" s="163" t="s">
        <v>35</v>
      </c>
      <c r="AX385" s="163" t="s">
        <v>73</v>
      </c>
      <c r="AY385" s="165" t="s">
        <v>121</v>
      </c>
    </row>
    <row r="386" spans="2:65" s="171" customFormat="1">
      <c r="B386" s="172"/>
      <c r="D386" s="159" t="s">
        <v>133</v>
      </c>
      <c r="E386" s="173"/>
      <c r="F386" s="174" t="s">
        <v>429</v>
      </c>
      <c r="H386" s="175">
        <v>130</v>
      </c>
      <c r="I386" s="176"/>
      <c r="L386" s="172"/>
      <c r="M386" s="177"/>
      <c r="N386" s="178"/>
      <c r="O386" s="178"/>
      <c r="P386" s="178"/>
      <c r="Q386" s="178"/>
      <c r="R386" s="178"/>
      <c r="S386" s="178"/>
      <c r="T386" s="179"/>
      <c r="AT386" s="173" t="s">
        <v>133</v>
      </c>
      <c r="AU386" s="173" t="s">
        <v>81</v>
      </c>
      <c r="AV386" s="171" t="s">
        <v>83</v>
      </c>
      <c r="AW386" s="171" t="s">
        <v>35</v>
      </c>
      <c r="AX386" s="171" t="s">
        <v>73</v>
      </c>
      <c r="AY386" s="173" t="s">
        <v>121</v>
      </c>
    </row>
    <row r="387" spans="2:65" s="171" customFormat="1">
      <c r="B387" s="172"/>
      <c r="D387" s="159" t="s">
        <v>133</v>
      </c>
      <c r="E387" s="173"/>
      <c r="F387" s="174" t="s">
        <v>434</v>
      </c>
      <c r="H387" s="175">
        <v>80</v>
      </c>
      <c r="I387" s="176"/>
      <c r="L387" s="172"/>
      <c r="M387" s="177"/>
      <c r="N387" s="178"/>
      <c r="O387" s="178"/>
      <c r="P387" s="178"/>
      <c r="Q387" s="178"/>
      <c r="R387" s="178"/>
      <c r="S387" s="178"/>
      <c r="T387" s="179"/>
      <c r="AT387" s="173" t="s">
        <v>133</v>
      </c>
      <c r="AU387" s="173" t="s">
        <v>81</v>
      </c>
      <c r="AV387" s="171" t="s">
        <v>83</v>
      </c>
      <c r="AW387" s="171" t="s">
        <v>35</v>
      </c>
      <c r="AX387" s="171" t="s">
        <v>73</v>
      </c>
      <c r="AY387" s="173" t="s">
        <v>121</v>
      </c>
    </row>
    <row r="388" spans="2:65" s="180" customFormat="1">
      <c r="B388" s="181"/>
      <c r="D388" s="159" t="s">
        <v>133</v>
      </c>
      <c r="E388" s="182"/>
      <c r="F388" s="183" t="s">
        <v>152</v>
      </c>
      <c r="H388" s="184">
        <v>210</v>
      </c>
      <c r="I388" s="185"/>
      <c r="L388" s="181"/>
      <c r="M388" s="186"/>
      <c r="N388" s="187"/>
      <c r="O388" s="187"/>
      <c r="P388" s="187"/>
      <c r="Q388" s="187"/>
      <c r="R388" s="187"/>
      <c r="S388" s="187"/>
      <c r="T388" s="188"/>
      <c r="AT388" s="182" t="s">
        <v>133</v>
      </c>
      <c r="AU388" s="182" t="s">
        <v>81</v>
      </c>
      <c r="AV388" s="180" t="s">
        <v>127</v>
      </c>
      <c r="AW388" s="180" t="s">
        <v>35</v>
      </c>
      <c r="AX388" s="180" t="s">
        <v>81</v>
      </c>
      <c r="AY388" s="182" t="s">
        <v>121</v>
      </c>
    </row>
    <row r="389" spans="2:65" s="29" customFormat="1" ht="16.5" customHeight="1">
      <c r="B389" s="146"/>
      <c r="C389" s="147" t="s">
        <v>451</v>
      </c>
      <c r="D389" s="147" t="s">
        <v>122</v>
      </c>
      <c r="E389" s="148" t="s">
        <v>452</v>
      </c>
      <c r="F389" s="149" t="s">
        <v>453</v>
      </c>
      <c r="G389" s="150" t="s">
        <v>203</v>
      </c>
      <c r="H389" s="151">
        <v>80</v>
      </c>
      <c r="I389" s="152"/>
      <c r="J389" s="153">
        <f>ROUND(I389*H389,2)</f>
        <v>0</v>
      </c>
      <c r="K389" s="149"/>
      <c r="L389" s="30"/>
      <c r="M389" s="154"/>
      <c r="N389" s="155" t="s">
        <v>44</v>
      </c>
      <c r="O389" s="49"/>
      <c r="P389" s="156">
        <f>O389*H389</f>
        <v>0</v>
      </c>
      <c r="Q389" s="156">
        <v>0</v>
      </c>
      <c r="R389" s="156">
        <f>Q389*H389</f>
        <v>0</v>
      </c>
      <c r="S389" s="156">
        <v>0</v>
      </c>
      <c r="T389" s="157">
        <f>S389*H389</f>
        <v>0</v>
      </c>
      <c r="AR389" s="16" t="s">
        <v>127</v>
      </c>
      <c r="AT389" s="16" t="s">
        <v>122</v>
      </c>
      <c r="AU389" s="16" t="s">
        <v>81</v>
      </c>
      <c r="AY389" s="16" t="s">
        <v>121</v>
      </c>
      <c r="BE389" s="158">
        <f>IF(N389="základní",J389,0)</f>
        <v>0</v>
      </c>
      <c r="BF389" s="158">
        <f>IF(N389="snížená",J389,0)</f>
        <v>0</v>
      </c>
      <c r="BG389" s="158">
        <f>IF(N389="zákl. přenesená",J389,0)</f>
        <v>0</v>
      </c>
      <c r="BH389" s="158">
        <f>IF(N389="sníž. přenesená",J389,0)</f>
        <v>0</v>
      </c>
      <c r="BI389" s="158">
        <f>IF(N389="nulová",J389,0)</f>
        <v>0</v>
      </c>
      <c r="BJ389" s="16" t="s">
        <v>81</v>
      </c>
      <c r="BK389" s="158">
        <f>ROUND(I389*H389,2)</f>
        <v>0</v>
      </c>
      <c r="BL389" s="16" t="s">
        <v>127</v>
      </c>
      <c r="BM389" s="16" t="s">
        <v>454</v>
      </c>
    </row>
    <row r="390" spans="2:65" s="29" customFormat="1">
      <c r="B390" s="30"/>
      <c r="D390" s="159" t="s">
        <v>129</v>
      </c>
      <c r="F390" s="160" t="s">
        <v>453</v>
      </c>
      <c r="I390" s="85"/>
      <c r="L390" s="30"/>
      <c r="M390" s="161"/>
      <c r="N390" s="49"/>
      <c r="O390" s="49"/>
      <c r="P390" s="49"/>
      <c r="Q390" s="49"/>
      <c r="R390" s="49"/>
      <c r="S390" s="49"/>
      <c r="T390" s="50"/>
      <c r="AT390" s="16" t="s">
        <v>129</v>
      </c>
      <c r="AU390" s="16" t="s">
        <v>81</v>
      </c>
    </row>
    <row r="391" spans="2:65" s="163" customFormat="1">
      <c r="B391" s="164"/>
      <c r="D391" s="159" t="s">
        <v>133</v>
      </c>
      <c r="E391" s="165"/>
      <c r="F391" s="166" t="s">
        <v>134</v>
      </c>
      <c r="H391" s="165"/>
      <c r="I391" s="167"/>
      <c r="L391" s="164"/>
      <c r="M391" s="168"/>
      <c r="N391" s="169"/>
      <c r="O391" s="169"/>
      <c r="P391" s="169"/>
      <c r="Q391" s="169"/>
      <c r="R391" s="169"/>
      <c r="S391" s="169"/>
      <c r="T391" s="170"/>
      <c r="AT391" s="165" t="s">
        <v>133</v>
      </c>
      <c r="AU391" s="165" t="s">
        <v>81</v>
      </c>
      <c r="AV391" s="163" t="s">
        <v>81</v>
      </c>
      <c r="AW391" s="163" t="s">
        <v>35</v>
      </c>
      <c r="AX391" s="163" t="s">
        <v>73</v>
      </c>
      <c r="AY391" s="165" t="s">
        <v>121</v>
      </c>
    </row>
    <row r="392" spans="2:65" s="163" customFormat="1">
      <c r="B392" s="164"/>
      <c r="D392" s="159" t="s">
        <v>133</v>
      </c>
      <c r="E392" s="165"/>
      <c r="F392" s="166" t="s">
        <v>455</v>
      </c>
      <c r="H392" s="165"/>
      <c r="I392" s="167"/>
      <c r="L392" s="164"/>
      <c r="M392" s="168"/>
      <c r="N392" s="169"/>
      <c r="O392" s="169"/>
      <c r="P392" s="169"/>
      <c r="Q392" s="169"/>
      <c r="R392" s="169"/>
      <c r="S392" s="169"/>
      <c r="T392" s="170"/>
      <c r="AT392" s="165" t="s">
        <v>133</v>
      </c>
      <c r="AU392" s="165" t="s">
        <v>81</v>
      </c>
      <c r="AV392" s="163" t="s">
        <v>81</v>
      </c>
      <c r="AW392" s="163" t="s">
        <v>35</v>
      </c>
      <c r="AX392" s="163" t="s">
        <v>73</v>
      </c>
      <c r="AY392" s="165" t="s">
        <v>121</v>
      </c>
    </row>
    <row r="393" spans="2:65" s="163" customFormat="1">
      <c r="B393" s="164"/>
      <c r="D393" s="159" t="s">
        <v>133</v>
      </c>
      <c r="E393" s="165"/>
      <c r="F393" s="166" t="s">
        <v>456</v>
      </c>
      <c r="H393" s="165"/>
      <c r="I393" s="167"/>
      <c r="L393" s="164"/>
      <c r="M393" s="168"/>
      <c r="N393" s="169"/>
      <c r="O393" s="169"/>
      <c r="P393" s="169"/>
      <c r="Q393" s="169"/>
      <c r="R393" s="169"/>
      <c r="S393" s="169"/>
      <c r="T393" s="170"/>
      <c r="AT393" s="165" t="s">
        <v>133</v>
      </c>
      <c r="AU393" s="165" t="s">
        <v>81</v>
      </c>
      <c r="AV393" s="163" t="s">
        <v>81</v>
      </c>
      <c r="AW393" s="163" t="s">
        <v>35</v>
      </c>
      <c r="AX393" s="163" t="s">
        <v>73</v>
      </c>
      <c r="AY393" s="165" t="s">
        <v>121</v>
      </c>
    </row>
    <row r="394" spans="2:65" s="163" customFormat="1">
      <c r="B394" s="164"/>
      <c r="D394" s="159" t="s">
        <v>133</v>
      </c>
      <c r="E394" s="165"/>
      <c r="F394" s="166" t="s">
        <v>457</v>
      </c>
      <c r="H394" s="165"/>
      <c r="I394" s="167"/>
      <c r="L394" s="164"/>
      <c r="M394" s="168"/>
      <c r="N394" s="169"/>
      <c r="O394" s="169"/>
      <c r="P394" s="169"/>
      <c r="Q394" s="169"/>
      <c r="R394" s="169"/>
      <c r="S394" s="169"/>
      <c r="T394" s="170"/>
      <c r="AT394" s="165" t="s">
        <v>133</v>
      </c>
      <c r="AU394" s="165" t="s">
        <v>81</v>
      </c>
      <c r="AV394" s="163" t="s">
        <v>81</v>
      </c>
      <c r="AW394" s="163" t="s">
        <v>35</v>
      </c>
      <c r="AX394" s="163" t="s">
        <v>73</v>
      </c>
      <c r="AY394" s="165" t="s">
        <v>121</v>
      </c>
    </row>
    <row r="395" spans="2:65" s="163" customFormat="1">
      <c r="B395" s="164"/>
      <c r="D395" s="159" t="s">
        <v>133</v>
      </c>
      <c r="E395" s="165"/>
      <c r="F395" s="166" t="s">
        <v>458</v>
      </c>
      <c r="H395" s="165"/>
      <c r="I395" s="167"/>
      <c r="L395" s="164"/>
      <c r="M395" s="168"/>
      <c r="N395" s="169"/>
      <c r="O395" s="169"/>
      <c r="P395" s="169"/>
      <c r="Q395" s="169"/>
      <c r="R395" s="169"/>
      <c r="S395" s="169"/>
      <c r="T395" s="170"/>
      <c r="AT395" s="165" t="s">
        <v>133</v>
      </c>
      <c r="AU395" s="165" t="s">
        <v>81</v>
      </c>
      <c r="AV395" s="163" t="s">
        <v>81</v>
      </c>
      <c r="AW395" s="163" t="s">
        <v>35</v>
      </c>
      <c r="AX395" s="163" t="s">
        <v>73</v>
      </c>
      <c r="AY395" s="165" t="s">
        <v>121</v>
      </c>
    </row>
    <row r="396" spans="2:65" s="171" customFormat="1">
      <c r="B396" s="172"/>
      <c r="D396" s="159" t="s">
        <v>133</v>
      </c>
      <c r="E396" s="173"/>
      <c r="F396" s="174" t="s">
        <v>459</v>
      </c>
      <c r="H396" s="175">
        <v>80</v>
      </c>
      <c r="I396" s="176"/>
      <c r="L396" s="172"/>
      <c r="M396" s="177"/>
      <c r="N396" s="178"/>
      <c r="O396" s="178"/>
      <c r="P396" s="178"/>
      <c r="Q396" s="178"/>
      <c r="R396" s="178"/>
      <c r="S396" s="178"/>
      <c r="T396" s="179"/>
      <c r="AT396" s="173" t="s">
        <v>133</v>
      </c>
      <c r="AU396" s="173" t="s">
        <v>81</v>
      </c>
      <c r="AV396" s="171" t="s">
        <v>83</v>
      </c>
      <c r="AW396" s="171" t="s">
        <v>35</v>
      </c>
      <c r="AX396" s="171" t="s">
        <v>81</v>
      </c>
      <c r="AY396" s="173" t="s">
        <v>121</v>
      </c>
    </row>
    <row r="397" spans="2:65" s="29" customFormat="1" ht="16.5" customHeight="1">
      <c r="B397" s="146"/>
      <c r="C397" s="191" t="s">
        <v>460</v>
      </c>
      <c r="D397" s="191" t="s">
        <v>216</v>
      </c>
      <c r="E397" s="192" t="s">
        <v>461</v>
      </c>
      <c r="F397" s="193" t="s">
        <v>462</v>
      </c>
      <c r="G397" s="194" t="s">
        <v>203</v>
      </c>
      <c r="H397" s="195">
        <v>24</v>
      </c>
      <c r="I397" s="196"/>
      <c r="J397" s="197">
        <f>ROUND(I397*H397,2)</f>
        <v>0</v>
      </c>
      <c r="K397" s="193"/>
      <c r="L397" s="198"/>
      <c r="M397" s="199"/>
      <c r="N397" s="200" t="s">
        <v>44</v>
      </c>
      <c r="O397" s="49"/>
      <c r="P397" s="156">
        <f>O397*H397</f>
        <v>0</v>
      </c>
      <c r="Q397" s="156">
        <v>0</v>
      </c>
      <c r="R397" s="156">
        <f>Q397*H397</f>
        <v>0</v>
      </c>
      <c r="S397" s="156">
        <v>0</v>
      </c>
      <c r="T397" s="157">
        <f>S397*H397</f>
        <v>0</v>
      </c>
      <c r="AR397" s="16" t="s">
        <v>182</v>
      </c>
      <c r="AT397" s="16" t="s">
        <v>216</v>
      </c>
      <c r="AU397" s="16" t="s">
        <v>81</v>
      </c>
      <c r="AY397" s="16" t="s">
        <v>121</v>
      </c>
      <c r="BE397" s="158">
        <f>IF(N397="základní",J397,0)</f>
        <v>0</v>
      </c>
      <c r="BF397" s="158">
        <f>IF(N397="snížená",J397,0)</f>
        <v>0</v>
      </c>
      <c r="BG397" s="158">
        <f>IF(N397="zákl. přenesená",J397,0)</f>
        <v>0</v>
      </c>
      <c r="BH397" s="158">
        <f>IF(N397="sníž. přenesená",J397,0)</f>
        <v>0</v>
      </c>
      <c r="BI397" s="158">
        <f>IF(N397="nulová",J397,0)</f>
        <v>0</v>
      </c>
      <c r="BJ397" s="16" t="s">
        <v>81</v>
      </c>
      <c r="BK397" s="158">
        <f>ROUND(I397*H397,2)</f>
        <v>0</v>
      </c>
      <c r="BL397" s="16" t="s">
        <v>127</v>
      </c>
      <c r="BM397" s="16" t="s">
        <v>463</v>
      </c>
    </row>
    <row r="398" spans="2:65" s="29" customFormat="1">
      <c r="B398" s="30"/>
      <c r="D398" s="159" t="s">
        <v>129</v>
      </c>
      <c r="F398" s="160" t="s">
        <v>462</v>
      </c>
      <c r="I398" s="85"/>
      <c r="L398" s="30"/>
      <c r="M398" s="161"/>
      <c r="N398" s="49"/>
      <c r="O398" s="49"/>
      <c r="P398" s="49"/>
      <c r="Q398" s="49"/>
      <c r="R398" s="49"/>
      <c r="S398" s="49"/>
      <c r="T398" s="50"/>
      <c r="AT398" s="16" t="s">
        <v>129</v>
      </c>
      <c r="AU398" s="16" t="s">
        <v>81</v>
      </c>
    </row>
    <row r="399" spans="2:65" s="163" customFormat="1">
      <c r="B399" s="164"/>
      <c r="D399" s="159" t="s">
        <v>133</v>
      </c>
      <c r="E399" s="165"/>
      <c r="F399" s="166" t="s">
        <v>464</v>
      </c>
      <c r="H399" s="165"/>
      <c r="I399" s="167"/>
      <c r="L399" s="164"/>
      <c r="M399" s="168"/>
      <c r="N399" s="169"/>
      <c r="O399" s="169"/>
      <c r="P399" s="169"/>
      <c r="Q399" s="169"/>
      <c r="R399" s="169"/>
      <c r="S399" s="169"/>
      <c r="T399" s="170"/>
      <c r="AT399" s="165" t="s">
        <v>133</v>
      </c>
      <c r="AU399" s="165" t="s">
        <v>81</v>
      </c>
      <c r="AV399" s="163" t="s">
        <v>81</v>
      </c>
      <c r="AW399" s="163" t="s">
        <v>35</v>
      </c>
      <c r="AX399" s="163" t="s">
        <v>73</v>
      </c>
      <c r="AY399" s="165" t="s">
        <v>121</v>
      </c>
    </row>
    <row r="400" spans="2:65" s="171" customFormat="1">
      <c r="B400" s="172"/>
      <c r="D400" s="159" t="s">
        <v>133</v>
      </c>
      <c r="E400" s="173"/>
      <c r="F400" s="174" t="s">
        <v>465</v>
      </c>
      <c r="H400" s="175">
        <v>24</v>
      </c>
      <c r="I400" s="176"/>
      <c r="L400" s="172"/>
      <c r="M400" s="177"/>
      <c r="N400" s="178"/>
      <c r="O400" s="178"/>
      <c r="P400" s="178"/>
      <c r="Q400" s="178"/>
      <c r="R400" s="178"/>
      <c r="S400" s="178"/>
      <c r="T400" s="179"/>
      <c r="AT400" s="173" t="s">
        <v>133</v>
      </c>
      <c r="AU400" s="173" t="s">
        <v>81</v>
      </c>
      <c r="AV400" s="171" t="s">
        <v>83</v>
      </c>
      <c r="AW400" s="171" t="s">
        <v>35</v>
      </c>
      <c r="AX400" s="171" t="s">
        <v>81</v>
      </c>
      <c r="AY400" s="173" t="s">
        <v>121</v>
      </c>
    </row>
    <row r="401" spans="2:65" s="29" customFormat="1" ht="16.5" customHeight="1">
      <c r="B401" s="146"/>
      <c r="C401" s="147" t="s">
        <v>466</v>
      </c>
      <c r="D401" s="147" t="s">
        <v>122</v>
      </c>
      <c r="E401" s="148" t="s">
        <v>467</v>
      </c>
      <c r="F401" s="149" t="s">
        <v>468</v>
      </c>
      <c r="G401" s="150" t="s">
        <v>203</v>
      </c>
      <c r="H401" s="151">
        <v>80</v>
      </c>
      <c r="I401" s="152"/>
      <c r="J401" s="153">
        <f>ROUND(I401*H401,2)</f>
        <v>0</v>
      </c>
      <c r="K401" s="149"/>
      <c r="L401" s="30"/>
      <c r="M401" s="154"/>
      <c r="N401" s="155" t="s">
        <v>44</v>
      </c>
      <c r="O401" s="49"/>
      <c r="P401" s="156">
        <f>O401*H401</f>
        <v>0</v>
      </c>
      <c r="Q401" s="156">
        <v>0</v>
      </c>
      <c r="R401" s="156">
        <f>Q401*H401</f>
        <v>0</v>
      </c>
      <c r="S401" s="156">
        <v>0</v>
      </c>
      <c r="T401" s="157">
        <f>S401*H401</f>
        <v>0</v>
      </c>
      <c r="AR401" s="16" t="s">
        <v>127</v>
      </c>
      <c r="AT401" s="16" t="s">
        <v>122</v>
      </c>
      <c r="AU401" s="16" t="s">
        <v>81</v>
      </c>
      <c r="AY401" s="16" t="s">
        <v>121</v>
      </c>
      <c r="BE401" s="158">
        <f>IF(N401="základní",J401,0)</f>
        <v>0</v>
      </c>
      <c r="BF401" s="158">
        <f>IF(N401="snížená",J401,0)</f>
        <v>0</v>
      </c>
      <c r="BG401" s="158">
        <f>IF(N401="zákl. přenesená",J401,0)</f>
        <v>0</v>
      </c>
      <c r="BH401" s="158">
        <f>IF(N401="sníž. přenesená",J401,0)</f>
        <v>0</v>
      </c>
      <c r="BI401" s="158">
        <f>IF(N401="nulová",J401,0)</f>
        <v>0</v>
      </c>
      <c r="BJ401" s="16" t="s">
        <v>81</v>
      </c>
      <c r="BK401" s="158">
        <f>ROUND(I401*H401,2)</f>
        <v>0</v>
      </c>
      <c r="BL401" s="16" t="s">
        <v>127</v>
      </c>
      <c r="BM401" s="16" t="s">
        <v>469</v>
      </c>
    </row>
    <row r="402" spans="2:65" s="29" customFormat="1">
      <c r="B402" s="30"/>
      <c r="D402" s="159" t="s">
        <v>129</v>
      </c>
      <c r="F402" s="160" t="s">
        <v>468</v>
      </c>
      <c r="I402" s="85"/>
      <c r="L402" s="30"/>
      <c r="M402" s="161"/>
      <c r="N402" s="49"/>
      <c r="O402" s="49"/>
      <c r="P402" s="49"/>
      <c r="Q402" s="49"/>
      <c r="R402" s="49"/>
      <c r="S402" s="49"/>
      <c r="T402" s="50"/>
      <c r="AT402" s="16" t="s">
        <v>129</v>
      </c>
      <c r="AU402" s="16" t="s">
        <v>81</v>
      </c>
    </row>
    <row r="403" spans="2:65" s="163" customFormat="1">
      <c r="B403" s="164"/>
      <c r="D403" s="159" t="s">
        <v>133</v>
      </c>
      <c r="E403" s="165"/>
      <c r="F403" s="166" t="s">
        <v>134</v>
      </c>
      <c r="H403" s="165"/>
      <c r="I403" s="167"/>
      <c r="L403" s="164"/>
      <c r="M403" s="168"/>
      <c r="N403" s="169"/>
      <c r="O403" s="169"/>
      <c r="P403" s="169"/>
      <c r="Q403" s="169"/>
      <c r="R403" s="169"/>
      <c r="S403" s="169"/>
      <c r="T403" s="170"/>
      <c r="AT403" s="165" t="s">
        <v>133</v>
      </c>
      <c r="AU403" s="165" t="s">
        <v>81</v>
      </c>
      <c r="AV403" s="163" t="s">
        <v>81</v>
      </c>
      <c r="AW403" s="163" t="s">
        <v>35</v>
      </c>
      <c r="AX403" s="163" t="s">
        <v>73</v>
      </c>
      <c r="AY403" s="165" t="s">
        <v>121</v>
      </c>
    </row>
    <row r="404" spans="2:65" s="171" customFormat="1">
      <c r="B404" s="172"/>
      <c r="D404" s="159" t="s">
        <v>133</v>
      </c>
      <c r="E404" s="173"/>
      <c r="F404" s="174" t="s">
        <v>459</v>
      </c>
      <c r="H404" s="175">
        <v>80</v>
      </c>
      <c r="I404" s="176"/>
      <c r="L404" s="172"/>
      <c r="M404" s="177"/>
      <c r="N404" s="178"/>
      <c r="O404" s="178"/>
      <c r="P404" s="178"/>
      <c r="Q404" s="178"/>
      <c r="R404" s="178"/>
      <c r="S404" s="178"/>
      <c r="T404" s="179"/>
      <c r="AT404" s="173" t="s">
        <v>133</v>
      </c>
      <c r="AU404" s="173" t="s">
        <v>81</v>
      </c>
      <c r="AV404" s="171" t="s">
        <v>83</v>
      </c>
      <c r="AW404" s="171" t="s">
        <v>35</v>
      </c>
      <c r="AX404" s="171" t="s">
        <v>81</v>
      </c>
      <c r="AY404" s="173" t="s">
        <v>121</v>
      </c>
    </row>
    <row r="405" spans="2:65" s="29" customFormat="1" ht="16.5" customHeight="1">
      <c r="B405" s="146"/>
      <c r="C405" s="147" t="s">
        <v>470</v>
      </c>
      <c r="D405" s="147" t="s">
        <v>122</v>
      </c>
      <c r="E405" s="148" t="s">
        <v>471</v>
      </c>
      <c r="F405" s="149" t="s">
        <v>472</v>
      </c>
      <c r="G405" s="150" t="s">
        <v>203</v>
      </c>
      <c r="H405" s="151">
        <v>80</v>
      </c>
      <c r="I405" s="152"/>
      <c r="J405" s="153">
        <f>ROUND(I405*H405,2)</f>
        <v>0</v>
      </c>
      <c r="K405" s="149"/>
      <c r="L405" s="30"/>
      <c r="M405" s="154"/>
      <c r="N405" s="155" t="s">
        <v>44</v>
      </c>
      <c r="O405" s="49"/>
      <c r="P405" s="156">
        <f>O405*H405</f>
        <v>0</v>
      </c>
      <c r="Q405" s="156">
        <v>0</v>
      </c>
      <c r="R405" s="156">
        <f>Q405*H405</f>
        <v>0</v>
      </c>
      <c r="S405" s="156">
        <v>0.13950000000000001</v>
      </c>
      <c r="T405" s="157">
        <f>S405*H405</f>
        <v>11.16</v>
      </c>
      <c r="AR405" s="16" t="s">
        <v>127</v>
      </c>
      <c r="AT405" s="16" t="s">
        <v>122</v>
      </c>
      <c r="AU405" s="16" t="s">
        <v>81</v>
      </c>
      <c r="AY405" s="16" t="s">
        <v>121</v>
      </c>
      <c r="BE405" s="158">
        <f>IF(N405="základní",J405,0)</f>
        <v>0</v>
      </c>
      <c r="BF405" s="158">
        <f>IF(N405="snížená",J405,0)</f>
        <v>0</v>
      </c>
      <c r="BG405" s="158">
        <f>IF(N405="zákl. přenesená",J405,0)</f>
        <v>0</v>
      </c>
      <c r="BH405" s="158">
        <f>IF(N405="sníž. přenesená",J405,0)</f>
        <v>0</v>
      </c>
      <c r="BI405" s="158">
        <f>IF(N405="nulová",J405,0)</f>
        <v>0</v>
      </c>
      <c r="BJ405" s="16" t="s">
        <v>81</v>
      </c>
      <c r="BK405" s="158">
        <f>ROUND(I405*H405,2)</f>
        <v>0</v>
      </c>
      <c r="BL405" s="16" t="s">
        <v>127</v>
      </c>
      <c r="BM405" s="16" t="s">
        <v>473</v>
      </c>
    </row>
    <row r="406" spans="2:65" s="29" customFormat="1">
      <c r="B406" s="30"/>
      <c r="D406" s="159" t="s">
        <v>129</v>
      </c>
      <c r="F406" s="160" t="s">
        <v>472</v>
      </c>
      <c r="I406" s="85"/>
      <c r="L406" s="30"/>
      <c r="M406" s="161"/>
      <c r="N406" s="49"/>
      <c r="O406" s="49"/>
      <c r="P406" s="49"/>
      <c r="Q406" s="49"/>
      <c r="R406" s="49"/>
      <c r="S406" s="49"/>
      <c r="T406" s="50"/>
      <c r="AT406" s="16" t="s">
        <v>129</v>
      </c>
      <c r="AU406" s="16" t="s">
        <v>81</v>
      </c>
    </row>
    <row r="407" spans="2:65" s="163" customFormat="1">
      <c r="B407" s="164"/>
      <c r="D407" s="159" t="s">
        <v>133</v>
      </c>
      <c r="E407" s="165"/>
      <c r="F407" s="166" t="s">
        <v>134</v>
      </c>
      <c r="H407" s="165"/>
      <c r="I407" s="167"/>
      <c r="L407" s="164"/>
      <c r="M407" s="168"/>
      <c r="N407" s="169"/>
      <c r="O407" s="169"/>
      <c r="P407" s="169"/>
      <c r="Q407" s="169"/>
      <c r="R407" s="169"/>
      <c r="S407" s="169"/>
      <c r="T407" s="170"/>
      <c r="AT407" s="165" t="s">
        <v>133</v>
      </c>
      <c r="AU407" s="165" t="s">
        <v>81</v>
      </c>
      <c r="AV407" s="163" t="s">
        <v>81</v>
      </c>
      <c r="AW407" s="163" t="s">
        <v>35</v>
      </c>
      <c r="AX407" s="163" t="s">
        <v>73</v>
      </c>
      <c r="AY407" s="165" t="s">
        <v>121</v>
      </c>
    </row>
    <row r="408" spans="2:65" s="171" customFormat="1">
      <c r="B408" s="172"/>
      <c r="D408" s="159" t="s">
        <v>133</v>
      </c>
      <c r="E408" s="173"/>
      <c r="F408" s="174" t="s">
        <v>459</v>
      </c>
      <c r="H408" s="175">
        <v>80</v>
      </c>
      <c r="I408" s="176"/>
      <c r="L408" s="172"/>
      <c r="M408" s="177"/>
      <c r="N408" s="178"/>
      <c r="O408" s="178"/>
      <c r="P408" s="178"/>
      <c r="Q408" s="178"/>
      <c r="R408" s="178"/>
      <c r="S408" s="178"/>
      <c r="T408" s="179"/>
      <c r="AT408" s="173" t="s">
        <v>133</v>
      </c>
      <c r="AU408" s="173" t="s">
        <v>81</v>
      </c>
      <c r="AV408" s="171" t="s">
        <v>83</v>
      </c>
      <c r="AW408" s="171" t="s">
        <v>35</v>
      </c>
      <c r="AX408" s="171" t="s">
        <v>81</v>
      </c>
      <c r="AY408" s="173" t="s">
        <v>121</v>
      </c>
    </row>
    <row r="409" spans="2:65" s="29" customFormat="1" ht="16.5" customHeight="1">
      <c r="B409" s="146"/>
      <c r="C409" s="147" t="s">
        <v>474</v>
      </c>
      <c r="D409" s="147" t="s">
        <v>122</v>
      </c>
      <c r="E409" s="148" t="s">
        <v>475</v>
      </c>
      <c r="F409" s="149" t="s">
        <v>476</v>
      </c>
      <c r="G409" s="150" t="s">
        <v>203</v>
      </c>
      <c r="H409" s="151">
        <v>210</v>
      </c>
      <c r="I409" s="152"/>
      <c r="J409" s="153">
        <f>ROUND(I409*H409,2)</f>
        <v>0</v>
      </c>
      <c r="K409" s="149" t="s">
        <v>126</v>
      </c>
      <c r="L409" s="30"/>
      <c r="M409" s="154"/>
      <c r="N409" s="155" t="s">
        <v>44</v>
      </c>
      <c r="O409" s="49"/>
      <c r="P409" s="156">
        <f>O409*H409</f>
        <v>0</v>
      </c>
      <c r="Q409" s="156">
        <v>6.8749999999999996E-4</v>
      </c>
      <c r="R409" s="156">
        <f>Q409*H409</f>
        <v>0.144375</v>
      </c>
      <c r="S409" s="156">
        <v>0</v>
      </c>
      <c r="T409" s="157">
        <f>S409*H409</f>
        <v>0</v>
      </c>
      <c r="AR409" s="16" t="s">
        <v>127</v>
      </c>
      <c r="AT409" s="16" t="s">
        <v>122</v>
      </c>
      <c r="AU409" s="16" t="s">
        <v>81</v>
      </c>
      <c r="AY409" s="16" t="s">
        <v>121</v>
      </c>
      <c r="BE409" s="158">
        <f>IF(N409="základní",J409,0)</f>
        <v>0</v>
      </c>
      <c r="BF409" s="158">
        <f>IF(N409="snížená",J409,0)</f>
        <v>0</v>
      </c>
      <c r="BG409" s="158">
        <f>IF(N409="zákl. přenesená",J409,0)</f>
        <v>0</v>
      </c>
      <c r="BH409" s="158">
        <f>IF(N409="sníž. přenesená",J409,0)</f>
        <v>0</v>
      </c>
      <c r="BI409" s="158">
        <f>IF(N409="nulová",J409,0)</f>
        <v>0</v>
      </c>
      <c r="BJ409" s="16" t="s">
        <v>81</v>
      </c>
      <c r="BK409" s="158">
        <f>ROUND(I409*H409,2)</f>
        <v>0</v>
      </c>
      <c r="BL409" s="16" t="s">
        <v>127</v>
      </c>
      <c r="BM409" s="16" t="s">
        <v>477</v>
      </c>
    </row>
    <row r="410" spans="2:65" s="29" customFormat="1">
      <c r="B410" s="30"/>
      <c r="D410" s="159" t="s">
        <v>129</v>
      </c>
      <c r="F410" s="160" t="s">
        <v>478</v>
      </c>
      <c r="I410" s="85"/>
      <c r="L410" s="30"/>
      <c r="M410" s="161"/>
      <c r="N410" s="49"/>
      <c r="O410" s="49"/>
      <c r="P410" s="49"/>
      <c r="Q410" s="49"/>
      <c r="R410" s="49"/>
      <c r="S410" s="49"/>
      <c r="T410" s="50"/>
      <c r="AT410" s="16" t="s">
        <v>129</v>
      </c>
      <c r="AU410" s="16" t="s">
        <v>81</v>
      </c>
    </row>
    <row r="411" spans="2:65" s="29" customFormat="1" ht="19.5">
      <c r="B411" s="30"/>
      <c r="D411" s="159" t="s">
        <v>131</v>
      </c>
      <c r="F411" s="162" t="s">
        <v>479</v>
      </c>
      <c r="I411" s="85"/>
      <c r="L411" s="30"/>
      <c r="M411" s="161"/>
      <c r="N411" s="49"/>
      <c r="O411" s="49"/>
      <c r="P411" s="49"/>
      <c r="Q411" s="49"/>
      <c r="R411" s="49"/>
      <c r="S411" s="49"/>
      <c r="T411" s="50"/>
      <c r="AT411" s="16" t="s">
        <v>131</v>
      </c>
      <c r="AU411" s="16" t="s">
        <v>81</v>
      </c>
    </row>
    <row r="412" spans="2:65" s="163" customFormat="1">
      <c r="B412" s="164"/>
      <c r="D412" s="159" t="s">
        <v>133</v>
      </c>
      <c r="E412" s="165"/>
      <c r="F412" s="166" t="s">
        <v>134</v>
      </c>
      <c r="H412" s="165"/>
      <c r="I412" s="167"/>
      <c r="L412" s="164"/>
      <c r="M412" s="168"/>
      <c r="N412" s="169"/>
      <c r="O412" s="169"/>
      <c r="P412" s="169"/>
      <c r="Q412" s="169"/>
      <c r="R412" s="169"/>
      <c r="S412" s="169"/>
      <c r="T412" s="170"/>
      <c r="AT412" s="165" t="s">
        <v>133</v>
      </c>
      <c r="AU412" s="165" t="s">
        <v>81</v>
      </c>
      <c r="AV412" s="163" t="s">
        <v>81</v>
      </c>
      <c r="AW412" s="163" t="s">
        <v>35</v>
      </c>
      <c r="AX412" s="163" t="s">
        <v>73</v>
      </c>
      <c r="AY412" s="165" t="s">
        <v>121</v>
      </c>
    </row>
    <row r="413" spans="2:65" s="163" customFormat="1">
      <c r="B413" s="164"/>
      <c r="D413" s="159" t="s">
        <v>133</v>
      </c>
      <c r="E413" s="165"/>
      <c r="F413" s="166" t="s">
        <v>480</v>
      </c>
      <c r="H413" s="165"/>
      <c r="I413" s="167"/>
      <c r="L413" s="164"/>
      <c r="M413" s="168"/>
      <c r="N413" s="169"/>
      <c r="O413" s="169"/>
      <c r="P413" s="169"/>
      <c r="Q413" s="169"/>
      <c r="R413" s="169"/>
      <c r="S413" s="169"/>
      <c r="T413" s="170"/>
      <c r="AT413" s="165" t="s">
        <v>133</v>
      </c>
      <c r="AU413" s="165" t="s">
        <v>81</v>
      </c>
      <c r="AV413" s="163" t="s">
        <v>81</v>
      </c>
      <c r="AW413" s="163" t="s">
        <v>35</v>
      </c>
      <c r="AX413" s="163" t="s">
        <v>73</v>
      </c>
      <c r="AY413" s="165" t="s">
        <v>121</v>
      </c>
    </row>
    <row r="414" spans="2:65" s="171" customFormat="1">
      <c r="B414" s="172"/>
      <c r="D414" s="159" t="s">
        <v>133</v>
      </c>
      <c r="E414" s="173"/>
      <c r="F414" s="174" t="s">
        <v>429</v>
      </c>
      <c r="H414" s="175">
        <v>130</v>
      </c>
      <c r="I414" s="176"/>
      <c r="L414" s="172"/>
      <c r="M414" s="177"/>
      <c r="N414" s="178"/>
      <c r="O414" s="178"/>
      <c r="P414" s="178"/>
      <c r="Q414" s="178"/>
      <c r="R414" s="178"/>
      <c r="S414" s="178"/>
      <c r="T414" s="179"/>
      <c r="AT414" s="173" t="s">
        <v>133</v>
      </c>
      <c r="AU414" s="173" t="s">
        <v>81</v>
      </c>
      <c r="AV414" s="171" t="s">
        <v>83</v>
      </c>
      <c r="AW414" s="171" t="s">
        <v>35</v>
      </c>
      <c r="AX414" s="171" t="s">
        <v>73</v>
      </c>
      <c r="AY414" s="173" t="s">
        <v>121</v>
      </c>
    </row>
    <row r="415" spans="2:65" s="171" customFormat="1">
      <c r="B415" s="172"/>
      <c r="D415" s="159" t="s">
        <v>133</v>
      </c>
      <c r="E415" s="173"/>
      <c r="F415" s="174" t="s">
        <v>434</v>
      </c>
      <c r="H415" s="175">
        <v>80</v>
      </c>
      <c r="I415" s="176"/>
      <c r="L415" s="172"/>
      <c r="M415" s="177"/>
      <c r="N415" s="178"/>
      <c r="O415" s="178"/>
      <c r="P415" s="178"/>
      <c r="Q415" s="178"/>
      <c r="R415" s="178"/>
      <c r="S415" s="178"/>
      <c r="T415" s="179"/>
      <c r="AT415" s="173" t="s">
        <v>133</v>
      </c>
      <c r="AU415" s="173" t="s">
        <v>81</v>
      </c>
      <c r="AV415" s="171" t="s">
        <v>83</v>
      </c>
      <c r="AW415" s="171" t="s">
        <v>35</v>
      </c>
      <c r="AX415" s="171" t="s">
        <v>73</v>
      </c>
      <c r="AY415" s="173" t="s">
        <v>121</v>
      </c>
    </row>
    <row r="416" spans="2:65" s="180" customFormat="1">
      <c r="B416" s="181"/>
      <c r="D416" s="159" t="s">
        <v>133</v>
      </c>
      <c r="E416" s="182"/>
      <c r="F416" s="183" t="s">
        <v>152</v>
      </c>
      <c r="H416" s="184">
        <v>210</v>
      </c>
      <c r="I416" s="185"/>
      <c r="L416" s="181"/>
      <c r="M416" s="186"/>
      <c r="N416" s="187"/>
      <c r="O416" s="187"/>
      <c r="P416" s="187"/>
      <c r="Q416" s="187"/>
      <c r="R416" s="187"/>
      <c r="S416" s="187"/>
      <c r="T416" s="188"/>
      <c r="AT416" s="182" t="s">
        <v>133</v>
      </c>
      <c r="AU416" s="182" t="s">
        <v>81</v>
      </c>
      <c r="AV416" s="180" t="s">
        <v>127</v>
      </c>
      <c r="AW416" s="180" t="s">
        <v>35</v>
      </c>
      <c r="AX416" s="180" t="s">
        <v>81</v>
      </c>
      <c r="AY416" s="182" t="s">
        <v>121</v>
      </c>
    </row>
    <row r="417" spans="2:65" s="29" customFormat="1" ht="22.5" customHeight="1">
      <c r="B417" s="146"/>
      <c r="C417" s="147" t="s">
        <v>481</v>
      </c>
      <c r="D417" s="147" t="s">
        <v>122</v>
      </c>
      <c r="E417" s="148" t="s">
        <v>482</v>
      </c>
      <c r="F417" s="149" t="s">
        <v>483</v>
      </c>
      <c r="G417" s="150" t="s">
        <v>484</v>
      </c>
      <c r="H417" s="151">
        <v>200</v>
      </c>
      <c r="I417" s="152"/>
      <c r="J417" s="153">
        <f>ROUND(I417*H417,2)</f>
        <v>0</v>
      </c>
      <c r="K417" s="149"/>
      <c r="L417" s="30"/>
      <c r="M417" s="154"/>
      <c r="N417" s="155" t="s">
        <v>44</v>
      </c>
      <c r="O417" s="49"/>
      <c r="P417" s="156">
        <f>O417*H417</f>
        <v>0</v>
      </c>
      <c r="Q417" s="156">
        <v>3.0000000000000001E-5</v>
      </c>
      <c r="R417" s="156">
        <f>Q417*H417</f>
        <v>6.0000000000000001E-3</v>
      </c>
      <c r="S417" s="156">
        <v>0</v>
      </c>
      <c r="T417" s="157">
        <f>S417*H417</f>
        <v>0</v>
      </c>
      <c r="AR417" s="16" t="s">
        <v>127</v>
      </c>
      <c r="AT417" s="16" t="s">
        <v>122</v>
      </c>
      <c r="AU417" s="16" t="s">
        <v>81</v>
      </c>
      <c r="AY417" s="16" t="s">
        <v>121</v>
      </c>
      <c r="BE417" s="158">
        <f>IF(N417="základní",J417,0)</f>
        <v>0</v>
      </c>
      <c r="BF417" s="158">
        <f>IF(N417="snížená",J417,0)</f>
        <v>0</v>
      </c>
      <c r="BG417" s="158">
        <f>IF(N417="zákl. přenesená",J417,0)</f>
        <v>0</v>
      </c>
      <c r="BH417" s="158">
        <f>IF(N417="sníž. přenesená",J417,0)</f>
        <v>0</v>
      </c>
      <c r="BI417" s="158">
        <f>IF(N417="nulová",J417,0)</f>
        <v>0</v>
      </c>
      <c r="BJ417" s="16" t="s">
        <v>81</v>
      </c>
      <c r="BK417" s="158">
        <f>ROUND(I417*H417,2)</f>
        <v>0</v>
      </c>
      <c r="BL417" s="16" t="s">
        <v>127</v>
      </c>
      <c r="BM417" s="16" t="s">
        <v>485</v>
      </c>
    </row>
    <row r="418" spans="2:65" s="29" customFormat="1">
      <c r="B418" s="30"/>
      <c r="D418" s="159" t="s">
        <v>129</v>
      </c>
      <c r="F418" s="160" t="s">
        <v>483</v>
      </c>
      <c r="I418" s="85"/>
      <c r="L418" s="30"/>
      <c r="M418" s="161"/>
      <c r="N418" s="49"/>
      <c r="O418" s="49"/>
      <c r="P418" s="49"/>
      <c r="Q418" s="49"/>
      <c r="R418" s="49"/>
      <c r="S418" s="49"/>
      <c r="T418" s="50"/>
      <c r="AT418" s="16" t="s">
        <v>129</v>
      </c>
      <c r="AU418" s="16" t="s">
        <v>81</v>
      </c>
    </row>
    <row r="419" spans="2:65" s="163" customFormat="1">
      <c r="B419" s="164"/>
      <c r="D419" s="159" t="s">
        <v>133</v>
      </c>
      <c r="E419" s="165"/>
      <c r="F419" s="166" t="s">
        <v>134</v>
      </c>
      <c r="H419" s="165"/>
      <c r="I419" s="167"/>
      <c r="L419" s="164"/>
      <c r="M419" s="168"/>
      <c r="N419" s="169"/>
      <c r="O419" s="169"/>
      <c r="P419" s="169"/>
      <c r="Q419" s="169"/>
      <c r="R419" s="169"/>
      <c r="S419" s="169"/>
      <c r="T419" s="170"/>
      <c r="AT419" s="165" t="s">
        <v>133</v>
      </c>
      <c r="AU419" s="165" t="s">
        <v>81</v>
      </c>
      <c r="AV419" s="163" t="s">
        <v>81</v>
      </c>
      <c r="AW419" s="163" t="s">
        <v>35</v>
      </c>
      <c r="AX419" s="163" t="s">
        <v>73</v>
      </c>
      <c r="AY419" s="165" t="s">
        <v>121</v>
      </c>
    </row>
    <row r="420" spans="2:65" s="171" customFormat="1">
      <c r="B420" s="172"/>
      <c r="D420" s="159" t="s">
        <v>133</v>
      </c>
      <c r="E420" s="173"/>
      <c r="F420" s="174" t="s">
        <v>486</v>
      </c>
      <c r="H420" s="175">
        <v>200</v>
      </c>
      <c r="I420" s="176"/>
      <c r="L420" s="172"/>
      <c r="M420" s="177"/>
      <c r="N420" s="178"/>
      <c r="O420" s="178"/>
      <c r="P420" s="178"/>
      <c r="Q420" s="178"/>
      <c r="R420" s="178"/>
      <c r="S420" s="178"/>
      <c r="T420" s="179"/>
      <c r="AT420" s="173" t="s">
        <v>133</v>
      </c>
      <c r="AU420" s="173" t="s">
        <v>81</v>
      </c>
      <c r="AV420" s="171" t="s">
        <v>83</v>
      </c>
      <c r="AW420" s="171" t="s">
        <v>35</v>
      </c>
      <c r="AX420" s="171" t="s">
        <v>81</v>
      </c>
      <c r="AY420" s="173" t="s">
        <v>121</v>
      </c>
    </row>
    <row r="421" spans="2:65" s="29" customFormat="1" ht="16.5" customHeight="1">
      <c r="B421" s="146"/>
      <c r="C421" s="191" t="s">
        <v>487</v>
      </c>
      <c r="D421" s="191" t="s">
        <v>216</v>
      </c>
      <c r="E421" s="192" t="s">
        <v>488</v>
      </c>
      <c r="F421" s="193" t="s">
        <v>489</v>
      </c>
      <c r="G421" s="194" t="s">
        <v>490</v>
      </c>
      <c r="H421" s="195">
        <v>30</v>
      </c>
      <c r="I421" s="196"/>
      <c r="J421" s="197">
        <f>ROUND(I421*H421,2)</f>
        <v>0</v>
      </c>
      <c r="K421" s="193" t="s">
        <v>126</v>
      </c>
      <c r="L421" s="198"/>
      <c r="M421" s="199"/>
      <c r="N421" s="200" t="s">
        <v>44</v>
      </c>
      <c r="O421" s="49"/>
      <c r="P421" s="156">
        <f>O421*H421</f>
        <v>0</v>
      </c>
      <c r="Q421" s="156">
        <v>1.24E-3</v>
      </c>
      <c r="R421" s="156">
        <f>Q421*H421</f>
        <v>3.7199999999999997E-2</v>
      </c>
      <c r="S421" s="156">
        <v>0</v>
      </c>
      <c r="T421" s="157">
        <f>S421*H421</f>
        <v>0</v>
      </c>
      <c r="AR421" s="16" t="s">
        <v>182</v>
      </c>
      <c r="AT421" s="16" t="s">
        <v>216</v>
      </c>
      <c r="AU421" s="16" t="s">
        <v>81</v>
      </c>
      <c r="AY421" s="16" t="s">
        <v>121</v>
      </c>
      <c r="BE421" s="158">
        <f>IF(N421="základní",J421,0)</f>
        <v>0</v>
      </c>
      <c r="BF421" s="158">
        <f>IF(N421="snížená",J421,0)</f>
        <v>0</v>
      </c>
      <c r="BG421" s="158">
        <f>IF(N421="zákl. přenesená",J421,0)</f>
        <v>0</v>
      </c>
      <c r="BH421" s="158">
        <f>IF(N421="sníž. přenesená",J421,0)</f>
        <v>0</v>
      </c>
      <c r="BI421" s="158">
        <f>IF(N421="nulová",J421,0)</f>
        <v>0</v>
      </c>
      <c r="BJ421" s="16" t="s">
        <v>81</v>
      </c>
      <c r="BK421" s="158">
        <f>ROUND(I421*H421,2)</f>
        <v>0</v>
      </c>
      <c r="BL421" s="16" t="s">
        <v>127</v>
      </c>
      <c r="BM421" s="16" t="s">
        <v>491</v>
      </c>
    </row>
    <row r="422" spans="2:65" s="29" customFormat="1">
      <c r="B422" s="30"/>
      <c r="D422" s="159" t="s">
        <v>129</v>
      </c>
      <c r="F422" s="160" t="s">
        <v>489</v>
      </c>
      <c r="I422" s="85"/>
      <c r="L422" s="30"/>
      <c r="M422" s="161"/>
      <c r="N422" s="49"/>
      <c r="O422" s="49"/>
      <c r="P422" s="49"/>
      <c r="Q422" s="49"/>
      <c r="R422" s="49"/>
      <c r="S422" s="49"/>
      <c r="T422" s="50"/>
      <c r="AT422" s="16" t="s">
        <v>129</v>
      </c>
      <c r="AU422" s="16" t="s">
        <v>81</v>
      </c>
    </row>
    <row r="423" spans="2:65" s="29" customFormat="1" ht="16.5" customHeight="1">
      <c r="B423" s="146"/>
      <c r="C423" s="191" t="s">
        <v>492</v>
      </c>
      <c r="D423" s="191" t="s">
        <v>216</v>
      </c>
      <c r="E423" s="192" t="s">
        <v>493</v>
      </c>
      <c r="F423" s="193" t="s">
        <v>494</v>
      </c>
      <c r="G423" s="194" t="s">
        <v>490</v>
      </c>
      <c r="H423" s="195">
        <v>240</v>
      </c>
      <c r="I423" s="196"/>
      <c r="J423" s="197">
        <f>ROUND(I423*H423,2)</f>
        <v>0</v>
      </c>
      <c r="K423" s="193"/>
      <c r="L423" s="198"/>
      <c r="M423" s="199"/>
      <c r="N423" s="200" t="s">
        <v>44</v>
      </c>
      <c r="O423" s="49"/>
      <c r="P423" s="156">
        <f>O423*H423</f>
        <v>0</v>
      </c>
      <c r="Q423" s="156">
        <v>1.24E-3</v>
      </c>
      <c r="R423" s="156">
        <f>Q423*H423</f>
        <v>0.29759999999999998</v>
      </c>
      <c r="S423" s="156">
        <v>0</v>
      </c>
      <c r="T423" s="157">
        <f>S423*H423</f>
        <v>0</v>
      </c>
      <c r="AR423" s="16" t="s">
        <v>182</v>
      </c>
      <c r="AT423" s="16" t="s">
        <v>216</v>
      </c>
      <c r="AU423" s="16" t="s">
        <v>81</v>
      </c>
      <c r="AY423" s="16" t="s">
        <v>121</v>
      </c>
      <c r="BE423" s="158">
        <f>IF(N423="základní",J423,0)</f>
        <v>0</v>
      </c>
      <c r="BF423" s="158">
        <f>IF(N423="snížená",J423,0)</f>
        <v>0</v>
      </c>
      <c r="BG423" s="158">
        <f>IF(N423="zákl. přenesená",J423,0)</f>
        <v>0</v>
      </c>
      <c r="BH423" s="158">
        <f>IF(N423="sníž. přenesená",J423,0)</f>
        <v>0</v>
      </c>
      <c r="BI423" s="158">
        <f>IF(N423="nulová",J423,0)</f>
        <v>0</v>
      </c>
      <c r="BJ423" s="16" t="s">
        <v>81</v>
      </c>
      <c r="BK423" s="158">
        <f>ROUND(I423*H423,2)</f>
        <v>0</v>
      </c>
      <c r="BL423" s="16" t="s">
        <v>127</v>
      </c>
      <c r="BM423" s="16" t="s">
        <v>495</v>
      </c>
    </row>
    <row r="424" spans="2:65" s="29" customFormat="1">
      <c r="B424" s="30"/>
      <c r="D424" s="159" t="s">
        <v>129</v>
      </c>
      <c r="F424" s="160" t="s">
        <v>494</v>
      </c>
      <c r="I424" s="85"/>
      <c r="L424" s="30"/>
      <c r="M424" s="161"/>
      <c r="N424" s="49"/>
      <c r="O424" s="49"/>
      <c r="P424" s="49"/>
      <c r="Q424" s="49"/>
      <c r="R424" s="49"/>
      <c r="S424" s="49"/>
      <c r="T424" s="50"/>
      <c r="AT424" s="16" t="s">
        <v>129</v>
      </c>
      <c r="AU424" s="16" t="s">
        <v>81</v>
      </c>
    </row>
    <row r="425" spans="2:65" s="29" customFormat="1" ht="16.5" customHeight="1">
      <c r="B425" s="146"/>
      <c r="C425" s="147" t="s">
        <v>496</v>
      </c>
      <c r="D425" s="147" t="s">
        <v>122</v>
      </c>
      <c r="E425" s="148" t="s">
        <v>497</v>
      </c>
      <c r="F425" s="149" t="s">
        <v>498</v>
      </c>
      <c r="G425" s="150" t="s">
        <v>203</v>
      </c>
      <c r="H425" s="151">
        <v>210</v>
      </c>
      <c r="I425" s="152"/>
      <c r="J425" s="153">
        <f>ROUND(I425*H425,2)</f>
        <v>0</v>
      </c>
      <c r="K425" s="149" t="s">
        <v>126</v>
      </c>
      <c r="L425" s="30"/>
      <c r="M425" s="154"/>
      <c r="N425" s="155" t="s">
        <v>44</v>
      </c>
      <c r="O425" s="49"/>
      <c r="P425" s="156">
        <f>O425*H425</f>
        <v>0</v>
      </c>
      <c r="Q425" s="156">
        <v>0</v>
      </c>
      <c r="R425" s="156">
        <f>Q425*H425</f>
        <v>0</v>
      </c>
      <c r="S425" s="156">
        <v>0</v>
      </c>
      <c r="T425" s="157">
        <f>S425*H425</f>
        <v>0</v>
      </c>
      <c r="AR425" s="16" t="s">
        <v>127</v>
      </c>
      <c r="AT425" s="16" t="s">
        <v>122</v>
      </c>
      <c r="AU425" s="16" t="s">
        <v>81</v>
      </c>
      <c r="AY425" s="16" t="s">
        <v>121</v>
      </c>
      <c r="BE425" s="158">
        <f>IF(N425="základní",J425,0)</f>
        <v>0</v>
      </c>
      <c r="BF425" s="158">
        <f>IF(N425="snížená",J425,0)</f>
        <v>0</v>
      </c>
      <c r="BG425" s="158">
        <f>IF(N425="zákl. přenesená",J425,0)</f>
        <v>0</v>
      </c>
      <c r="BH425" s="158">
        <f>IF(N425="sníž. přenesená",J425,0)</f>
        <v>0</v>
      </c>
      <c r="BI425" s="158">
        <f>IF(N425="nulová",J425,0)</f>
        <v>0</v>
      </c>
      <c r="BJ425" s="16" t="s">
        <v>81</v>
      </c>
      <c r="BK425" s="158">
        <f>ROUND(I425*H425,2)</f>
        <v>0</v>
      </c>
      <c r="BL425" s="16" t="s">
        <v>127</v>
      </c>
      <c r="BM425" s="16" t="s">
        <v>499</v>
      </c>
    </row>
    <row r="426" spans="2:65" s="29" customFormat="1">
      <c r="B426" s="30"/>
      <c r="D426" s="159" t="s">
        <v>129</v>
      </c>
      <c r="F426" s="160" t="s">
        <v>500</v>
      </c>
      <c r="I426" s="85"/>
      <c r="L426" s="30"/>
      <c r="M426" s="161"/>
      <c r="N426" s="49"/>
      <c r="O426" s="49"/>
      <c r="P426" s="49"/>
      <c r="Q426" s="49"/>
      <c r="R426" s="49"/>
      <c r="S426" s="49"/>
      <c r="T426" s="50"/>
      <c r="AT426" s="16" t="s">
        <v>129</v>
      </c>
      <c r="AU426" s="16" t="s">
        <v>81</v>
      </c>
    </row>
    <row r="427" spans="2:65" s="29" customFormat="1" ht="87.75">
      <c r="B427" s="30"/>
      <c r="D427" s="159" t="s">
        <v>131</v>
      </c>
      <c r="F427" s="162" t="s">
        <v>501</v>
      </c>
      <c r="I427" s="85"/>
      <c r="L427" s="30"/>
      <c r="M427" s="161"/>
      <c r="N427" s="49"/>
      <c r="O427" s="49"/>
      <c r="P427" s="49"/>
      <c r="Q427" s="49"/>
      <c r="R427" s="49"/>
      <c r="S427" s="49"/>
      <c r="T427" s="50"/>
      <c r="AT427" s="16" t="s">
        <v>131</v>
      </c>
      <c r="AU427" s="16" t="s">
        <v>81</v>
      </c>
    </row>
    <row r="428" spans="2:65" s="163" customFormat="1">
      <c r="B428" s="164"/>
      <c r="D428" s="159" t="s">
        <v>133</v>
      </c>
      <c r="E428" s="165"/>
      <c r="F428" s="166" t="s">
        <v>134</v>
      </c>
      <c r="H428" s="165"/>
      <c r="I428" s="167"/>
      <c r="L428" s="164"/>
      <c r="M428" s="168"/>
      <c r="N428" s="169"/>
      <c r="O428" s="169"/>
      <c r="P428" s="169"/>
      <c r="Q428" s="169"/>
      <c r="R428" s="169"/>
      <c r="S428" s="169"/>
      <c r="T428" s="170"/>
      <c r="AT428" s="165" t="s">
        <v>133</v>
      </c>
      <c r="AU428" s="165" t="s">
        <v>81</v>
      </c>
      <c r="AV428" s="163" t="s">
        <v>81</v>
      </c>
      <c r="AW428" s="163" t="s">
        <v>35</v>
      </c>
      <c r="AX428" s="163" t="s">
        <v>73</v>
      </c>
      <c r="AY428" s="165" t="s">
        <v>121</v>
      </c>
    </row>
    <row r="429" spans="2:65" s="171" customFormat="1">
      <c r="B429" s="172"/>
      <c r="D429" s="159" t="s">
        <v>133</v>
      </c>
      <c r="E429" s="173"/>
      <c r="F429" s="174" t="s">
        <v>429</v>
      </c>
      <c r="H429" s="175">
        <v>130</v>
      </c>
      <c r="I429" s="176"/>
      <c r="L429" s="172"/>
      <c r="M429" s="177"/>
      <c r="N429" s="178"/>
      <c r="O429" s="178"/>
      <c r="P429" s="178"/>
      <c r="Q429" s="178"/>
      <c r="R429" s="178"/>
      <c r="S429" s="178"/>
      <c r="T429" s="179"/>
      <c r="AT429" s="173" t="s">
        <v>133</v>
      </c>
      <c r="AU429" s="173" t="s">
        <v>81</v>
      </c>
      <c r="AV429" s="171" t="s">
        <v>83</v>
      </c>
      <c r="AW429" s="171" t="s">
        <v>35</v>
      </c>
      <c r="AX429" s="171" t="s">
        <v>73</v>
      </c>
      <c r="AY429" s="173" t="s">
        <v>121</v>
      </c>
    </row>
    <row r="430" spans="2:65" s="171" customFormat="1">
      <c r="B430" s="172"/>
      <c r="D430" s="159" t="s">
        <v>133</v>
      </c>
      <c r="E430" s="173"/>
      <c r="F430" s="174" t="s">
        <v>434</v>
      </c>
      <c r="H430" s="175">
        <v>80</v>
      </c>
      <c r="I430" s="176"/>
      <c r="L430" s="172"/>
      <c r="M430" s="177"/>
      <c r="N430" s="178"/>
      <c r="O430" s="178"/>
      <c r="P430" s="178"/>
      <c r="Q430" s="178"/>
      <c r="R430" s="178"/>
      <c r="S430" s="178"/>
      <c r="T430" s="179"/>
      <c r="AT430" s="173" t="s">
        <v>133</v>
      </c>
      <c r="AU430" s="173" t="s">
        <v>81</v>
      </c>
      <c r="AV430" s="171" t="s">
        <v>83</v>
      </c>
      <c r="AW430" s="171" t="s">
        <v>35</v>
      </c>
      <c r="AX430" s="171" t="s">
        <v>73</v>
      </c>
      <c r="AY430" s="173" t="s">
        <v>121</v>
      </c>
    </row>
    <row r="431" spans="2:65" s="180" customFormat="1">
      <c r="B431" s="181"/>
      <c r="D431" s="159" t="s">
        <v>133</v>
      </c>
      <c r="E431" s="182"/>
      <c r="F431" s="183" t="s">
        <v>152</v>
      </c>
      <c r="H431" s="184">
        <v>210</v>
      </c>
      <c r="I431" s="185"/>
      <c r="L431" s="181"/>
      <c r="M431" s="201"/>
      <c r="N431" s="202"/>
      <c r="O431" s="202"/>
      <c r="P431" s="202"/>
      <c r="Q431" s="202"/>
      <c r="R431" s="202"/>
      <c r="S431" s="202"/>
      <c r="T431" s="203"/>
      <c r="AT431" s="182" t="s">
        <v>133</v>
      </c>
      <c r="AU431" s="182" t="s">
        <v>81</v>
      </c>
      <c r="AV431" s="180" t="s">
        <v>127</v>
      </c>
      <c r="AW431" s="180" t="s">
        <v>35</v>
      </c>
      <c r="AX431" s="180" t="s">
        <v>81</v>
      </c>
      <c r="AY431" s="182" t="s">
        <v>121</v>
      </c>
    </row>
    <row r="432" spans="2:65" s="29" customFormat="1" ht="6.95" customHeight="1">
      <c r="B432" s="39"/>
      <c r="C432" s="40"/>
      <c r="D432" s="40"/>
      <c r="E432" s="40"/>
      <c r="F432" s="40"/>
      <c r="G432" s="40"/>
      <c r="H432" s="40"/>
      <c r="I432" s="105"/>
      <c r="J432" s="40"/>
      <c r="K432" s="40"/>
      <c r="L432" s="30"/>
    </row>
  </sheetData>
  <autoFilter ref="C88:K431" xr:uid="{00000000-0009-0000-0000-000001000000}"/>
  <mergeCells count="9">
    <mergeCell ref="E48:H48"/>
    <mergeCell ref="E50:H50"/>
    <mergeCell ref="E79:H79"/>
    <mergeCell ref="E81:H81"/>
    <mergeCell ref="L2:V2"/>
    <mergeCell ref="E7:H7"/>
    <mergeCell ref="E9:H9"/>
    <mergeCell ref="E18:H18"/>
    <mergeCell ref="E27:H27"/>
  </mergeCells>
  <pageMargins left="0.39374999999999999" right="0.39374999999999999" top="0.39374999999999999" bottom="0.39374999999999999" header="0.51180555555555496" footer="0"/>
  <pageSetup paperSize="9" firstPageNumber="0" fitToHeight="100" orientation="landscape" horizontalDpi="300" verticalDpi="300"/>
  <headerFooter>
    <oddFooter>&amp;CStrana &amp;P z &amp;N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BM110"/>
  <sheetViews>
    <sheetView showGridLines="0" topLeftCell="A86" zoomScaleNormal="100" workbookViewId="0">
      <selection activeCell="E114" sqref="E114"/>
    </sheetView>
  </sheetViews>
  <sheetFormatPr defaultRowHeight="11.25"/>
  <cols>
    <col min="1" max="1" width="8.33203125" customWidth="1"/>
    <col min="2" max="2" width="1.6640625" customWidth="1"/>
    <col min="3" max="3" width="4.1640625" customWidth="1"/>
    <col min="4" max="4" width="4.33203125" customWidth="1"/>
    <col min="5" max="5" width="17.1640625" customWidth="1"/>
    <col min="6" max="6" width="100.83203125" customWidth="1"/>
    <col min="7" max="7" width="8.6640625" customWidth="1"/>
    <col min="8" max="8" width="11.1640625" customWidth="1"/>
    <col min="9" max="9" width="14.1640625" style="83" customWidth="1"/>
    <col min="10" max="10" width="23.5" customWidth="1"/>
    <col min="11" max="11" width="15.5" customWidth="1"/>
    <col min="12" max="12" width="9.33203125" customWidth="1"/>
    <col min="13" max="13" width="10.83203125" hidden="1" customWidth="1"/>
    <col min="14" max="14" width="9.3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32" max="43" width="8.5" customWidth="1"/>
    <col min="44" max="65" width="9.33203125" hidden="1" customWidth="1"/>
    <col min="66" max="1025" width="8.5" customWidth="1"/>
  </cols>
  <sheetData>
    <row r="2" spans="2:46" ht="36.950000000000003" customHeight="1">
      <c r="L2" s="14" t="s">
        <v>4</v>
      </c>
      <c r="M2" s="14"/>
      <c r="N2" s="14"/>
      <c r="O2" s="14"/>
      <c r="P2" s="14"/>
      <c r="Q2" s="14"/>
      <c r="R2" s="14"/>
      <c r="S2" s="14"/>
      <c r="T2" s="14"/>
      <c r="U2" s="14"/>
      <c r="V2" s="14"/>
      <c r="AT2" s="16" t="s">
        <v>87</v>
      </c>
    </row>
    <row r="3" spans="2:46" ht="6.95" customHeight="1">
      <c r="B3" s="17"/>
      <c r="C3" s="18"/>
      <c r="D3" s="18"/>
      <c r="E3" s="18"/>
      <c r="F3" s="18"/>
      <c r="G3" s="18"/>
      <c r="H3" s="18"/>
      <c r="I3" s="84"/>
      <c r="J3" s="18"/>
      <c r="K3" s="18"/>
      <c r="L3" s="19"/>
      <c r="AT3" s="16" t="s">
        <v>83</v>
      </c>
    </row>
    <row r="4" spans="2:46" ht="24.95" customHeight="1">
      <c r="B4" s="19"/>
      <c r="D4" s="20" t="s">
        <v>88</v>
      </c>
      <c r="L4" s="19"/>
      <c r="M4" s="21" t="s">
        <v>9</v>
      </c>
      <c r="AT4" s="16" t="s">
        <v>2</v>
      </c>
    </row>
    <row r="5" spans="2:46" ht="6.95" customHeight="1">
      <c r="B5" s="19"/>
      <c r="L5" s="19"/>
    </row>
    <row r="6" spans="2:46" ht="12" customHeight="1">
      <c r="B6" s="19"/>
      <c r="D6" s="25" t="s">
        <v>15</v>
      </c>
      <c r="L6" s="19"/>
    </row>
    <row r="7" spans="2:46" ht="16.5" customHeight="1">
      <c r="B7" s="19"/>
      <c r="E7" s="217" t="str">
        <f>'Rekapitulace stavby'!K6</f>
        <v>POUTNÍ KOSTEL SV. JANA NEPOMUCKÉHO NA ZELENÉ HOŘE – PARKOVÁ ÚPRAVA A KOMUNIKACE</v>
      </c>
      <c r="F7" s="217"/>
      <c r="G7" s="217"/>
      <c r="H7" s="217"/>
      <c r="L7" s="19"/>
    </row>
    <row r="8" spans="2:46" s="29" customFormat="1" ht="12" customHeight="1">
      <c r="B8" s="30"/>
      <c r="D8" s="25" t="s">
        <v>89</v>
      </c>
      <c r="I8" s="85"/>
      <c r="L8" s="30"/>
    </row>
    <row r="9" spans="2:46" s="29" customFormat="1" ht="36.950000000000003" customHeight="1">
      <c r="B9" s="30"/>
      <c r="E9" s="2" t="s">
        <v>502</v>
      </c>
      <c r="F9" s="2"/>
      <c r="G9" s="2"/>
      <c r="H9" s="2"/>
      <c r="I9" s="85"/>
      <c r="L9" s="30"/>
    </row>
    <row r="10" spans="2:46" s="29" customFormat="1">
      <c r="B10" s="30"/>
      <c r="I10" s="85"/>
      <c r="L10" s="30"/>
    </row>
    <row r="11" spans="2:46" s="29" customFormat="1" ht="12" customHeight="1">
      <c r="B11" s="30"/>
      <c r="D11" s="25" t="s">
        <v>17</v>
      </c>
      <c r="F11" s="16"/>
      <c r="I11" s="86" t="s">
        <v>18</v>
      </c>
      <c r="J11" s="16"/>
      <c r="L11" s="30"/>
    </row>
    <row r="12" spans="2:46" s="29" customFormat="1" ht="12" customHeight="1">
      <c r="B12" s="30"/>
      <c r="D12" s="25" t="s">
        <v>19</v>
      </c>
      <c r="F12" s="16" t="s">
        <v>20</v>
      </c>
      <c r="I12" s="86" t="s">
        <v>21</v>
      </c>
      <c r="J12" s="87" t="str">
        <f>'Rekapitulace stavby'!AN8</f>
        <v>28. 5. 2019</v>
      </c>
      <c r="L12" s="30"/>
    </row>
    <row r="13" spans="2:46" s="29" customFormat="1" ht="10.9" customHeight="1">
      <c r="B13" s="30"/>
      <c r="I13" s="85"/>
      <c r="L13" s="30"/>
    </row>
    <row r="14" spans="2:46" s="29" customFormat="1" ht="12" customHeight="1">
      <c r="B14" s="30"/>
      <c r="D14" s="25" t="s">
        <v>23</v>
      </c>
      <c r="I14" s="86" t="s">
        <v>24</v>
      </c>
      <c r="J14" s="16" t="s">
        <v>25</v>
      </c>
      <c r="L14" s="30"/>
    </row>
    <row r="15" spans="2:46" s="29" customFormat="1" ht="18" customHeight="1">
      <c r="B15" s="30"/>
      <c r="E15" s="16" t="s">
        <v>26</v>
      </c>
      <c r="I15" s="86" t="s">
        <v>27</v>
      </c>
      <c r="J15" s="16" t="s">
        <v>28</v>
      </c>
      <c r="L15" s="30"/>
    </row>
    <row r="16" spans="2:46" s="29" customFormat="1" ht="6.95" customHeight="1">
      <c r="B16" s="30"/>
      <c r="I16" s="85"/>
      <c r="L16" s="30"/>
    </row>
    <row r="17" spans="2:12" s="29" customFormat="1" ht="12" customHeight="1">
      <c r="B17" s="30"/>
      <c r="D17" s="25" t="s">
        <v>29</v>
      </c>
      <c r="I17" s="86" t="s">
        <v>24</v>
      </c>
      <c r="J17" s="26" t="str">
        <f>'Rekapitulace stavby'!AN13</f>
        <v>Vyplň údaj</v>
      </c>
      <c r="L17" s="30"/>
    </row>
    <row r="18" spans="2:12" s="29" customFormat="1" ht="18" customHeight="1">
      <c r="B18" s="30"/>
      <c r="E18" s="218" t="str">
        <f>'Rekapitulace stavby'!E14</f>
        <v>Vyplň údaj</v>
      </c>
      <c r="F18" s="218"/>
      <c r="G18" s="218"/>
      <c r="H18" s="218"/>
      <c r="I18" s="86" t="s">
        <v>27</v>
      </c>
      <c r="J18" s="26" t="str">
        <f>'Rekapitulace stavby'!AN14</f>
        <v>Vyplň údaj</v>
      </c>
      <c r="L18" s="30"/>
    </row>
    <row r="19" spans="2:12" s="29" customFormat="1" ht="6.95" customHeight="1">
      <c r="B19" s="30"/>
      <c r="I19" s="85"/>
      <c r="L19" s="30"/>
    </row>
    <row r="20" spans="2:12" s="29" customFormat="1" ht="12" customHeight="1">
      <c r="B20" s="30"/>
      <c r="D20" s="25" t="s">
        <v>31</v>
      </c>
      <c r="I20" s="86" t="s">
        <v>24</v>
      </c>
      <c r="J20" s="16" t="s">
        <v>32</v>
      </c>
      <c r="L20" s="30"/>
    </row>
    <row r="21" spans="2:12" s="29" customFormat="1" ht="18" customHeight="1">
      <c r="B21" s="30"/>
      <c r="E21" s="16" t="s">
        <v>33</v>
      </c>
      <c r="I21" s="86" t="s">
        <v>27</v>
      </c>
      <c r="J21" s="16" t="s">
        <v>34</v>
      </c>
      <c r="L21" s="30"/>
    </row>
    <row r="22" spans="2:12" s="29" customFormat="1" ht="6.95" customHeight="1">
      <c r="B22" s="30"/>
      <c r="I22" s="85"/>
      <c r="L22" s="30"/>
    </row>
    <row r="23" spans="2:12" s="29" customFormat="1" ht="12" customHeight="1">
      <c r="B23" s="30"/>
      <c r="D23" s="25" t="s">
        <v>36</v>
      </c>
      <c r="I23" s="86" t="s">
        <v>24</v>
      </c>
      <c r="J23" s="16"/>
      <c r="L23" s="30"/>
    </row>
    <row r="24" spans="2:12" s="29" customFormat="1" ht="18" customHeight="1">
      <c r="B24" s="30"/>
      <c r="E24" s="16" t="s">
        <v>37</v>
      </c>
      <c r="I24" s="86" t="s">
        <v>27</v>
      </c>
      <c r="J24" s="16"/>
      <c r="L24" s="30"/>
    </row>
    <row r="25" spans="2:12" s="29" customFormat="1" ht="6.95" customHeight="1">
      <c r="B25" s="30"/>
      <c r="I25" s="85"/>
      <c r="L25" s="30"/>
    </row>
    <row r="26" spans="2:12" s="29" customFormat="1" ht="12" customHeight="1">
      <c r="B26" s="30"/>
      <c r="D26" s="25" t="s">
        <v>38</v>
      </c>
      <c r="I26" s="85"/>
      <c r="L26" s="30"/>
    </row>
    <row r="27" spans="2:12" s="88" customFormat="1" ht="16.5" customHeight="1">
      <c r="B27" s="89"/>
      <c r="E27" s="9"/>
      <c r="F27" s="9"/>
      <c r="G27" s="9"/>
      <c r="H27" s="9"/>
      <c r="I27" s="90"/>
      <c r="L27" s="89"/>
    </row>
    <row r="28" spans="2:12" s="29" customFormat="1" ht="6.95" customHeight="1">
      <c r="B28" s="30"/>
      <c r="I28" s="85"/>
      <c r="L28" s="30"/>
    </row>
    <row r="29" spans="2:12" s="29" customFormat="1" ht="6.95" customHeight="1">
      <c r="B29" s="30"/>
      <c r="D29" s="47"/>
      <c r="E29" s="47"/>
      <c r="F29" s="47"/>
      <c r="G29" s="47"/>
      <c r="H29" s="47"/>
      <c r="I29" s="91"/>
      <c r="J29" s="47"/>
      <c r="K29" s="47"/>
      <c r="L29" s="30"/>
    </row>
    <row r="30" spans="2:12" s="29" customFormat="1" ht="25.5" customHeight="1">
      <c r="B30" s="30"/>
      <c r="D30" s="92" t="s">
        <v>39</v>
      </c>
      <c r="I30" s="85"/>
      <c r="J30" s="93">
        <f>ROUND(J86, 2)</f>
        <v>0</v>
      </c>
      <c r="L30" s="30"/>
    </row>
    <row r="31" spans="2:12" s="29" customFormat="1" ht="6.95" customHeight="1">
      <c r="B31" s="30"/>
      <c r="D31" s="47"/>
      <c r="E31" s="47"/>
      <c r="F31" s="47"/>
      <c r="G31" s="47"/>
      <c r="H31" s="47"/>
      <c r="I31" s="91"/>
      <c r="J31" s="47"/>
      <c r="K31" s="47"/>
      <c r="L31" s="30"/>
    </row>
    <row r="32" spans="2:12" s="29" customFormat="1" ht="14.45" customHeight="1">
      <c r="B32" s="30"/>
      <c r="F32" s="94" t="s">
        <v>41</v>
      </c>
      <c r="I32" s="95" t="s">
        <v>40</v>
      </c>
      <c r="J32" s="94" t="s">
        <v>42</v>
      </c>
      <c r="L32" s="30"/>
    </row>
    <row r="33" spans="2:12" s="29" customFormat="1" ht="14.45" customHeight="1">
      <c r="B33" s="30"/>
      <c r="D33" s="25" t="s">
        <v>43</v>
      </c>
      <c r="E33" s="25" t="s">
        <v>44</v>
      </c>
      <c r="F33" s="96">
        <f>ROUND((SUM(BE86:BE109)),  2)</f>
        <v>0</v>
      </c>
      <c r="I33" s="97">
        <v>0.21</v>
      </c>
      <c r="J33" s="96">
        <f>ROUND(((SUM(BE86:BE109))*I33),  2)</f>
        <v>0</v>
      </c>
      <c r="L33" s="30"/>
    </row>
    <row r="34" spans="2:12" s="29" customFormat="1" ht="14.45" customHeight="1">
      <c r="B34" s="30"/>
      <c r="E34" s="25" t="s">
        <v>45</v>
      </c>
      <c r="F34" s="96">
        <f>ROUND((SUM(BF86:BF109)),  2)</f>
        <v>0</v>
      </c>
      <c r="I34" s="97">
        <v>0.15</v>
      </c>
      <c r="J34" s="96">
        <f>ROUND(((SUM(BF86:BF109))*I34),  2)</f>
        <v>0</v>
      </c>
      <c r="L34" s="30"/>
    </row>
    <row r="35" spans="2:12" s="29" customFormat="1" ht="14.45" hidden="1" customHeight="1">
      <c r="B35" s="30"/>
      <c r="E35" s="25" t="s">
        <v>46</v>
      </c>
      <c r="F35" s="96">
        <f>ROUND((SUM(BG86:BG109)),  2)</f>
        <v>0</v>
      </c>
      <c r="I35" s="97">
        <v>0.21</v>
      </c>
      <c r="J35" s="96">
        <f>0</f>
        <v>0</v>
      </c>
      <c r="L35" s="30"/>
    </row>
    <row r="36" spans="2:12" s="29" customFormat="1" ht="14.45" hidden="1" customHeight="1">
      <c r="B36" s="30"/>
      <c r="E36" s="25" t="s">
        <v>47</v>
      </c>
      <c r="F36" s="96">
        <f>ROUND((SUM(BH86:BH109)),  2)</f>
        <v>0</v>
      </c>
      <c r="I36" s="97">
        <v>0.15</v>
      </c>
      <c r="J36" s="96">
        <f>0</f>
        <v>0</v>
      </c>
      <c r="L36" s="30"/>
    </row>
    <row r="37" spans="2:12" s="29" customFormat="1" ht="14.45" hidden="1" customHeight="1">
      <c r="B37" s="30"/>
      <c r="E37" s="25" t="s">
        <v>48</v>
      </c>
      <c r="F37" s="96">
        <f>ROUND((SUM(BI86:BI109)),  2)</f>
        <v>0</v>
      </c>
      <c r="I37" s="97">
        <v>0</v>
      </c>
      <c r="J37" s="96">
        <f>0</f>
        <v>0</v>
      </c>
      <c r="L37" s="30"/>
    </row>
    <row r="38" spans="2:12" s="29" customFormat="1" ht="6.95" customHeight="1">
      <c r="B38" s="30"/>
      <c r="I38" s="85"/>
      <c r="L38" s="30"/>
    </row>
    <row r="39" spans="2:12" s="29" customFormat="1" ht="25.5" customHeight="1">
      <c r="B39" s="30"/>
      <c r="C39" s="98"/>
      <c r="D39" s="99" t="s">
        <v>49</v>
      </c>
      <c r="E39" s="51"/>
      <c r="F39" s="51"/>
      <c r="G39" s="100" t="s">
        <v>50</v>
      </c>
      <c r="H39" s="101" t="s">
        <v>51</v>
      </c>
      <c r="I39" s="102"/>
      <c r="J39" s="103">
        <f>SUM(J30:J37)</f>
        <v>0</v>
      </c>
      <c r="K39" s="104"/>
      <c r="L39" s="30"/>
    </row>
    <row r="40" spans="2:12" s="29" customFormat="1" ht="14.45" customHeight="1">
      <c r="B40" s="39"/>
      <c r="C40" s="40"/>
      <c r="D40" s="40"/>
      <c r="E40" s="40"/>
      <c r="F40" s="40"/>
      <c r="G40" s="40"/>
      <c r="H40" s="40"/>
      <c r="I40" s="105"/>
      <c r="J40" s="40"/>
      <c r="K40" s="40"/>
      <c r="L40" s="30"/>
    </row>
    <row r="44" spans="2:12" s="29" customFormat="1" ht="6.95" customHeight="1">
      <c r="B44" s="41"/>
      <c r="C44" s="42"/>
      <c r="D44" s="42"/>
      <c r="E44" s="42"/>
      <c r="F44" s="42"/>
      <c r="G44" s="42"/>
      <c r="H44" s="42"/>
      <c r="I44" s="106"/>
      <c r="J44" s="42"/>
      <c r="K44" s="42"/>
      <c r="L44" s="30"/>
    </row>
    <row r="45" spans="2:12" s="29" customFormat="1" ht="24.95" customHeight="1">
      <c r="B45" s="30"/>
      <c r="C45" s="20" t="s">
        <v>91</v>
      </c>
      <c r="I45" s="85"/>
      <c r="L45" s="30"/>
    </row>
    <row r="46" spans="2:12" s="29" customFormat="1" ht="6.95" customHeight="1">
      <c r="B46" s="30"/>
      <c r="I46" s="85"/>
      <c r="L46" s="30"/>
    </row>
    <row r="47" spans="2:12" s="29" customFormat="1" ht="12" customHeight="1">
      <c r="B47" s="30"/>
      <c r="C47" s="25" t="s">
        <v>15</v>
      </c>
      <c r="I47" s="85"/>
      <c r="L47" s="30"/>
    </row>
    <row r="48" spans="2:12" s="29" customFormat="1" ht="16.5" customHeight="1">
      <c r="B48" s="30"/>
      <c r="E48" s="217" t="str">
        <f>E7</f>
        <v>POUTNÍ KOSTEL SV. JANA NEPOMUCKÉHO NA ZELENÉ HOŘE – PARKOVÁ ÚPRAVA A KOMUNIKACE</v>
      </c>
      <c r="F48" s="217"/>
      <c r="G48" s="217"/>
      <c r="H48" s="217"/>
      <c r="I48" s="85"/>
      <c r="L48" s="30"/>
    </row>
    <row r="49" spans="2:47" s="29" customFormat="1" ht="12" customHeight="1">
      <c r="B49" s="30"/>
      <c r="C49" s="25" t="s">
        <v>89</v>
      </c>
      <c r="I49" s="85"/>
      <c r="L49" s="30"/>
    </row>
    <row r="50" spans="2:47" s="29" customFormat="1" ht="16.5" customHeight="1">
      <c r="B50" s="30"/>
      <c r="E50" s="2" t="str">
        <f>E9</f>
        <v>02 - Vedlejší a ostatní náklady</v>
      </c>
      <c r="F50" s="2"/>
      <c r="G50" s="2"/>
      <c r="H50" s="2"/>
      <c r="I50" s="85"/>
      <c r="L50" s="30"/>
    </row>
    <row r="51" spans="2:47" s="29" customFormat="1" ht="6.95" customHeight="1">
      <c r="B51" s="30"/>
      <c r="I51" s="85"/>
      <c r="L51" s="30"/>
    </row>
    <row r="52" spans="2:47" s="29" customFormat="1" ht="12" customHeight="1">
      <c r="B52" s="30"/>
      <c r="C52" s="25" t="s">
        <v>19</v>
      </c>
      <c r="F52" s="16" t="str">
        <f>F12</f>
        <v>město Žďár nad Sázavou, Zelená hora</v>
      </c>
      <c r="I52" s="86" t="s">
        <v>21</v>
      </c>
      <c r="J52" s="87" t="str">
        <f>IF(J12="","",J12)</f>
        <v>28. 5. 2019</v>
      </c>
      <c r="L52" s="30"/>
    </row>
    <row r="53" spans="2:47" s="29" customFormat="1" ht="6.95" customHeight="1">
      <c r="B53" s="30"/>
      <c r="I53" s="85"/>
      <c r="L53" s="30"/>
    </row>
    <row r="54" spans="2:47" s="29" customFormat="1" ht="24.95" customHeight="1">
      <c r="B54" s="30"/>
      <c r="C54" s="25" t="s">
        <v>23</v>
      </c>
      <c r="F54" s="16" t="str">
        <f>E15</f>
        <v>Ing. František Laštovička – UNI PROJEKT</v>
      </c>
      <c r="I54" s="86" t="s">
        <v>31</v>
      </c>
      <c r="J54" s="107" t="str">
        <f>E21</f>
        <v>Ing. Markéta Veličková M&amp;P ARCHITEKTI</v>
      </c>
      <c r="L54" s="30"/>
    </row>
    <row r="55" spans="2:47" s="29" customFormat="1" ht="13.7" customHeight="1">
      <c r="B55" s="30"/>
      <c r="C55" s="25" t="s">
        <v>29</v>
      </c>
      <c r="F55" s="16" t="str">
        <f>IF(E18="","",E18)</f>
        <v>Vyplň údaj</v>
      </c>
      <c r="I55" s="86" t="s">
        <v>36</v>
      </c>
      <c r="J55" s="107" t="str">
        <f>E24</f>
        <v>Čiklová</v>
      </c>
      <c r="L55" s="30"/>
    </row>
    <row r="56" spans="2:47" s="29" customFormat="1" ht="10.35" customHeight="1">
      <c r="B56" s="30"/>
      <c r="I56" s="85"/>
      <c r="L56" s="30"/>
    </row>
    <row r="57" spans="2:47" s="29" customFormat="1" ht="29.25" customHeight="1">
      <c r="B57" s="30"/>
      <c r="C57" s="108" t="s">
        <v>92</v>
      </c>
      <c r="D57" s="98"/>
      <c r="E57" s="98"/>
      <c r="F57" s="98"/>
      <c r="G57" s="98"/>
      <c r="H57" s="98"/>
      <c r="I57" s="109"/>
      <c r="J57" s="110" t="s">
        <v>93</v>
      </c>
      <c r="K57" s="98"/>
      <c r="L57" s="30"/>
    </row>
    <row r="58" spans="2:47" s="29" customFormat="1" ht="10.35" customHeight="1">
      <c r="B58" s="30"/>
      <c r="I58" s="85"/>
      <c r="L58" s="30"/>
    </row>
    <row r="59" spans="2:47" s="29" customFormat="1" ht="22.9" customHeight="1">
      <c r="B59" s="30"/>
      <c r="C59" s="111" t="s">
        <v>94</v>
      </c>
      <c r="I59" s="85"/>
      <c r="J59" s="93">
        <f>J86</f>
        <v>0</v>
      </c>
      <c r="L59" s="30"/>
      <c r="AU59" s="16" t="s">
        <v>95</v>
      </c>
    </row>
    <row r="60" spans="2:47" s="112" customFormat="1" ht="24.95" customHeight="1">
      <c r="B60" s="113"/>
      <c r="D60" s="114" t="s">
        <v>503</v>
      </c>
      <c r="E60" s="115"/>
      <c r="F60" s="115"/>
      <c r="G60" s="115"/>
      <c r="H60" s="115"/>
      <c r="I60" s="116"/>
      <c r="J60" s="117">
        <f>J87</f>
        <v>0</v>
      </c>
      <c r="L60" s="113"/>
    </row>
    <row r="61" spans="2:47" s="118" customFormat="1" ht="19.899999999999999" customHeight="1">
      <c r="B61" s="119"/>
      <c r="D61" s="120" t="s">
        <v>504</v>
      </c>
      <c r="E61" s="121"/>
      <c r="F61" s="121"/>
      <c r="G61" s="121"/>
      <c r="H61" s="121"/>
      <c r="I61" s="122"/>
      <c r="J61" s="123">
        <f>J88</f>
        <v>0</v>
      </c>
      <c r="L61" s="119"/>
    </row>
    <row r="62" spans="2:47" s="112" customFormat="1" ht="24.95" customHeight="1">
      <c r="B62" s="113"/>
      <c r="D62" s="114" t="s">
        <v>505</v>
      </c>
      <c r="E62" s="115"/>
      <c r="F62" s="115"/>
      <c r="G62" s="115"/>
      <c r="H62" s="115"/>
      <c r="I62" s="116"/>
      <c r="J62" s="117">
        <f>J91</f>
        <v>0</v>
      </c>
      <c r="L62" s="113"/>
    </row>
    <row r="63" spans="2:47" s="118" customFormat="1" ht="19.899999999999999" customHeight="1">
      <c r="B63" s="119"/>
      <c r="D63" s="120" t="s">
        <v>506</v>
      </c>
      <c r="E63" s="121"/>
      <c r="F63" s="121"/>
      <c r="G63" s="121"/>
      <c r="H63" s="121"/>
      <c r="I63" s="122"/>
      <c r="J63" s="123">
        <f>J92</f>
        <v>0</v>
      </c>
      <c r="L63" s="119"/>
    </row>
    <row r="64" spans="2:47" s="118" customFormat="1" ht="19.899999999999999" customHeight="1">
      <c r="B64" s="119"/>
      <c r="D64" s="120" t="s">
        <v>507</v>
      </c>
      <c r="E64" s="121"/>
      <c r="F64" s="121"/>
      <c r="G64" s="121"/>
      <c r="H64" s="121"/>
      <c r="I64" s="122"/>
      <c r="J64" s="123">
        <f>J101</f>
        <v>0</v>
      </c>
      <c r="L64" s="119"/>
    </row>
    <row r="65" spans="2:12" s="118" customFormat="1" ht="19.899999999999999" customHeight="1">
      <c r="B65" s="119"/>
      <c r="D65" s="120" t="s">
        <v>508</v>
      </c>
      <c r="E65" s="121"/>
      <c r="F65" s="121"/>
      <c r="G65" s="121"/>
      <c r="H65" s="121"/>
      <c r="I65" s="122"/>
      <c r="J65" s="123">
        <f>J104</f>
        <v>0</v>
      </c>
      <c r="L65" s="119"/>
    </row>
    <row r="66" spans="2:12" s="118" customFormat="1" ht="19.899999999999999" customHeight="1">
      <c r="B66" s="119"/>
      <c r="D66" s="120" t="s">
        <v>509</v>
      </c>
      <c r="E66" s="121"/>
      <c r="F66" s="121"/>
      <c r="G66" s="121"/>
      <c r="H66" s="121"/>
      <c r="I66" s="122"/>
      <c r="J66" s="123">
        <f>J107</f>
        <v>0</v>
      </c>
      <c r="L66" s="119"/>
    </row>
    <row r="67" spans="2:12" s="29" customFormat="1" ht="21.95" customHeight="1">
      <c r="B67" s="30"/>
      <c r="I67" s="85"/>
      <c r="L67" s="30"/>
    </row>
    <row r="68" spans="2:12" s="29" customFormat="1" ht="6.95" customHeight="1">
      <c r="B68" s="39"/>
      <c r="C68" s="40"/>
      <c r="D68" s="40"/>
      <c r="E68" s="40"/>
      <c r="F68" s="40"/>
      <c r="G68" s="40"/>
      <c r="H68" s="40"/>
      <c r="I68" s="105"/>
      <c r="J68" s="40"/>
      <c r="K68" s="40"/>
      <c r="L68" s="30"/>
    </row>
    <row r="72" spans="2:12" s="29" customFormat="1" ht="6.95" customHeight="1">
      <c r="B72" s="41"/>
      <c r="C72" s="42"/>
      <c r="D72" s="42"/>
      <c r="E72" s="42"/>
      <c r="F72" s="42"/>
      <c r="G72" s="42"/>
      <c r="H72" s="42"/>
      <c r="I72" s="106"/>
      <c r="J72" s="42"/>
      <c r="K72" s="42"/>
      <c r="L72" s="30"/>
    </row>
    <row r="73" spans="2:12" s="29" customFormat="1" ht="24.95" customHeight="1">
      <c r="B73" s="30"/>
      <c r="C73" s="20" t="s">
        <v>106</v>
      </c>
      <c r="I73" s="85"/>
      <c r="L73" s="30"/>
    </row>
    <row r="74" spans="2:12" s="29" customFormat="1" ht="6.95" customHeight="1">
      <c r="B74" s="30"/>
      <c r="I74" s="85"/>
      <c r="L74" s="30"/>
    </row>
    <row r="75" spans="2:12" s="29" customFormat="1" ht="12" customHeight="1">
      <c r="B75" s="30"/>
      <c r="C75" s="25" t="s">
        <v>15</v>
      </c>
      <c r="I75" s="85"/>
      <c r="L75" s="30"/>
    </row>
    <row r="76" spans="2:12" s="29" customFormat="1" ht="16.5" customHeight="1">
      <c r="B76" s="30"/>
      <c r="E76" s="217" t="str">
        <f>E7</f>
        <v>POUTNÍ KOSTEL SV. JANA NEPOMUCKÉHO NA ZELENÉ HOŘE – PARKOVÁ ÚPRAVA A KOMUNIKACE</v>
      </c>
      <c r="F76" s="217"/>
      <c r="G76" s="217"/>
      <c r="H76" s="217"/>
      <c r="I76" s="85"/>
      <c r="L76" s="30"/>
    </row>
    <row r="77" spans="2:12" s="29" customFormat="1" ht="12" customHeight="1">
      <c r="B77" s="30"/>
      <c r="C77" s="25" t="s">
        <v>89</v>
      </c>
      <c r="I77" s="85"/>
      <c r="L77" s="30"/>
    </row>
    <row r="78" spans="2:12" s="29" customFormat="1" ht="16.5" customHeight="1">
      <c r="B78" s="30"/>
      <c r="E78" s="2" t="str">
        <f>E9</f>
        <v>02 - Vedlejší a ostatní náklady</v>
      </c>
      <c r="F78" s="2"/>
      <c r="G78" s="2"/>
      <c r="H78" s="2"/>
      <c r="I78" s="85"/>
      <c r="L78" s="30"/>
    </row>
    <row r="79" spans="2:12" s="29" customFormat="1" ht="6.95" customHeight="1">
      <c r="B79" s="30"/>
      <c r="I79" s="85"/>
      <c r="L79" s="30"/>
    </row>
    <row r="80" spans="2:12" s="29" customFormat="1" ht="12" customHeight="1">
      <c r="B80" s="30"/>
      <c r="C80" s="25" t="s">
        <v>19</v>
      </c>
      <c r="F80" s="16" t="str">
        <f>F12</f>
        <v>město Žďár nad Sázavou, Zelená hora</v>
      </c>
      <c r="I80" s="86" t="s">
        <v>21</v>
      </c>
      <c r="J80" s="87" t="str">
        <f>IF(J12="","",J12)</f>
        <v>28. 5. 2019</v>
      </c>
      <c r="L80" s="30"/>
    </row>
    <row r="81" spans="2:65" s="29" customFormat="1" ht="6.95" customHeight="1">
      <c r="B81" s="30"/>
      <c r="I81" s="85"/>
      <c r="L81" s="30"/>
    </row>
    <row r="82" spans="2:65" s="29" customFormat="1" ht="24.95" customHeight="1">
      <c r="B82" s="30"/>
      <c r="C82" s="25" t="s">
        <v>23</v>
      </c>
      <c r="F82" s="16" t="str">
        <f>E15</f>
        <v>Ing. František Laštovička – UNI PROJEKT</v>
      </c>
      <c r="I82" s="86" t="s">
        <v>31</v>
      </c>
      <c r="J82" s="107" t="str">
        <f>E21</f>
        <v>Ing. Markéta Veličková M&amp;P ARCHITEKTI</v>
      </c>
      <c r="L82" s="30"/>
    </row>
    <row r="83" spans="2:65" s="29" customFormat="1" ht="13.7" customHeight="1">
      <c r="B83" s="30"/>
      <c r="C83" s="25" t="s">
        <v>29</v>
      </c>
      <c r="F83" s="16" t="str">
        <f>IF(E18="","",E18)</f>
        <v>Vyplň údaj</v>
      </c>
      <c r="I83" s="86" t="s">
        <v>36</v>
      </c>
      <c r="J83" s="107" t="str">
        <f>E24</f>
        <v>Čiklová</v>
      </c>
      <c r="L83" s="30"/>
    </row>
    <row r="84" spans="2:65" s="29" customFormat="1" ht="10.35" customHeight="1">
      <c r="B84" s="30"/>
      <c r="I84" s="85"/>
      <c r="L84" s="30"/>
    </row>
    <row r="85" spans="2:65" s="124" customFormat="1" ht="29.25" customHeight="1">
      <c r="B85" s="125"/>
      <c r="C85" s="126" t="s">
        <v>107</v>
      </c>
      <c r="D85" s="127" t="s">
        <v>58</v>
      </c>
      <c r="E85" s="127" t="s">
        <v>54</v>
      </c>
      <c r="F85" s="127" t="s">
        <v>55</v>
      </c>
      <c r="G85" s="127" t="s">
        <v>108</v>
      </c>
      <c r="H85" s="127" t="s">
        <v>109</v>
      </c>
      <c r="I85" s="128" t="s">
        <v>110</v>
      </c>
      <c r="J85" s="127" t="s">
        <v>93</v>
      </c>
      <c r="K85" s="129" t="s">
        <v>111</v>
      </c>
      <c r="L85" s="125"/>
      <c r="M85" s="53"/>
      <c r="N85" s="54" t="s">
        <v>43</v>
      </c>
      <c r="O85" s="54" t="s">
        <v>112</v>
      </c>
      <c r="P85" s="54" t="s">
        <v>113</v>
      </c>
      <c r="Q85" s="54" t="s">
        <v>114</v>
      </c>
      <c r="R85" s="54" t="s">
        <v>115</v>
      </c>
      <c r="S85" s="54" t="s">
        <v>116</v>
      </c>
      <c r="T85" s="55" t="s">
        <v>117</v>
      </c>
    </row>
    <row r="86" spans="2:65" s="29" customFormat="1" ht="22.9" customHeight="1">
      <c r="B86" s="30"/>
      <c r="C86" s="59" t="s">
        <v>118</v>
      </c>
      <c r="I86" s="85"/>
      <c r="J86" s="130">
        <f>BK86</f>
        <v>0</v>
      </c>
      <c r="L86" s="30"/>
      <c r="M86" s="56"/>
      <c r="N86" s="47"/>
      <c r="O86" s="47"/>
      <c r="P86" s="131">
        <f>P87+P91</f>
        <v>0</v>
      </c>
      <c r="Q86" s="47"/>
      <c r="R86" s="131">
        <f>R87+R91</f>
        <v>0</v>
      </c>
      <c r="S86" s="47"/>
      <c r="T86" s="132">
        <f>T87+T91</f>
        <v>0</v>
      </c>
      <c r="AT86" s="16" t="s">
        <v>72</v>
      </c>
      <c r="AU86" s="16" t="s">
        <v>95</v>
      </c>
      <c r="BK86" s="133">
        <f>BK87+BK91</f>
        <v>0</v>
      </c>
    </row>
    <row r="87" spans="2:65" s="134" customFormat="1" ht="25.9" customHeight="1">
      <c r="B87" s="135"/>
      <c r="D87" s="136" t="s">
        <v>72</v>
      </c>
      <c r="E87" s="137" t="s">
        <v>510</v>
      </c>
      <c r="F87" s="137" t="s">
        <v>511</v>
      </c>
      <c r="I87" s="138"/>
      <c r="J87" s="139">
        <f>BK87</f>
        <v>0</v>
      </c>
      <c r="L87" s="135"/>
      <c r="M87" s="140"/>
      <c r="N87" s="141"/>
      <c r="O87" s="141"/>
      <c r="P87" s="142">
        <f>P88</f>
        <v>0</v>
      </c>
      <c r="Q87" s="141"/>
      <c r="R87" s="142">
        <f>R88</f>
        <v>0</v>
      </c>
      <c r="S87" s="141"/>
      <c r="T87" s="143">
        <f>T88</f>
        <v>0</v>
      </c>
      <c r="AR87" s="136" t="s">
        <v>159</v>
      </c>
      <c r="AT87" s="144" t="s">
        <v>72</v>
      </c>
      <c r="AU87" s="144" t="s">
        <v>73</v>
      </c>
      <c r="AY87" s="136" t="s">
        <v>121</v>
      </c>
      <c r="BK87" s="145">
        <f>BK88</f>
        <v>0</v>
      </c>
    </row>
    <row r="88" spans="2:65" s="134" customFormat="1" ht="22.9" customHeight="1">
      <c r="B88" s="135"/>
      <c r="D88" s="136" t="s">
        <v>72</v>
      </c>
      <c r="E88" s="189" t="s">
        <v>512</v>
      </c>
      <c r="F88" s="189" t="s">
        <v>513</v>
      </c>
      <c r="I88" s="138"/>
      <c r="J88" s="190">
        <f>BK88</f>
        <v>0</v>
      </c>
      <c r="L88" s="135"/>
      <c r="M88" s="140"/>
      <c r="N88" s="141"/>
      <c r="O88" s="141"/>
      <c r="P88" s="142">
        <f>SUM(P89:P90)</f>
        <v>0</v>
      </c>
      <c r="Q88" s="141"/>
      <c r="R88" s="142">
        <f>SUM(R89:R90)</f>
        <v>0</v>
      </c>
      <c r="S88" s="141"/>
      <c r="T88" s="143">
        <f>SUM(T89:T90)</f>
        <v>0</v>
      </c>
      <c r="AR88" s="136" t="s">
        <v>159</v>
      </c>
      <c r="AT88" s="144" t="s">
        <v>72</v>
      </c>
      <c r="AU88" s="144" t="s">
        <v>81</v>
      </c>
      <c r="AY88" s="136" t="s">
        <v>121</v>
      </c>
      <c r="BK88" s="145">
        <f>SUM(BK89:BK90)</f>
        <v>0</v>
      </c>
    </row>
    <row r="89" spans="2:65" s="29" customFormat="1" ht="16.5" customHeight="1">
      <c r="B89" s="146"/>
      <c r="C89" s="147" t="s">
        <v>81</v>
      </c>
      <c r="D89" s="147" t="s">
        <v>122</v>
      </c>
      <c r="E89" s="148" t="s">
        <v>514</v>
      </c>
      <c r="F89" s="149" t="s">
        <v>515</v>
      </c>
      <c r="G89" s="150" t="s">
        <v>516</v>
      </c>
      <c r="H89" s="151">
        <v>1</v>
      </c>
      <c r="I89" s="152"/>
      <c r="J89" s="153">
        <f>ROUND(I89*H89,2)</f>
        <v>0</v>
      </c>
      <c r="K89" s="149"/>
      <c r="L89" s="30"/>
      <c r="M89" s="154"/>
      <c r="N89" s="155" t="s">
        <v>44</v>
      </c>
      <c r="O89" s="49"/>
      <c r="P89" s="156">
        <f>O89*H89</f>
        <v>0</v>
      </c>
      <c r="Q89" s="156">
        <v>0</v>
      </c>
      <c r="R89" s="156">
        <f>Q89*H89</f>
        <v>0</v>
      </c>
      <c r="S89" s="156">
        <v>0</v>
      </c>
      <c r="T89" s="157">
        <f>S89*H89</f>
        <v>0</v>
      </c>
      <c r="AR89" s="16" t="s">
        <v>517</v>
      </c>
      <c r="AT89" s="16" t="s">
        <v>122</v>
      </c>
      <c r="AU89" s="16" t="s">
        <v>83</v>
      </c>
      <c r="AY89" s="16" t="s">
        <v>121</v>
      </c>
      <c r="BE89" s="158">
        <f>IF(N89="základní",J89,0)</f>
        <v>0</v>
      </c>
      <c r="BF89" s="158">
        <f>IF(N89="snížená",J89,0)</f>
        <v>0</v>
      </c>
      <c r="BG89" s="158">
        <f>IF(N89="zákl. přenesená",J89,0)</f>
        <v>0</v>
      </c>
      <c r="BH89" s="158">
        <f>IF(N89="sníž. přenesená",J89,0)</f>
        <v>0</v>
      </c>
      <c r="BI89" s="158">
        <f>IF(N89="nulová",J89,0)</f>
        <v>0</v>
      </c>
      <c r="BJ89" s="16" t="s">
        <v>81</v>
      </c>
      <c r="BK89" s="158">
        <f>ROUND(I89*H89,2)</f>
        <v>0</v>
      </c>
      <c r="BL89" s="16" t="s">
        <v>517</v>
      </c>
      <c r="BM89" s="16" t="s">
        <v>518</v>
      </c>
    </row>
    <row r="90" spans="2:65" s="29" customFormat="1">
      <c r="B90" s="30"/>
      <c r="D90" s="159" t="s">
        <v>129</v>
      </c>
      <c r="F90" s="160" t="s">
        <v>515</v>
      </c>
      <c r="I90" s="85"/>
      <c r="L90" s="30"/>
      <c r="M90" s="161"/>
      <c r="N90" s="49"/>
      <c r="O90" s="49"/>
      <c r="P90" s="49"/>
      <c r="Q90" s="49"/>
      <c r="R90" s="49"/>
      <c r="S90" s="49"/>
      <c r="T90" s="50"/>
      <c r="AT90" s="16" t="s">
        <v>129</v>
      </c>
      <c r="AU90" s="16" t="s">
        <v>83</v>
      </c>
    </row>
    <row r="91" spans="2:65" s="134" customFormat="1" ht="25.9" customHeight="1">
      <c r="B91" s="135"/>
      <c r="D91" s="136" t="s">
        <v>72</v>
      </c>
      <c r="E91" s="137" t="s">
        <v>519</v>
      </c>
      <c r="F91" s="137" t="s">
        <v>520</v>
      </c>
      <c r="I91" s="138"/>
      <c r="J91" s="139">
        <f>BK91</f>
        <v>0</v>
      </c>
      <c r="L91" s="135"/>
      <c r="M91" s="140"/>
      <c r="N91" s="141"/>
      <c r="O91" s="141"/>
      <c r="P91" s="142">
        <f>P92+P101+P104+P107</f>
        <v>0</v>
      </c>
      <c r="Q91" s="141"/>
      <c r="R91" s="142">
        <f>R92+R101+R104+R107</f>
        <v>0</v>
      </c>
      <c r="S91" s="141"/>
      <c r="T91" s="143">
        <f>T92+T101+T104+T107</f>
        <v>0</v>
      </c>
      <c r="AR91" s="136" t="s">
        <v>159</v>
      </c>
      <c r="AT91" s="144" t="s">
        <v>72</v>
      </c>
      <c r="AU91" s="144" t="s">
        <v>73</v>
      </c>
      <c r="AY91" s="136" t="s">
        <v>121</v>
      </c>
      <c r="BK91" s="145">
        <f>BK92+BK101+BK104+BK107</f>
        <v>0</v>
      </c>
    </row>
    <row r="92" spans="2:65" s="134" customFormat="1" ht="22.9" customHeight="1">
      <c r="B92" s="135"/>
      <c r="D92" s="136" t="s">
        <v>72</v>
      </c>
      <c r="E92" s="189" t="s">
        <v>521</v>
      </c>
      <c r="F92" s="189" t="s">
        <v>522</v>
      </c>
      <c r="I92" s="138"/>
      <c r="J92" s="190">
        <f>BK92</f>
        <v>0</v>
      </c>
      <c r="L92" s="135"/>
      <c r="M92" s="140"/>
      <c r="N92" s="141"/>
      <c r="O92" s="141"/>
      <c r="P92" s="142">
        <f>SUM(P93:P100)</f>
        <v>0</v>
      </c>
      <c r="Q92" s="141"/>
      <c r="R92" s="142">
        <f>SUM(R93:R100)</f>
        <v>0</v>
      </c>
      <c r="S92" s="141"/>
      <c r="T92" s="143">
        <f>SUM(T93:T100)</f>
        <v>0</v>
      </c>
      <c r="AR92" s="136" t="s">
        <v>159</v>
      </c>
      <c r="AT92" s="144" t="s">
        <v>72</v>
      </c>
      <c r="AU92" s="144" t="s">
        <v>81</v>
      </c>
      <c r="AY92" s="136" t="s">
        <v>121</v>
      </c>
      <c r="BK92" s="145">
        <f>SUM(BK93:BK100)</f>
        <v>0</v>
      </c>
    </row>
    <row r="93" spans="2:65" s="29" customFormat="1" ht="16.5" customHeight="1">
      <c r="B93" s="146"/>
      <c r="C93" s="147" t="s">
        <v>83</v>
      </c>
      <c r="D93" s="147" t="s">
        <v>122</v>
      </c>
      <c r="E93" s="148" t="s">
        <v>523</v>
      </c>
      <c r="F93" s="149" t="s">
        <v>524</v>
      </c>
      <c r="G93" s="150" t="s">
        <v>516</v>
      </c>
      <c r="H93" s="151">
        <v>1</v>
      </c>
      <c r="I93" s="152"/>
      <c r="J93" s="153">
        <f>ROUND(I93*H93,2)</f>
        <v>0</v>
      </c>
      <c r="K93" s="149" t="s">
        <v>126</v>
      </c>
      <c r="L93" s="30"/>
      <c r="M93" s="154"/>
      <c r="N93" s="155" t="s">
        <v>44</v>
      </c>
      <c r="O93" s="49"/>
      <c r="P93" s="156">
        <f>O93*H93</f>
        <v>0</v>
      </c>
      <c r="Q93" s="156">
        <v>0</v>
      </c>
      <c r="R93" s="156">
        <f>Q93*H93</f>
        <v>0</v>
      </c>
      <c r="S93" s="156">
        <v>0</v>
      </c>
      <c r="T93" s="157">
        <f>S93*H93</f>
        <v>0</v>
      </c>
      <c r="AR93" s="16" t="s">
        <v>517</v>
      </c>
      <c r="AT93" s="16" t="s">
        <v>122</v>
      </c>
      <c r="AU93" s="16" t="s">
        <v>83</v>
      </c>
      <c r="AY93" s="16" t="s">
        <v>121</v>
      </c>
      <c r="BE93" s="158">
        <f>IF(N93="základní",J93,0)</f>
        <v>0</v>
      </c>
      <c r="BF93" s="158">
        <f>IF(N93="snížená",J93,0)</f>
        <v>0</v>
      </c>
      <c r="BG93" s="158">
        <f>IF(N93="zákl. přenesená",J93,0)</f>
        <v>0</v>
      </c>
      <c r="BH93" s="158">
        <f>IF(N93="sníž. přenesená",J93,0)</f>
        <v>0</v>
      </c>
      <c r="BI93" s="158">
        <f>IF(N93="nulová",J93,0)</f>
        <v>0</v>
      </c>
      <c r="BJ93" s="16" t="s">
        <v>81</v>
      </c>
      <c r="BK93" s="158">
        <f>ROUND(I93*H93,2)</f>
        <v>0</v>
      </c>
      <c r="BL93" s="16" t="s">
        <v>517</v>
      </c>
      <c r="BM93" s="16" t="s">
        <v>525</v>
      </c>
    </row>
    <row r="94" spans="2:65" s="29" customFormat="1">
      <c r="B94" s="30"/>
      <c r="D94" s="159" t="s">
        <v>129</v>
      </c>
      <c r="F94" s="160" t="s">
        <v>524</v>
      </c>
      <c r="I94" s="85"/>
      <c r="L94" s="30"/>
      <c r="M94" s="161"/>
      <c r="N94" s="49"/>
      <c r="O94" s="49"/>
      <c r="P94" s="49"/>
      <c r="Q94" s="49"/>
      <c r="R94" s="49"/>
      <c r="S94" s="49"/>
      <c r="T94" s="50"/>
      <c r="AT94" s="16" t="s">
        <v>129</v>
      </c>
      <c r="AU94" s="16" t="s">
        <v>83</v>
      </c>
    </row>
    <row r="95" spans="2:65" s="171" customFormat="1">
      <c r="B95" s="172"/>
      <c r="D95" s="159" t="s">
        <v>133</v>
      </c>
      <c r="E95" s="173"/>
      <c r="F95" s="174" t="s">
        <v>526</v>
      </c>
      <c r="H95" s="175">
        <v>1</v>
      </c>
      <c r="I95" s="176"/>
      <c r="L95" s="172"/>
      <c r="M95" s="177"/>
      <c r="N95" s="178"/>
      <c r="O95" s="178"/>
      <c r="P95" s="178"/>
      <c r="Q95" s="178"/>
      <c r="R95" s="178"/>
      <c r="S95" s="178"/>
      <c r="T95" s="179"/>
      <c r="AT95" s="173" t="s">
        <v>133</v>
      </c>
      <c r="AU95" s="173" t="s">
        <v>83</v>
      </c>
      <c r="AV95" s="171" t="s">
        <v>83</v>
      </c>
      <c r="AW95" s="171" t="s">
        <v>35</v>
      </c>
      <c r="AX95" s="171" t="s">
        <v>81</v>
      </c>
      <c r="AY95" s="173" t="s">
        <v>121</v>
      </c>
    </row>
    <row r="96" spans="2:65" s="29" customFormat="1" ht="16.5" customHeight="1">
      <c r="B96" s="146"/>
      <c r="C96" s="147" t="s">
        <v>142</v>
      </c>
      <c r="D96" s="147" t="s">
        <v>122</v>
      </c>
      <c r="E96" s="148" t="s">
        <v>527</v>
      </c>
      <c r="F96" s="149" t="s">
        <v>528</v>
      </c>
      <c r="G96" s="150" t="s">
        <v>516</v>
      </c>
      <c r="H96" s="151">
        <v>1</v>
      </c>
      <c r="I96" s="152"/>
      <c r="J96" s="153">
        <f>ROUND(I96*H96,2)</f>
        <v>0</v>
      </c>
      <c r="K96" s="149" t="s">
        <v>126</v>
      </c>
      <c r="L96" s="30"/>
      <c r="M96" s="154"/>
      <c r="N96" s="155" t="s">
        <v>44</v>
      </c>
      <c r="O96" s="49"/>
      <c r="P96" s="156">
        <f>O96*H96</f>
        <v>0</v>
      </c>
      <c r="Q96" s="156">
        <v>0</v>
      </c>
      <c r="R96" s="156">
        <f>Q96*H96</f>
        <v>0</v>
      </c>
      <c r="S96" s="156">
        <v>0</v>
      </c>
      <c r="T96" s="157">
        <f>S96*H96</f>
        <v>0</v>
      </c>
      <c r="AR96" s="16" t="s">
        <v>517</v>
      </c>
      <c r="AT96" s="16" t="s">
        <v>122</v>
      </c>
      <c r="AU96" s="16" t="s">
        <v>83</v>
      </c>
      <c r="AY96" s="16" t="s">
        <v>121</v>
      </c>
      <c r="BE96" s="158">
        <f>IF(N96="základní",J96,0)</f>
        <v>0</v>
      </c>
      <c r="BF96" s="158">
        <f>IF(N96="snížená",J96,0)</f>
        <v>0</v>
      </c>
      <c r="BG96" s="158">
        <f>IF(N96="zákl. přenesená",J96,0)</f>
        <v>0</v>
      </c>
      <c r="BH96" s="158">
        <f>IF(N96="sníž. přenesená",J96,0)</f>
        <v>0</v>
      </c>
      <c r="BI96" s="158">
        <f>IF(N96="nulová",J96,0)</f>
        <v>0</v>
      </c>
      <c r="BJ96" s="16" t="s">
        <v>81</v>
      </c>
      <c r="BK96" s="158">
        <f>ROUND(I96*H96,2)</f>
        <v>0</v>
      </c>
      <c r="BL96" s="16" t="s">
        <v>517</v>
      </c>
      <c r="BM96" s="16" t="s">
        <v>529</v>
      </c>
    </row>
    <row r="97" spans="2:65" s="29" customFormat="1">
      <c r="B97" s="30"/>
      <c r="D97" s="159" t="s">
        <v>129</v>
      </c>
      <c r="F97" s="160" t="s">
        <v>528</v>
      </c>
      <c r="I97" s="85"/>
      <c r="L97" s="30"/>
      <c r="M97" s="161"/>
      <c r="N97" s="49"/>
      <c r="O97" s="49"/>
      <c r="P97" s="49"/>
      <c r="Q97" s="49"/>
      <c r="R97" s="49"/>
      <c r="S97" s="49"/>
      <c r="T97" s="50"/>
      <c r="AT97" s="16" t="s">
        <v>129</v>
      </c>
      <c r="AU97" s="16" t="s">
        <v>83</v>
      </c>
    </row>
    <row r="98" spans="2:65" s="171" customFormat="1">
      <c r="B98" s="172"/>
      <c r="D98" s="159" t="s">
        <v>133</v>
      </c>
      <c r="E98" s="173"/>
      <c r="F98" s="174" t="s">
        <v>530</v>
      </c>
      <c r="H98" s="175">
        <v>1</v>
      </c>
      <c r="I98" s="176"/>
      <c r="L98" s="172"/>
      <c r="M98" s="177"/>
      <c r="N98" s="178"/>
      <c r="O98" s="178"/>
      <c r="P98" s="178"/>
      <c r="Q98" s="178"/>
      <c r="R98" s="178"/>
      <c r="S98" s="178"/>
      <c r="T98" s="179"/>
      <c r="AT98" s="173" t="s">
        <v>133</v>
      </c>
      <c r="AU98" s="173" t="s">
        <v>83</v>
      </c>
      <c r="AV98" s="171" t="s">
        <v>83</v>
      </c>
      <c r="AW98" s="171" t="s">
        <v>35</v>
      </c>
      <c r="AX98" s="171" t="s">
        <v>81</v>
      </c>
      <c r="AY98" s="173" t="s">
        <v>121</v>
      </c>
    </row>
    <row r="99" spans="2:65" s="29" customFormat="1" ht="16.5" customHeight="1">
      <c r="B99" s="146"/>
      <c r="C99" s="147" t="s">
        <v>127</v>
      </c>
      <c r="D99" s="147" t="s">
        <v>122</v>
      </c>
      <c r="E99" s="148" t="s">
        <v>531</v>
      </c>
      <c r="F99" s="149" t="s">
        <v>532</v>
      </c>
      <c r="G99" s="150" t="s">
        <v>516</v>
      </c>
      <c r="H99" s="151">
        <v>1</v>
      </c>
      <c r="I99" s="152"/>
      <c r="J99" s="153">
        <f>ROUND(I99*H99,2)</f>
        <v>0</v>
      </c>
      <c r="K99" s="149" t="s">
        <v>126</v>
      </c>
      <c r="L99" s="30"/>
      <c r="M99" s="154"/>
      <c r="N99" s="155" t="s">
        <v>44</v>
      </c>
      <c r="O99" s="49"/>
      <c r="P99" s="156">
        <f>O99*H99</f>
        <v>0</v>
      </c>
      <c r="Q99" s="156">
        <v>0</v>
      </c>
      <c r="R99" s="156">
        <f>Q99*H99</f>
        <v>0</v>
      </c>
      <c r="S99" s="156">
        <v>0</v>
      </c>
      <c r="T99" s="157">
        <f>S99*H99</f>
        <v>0</v>
      </c>
      <c r="AR99" s="16" t="s">
        <v>517</v>
      </c>
      <c r="AT99" s="16" t="s">
        <v>122</v>
      </c>
      <c r="AU99" s="16" t="s">
        <v>83</v>
      </c>
      <c r="AY99" s="16" t="s">
        <v>121</v>
      </c>
      <c r="BE99" s="158">
        <f>IF(N99="základní",J99,0)</f>
        <v>0</v>
      </c>
      <c r="BF99" s="158">
        <f>IF(N99="snížená",J99,0)</f>
        <v>0</v>
      </c>
      <c r="BG99" s="158">
        <f>IF(N99="zákl. přenesená",J99,0)</f>
        <v>0</v>
      </c>
      <c r="BH99" s="158">
        <f>IF(N99="sníž. přenesená",J99,0)</f>
        <v>0</v>
      </c>
      <c r="BI99" s="158">
        <f>IF(N99="nulová",J99,0)</f>
        <v>0</v>
      </c>
      <c r="BJ99" s="16" t="s">
        <v>81</v>
      </c>
      <c r="BK99" s="158">
        <f>ROUND(I99*H99,2)</f>
        <v>0</v>
      </c>
      <c r="BL99" s="16" t="s">
        <v>517</v>
      </c>
      <c r="BM99" s="16" t="s">
        <v>533</v>
      </c>
    </row>
    <row r="100" spans="2:65" s="29" customFormat="1">
      <c r="B100" s="30"/>
      <c r="D100" s="159" t="s">
        <v>129</v>
      </c>
      <c r="F100" s="160" t="s">
        <v>532</v>
      </c>
      <c r="I100" s="85"/>
      <c r="L100" s="30"/>
      <c r="M100" s="161"/>
      <c r="N100" s="49"/>
      <c r="O100" s="49"/>
      <c r="P100" s="49"/>
      <c r="Q100" s="49"/>
      <c r="R100" s="49"/>
      <c r="S100" s="49"/>
      <c r="T100" s="50"/>
      <c r="AT100" s="16" t="s">
        <v>129</v>
      </c>
      <c r="AU100" s="16" t="s">
        <v>83</v>
      </c>
    </row>
    <row r="101" spans="2:65" s="134" customFormat="1" ht="22.9" customHeight="1">
      <c r="B101" s="135"/>
      <c r="D101" s="136" t="s">
        <v>72</v>
      </c>
      <c r="E101" s="189" t="s">
        <v>534</v>
      </c>
      <c r="F101" s="189" t="s">
        <v>535</v>
      </c>
      <c r="I101" s="138"/>
      <c r="J101" s="190">
        <f>BK101</f>
        <v>0</v>
      </c>
      <c r="L101" s="135"/>
      <c r="M101" s="140"/>
      <c r="N101" s="141"/>
      <c r="O101" s="141"/>
      <c r="P101" s="142">
        <f>SUM(P102:P103)</f>
        <v>0</v>
      </c>
      <c r="Q101" s="141"/>
      <c r="R101" s="142">
        <f>SUM(R102:R103)</f>
        <v>0</v>
      </c>
      <c r="S101" s="141"/>
      <c r="T101" s="143">
        <f>SUM(T102:T103)</f>
        <v>0</v>
      </c>
      <c r="AR101" s="136" t="s">
        <v>159</v>
      </c>
      <c r="AT101" s="144" t="s">
        <v>72</v>
      </c>
      <c r="AU101" s="144" t="s">
        <v>81</v>
      </c>
      <c r="AY101" s="136" t="s">
        <v>121</v>
      </c>
      <c r="BK101" s="145">
        <f>SUM(BK102:BK103)</f>
        <v>0</v>
      </c>
    </row>
    <row r="102" spans="2:65" s="29" customFormat="1" ht="16.5" customHeight="1">
      <c r="B102" s="146"/>
      <c r="C102" s="147" t="s">
        <v>159</v>
      </c>
      <c r="D102" s="147" t="s">
        <v>122</v>
      </c>
      <c r="E102" s="148" t="s">
        <v>536</v>
      </c>
      <c r="F102" s="149" t="s">
        <v>535</v>
      </c>
      <c r="G102" s="150" t="s">
        <v>516</v>
      </c>
      <c r="H102" s="151">
        <v>1</v>
      </c>
      <c r="I102" s="152"/>
      <c r="J102" s="153">
        <f>ROUND(I102*H102,2)</f>
        <v>0</v>
      </c>
      <c r="K102" s="149" t="s">
        <v>126</v>
      </c>
      <c r="L102" s="30"/>
      <c r="M102" s="154"/>
      <c r="N102" s="155" t="s">
        <v>44</v>
      </c>
      <c r="O102" s="49"/>
      <c r="P102" s="156">
        <f>O102*H102</f>
        <v>0</v>
      </c>
      <c r="Q102" s="156">
        <v>0</v>
      </c>
      <c r="R102" s="156">
        <f>Q102*H102</f>
        <v>0</v>
      </c>
      <c r="S102" s="156">
        <v>0</v>
      </c>
      <c r="T102" s="157">
        <f>S102*H102</f>
        <v>0</v>
      </c>
      <c r="AR102" s="16" t="s">
        <v>517</v>
      </c>
      <c r="AT102" s="16" t="s">
        <v>122</v>
      </c>
      <c r="AU102" s="16" t="s">
        <v>83</v>
      </c>
      <c r="AY102" s="16" t="s">
        <v>121</v>
      </c>
      <c r="BE102" s="158">
        <f>IF(N102="základní",J102,0)</f>
        <v>0</v>
      </c>
      <c r="BF102" s="158">
        <f>IF(N102="snížená",J102,0)</f>
        <v>0</v>
      </c>
      <c r="BG102" s="158">
        <f>IF(N102="zákl. přenesená",J102,0)</f>
        <v>0</v>
      </c>
      <c r="BH102" s="158">
        <f>IF(N102="sníž. přenesená",J102,0)</f>
        <v>0</v>
      </c>
      <c r="BI102" s="158">
        <f>IF(N102="nulová",J102,0)</f>
        <v>0</v>
      </c>
      <c r="BJ102" s="16" t="s">
        <v>81</v>
      </c>
      <c r="BK102" s="158">
        <f>ROUND(I102*H102,2)</f>
        <v>0</v>
      </c>
      <c r="BL102" s="16" t="s">
        <v>517</v>
      </c>
      <c r="BM102" s="16" t="s">
        <v>537</v>
      </c>
    </row>
    <row r="103" spans="2:65" s="29" customFormat="1">
      <c r="B103" s="30"/>
      <c r="D103" s="159" t="s">
        <v>129</v>
      </c>
      <c r="F103" s="160" t="s">
        <v>535</v>
      </c>
      <c r="I103" s="85"/>
      <c r="L103" s="30"/>
      <c r="M103" s="161"/>
      <c r="N103" s="49"/>
      <c r="O103" s="49"/>
      <c r="P103" s="49"/>
      <c r="Q103" s="49"/>
      <c r="R103" s="49"/>
      <c r="S103" s="49"/>
      <c r="T103" s="50"/>
      <c r="AT103" s="16" t="s">
        <v>129</v>
      </c>
      <c r="AU103" s="16" t="s">
        <v>83</v>
      </c>
    </row>
    <row r="104" spans="2:65" s="134" customFormat="1" ht="22.9" customHeight="1">
      <c r="B104" s="135"/>
      <c r="D104" s="136" t="s">
        <v>72</v>
      </c>
      <c r="E104" s="189" t="s">
        <v>538</v>
      </c>
      <c r="F104" s="189" t="s">
        <v>539</v>
      </c>
      <c r="I104" s="138"/>
      <c r="J104" s="190">
        <f>BK104</f>
        <v>0</v>
      </c>
      <c r="L104" s="135"/>
      <c r="M104" s="140"/>
      <c r="N104" s="141"/>
      <c r="O104" s="141"/>
      <c r="P104" s="142">
        <f>SUM(P105:P106)</f>
        <v>0</v>
      </c>
      <c r="Q104" s="141"/>
      <c r="R104" s="142">
        <f>SUM(R105:R106)</f>
        <v>0</v>
      </c>
      <c r="S104" s="141"/>
      <c r="T104" s="143">
        <f>SUM(T105:T106)</f>
        <v>0</v>
      </c>
      <c r="AR104" s="136" t="s">
        <v>159</v>
      </c>
      <c r="AT104" s="144" t="s">
        <v>72</v>
      </c>
      <c r="AU104" s="144" t="s">
        <v>81</v>
      </c>
      <c r="AY104" s="136" t="s">
        <v>121</v>
      </c>
      <c r="BK104" s="145">
        <f>SUM(BK105:BK106)</f>
        <v>0</v>
      </c>
    </row>
    <row r="105" spans="2:65" s="29" customFormat="1" ht="16.5" customHeight="1">
      <c r="B105" s="146"/>
      <c r="C105" s="147">
        <v>6</v>
      </c>
      <c r="D105" s="147" t="s">
        <v>122</v>
      </c>
      <c r="E105" s="148" t="s">
        <v>540</v>
      </c>
      <c r="F105" s="149" t="s">
        <v>541</v>
      </c>
      <c r="G105" s="150" t="s">
        <v>516</v>
      </c>
      <c r="H105" s="151">
        <v>1</v>
      </c>
      <c r="I105" s="152"/>
      <c r="J105" s="153">
        <f>ROUND(I105*H105,2)</f>
        <v>0</v>
      </c>
      <c r="K105" s="149" t="s">
        <v>126</v>
      </c>
      <c r="L105" s="30"/>
      <c r="M105" s="154"/>
      <c r="N105" s="155" t="s">
        <v>44</v>
      </c>
      <c r="O105" s="49"/>
      <c r="P105" s="156">
        <f>O105*H105</f>
        <v>0</v>
      </c>
      <c r="Q105" s="156">
        <v>0</v>
      </c>
      <c r="R105" s="156">
        <f>Q105*H105</f>
        <v>0</v>
      </c>
      <c r="S105" s="156">
        <v>0</v>
      </c>
      <c r="T105" s="157">
        <f>S105*H105</f>
        <v>0</v>
      </c>
      <c r="AR105" s="16" t="s">
        <v>517</v>
      </c>
      <c r="AT105" s="16" t="s">
        <v>122</v>
      </c>
      <c r="AU105" s="16" t="s">
        <v>83</v>
      </c>
      <c r="AY105" s="16" t="s">
        <v>121</v>
      </c>
      <c r="BE105" s="158">
        <f>IF(N105="základní",J105,0)</f>
        <v>0</v>
      </c>
      <c r="BF105" s="158">
        <f>IF(N105="snížená",J105,0)</f>
        <v>0</v>
      </c>
      <c r="BG105" s="158">
        <f>IF(N105="zákl. přenesená",J105,0)</f>
        <v>0</v>
      </c>
      <c r="BH105" s="158">
        <f>IF(N105="sníž. přenesená",J105,0)</f>
        <v>0</v>
      </c>
      <c r="BI105" s="158">
        <f>IF(N105="nulová",J105,0)</f>
        <v>0</v>
      </c>
      <c r="BJ105" s="16" t="s">
        <v>81</v>
      </c>
      <c r="BK105" s="158">
        <f>ROUND(I105*H105,2)</f>
        <v>0</v>
      </c>
      <c r="BL105" s="16" t="s">
        <v>517</v>
      </c>
      <c r="BM105" s="16" t="s">
        <v>542</v>
      </c>
    </row>
    <row r="106" spans="2:65" s="29" customFormat="1">
      <c r="B106" s="30"/>
      <c r="D106" s="159" t="s">
        <v>129</v>
      </c>
      <c r="F106" s="160" t="s">
        <v>541</v>
      </c>
      <c r="I106" s="85"/>
      <c r="L106" s="30"/>
      <c r="M106" s="161"/>
      <c r="N106" s="49"/>
      <c r="O106" s="49"/>
      <c r="P106" s="49"/>
      <c r="Q106" s="49"/>
      <c r="R106" s="49"/>
      <c r="S106" s="49"/>
      <c r="T106" s="50"/>
      <c r="AT106" s="16" t="s">
        <v>129</v>
      </c>
      <c r="AU106" s="16" t="s">
        <v>83</v>
      </c>
    </row>
    <row r="107" spans="2:65" s="134" customFormat="1" ht="22.9" customHeight="1">
      <c r="B107" s="135"/>
      <c r="D107" s="136" t="s">
        <v>72</v>
      </c>
      <c r="E107" s="189" t="s">
        <v>543</v>
      </c>
      <c r="F107" s="189" t="s">
        <v>544</v>
      </c>
      <c r="I107" s="138"/>
      <c r="J107" s="190">
        <f>BK107</f>
        <v>0</v>
      </c>
      <c r="L107" s="135"/>
      <c r="M107" s="140"/>
      <c r="N107" s="141"/>
      <c r="O107" s="141"/>
      <c r="P107" s="142">
        <f>SUM(P108:P109)</f>
        <v>0</v>
      </c>
      <c r="Q107" s="141"/>
      <c r="R107" s="142">
        <f>SUM(R108:R109)</f>
        <v>0</v>
      </c>
      <c r="S107" s="141"/>
      <c r="T107" s="143">
        <f>SUM(T108:T109)</f>
        <v>0</v>
      </c>
      <c r="AR107" s="136" t="s">
        <v>159</v>
      </c>
      <c r="AT107" s="144" t="s">
        <v>72</v>
      </c>
      <c r="AU107" s="144" t="s">
        <v>81</v>
      </c>
      <c r="AY107" s="136" t="s">
        <v>121</v>
      </c>
      <c r="BK107" s="145">
        <f>SUM(BK108:BK109)</f>
        <v>0</v>
      </c>
    </row>
    <row r="108" spans="2:65" s="29" customFormat="1" ht="16.5" customHeight="1">
      <c r="B108" s="146"/>
      <c r="C108" s="147">
        <v>7</v>
      </c>
      <c r="D108" s="147" t="s">
        <v>122</v>
      </c>
      <c r="E108" s="148" t="s">
        <v>545</v>
      </c>
      <c r="F108" s="149" t="s">
        <v>546</v>
      </c>
      <c r="G108" s="150" t="s">
        <v>516</v>
      </c>
      <c r="H108" s="151">
        <v>1</v>
      </c>
      <c r="I108" s="152"/>
      <c r="J108" s="153">
        <f>ROUND(I108*H108,2)</f>
        <v>0</v>
      </c>
      <c r="K108" s="149" t="s">
        <v>126</v>
      </c>
      <c r="L108" s="30"/>
      <c r="M108" s="154"/>
      <c r="N108" s="155" t="s">
        <v>44</v>
      </c>
      <c r="O108" s="49"/>
      <c r="P108" s="156">
        <f>O108*H108</f>
        <v>0</v>
      </c>
      <c r="Q108" s="156">
        <v>0</v>
      </c>
      <c r="R108" s="156">
        <f>Q108*H108</f>
        <v>0</v>
      </c>
      <c r="S108" s="156">
        <v>0</v>
      </c>
      <c r="T108" s="157">
        <f>S108*H108</f>
        <v>0</v>
      </c>
      <c r="AR108" s="16" t="s">
        <v>517</v>
      </c>
      <c r="AT108" s="16" t="s">
        <v>122</v>
      </c>
      <c r="AU108" s="16" t="s">
        <v>83</v>
      </c>
      <c r="AY108" s="16" t="s">
        <v>121</v>
      </c>
      <c r="BE108" s="158">
        <f>IF(N108="základní",J108,0)</f>
        <v>0</v>
      </c>
      <c r="BF108" s="158">
        <f>IF(N108="snížená",J108,0)</f>
        <v>0</v>
      </c>
      <c r="BG108" s="158">
        <f>IF(N108="zákl. přenesená",J108,0)</f>
        <v>0</v>
      </c>
      <c r="BH108" s="158">
        <f>IF(N108="sníž. přenesená",J108,0)</f>
        <v>0</v>
      </c>
      <c r="BI108" s="158">
        <f>IF(N108="nulová",J108,0)</f>
        <v>0</v>
      </c>
      <c r="BJ108" s="16" t="s">
        <v>81</v>
      </c>
      <c r="BK108" s="158">
        <f>ROUND(I108*H108,2)</f>
        <v>0</v>
      </c>
      <c r="BL108" s="16" t="s">
        <v>517</v>
      </c>
      <c r="BM108" s="16" t="s">
        <v>547</v>
      </c>
    </row>
    <row r="109" spans="2:65" s="29" customFormat="1">
      <c r="B109" s="30"/>
      <c r="D109" s="159" t="s">
        <v>129</v>
      </c>
      <c r="F109" s="160" t="s">
        <v>546</v>
      </c>
      <c r="I109" s="85"/>
      <c r="L109" s="30"/>
      <c r="M109" s="204"/>
      <c r="N109" s="205"/>
      <c r="O109" s="205"/>
      <c r="P109" s="205"/>
      <c r="Q109" s="205"/>
      <c r="R109" s="205"/>
      <c r="S109" s="205"/>
      <c r="T109" s="206"/>
      <c r="AT109" s="16" t="s">
        <v>129</v>
      </c>
      <c r="AU109" s="16" t="s">
        <v>83</v>
      </c>
    </row>
    <row r="110" spans="2:65" s="29" customFormat="1" ht="6.95" customHeight="1">
      <c r="B110" s="39"/>
      <c r="C110" s="40"/>
      <c r="D110" s="40"/>
      <c r="E110" s="40"/>
      <c r="F110" s="40"/>
      <c r="G110" s="40"/>
      <c r="H110" s="40"/>
      <c r="I110" s="105"/>
      <c r="J110" s="40"/>
      <c r="K110" s="40"/>
      <c r="L110" s="30"/>
    </row>
  </sheetData>
  <autoFilter ref="C85:K109" xr:uid="{00000000-0009-0000-0000-000002000000}"/>
  <mergeCells count="9">
    <mergeCell ref="E48:H48"/>
    <mergeCell ref="E50:H50"/>
    <mergeCell ref="E76:H76"/>
    <mergeCell ref="E78:H78"/>
    <mergeCell ref="L2:V2"/>
    <mergeCell ref="E7:H7"/>
    <mergeCell ref="E9:H9"/>
    <mergeCell ref="E18:H18"/>
    <mergeCell ref="E27:H27"/>
  </mergeCells>
  <pageMargins left="0.39374999999999999" right="0.39374999999999999" top="0.39374999999999999" bottom="0.39374999999999999" header="0.51180555555555496" footer="0"/>
  <pageSetup paperSize="9" firstPageNumber="0" fitToHeight="100" orientation="landscape" horizontalDpi="300" verticalDpi="300"/>
  <headerFooter>
    <oddFooter>&amp;CStrana &amp;P z &amp;N</oddFooter>
  </headerFooter>
  <drawing r:id="rId1"/>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4" baseType="variant">
      <vt:variant>
        <vt:lpstr>Listy</vt:lpstr>
      </vt:variant>
      <vt:variant>
        <vt:i4>3</vt:i4>
      </vt:variant>
      <vt:variant>
        <vt:lpstr>Pojmenované oblasti</vt:lpstr>
      </vt:variant>
      <vt:variant>
        <vt:i4>8</vt:i4>
      </vt:variant>
    </vt:vector>
  </HeadingPairs>
  <TitlesOfParts>
    <vt:vector size="11" baseType="lpstr">
      <vt:lpstr>Rekapitulace stavby</vt:lpstr>
      <vt:lpstr>01 - Vegetační úpravy a k...</vt:lpstr>
      <vt:lpstr>02 - Vedlejší a ostatní n...</vt:lpstr>
      <vt:lpstr>'01 - Vegetační úpravy a k...'!_FiltrDatabaze</vt:lpstr>
      <vt:lpstr>'02 - Vedlejší a ostatní n...'!_FiltrDatabaze</vt:lpstr>
      <vt:lpstr>'01 - Vegetační úpravy a k...'!Názvy_tisku</vt:lpstr>
      <vt:lpstr>'02 - Vedlejší a ostatní n...'!Názvy_tisku</vt:lpstr>
      <vt:lpstr>'Rekapitulace stavby'!Názvy_tisku</vt:lpstr>
      <vt:lpstr>'01 - Vegetační úpravy a k...'!Oblast_tisku</vt:lpstr>
      <vt:lpstr>'02 - Vedlejší a ostatní n...'!Oblast_tisku</vt:lpstr>
      <vt:lpstr>'Rekapitulace stavby'!Oblast_tisku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Veronika Čiklová</dc:creator>
  <dc:description/>
  <cp:lastModifiedBy>JS</cp:lastModifiedBy>
  <cp:revision>1</cp:revision>
  <dcterms:created xsi:type="dcterms:W3CDTF">2019-07-30T05:15:15Z</dcterms:created>
  <dcterms:modified xsi:type="dcterms:W3CDTF">2020-04-14T14:52:27Z</dcterms:modified>
  <dc:language>cs-CZ</dc:language>
</cp:coreProperties>
</file>