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Mac\Home\Library\CloudStorage\OneDrive-3Pprojekt,s.r.o\001-3P_projekt\31_tdi\_2025\03_Úpravy_hřbitova_Kbely\12_ZBV\odeslano 13_11_25\"/>
    </mc:Choice>
  </mc:AlternateContent>
  <xr:revisionPtr revIDLastSave="0" documentId="13_ncr:1_{97AFD79A-BD41-4AD5-BADD-0D810AA96875}" xr6:coauthVersionLast="47" xr6:coauthVersionMax="47" xr10:uidLastSave="{00000000-0000-0000-0000-000000000000}"/>
  <bookViews>
    <workbookView xWindow="-98" yWindow="-98" windowWidth="27196" windowHeight="16426" xr2:uid="{00000000-000D-0000-FFFF-FFFF00000000}"/>
  </bookViews>
  <sheets>
    <sheet name="Rekapitulace stavby" sheetId="1" r:id="rId1"/>
    <sheet name="ZBV-02b - vícepráce" sheetId="2" r:id="rId2"/>
    <sheet name="ZBV-03b - vícepráce" sheetId="3" r:id="rId3"/>
    <sheet name="ZBV-04b - vícepráce" sheetId="4" r:id="rId4"/>
    <sheet name="ZBV-05b - vícepráce" sheetId="5" r:id="rId5"/>
    <sheet name="ZBV-06b - vícepráce" sheetId="6" r:id="rId6"/>
    <sheet name="ZBV-07b - vícepráce" sheetId="7" r:id="rId7"/>
    <sheet name="Pokyny pro vyplnění" sheetId="8" r:id="rId8"/>
  </sheets>
  <definedNames>
    <definedName name="_xlnm._FilterDatabase" localSheetId="1" hidden="1">'ZBV-02b - vícepráce'!$C$93:$K$110</definedName>
    <definedName name="_xlnm._FilterDatabase" localSheetId="2" hidden="1">'ZBV-03b - vícepráce'!$C$93:$K$110</definedName>
    <definedName name="_xlnm._FilterDatabase" localSheetId="3" hidden="1">'ZBV-04b - vícepráce'!$C$93:$K$111</definedName>
    <definedName name="_xlnm._FilterDatabase" localSheetId="4" hidden="1">'ZBV-05b - vícepráce'!$C$93:$K$110</definedName>
    <definedName name="_xlnm._FilterDatabase" localSheetId="5" hidden="1">'ZBV-06b - vícepráce'!$C$93:$K$110</definedName>
    <definedName name="_xlnm._FilterDatabase" localSheetId="6" hidden="1">'ZBV-07b - vícepráce'!$C$93:$K$110</definedName>
    <definedName name="_xlnm.Print_Titles" localSheetId="0">'Rekapitulace stavby'!$52:$52</definedName>
    <definedName name="_xlnm.Print_Titles" localSheetId="1">'ZBV-02b - vícepráce'!$93:$93</definedName>
    <definedName name="_xlnm.Print_Titles" localSheetId="2">'ZBV-03b - vícepráce'!$93:$93</definedName>
    <definedName name="_xlnm.Print_Titles" localSheetId="3">'ZBV-04b - vícepráce'!$93:$93</definedName>
    <definedName name="_xlnm.Print_Titles" localSheetId="4">'ZBV-05b - vícepráce'!$93:$93</definedName>
    <definedName name="_xlnm.Print_Titles" localSheetId="5">'ZBV-06b - vícepráce'!$93:$93</definedName>
    <definedName name="_xlnm.Print_Titles" localSheetId="6">'ZBV-07b - vícepráce'!$93:$93</definedName>
    <definedName name="_xlnm.Print_Area" localSheetId="7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stavby'!$C$42:$AQ$68</definedName>
    <definedName name="_xlnm.Print_Area" localSheetId="1">'ZBV-02b - vícepráce'!$C$4:$J$43,'ZBV-02b - vícepráce'!$C$49:$J$71,'ZBV-02b - vícepráce'!$C$77:$K$110</definedName>
    <definedName name="_xlnm.Print_Area" localSheetId="2">'ZBV-03b - vícepráce'!$C$4:$J$43,'ZBV-03b - vícepráce'!$C$49:$J$71,'ZBV-03b - vícepráce'!$C$77:$K$110</definedName>
    <definedName name="_xlnm.Print_Area" localSheetId="3">'ZBV-04b - vícepráce'!$C$4:$J$43,'ZBV-04b - vícepráce'!$C$49:$J$71,'ZBV-04b - vícepráce'!$C$77:$K$111</definedName>
    <definedName name="_xlnm.Print_Area" localSheetId="4">'ZBV-05b - vícepráce'!$C$4:$J$43,'ZBV-05b - vícepráce'!$C$49:$J$71,'ZBV-05b - vícepráce'!$C$77:$K$110</definedName>
    <definedName name="_xlnm.Print_Area" localSheetId="5">'ZBV-06b - vícepráce'!$C$4:$J$43,'ZBV-06b - vícepráce'!$C$49:$J$71,'ZBV-06b - vícepráce'!$C$77:$K$110</definedName>
    <definedName name="_xlnm.Print_Area" localSheetId="6">'ZBV-07b - vícepráce'!$C$4:$J$43,'ZBV-07b - vícepráce'!$C$49:$J$71,'ZBV-07b - vícepráce'!$C$77:$K$110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1" i="7" l="1"/>
  <c r="J40" i="7"/>
  <c r="AY67" i="1"/>
  <c r="J39" i="7"/>
  <c r="AX67" i="1" s="1"/>
  <c r="BI106" i="7"/>
  <c r="BH106" i="7"/>
  <c r="BG106" i="7"/>
  <c r="BF106" i="7"/>
  <c r="T106" i="7"/>
  <c r="R106" i="7"/>
  <c r="P106" i="7"/>
  <c r="BI104" i="7"/>
  <c r="BH104" i="7"/>
  <c r="BG104" i="7"/>
  <c r="BF104" i="7"/>
  <c r="T104" i="7"/>
  <c r="R104" i="7"/>
  <c r="P104" i="7"/>
  <c r="BI102" i="7"/>
  <c r="BH102" i="7"/>
  <c r="BG102" i="7"/>
  <c r="BF102" i="7"/>
  <c r="T102" i="7"/>
  <c r="R102" i="7"/>
  <c r="P102" i="7"/>
  <c r="BI100" i="7"/>
  <c r="BH100" i="7"/>
  <c r="BG100" i="7"/>
  <c r="BF100" i="7"/>
  <c r="T100" i="7"/>
  <c r="R100" i="7"/>
  <c r="P100" i="7"/>
  <c r="BI99" i="7"/>
  <c r="BH99" i="7"/>
  <c r="BG99" i="7"/>
  <c r="BF99" i="7"/>
  <c r="T99" i="7"/>
  <c r="R99" i="7"/>
  <c r="P99" i="7"/>
  <c r="BI97" i="7"/>
  <c r="BH97" i="7"/>
  <c r="BG97" i="7"/>
  <c r="BF97" i="7"/>
  <c r="T97" i="7"/>
  <c r="R97" i="7"/>
  <c r="P97" i="7"/>
  <c r="J91" i="7"/>
  <c r="F91" i="7"/>
  <c r="J90" i="7"/>
  <c r="F90" i="7"/>
  <c r="F88" i="7"/>
  <c r="E86" i="7"/>
  <c r="J63" i="7"/>
  <c r="F63" i="7"/>
  <c r="J62" i="7"/>
  <c r="F62" i="7"/>
  <c r="F60" i="7"/>
  <c r="E58" i="7"/>
  <c r="J16" i="7"/>
  <c r="J88" i="7" s="1"/>
  <c r="E7" i="7"/>
  <c r="E80" i="7" s="1"/>
  <c r="J41" i="6"/>
  <c r="J40" i="6"/>
  <c r="AY65" i="1" s="1"/>
  <c r="J39" i="6"/>
  <c r="AX65" i="1" s="1"/>
  <c r="BI106" i="6"/>
  <c r="BH106" i="6"/>
  <c r="BG106" i="6"/>
  <c r="BF106" i="6"/>
  <c r="T106" i="6"/>
  <c r="R106" i="6"/>
  <c r="P106" i="6"/>
  <c r="BI104" i="6"/>
  <c r="BH104" i="6"/>
  <c r="BG104" i="6"/>
  <c r="BF104" i="6"/>
  <c r="T104" i="6"/>
  <c r="R104" i="6"/>
  <c r="P104" i="6"/>
  <c r="BI102" i="6"/>
  <c r="BH102" i="6"/>
  <c r="BG102" i="6"/>
  <c r="BF102" i="6"/>
  <c r="T102" i="6"/>
  <c r="R102" i="6"/>
  <c r="P102" i="6"/>
  <c r="BI100" i="6"/>
  <c r="BH100" i="6"/>
  <c r="BG100" i="6"/>
  <c r="BF100" i="6"/>
  <c r="T100" i="6"/>
  <c r="R100" i="6"/>
  <c r="P100" i="6"/>
  <c r="BI99" i="6"/>
  <c r="BH99" i="6"/>
  <c r="BG99" i="6"/>
  <c r="BF99" i="6"/>
  <c r="T99" i="6"/>
  <c r="R99" i="6"/>
  <c r="P99" i="6"/>
  <c r="BI97" i="6"/>
  <c r="BH97" i="6"/>
  <c r="BG97" i="6"/>
  <c r="BF97" i="6"/>
  <c r="T97" i="6"/>
  <c r="R97" i="6"/>
  <c r="P97" i="6"/>
  <c r="J91" i="6"/>
  <c r="F91" i="6"/>
  <c r="J90" i="6"/>
  <c r="F90" i="6"/>
  <c r="F88" i="6"/>
  <c r="E86" i="6"/>
  <c r="J63" i="6"/>
  <c r="F63" i="6"/>
  <c r="J62" i="6"/>
  <c r="F62" i="6"/>
  <c r="F60" i="6"/>
  <c r="E58" i="6"/>
  <c r="J16" i="6"/>
  <c r="J88" i="6" s="1"/>
  <c r="E7" i="6"/>
  <c r="E80" i="6"/>
  <c r="J41" i="5"/>
  <c r="J40" i="5"/>
  <c r="AY63" i="1"/>
  <c r="J39" i="5"/>
  <c r="AX63" i="1" s="1"/>
  <c r="BI106" i="5"/>
  <c r="BH106" i="5"/>
  <c r="BG106" i="5"/>
  <c r="BF106" i="5"/>
  <c r="T106" i="5"/>
  <c r="R106" i="5"/>
  <c r="P106" i="5"/>
  <c r="BI104" i="5"/>
  <c r="BH104" i="5"/>
  <c r="BG104" i="5"/>
  <c r="BF104" i="5"/>
  <c r="T104" i="5"/>
  <c r="R104" i="5"/>
  <c r="P104" i="5"/>
  <c r="BI102" i="5"/>
  <c r="BH102" i="5"/>
  <c r="BG102" i="5"/>
  <c r="BF102" i="5"/>
  <c r="T102" i="5"/>
  <c r="R102" i="5"/>
  <c r="P102" i="5"/>
  <c r="BI100" i="5"/>
  <c r="BH100" i="5"/>
  <c r="BG100" i="5"/>
  <c r="BF100" i="5"/>
  <c r="T100" i="5"/>
  <c r="R100" i="5"/>
  <c r="P100" i="5"/>
  <c r="BI99" i="5"/>
  <c r="BH99" i="5"/>
  <c r="BG99" i="5"/>
  <c r="BF99" i="5"/>
  <c r="T99" i="5"/>
  <c r="R99" i="5"/>
  <c r="P99" i="5"/>
  <c r="BI97" i="5"/>
  <c r="BH97" i="5"/>
  <c r="BG97" i="5"/>
  <c r="BF97" i="5"/>
  <c r="T97" i="5"/>
  <c r="R97" i="5"/>
  <c r="P97" i="5"/>
  <c r="J91" i="5"/>
  <c r="F91" i="5"/>
  <c r="J90" i="5"/>
  <c r="F90" i="5"/>
  <c r="F88" i="5"/>
  <c r="E86" i="5"/>
  <c r="J63" i="5"/>
  <c r="F63" i="5"/>
  <c r="J62" i="5"/>
  <c r="F62" i="5"/>
  <c r="F60" i="5"/>
  <c r="E58" i="5"/>
  <c r="J16" i="5"/>
  <c r="J60" i="5" s="1"/>
  <c r="E7" i="5"/>
  <c r="E52" i="5"/>
  <c r="J41" i="4"/>
  <c r="J40" i="4"/>
  <c r="AY61" i="1"/>
  <c r="J39" i="4"/>
  <c r="AX61" i="1"/>
  <c r="BI107" i="4"/>
  <c r="BH107" i="4"/>
  <c r="BG107" i="4"/>
  <c r="BF107" i="4"/>
  <c r="T107" i="4"/>
  <c r="R107" i="4"/>
  <c r="P107" i="4"/>
  <c r="BI105" i="4"/>
  <c r="BH105" i="4"/>
  <c r="BG105" i="4"/>
  <c r="BF105" i="4"/>
  <c r="T105" i="4"/>
  <c r="R105" i="4"/>
  <c r="P105" i="4"/>
  <c r="BI103" i="4"/>
  <c r="BH103" i="4"/>
  <c r="BG103" i="4"/>
  <c r="BF103" i="4"/>
  <c r="T103" i="4"/>
  <c r="R103" i="4"/>
  <c r="P103" i="4"/>
  <c r="BI102" i="4"/>
  <c r="BH102" i="4"/>
  <c r="BG102" i="4"/>
  <c r="BF102" i="4"/>
  <c r="T102" i="4"/>
  <c r="R102" i="4"/>
  <c r="P102" i="4"/>
  <c r="BI100" i="4"/>
  <c r="BH100" i="4"/>
  <c r="BG100" i="4"/>
  <c r="BF100" i="4"/>
  <c r="T100" i="4"/>
  <c r="R100" i="4"/>
  <c r="P100" i="4"/>
  <c r="BI99" i="4"/>
  <c r="BH99" i="4"/>
  <c r="BG99" i="4"/>
  <c r="BF99" i="4"/>
  <c r="T99" i="4"/>
  <c r="R99" i="4"/>
  <c r="P99" i="4"/>
  <c r="BI97" i="4"/>
  <c r="BH97" i="4"/>
  <c r="BG97" i="4"/>
  <c r="BF97" i="4"/>
  <c r="T97" i="4"/>
  <c r="R97" i="4"/>
  <c r="P97" i="4"/>
  <c r="J91" i="4"/>
  <c r="F91" i="4"/>
  <c r="J90" i="4"/>
  <c r="F90" i="4"/>
  <c r="F88" i="4"/>
  <c r="E86" i="4"/>
  <c r="J63" i="4"/>
  <c r="F63" i="4"/>
  <c r="J62" i="4"/>
  <c r="F62" i="4"/>
  <c r="F60" i="4"/>
  <c r="E58" i="4"/>
  <c r="J16" i="4"/>
  <c r="J88" i="4" s="1"/>
  <c r="E7" i="4"/>
  <c r="E80" i="4" s="1"/>
  <c r="J41" i="3"/>
  <c r="J40" i="3"/>
  <c r="AY59" i="1" s="1"/>
  <c r="J39" i="3"/>
  <c r="AX59" i="1"/>
  <c r="BI106" i="3"/>
  <c r="BH106" i="3"/>
  <c r="BG106" i="3"/>
  <c r="BF106" i="3"/>
  <c r="T106" i="3"/>
  <c r="R106" i="3"/>
  <c r="P106" i="3"/>
  <c r="BI104" i="3"/>
  <c r="BH104" i="3"/>
  <c r="BG104" i="3"/>
  <c r="BF104" i="3"/>
  <c r="T104" i="3"/>
  <c r="R104" i="3"/>
  <c r="P104" i="3"/>
  <c r="BI101" i="3"/>
  <c r="BH101" i="3"/>
  <c r="BG101" i="3"/>
  <c r="BF101" i="3"/>
  <c r="T101" i="3"/>
  <c r="R101" i="3"/>
  <c r="P101" i="3"/>
  <c r="BI100" i="3"/>
  <c r="BH100" i="3"/>
  <c r="BG100" i="3"/>
  <c r="BF100" i="3"/>
  <c r="T100" i="3"/>
  <c r="R100" i="3"/>
  <c r="P100" i="3"/>
  <c r="BI99" i="3"/>
  <c r="BH99" i="3"/>
  <c r="BG99" i="3"/>
  <c r="BF99" i="3"/>
  <c r="T99" i="3"/>
  <c r="R99" i="3"/>
  <c r="P99" i="3"/>
  <c r="BI97" i="3"/>
  <c r="BH97" i="3"/>
  <c r="BG97" i="3"/>
  <c r="BF97" i="3"/>
  <c r="T97" i="3"/>
  <c r="R97" i="3"/>
  <c r="P97" i="3"/>
  <c r="J91" i="3"/>
  <c r="F91" i="3"/>
  <c r="J90" i="3"/>
  <c r="F90" i="3"/>
  <c r="F88" i="3"/>
  <c r="E86" i="3"/>
  <c r="J63" i="3"/>
  <c r="F63" i="3"/>
  <c r="J62" i="3"/>
  <c r="F62" i="3"/>
  <c r="F60" i="3"/>
  <c r="E58" i="3"/>
  <c r="J16" i="3"/>
  <c r="J88" i="3"/>
  <c r="E7" i="3"/>
  <c r="E80" i="3" s="1"/>
  <c r="J41" i="2"/>
  <c r="J40" i="2"/>
  <c r="AY57" i="1" s="1"/>
  <c r="J39" i="2"/>
  <c r="AX57" i="1"/>
  <c r="BI106" i="2"/>
  <c r="BH106" i="2"/>
  <c r="BG106" i="2"/>
  <c r="BF106" i="2"/>
  <c r="T106" i="2"/>
  <c r="R106" i="2"/>
  <c r="P106" i="2"/>
  <c r="BI104" i="2"/>
  <c r="BH104" i="2"/>
  <c r="BG104" i="2"/>
  <c r="BF104" i="2"/>
  <c r="T104" i="2"/>
  <c r="R104" i="2"/>
  <c r="P104" i="2"/>
  <c r="BI102" i="2"/>
  <c r="BH102" i="2"/>
  <c r="BG102" i="2"/>
  <c r="BF102" i="2"/>
  <c r="T102" i="2"/>
  <c r="R102" i="2"/>
  <c r="P102" i="2"/>
  <c r="BI100" i="2"/>
  <c r="BH100" i="2"/>
  <c r="BG100" i="2"/>
  <c r="BF100" i="2"/>
  <c r="T100" i="2"/>
  <c r="R100" i="2"/>
  <c r="P100" i="2"/>
  <c r="BI99" i="2"/>
  <c r="BH99" i="2"/>
  <c r="BG99" i="2"/>
  <c r="BF99" i="2"/>
  <c r="T99" i="2"/>
  <c r="R99" i="2"/>
  <c r="P99" i="2"/>
  <c r="BI97" i="2"/>
  <c r="F41" i="2" s="1"/>
  <c r="BH97" i="2"/>
  <c r="BG97" i="2"/>
  <c r="BF97" i="2"/>
  <c r="T97" i="2"/>
  <c r="R97" i="2"/>
  <c r="P97" i="2"/>
  <c r="J91" i="2"/>
  <c r="F91" i="2"/>
  <c r="J90" i="2"/>
  <c r="F90" i="2"/>
  <c r="F88" i="2"/>
  <c r="E86" i="2"/>
  <c r="J63" i="2"/>
  <c r="F63" i="2"/>
  <c r="J62" i="2"/>
  <c r="F62" i="2"/>
  <c r="F60" i="2"/>
  <c r="E58" i="2"/>
  <c r="J16" i="2"/>
  <c r="J60" i="2" s="1"/>
  <c r="E7" i="2"/>
  <c r="E52" i="2" s="1"/>
  <c r="L50" i="1"/>
  <c r="AM50" i="1"/>
  <c r="AM49" i="1"/>
  <c r="L49" i="1"/>
  <c r="AM47" i="1"/>
  <c r="L47" i="1"/>
  <c r="L45" i="1"/>
  <c r="L44" i="1"/>
  <c r="J106" i="2"/>
  <c r="J100" i="2"/>
  <c r="BK100" i="2"/>
  <c r="AS62" i="1"/>
  <c r="J100" i="3"/>
  <c r="BK101" i="3"/>
  <c r="BK105" i="4"/>
  <c r="J99" i="4"/>
  <c r="BK104" i="5"/>
  <c r="J104" i="5"/>
  <c r="BK104" i="6"/>
  <c r="J97" i="6"/>
  <c r="BK99" i="6"/>
  <c r="BK104" i="7"/>
  <c r="BK106" i="2"/>
  <c r="J97" i="2"/>
  <c r="BK97" i="2"/>
  <c r="AS56" i="1"/>
  <c r="BK99" i="3"/>
  <c r="J97" i="3"/>
  <c r="J103" i="4"/>
  <c r="J100" i="4"/>
  <c r="J97" i="4"/>
  <c r="BK100" i="5"/>
  <c r="BK106" i="5"/>
  <c r="J97" i="5"/>
  <c r="J106" i="6"/>
  <c r="J106" i="7"/>
  <c r="BK97" i="7"/>
  <c r="BK99" i="7"/>
  <c r="J104" i="2"/>
  <c r="AS66" i="1"/>
  <c r="AS64" i="1"/>
  <c r="J101" i="3"/>
  <c r="J104" i="3"/>
  <c r="BK104" i="3"/>
  <c r="J105" i="4"/>
  <c r="BK103" i="4"/>
  <c r="BK99" i="4"/>
  <c r="J106" i="5"/>
  <c r="J99" i="5"/>
  <c r="BK99" i="5"/>
  <c r="BK100" i="6"/>
  <c r="J104" i="6"/>
  <c r="J100" i="6"/>
  <c r="J104" i="7"/>
  <c r="BK106" i="7"/>
  <c r="J100" i="7"/>
  <c r="BK104" i="2"/>
  <c r="J102" i="2"/>
  <c r="BK102" i="2"/>
  <c r="AS60" i="1"/>
  <c r="BK106" i="3"/>
  <c r="J106" i="3"/>
  <c r="BK107" i="4"/>
  <c r="BK102" i="4"/>
  <c r="J102" i="4"/>
  <c r="BK97" i="5"/>
  <c r="J100" i="5"/>
  <c r="J102" i="6"/>
  <c r="BK102" i="6"/>
  <c r="BK100" i="7"/>
  <c r="J102" i="7"/>
  <c r="BK99" i="2"/>
  <c r="J99" i="2"/>
  <c r="AS58" i="1"/>
  <c r="BK97" i="3"/>
  <c r="J99" i="3"/>
  <c r="BK100" i="3"/>
  <c r="J107" i="4"/>
  <c r="BK100" i="4"/>
  <c r="BK97" i="4"/>
  <c r="BK102" i="5"/>
  <c r="J102" i="5"/>
  <c r="BK106" i="6"/>
  <c r="J99" i="6"/>
  <c r="BK97" i="6"/>
  <c r="J99" i="7"/>
  <c r="BK102" i="7"/>
  <c r="J97" i="7"/>
  <c r="P96" i="2" l="1"/>
  <c r="T96" i="2"/>
  <c r="P103" i="2"/>
  <c r="T103" i="2"/>
  <c r="P96" i="3"/>
  <c r="T96" i="3"/>
  <c r="P103" i="3"/>
  <c r="T103" i="3"/>
  <c r="P96" i="4"/>
  <c r="T96" i="4"/>
  <c r="P104" i="4"/>
  <c r="R104" i="4"/>
  <c r="BK96" i="5"/>
  <c r="J96" i="5"/>
  <c r="J69" i="5"/>
  <c r="T96" i="5"/>
  <c r="P103" i="5"/>
  <c r="T103" i="5"/>
  <c r="BK96" i="6"/>
  <c r="J96" i="6"/>
  <c r="J69" i="6"/>
  <c r="R96" i="6"/>
  <c r="BK103" i="6"/>
  <c r="J103" i="6"/>
  <c r="J70" i="6" s="1"/>
  <c r="R103" i="6"/>
  <c r="BK96" i="2"/>
  <c r="J96" i="2"/>
  <c r="J69" i="2" s="1"/>
  <c r="R96" i="2"/>
  <c r="BK103" i="2"/>
  <c r="J103" i="2" s="1"/>
  <c r="J70" i="2" s="1"/>
  <c r="R103" i="2"/>
  <c r="BK96" i="3"/>
  <c r="J96" i="3" s="1"/>
  <c r="J69" i="3" s="1"/>
  <c r="R96" i="3"/>
  <c r="BK103" i="3"/>
  <c r="J103" i="3" s="1"/>
  <c r="J70" i="3" s="1"/>
  <c r="R103" i="3"/>
  <c r="BK96" i="4"/>
  <c r="J96" i="4" s="1"/>
  <c r="J69" i="4" s="1"/>
  <c r="R96" i="4"/>
  <c r="R95" i="4"/>
  <c r="R94" i="4" s="1"/>
  <c r="BK104" i="4"/>
  <c r="J104" i="4" s="1"/>
  <c r="J70" i="4" s="1"/>
  <c r="T104" i="4"/>
  <c r="P96" i="5"/>
  <c r="P95" i="5" s="1"/>
  <c r="P94" i="5" s="1"/>
  <c r="AU63" i="1" s="1"/>
  <c r="AU62" i="1" s="1"/>
  <c r="R96" i="5"/>
  <c r="BK103" i="5"/>
  <c r="J103" i="5"/>
  <c r="J70" i="5" s="1"/>
  <c r="R103" i="5"/>
  <c r="P96" i="6"/>
  <c r="T96" i="6"/>
  <c r="P103" i="6"/>
  <c r="T103" i="6"/>
  <c r="BK96" i="7"/>
  <c r="J96" i="7"/>
  <c r="J69" i="7" s="1"/>
  <c r="P96" i="7"/>
  <c r="R96" i="7"/>
  <c r="T96" i="7"/>
  <c r="BK103" i="7"/>
  <c r="J103" i="7"/>
  <c r="J70" i="7" s="1"/>
  <c r="P103" i="7"/>
  <c r="R103" i="7"/>
  <c r="T103" i="7"/>
  <c r="J60" i="7"/>
  <c r="BE97" i="7"/>
  <c r="BE100" i="7"/>
  <c r="BE102" i="7"/>
  <c r="BE106" i="7"/>
  <c r="E52" i="7"/>
  <c r="BE99" i="7"/>
  <c r="BE104" i="7"/>
  <c r="J60" i="6"/>
  <c r="BE97" i="6"/>
  <c r="BE99" i="6"/>
  <c r="BE100" i="6"/>
  <c r="BE102" i="6"/>
  <c r="E52" i="6"/>
  <c r="BE104" i="6"/>
  <c r="BE106" i="6"/>
  <c r="E80" i="5"/>
  <c r="J88" i="5"/>
  <c r="BE97" i="5"/>
  <c r="BE99" i="5"/>
  <c r="BE102" i="5"/>
  <c r="BE106" i="5"/>
  <c r="BE100" i="5"/>
  <c r="BE104" i="5"/>
  <c r="E52" i="4"/>
  <c r="J60" i="4"/>
  <c r="BE97" i="4"/>
  <c r="BE99" i="4"/>
  <c r="BE100" i="4"/>
  <c r="BE102" i="4"/>
  <c r="BE103" i="4"/>
  <c r="BE105" i="4"/>
  <c r="BE107" i="4"/>
  <c r="BE97" i="3"/>
  <c r="BE99" i="3"/>
  <c r="J60" i="3"/>
  <c r="E52" i="3"/>
  <c r="BE100" i="3"/>
  <c r="BE101" i="3"/>
  <c r="BE104" i="3"/>
  <c r="BE106" i="3"/>
  <c r="E80" i="2"/>
  <c r="J88" i="2"/>
  <c r="BE99" i="2"/>
  <c r="BE100" i="2"/>
  <c r="BE102" i="2"/>
  <c r="BE104" i="2"/>
  <c r="BE97" i="2"/>
  <c r="BE106" i="2"/>
  <c r="BD57" i="1"/>
  <c r="F39" i="2"/>
  <c r="BB57" i="1" s="1"/>
  <c r="BB56" i="1" s="1"/>
  <c r="AX56" i="1" s="1"/>
  <c r="F38" i="3"/>
  <c r="BA59" i="1"/>
  <c r="BA58" i="1"/>
  <c r="AW58" i="1" s="1"/>
  <c r="F41" i="4"/>
  <c r="BD61" i="1"/>
  <c r="BD60" i="1" s="1"/>
  <c r="F38" i="6"/>
  <c r="BA65" i="1"/>
  <c r="BA64" i="1" s="1"/>
  <c r="AW64" i="1" s="1"/>
  <c r="J38" i="7"/>
  <c r="AW67" i="1" s="1"/>
  <c r="F40" i="7"/>
  <c r="BC67" i="1"/>
  <c r="BC66" i="1" s="1"/>
  <c r="AY66" i="1" s="1"/>
  <c r="F39" i="3"/>
  <c r="BB59" i="1" s="1"/>
  <c r="BB58" i="1" s="1"/>
  <c r="AX58" i="1" s="1"/>
  <c r="F38" i="4"/>
  <c r="BA61" i="1" s="1"/>
  <c r="BA60" i="1" s="1"/>
  <c r="AW60" i="1" s="1"/>
  <c r="F39" i="4"/>
  <c r="BB61" i="1"/>
  <c r="BB60" i="1" s="1"/>
  <c r="AX60" i="1" s="1"/>
  <c r="F41" i="5"/>
  <c r="BD63" i="1" s="1"/>
  <c r="BD62" i="1" s="1"/>
  <c r="F41" i="7"/>
  <c r="BD67" i="1" s="1"/>
  <c r="BD66" i="1" s="1"/>
  <c r="F40" i="2"/>
  <c r="BC57" i="1" s="1"/>
  <c r="BC56" i="1" s="1"/>
  <c r="AY56" i="1" s="1"/>
  <c r="F40" i="4"/>
  <c r="BC61" i="1" s="1"/>
  <c r="BC60" i="1" s="1"/>
  <c r="AY60" i="1" s="1"/>
  <c r="F40" i="5"/>
  <c r="BC63" i="1"/>
  <c r="BC62" i="1" s="1"/>
  <c r="AY62" i="1" s="1"/>
  <c r="J38" i="6"/>
  <c r="AW65" i="1" s="1"/>
  <c r="F38" i="7"/>
  <c r="BA67" i="1"/>
  <c r="BA66" i="1" s="1"/>
  <c r="AW66" i="1" s="1"/>
  <c r="F38" i="2"/>
  <c r="BA57" i="1" s="1"/>
  <c r="BA56" i="1" s="1"/>
  <c r="AW56" i="1" s="1"/>
  <c r="F40" i="3"/>
  <c r="BC59" i="1" s="1"/>
  <c r="BC58" i="1" s="1"/>
  <c r="AY58" i="1" s="1"/>
  <c r="J38" i="5"/>
  <c r="AW63" i="1"/>
  <c r="F40" i="6"/>
  <c r="BC65" i="1" s="1"/>
  <c r="BC64" i="1" s="1"/>
  <c r="AY64" i="1" s="1"/>
  <c r="F39" i="7"/>
  <c r="BB67" i="1"/>
  <c r="BB66" i="1" s="1"/>
  <c r="AX66" i="1" s="1"/>
  <c r="AS55" i="1"/>
  <c r="AS54" i="1"/>
  <c r="BD56" i="1"/>
  <c r="F41" i="3"/>
  <c r="BD59" i="1" s="1"/>
  <c r="BD58" i="1" s="1"/>
  <c r="J38" i="4"/>
  <c r="AW61" i="1"/>
  <c r="F39" i="5"/>
  <c r="BB63" i="1" s="1"/>
  <c r="BB62" i="1" s="1"/>
  <c r="AX62" i="1" s="1"/>
  <c r="F41" i="6"/>
  <c r="BD65" i="1"/>
  <c r="BD64" i="1"/>
  <c r="J38" i="2"/>
  <c r="AW57" i="1" s="1"/>
  <c r="J38" i="3"/>
  <c r="AW59" i="1" s="1"/>
  <c r="F38" i="5"/>
  <c r="BA63" i="1"/>
  <c r="BA62" i="1" s="1"/>
  <c r="AW62" i="1" s="1"/>
  <c r="F39" i="6"/>
  <c r="BB65" i="1" s="1"/>
  <c r="BB64" i="1" s="1"/>
  <c r="AX64" i="1" s="1"/>
  <c r="T95" i="7" l="1"/>
  <c r="T94" i="7"/>
  <c r="P95" i="7"/>
  <c r="P94" i="7" s="1"/>
  <c r="AU67" i="1" s="1"/>
  <c r="AU66" i="1" s="1"/>
  <c r="T95" i="6"/>
  <c r="T94" i="6" s="1"/>
  <c r="R95" i="5"/>
  <c r="R94" i="5" s="1"/>
  <c r="R95" i="3"/>
  <c r="R94" i="3"/>
  <c r="R95" i="7"/>
  <c r="R94" i="7" s="1"/>
  <c r="P95" i="6"/>
  <c r="P94" i="6" s="1"/>
  <c r="AU65" i="1" s="1"/>
  <c r="AU64" i="1" s="1"/>
  <c r="R95" i="2"/>
  <c r="R94" i="2"/>
  <c r="R95" i="6"/>
  <c r="R94" i="6" s="1"/>
  <c r="T95" i="5"/>
  <c r="T94" i="5" s="1"/>
  <c r="T95" i="4"/>
  <c r="T94" i="4"/>
  <c r="P95" i="4"/>
  <c r="P94" i="4"/>
  <c r="AU61" i="1" s="1"/>
  <c r="AU60" i="1" s="1"/>
  <c r="T95" i="3"/>
  <c r="T94" i="3"/>
  <c r="P95" i="3"/>
  <c r="P94" i="3" s="1"/>
  <c r="AU59" i="1" s="1"/>
  <c r="AU58" i="1" s="1"/>
  <c r="T95" i="2"/>
  <c r="T94" i="2" s="1"/>
  <c r="P95" i="2"/>
  <c r="P94" i="2"/>
  <c r="AU57" i="1" s="1"/>
  <c r="AU56" i="1" s="1"/>
  <c r="BK95" i="4"/>
  <c r="J95" i="4" s="1"/>
  <c r="J68" i="4" s="1"/>
  <c r="BK95" i="7"/>
  <c r="J95" i="7"/>
  <c r="J68" i="7" s="1"/>
  <c r="BK95" i="2"/>
  <c r="J95" i="2" s="1"/>
  <c r="J68" i="2" s="1"/>
  <c r="BK95" i="3"/>
  <c r="J95" i="3" s="1"/>
  <c r="J68" i="3" s="1"/>
  <c r="BK95" i="5"/>
  <c r="J95" i="5"/>
  <c r="J68" i="5"/>
  <c r="BK95" i="6"/>
  <c r="J95" i="6"/>
  <c r="J68" i="6" s="1"/>
  <c r="J37" i="2"/>
  <c r="AV57" i="1"/>
  <c r="AT57" i="1" s="1"/>
  <c r="F37" i="2"/>
  <c r="AZ57" i="1"/>
  <c r="AZ56" i="1"/>
  <c r="AV56" i="1"/>
  <c r="AT56" i="1"/>
  <c r="J37" i="5"/>
  <c r="AV63" i="1" s="1"/>
  <c r="AT63" i="1" s="1"/>
  <c r="F37" i="6"/>
  <c r="AZ65" i="1"/>
  <c r="AZ64" i="1"/>
  <c r="AV64" i="1" s="1"/>
  <c r="AT64" i="1" s="1"/>
  <c r="BA55" i="1"/>
  <c r="AW55" i="1" s="1"/>
  <c r="F37" i="3"/>
  <c r="AZ59" i="1" s="1"/>
  <c r="AZ58" i="1" s="1"/>
  <c r="AV58" i="1" s="1"/>
  <c r="AT58" i="1" s="1"/>
  <c r="F37" i="5"/>
  <c r="AZ63" i="1" s="1"/>
  <c r="AZ62" i="1" s="1"/>
  <c r="AV62" i="1" s="1"/>
  <c r="AT62" i="1" s="1"/>
  <c r="J37" i="6"/>
  <c r="AV65" i="1"/>
  <c r="AT65" i="1" s="1"/>
  <c r="J37" i="3"/>
  <c r="AV59" i="1"/>
  <c r="AT59" i="1" s="1"/>
  <c r="BC55" i="1"/>
  <c r="AY55" i="1"/>
  <c r="BD55" i="1"/>
  <c r="BD54" i="1" s="1"/>
  <c r="W33" i="1" s="1"/>
  <c r="F37" i="7"/>
  <c r="AZ67" i="1"/>
  <c r="AZ66" i="1"/>
  <c r="AV66" i="1" s="1"/>
  <c r="AT66" i="1" s="1"/>
  <c r="J37" i="4"/>
  <c r="AV61" i="1"/>
  <c r="AT61" i="1"/>
  <c r="F37" i="4"/>
  <c r="AZ61" i="1" s="1"/>
  <c r="AZ60" i="1" s="1"/>
  <c r="AV60" i="1" s="1"/>
  <c r="AT60" i="1" s="1"/>
  <c r="BB55" i="1"/>
  <c r="AX55" i="1"/>
  <c r="J37" i="7"/>
  <c r="AV67" i="1"/>
  <c r="AT67" i="1" s="1"/>
  <c r="BK94" i="3" l="1"/>
  <c r="J94" i="3"/>
  <c r="J67" i="3"/>
  <c r="BK94" i="4"/>
  <c r="J94" i="4"/>
  <c r="J67" i="4"/>
  <c r="BK94" i="5"/>
  <c r="J94" i="5"/>
  <c r="J67" i="5"/>
  <c r="BK94" i="6"/>
  <c r="J94" i="6"/>
  <c r="J67" i="6"/>
  <c r="BK94" i="7"/>
  <c r="J94" i="7"/>
  <c r="J67" i="7"/>
  <c r="BK94" i="2"/>
  <c r="J94" i="2"/>
  <c r="J34" i="2" s="1"/>
  <c r="AG57" i="1" s="1"/>
  <c r="AG56" i="1" s="1"/>
  <c r="AU55" i="1"/>
  <c r="AU54" i="1" s="1"/>
  <c r="AZ55" i="1"/>
  <c r="AV55" i="1"/>
  <c r="AT55" i="1" s="1"/>
  <c r="BA54" i="1"/>
  <c r="W30" i="1"/>
  <c r="BC54" i="1"/>
  <c r="W32" i="1"/>
  <c r="BB54" i="1"/>
  <c r="W31" i="1" s="1"/>
  <c r="J43" i="2" l="1"/>
  <c r="AN56" i="1"/>
  <c r="J67" i="2"/>
  <c r="AN57" i="1"/>
  <c r="J34" i="7"/>
  <c r="AG67" i="1"/>
  <c r="AG66" i="1" s="1"/>
  <c r="J34" i="3"/>
  <c r="AG59" i="1" s="1"/>
  <c r="AG58" i="1" s="1"/>
  <c r="AN58" i="1" s="1"/>
  <c r="J34" i="4"/>
  <c r="AG61" i="1" s="1"/>
  <c r="AG60" i="1" s="1"/>
  <c r="AN60" i="1" s="1"/>
  <c r="AZ54" i="1"/>
  <c r="W29" i="1"/>
  <c r="AX54" i="1"/>
  <c r="J34" i="6"/>
  <c r="AG65" i="1"/>
  <c r="AG64" i="1"/>
  <c r="AN64" i="1"/>
  <c r="J34" i="5"/>
  <c r="AG63" i="1" s="1"/>
  <c r="AG62" i="1" s="1"/>
  <c r="AN62" i="1" s="1"/>
  <c r="AW54" i="1"/>
  <c r="AK30" i="1"/>
  <c r="AY54" i="1"/>
  <c r="J43" i="4" l="1"/>
  <c r="J43" i="6"/>
  <c r="J43" i="5"/>
  <c r="J43" i="7"/>
  <c r="J43" i="3"/>
  <c r="AN61" i="1"/>
  <c r="AN65" i="1"/>
  <c r="AN59" i="1"/>
  <c r="AN63" i="1"/>
  <c r="AN67" i="1"/>
  <c r="AN66" i="1"/>
  <c r="AG55" i="1"/>
  <c r="AG54" i="1"/>
  <c r="AK26" i="1" s="1"/>
  <c r="AK35" i="1" s="1"/>
  <c r="AV54" i="1"/>
  <c r="AK29" i="1"/>
  <c r="AN55" i="1" l="1"/>
  <c r="AT54" i="1"/>
  <c r="AN54" i="1"/>
</calcChain>
</file>

<file path=xl/sharedStrings.xml><?xml version="1.0" encoding="utf-8"?>
<sst xmlns="http://schemas.openxmlformats.org/spreadsheetml/2006/main" count="2349" uniqueCount="419">
  <si>
    <t>Export Komplet</t>
  </si>
  <si>
    <t>VZ</t>
  </si>
  <si>
    <t>2.0</t>
  </si>
  <si>
    <t>ZAMOK</t>
  </si>
  <si>
    <t>False</t>
  </si>
  <si>
    <t>{e00c9e41-8b45-44f4-a35c-edada5650279}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</si>
  <si>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</si>
  <si>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</si>
  <si>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</si>
  <si>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</si>
  <si>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</si>
  <si>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</si>
  <si>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</si>
  <si>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05/25</t>
  </si>
  <si>
    <t>Stavba:</t>
  </si>
  <si>
    <t>ÚPRAVY HŘBITOVA KBELY- ETAPA1</t>
  </si>
  <si>
    <t>KSO:</t>
  </si>
  <si>
    <t>815 9</t>
  </si>
  <si>
    <t>CC-CZ:</t>
  </si>
  <si>
    <t>Místo:</t>
  </si>
  <si>
    <t>Praha 9-Kbely</t>
  </si>
  <si>
    <t>Datum:</t>
  </si>
  <si>
    <t>CZ-CPV:</t>
  </si>
  <si>
    <t>45000000-7</t>
  </si>
  <si>
    <t>CZ-CPA:</t>
  </si>
  <si>
    <t>41</t>
  </si>
  <si>
    <t>Zadavatel:</t>
  </si>
  <si>
    <t>IČ:</t>
  </si>
  <si>
    <t>00231304</t>
  </si>
  <si>
    <t>MČ Praha 19, Semilská 43/1, 197 00 Praha 9 - Kbely</t>
  </si>
  <si>
    <t>DIČ:</t>
  </si>
  <si>
    <t/>
  </si>
  <si>
    <t>Zhotovitel:</t>
  </si>
  <si>
    <t>07395680</t>
  </si>
  <si>
    <t>IWU s.r.o.</t>
  </si>
  <si>
    <t>CZ07395680</t>
  </si>
  <si>
    <t>Projektant:</t>
  </si>
  <si>
    <t>Ing.Jan Pustějovský, Ph.D.</t>
  </si>
  <si>
    <t>True</t>
  </si>
  <si>
    <t>Zpracovatel:</t>
  </si>
  <si>
    <t xml:space="preserve"> </t>
  </si>
  <si>
    <t>Poznámka:</t>
  </si>
  <si>
    <t>Položkový rozpočet zpracován v CS ÚRS s CH 2024/II na základě PD -10/2024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</si>
  <si>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</si>
  <si>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</si>
  <si>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</si>
  <si>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</si>
  <si>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</si>
  <si>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</si>
  <si>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</si>
  <si>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</si>
  <si>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</si>
  <si>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</si>
  <si>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</si>
  <si>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</si>
  <si>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</si>
  <si>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</si>
  <si>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</si>
  <si>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</si>
  <si>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</si>
  <si>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</si>
  <si>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</si>
  <si>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</si>
  <si>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</si>
  <si>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</si>
  <si>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</si>
  <si>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</si>
  <si>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</si>
  <si>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</si>
  <si>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</si>
  <si>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</si>
  <si>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</si>
  <si>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</si>
  <si>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</si>
  <si>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</si>
  <si>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</si>
  <si>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</si>
  <si>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</si>
  <si>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</si>
  <si>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</si>
  <si>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</si>
  <si>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01</t>
  </si>
  <si>
    <t>Navrhované objekty</t>
  </si>
  <si>
    <t>STA</t>
  </si>
  <si>
    <t>1</t>
  </si>
  <si>
    <t>{1fe41dd8-8cc0-4dd3-96fb-5e5554e15797}</t>
  </si>
  <si>
    <t>2</t>
  </si>
  <si>
    <t>07</t>
  </si>
  <si>
    <t>KOLUMBÁRIUM</t>
  </si>
  <si>
    <t>Soupis</t>
  </si>
  <si>
    <t>{12e068f8-e123-46e4-89ca-100ec925e7f4}</t>
  </si>
  <si>
    <t>/</t>
  </si>
  <si>
    <t>ZBV-02b</t>
  </si>
  <si>
    <t>vícepráce</t>
  </si>
  <si>
    <t>3</t>
  </si>
  <si>
    <t>{bd2d8957-1601-43b4-b23e-5631e3c54041}</t>
  </si>
  <si>
    <t>08</t>
  </si>
  <si>
    <t>{1648dd7c-8f79-4879-b56c-e2b8977b3a3f}</t>
  </si>
  <si>
    <t>ZBV-03b</t>
  </si>
  <si>
    <t>{122bf830-2ec7-4911-8f50-491624c88f16}</t>
  </si>
  <si>
    <t>09</t>
  </si>
  <si>
    <t>{318d45e2-cc03-49f6-adcc-6cfa3c94cc2b}</t>
  </si>
  <si>
    <t>ZBV-04b</t>
  </si>
  <si>
    <t>{af2788f6-1399-42c6-a115-91d698fb748b}</t>
  </si>
  <si>
    <t>10</t>
  </si>
  <si>
    <t>{47416657-0009-4f61-b0a3-af82d4e97114}</t>
  </si>
  <si>
    <t>ZBV-05b</t>
  </si>
  <si>
    <t>{b4fa2778-3f34-46ef-8f75-3c928f957ad6}</t>
  </si>
  <si>
    <t>11</t>
  </si>
  <si>
    <t>{63f55a11-3cf9-4a58-861f-4ea081a91b95}</t>
  </si>
  <si>
    <t>ZBV-06b</t>
  </si>
  <si>
    <t>{fc369eec-68de-4208-8f19-f6a2101553e0}</t>
  </si>
  <si>
    <t>{af0df53a-fd74-4753-ad06-1b34a3a1f33b}</t>
  </si>
  <si>
    <t>ZBV-07b</t>
  </si>
  <si>
    <t>{6f0ea63e-83ba-4d87-9733-d5e6e4af6c76}</t>
  </si>
  <si>
    <t>KRYCÍ LIST SOUPISU PRACÍ</t>
  </si>
  <si>
    <t>Objekt:</t>
  </si>
  <si>
    <t>01 - Navrhované objekty</t>
  </si>
  <si>
    <t>Soupis:</t>
  </si>
  <si>
    <t>07 - KOLUMBÁRIUM</t>
  </si>
  <si>
    <t>Úroveň 3:</t>
  </si>
  <si>
    <t>ZBV-02b - vícepráce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</si>
  <si>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</si>
  <si>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</si>
  <si>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</si>
  <si>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</si>
  <si>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</si>
  <si>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3 - Svislé a kompletní konstrukce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</si>
  <si>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</si>
  <si>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</si>
  <si>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</si>
  <si>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</si>
  <si>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</si>
  <si>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</si>
  <si>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</si>
  <si>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</si>
  <si>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</si>
  <si>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</si>
  <si>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</si>
  <si>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</si>
  <si>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</si>
  <si>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</si>
  <si>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</si>
  <si>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</si>
  <si>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</si>
  <si>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Svislé a kompletní konstrukce</t>
  </si>
  <si>
    <t>K</t>
  </si>
  <si>
    <t>342123911</t>
  </si>
  <si>
    <t>Montáž dílců obvodových stěn ze železobetonu s nesvařovanými spoji, v budovách výšky do 18 m, hmotnosti do 1,5 t</t>
  </si>
  <si>
    <t>kus</t>
  </si>
  <si>
    <t>CS ÚRS 2025 02</t>
  </si>
  <si>
    <t>4</t>
  </si>
  <si>
    <t>821287594</t>
  </si>
  <si>
    <t>Online PSC</t>
  </si>
  <si>
    <t>https://podminky.urs.cz/item/CS_URS_2025_02/342123911</t>
  </si>
  <si>
    <t>M</t>
  </si>
  <si>
    <t>59332000</t>
  </si>
  <si>
    <t>stěna nenosná ŽB včetně výztuže do 120kg/m3 objem prefabrikátu do 1m3</t>
  </si>
  <si>
    <t>m3</t>
  </si>
  <si>
    <t>8</t>
  </si>
  <si>
    <t>-1000237096</t>
  </si>
  <si>
    <t>342123912</t>
  </si>
  <si>
    <t>Montáž dílců obvodových stěn ze železobetonu s nesvařovanými spoji, v budovách výšky do 18 m, hmotnosti přes 1,5 do 3 t</t>
  </si>
  <si>
    <t>-1406457193</t>
  </si>
  <si>
    <t>https://podminky.urs.cz/item/CS_URS_2025_02/342123912</t>
  </si>
  <si>
    <t>59332001</t>
  </si>
  <si>
    <t>stěna nenosná ŽB včetně výztuže do 120kg/m3 objem prefabrikátu přes 1m3</t>
  </si>
  <si>
    <t>2110858907</t>
  </si>
  <si>
    <t>998</t>
  </si>
  <si>
    <t>Přesun hmot</t>
  </si>
  <si>
    <t>7</t>
  </si>
  <si>
    <t>998014094</t>
  </si>
  <si>
    <t>Přesun hmot pro budovy a haly občanské výstavby, bydlení, výrobu a služby s nosnou svislou konstrukcí montovanou z dílců betonových plošných nebo tyčových s jakýmkoliv obvodovým pláštěm kromě vyzdívaného, i bez pláště Příplatek k cenám za zvětšený přesun přes vymezenou vodorovnou dopravní vzdálenost do 5000 m</t>
  </si>
  <si>
    <t>t</t>
  </si>
  <si>
    <t>292352393</t>
  </si>
  <si>
    <t>https://podminky.urs.cz/item/CS_URS_2025_02/998014094</t>
  </si>
  <si>
    <t>998014095</t>
  </si>
  <si>
    <t>Přesun hmot pro budovy a haly občanské výstavby, bydlení, výrobu a služby s nosnou svislou konstrukcí montovanou z dílců betonových plošných nebo tyčových s jakýmkoliv obvodovým pláštěm kromě vyzdívaného, i bez pláště Příplatek k cenám za zvětšený přesun přes vymezenou vodorovnou dopravní vzdálenost za každých dalších započatých 5000 m</t>
  </si>
  <si>
    <t>-461715204</t>
  </si>
  <si>
    <t>https://podminky.urs.cz/item/CS_URS_2025_02/998014095</t>
  </si>
  <si>
    <t>VV</t>
  </si>
  <si>
    <t>"154km - 5km</t>
  </si>
  <si>
    <t>(154-5)/5 * 7,237</t>
  </si>
  <si>
    <t>Součet</t>
  </si>
  <si>
    <t>08 - KOLUMBÁRIUM</t>
  </si>
  <si>
    <t>ZBV-03b - vícepráce</t>
  </si>
  <si>
    <t>836042479</t>
  </si>
  <si>
    <t>-1558855876</t>
  </si>
  <si>
    <t>-955039036</t>
  </si>
  <si>
    <t>1617106174</t>
  </si>
  <si>
    <t>5</t>
  </si>
  <si>
    <t>247670822</t>
  </si>
  <si>
    <t>6</t>
  </si>
  <si>
    <t>918158792</t>
  </si>
  <si>
    <t>(154-5)/5 * 29,686</t>
  </si>
  <si>
    <t>09 - KOLUMBÁRIUM</t>
  </si>
  <si>
    <t>ZBV-04b - vícepráce</t>
  </si>
  <si>
    <t>-956060848</t>
  </si>
  <si>
    <t>-1464363061</t>
  </si>
  <si>
    <t>190908580</t>
  </si>
  <si>
    <t>873189564</t>
  </si>
  <si>
    <t>-265884564</t>
  </si>
  <si>
    <t>-2107149272</t>
  </si>
  <si>
    <t>-1541221416</t>
  </si>
  <si>
    <t>(154-5)/5 * 13,533</t>
  </si>
  <si>
    <t>10 - KOLUMBÁRIUM</t>
  </si>
  <si>
    <t>ZBV-05b - vícepráce</t>
  </si>
  <si>
    <t>2069396940</t>
  </si>
  <si>
    <t>893418386</t>
  </si>
  <si>
    <t>-2019028459</t>
  </si>
  <si>
    <t>117547734</t>
  </si>
  <si>
    <t>4871609</t>
  </si>
  <si>
    <t>-1522593740</t>
  </si>
  <si>
    <t>(154-5)/5 * 13,499</t>
  </si>
  <si>
    <t>11 - KOLUMBÁRIUM</t>
  </si>
  <si>
    <t>ZBV-06b - vícepráce</t>
  </si>
  <si>
    <t>-365735318</t>
  </si>
  <si>
    <t>-583740826</t>
  </si>
  <si>
    <t>-801863780</t>
  </si>
  <si>
    <t>-940027649</t>
  </si>
  <si>
    <t>847919981</t>
  </si>
  <si>
    <t>123497919</t>
  </si>
  <si>
    <t>(154-5)/5 * 10,752</t>
  </si>
  <si>
    <t>12 - KOLUMBÁRIUM</t>
  </si>
  <si>
    <t>ZBV-07b - vícepráce</t>
  </si>
  <si>
    <t>1377488217</t>
  </si>
  <si>
    <t>-459580793</t>
  </si>
  <si>
    <t>106630849</t>
  </si>
  <si>
    <t>1703907654</t>
  </si>
  <si>
    <t>405302640</t>
  </si>
  <si>
    <t>-938690891</t>
  </si>
  <si>
    <t>(154-5)/5 * 6,997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</si>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</sst>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8"/>
      <color theme="10"/>
      <name val="Wingdings 2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8" fillId="0" borderId="0" applyNumberFormat="0" applyFill="0" applyBorder="0" applyAlignment="0" applyProtection="0"/>
  </cellStyleXfs>
  <cellXfs count="30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5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0" fillId="2" borderId="8" xfId="0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3" borderId="8" xfId="0" applyFill="1" applyBorder="1" applyAlignment="1">
      <alignment vertical="center"/>
    </xf>
    <xf numFmtId="0" fontId="19" fillId="3" borderId="9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5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5" xfId="0" applyNumberFormat="1" applyFont="1" applyBorder="1" applyAlignment="1">
      <alignment vertical="center"/>
    </xf>
    <xf numFmtId="4" fontId="25" fillId="0" borderId="0" xfId="0" applyNumberFormat="1" applyFont="1" applyAlignment="1">
      <alignment vertical="center"/>
    </xf>
    <xf numFmtId="166" fontId="25" fillId="0" borderId="0" xfId="0" applyNumberFormat="1" applyFont="1" applyAlignment="1">
      <alignment vertical="center"/>
    </xf>
    <xf numFmtId="4" fontId="25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1" fillId="0" borderId="15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6" xfId="0" applyNumberFormat="1" applyFont="1" applyBorder="1" applyAlignment="1">
      <alignment vertical="center"/>
    </xf>
    <xf numFmtId="0" fontId="27" fillId="0" borderId="0" xfId="1" applyFont="1" applyAlignment="1">
      <alignment horizontal="center" vertical="center"/>
    </xf>
    <xf numFmtId="4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166" fontId="1" fillId="0" borderId="21" xfId="0" applyNumberFormat="1" applyFont="1" applyBorder="1" applyAlignment="1">
      <alignment vertical="center"/>
    </xf>
    <xf numFmtId="4" fontId="1" fillId="0" borderId="22" xfId="0" applyNumberFormat="1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19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  <xf numFmtId="0" fontId="19" fillId="3" borderId="19" xfId="0" applyFont="1" applyFill="1" applyBorder="1" applyAlignment="1">
      <alignment horizontal="center" vertical="center" wrapText="1"/>
    </xf>
    <xf numFmtId="4" fontId="21" fillId="0" borderId="0" xfId="0" applyNumberFormat="1" applyFont="1"/>
    <xf numFmtId="166" fontId="30" fillId="0" borderId="13" xfId="0" applyNumberFormat="1" applyFont="1" applyBorder="1"/>
    <xf numFmtId="166" fontId="30" fillId="0" borderId="14" xfId="0" applyNumberFormat="1" applyFont="1" applyBorder="1"/>
    <xf numFmtId="4" fontId="31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19" fillId="0" borderId="23" xfId="0" applyFont="1" applyBorder="1" applyAlignment="1">
      <alignment horizontal="center" vertical="center"/>
    </xf>
    <xf numFmtId="49" fontId="19" fillId="0" borderId="23" xfId="0" applyNumberFormat="1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center" vertical="center" wrapText="1"/>
    </xf>
    <xf numFmtId="167" fontId="19" fillId="0" borderId="23" xfId="0" applyNumberFormat="1" applyFont="1" applyBorder="1" applyAlignment="1">
      <alignment vertical="center"/>
    </xf>
    <xf numFmtId="4" fontId="19" fillId="0" borderId="23" xfId="0" applyNumberFormat="1" applyFont="1" applyBorder="1" applyAlignment="1">
      <alignment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6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1" applyFont="1" applyAlignment="1" applyProtection="1">
      <alignment vertical="center" wrapText="1"/>
    </xf>
    <xf numFmtId="0" fontId="0" fillId="0" borderId="15" xfId="0" applyBorder="1" applyAlignment="1">
      <alignment vertical="center"/>
    </xf>
    <xf numFmtId="0" fontId="34" fillId="0" borderId="23" xfId="0" applyFont="1" applyBorder="1" applyAlignment="1">
      <alignment horizontal="center" vertical="center"/>
    </xf>
    <xf numFmtId="49" fontId="34" fillId="0" borderId="23" xfId="0" applyNumberFormat="1" applyFont="1" applyBorder="1" applyAlignment="1">
      <alignment horizontal="left" vertical="center" wrapText="1"/>
    </xf>
    <xf numFmtId="0" fontId="34" fillId="0" borderId="23" xfId="0" applyFont="1" applyBorder="1" applyAlignment="1">
      <alignment horizontal="left" vertical="center" wrapText="1"/>
    </xf>
    <xf numFmtId="0" fontId="34" fillId="0" borderId="23" xfId="0" applyFont="1" applyBorder="1" applyAlignment="1">
      <alignment horizontal="center" vertical="center" wrapText="1"/>
    </xf>
    <xf numFmtId="167" fontId="34" fillId="0" borderId="23" xfId="0" applyNumberFormat="1" applyFont="1" applyBorder="1" applyAlignment="1">
      <alignment vertical="center"/>
    </xf>
    <xf numFmtId="4" fontId="34" fillId="0" borderId="23" xfId="0" applyNumberFormat="1" applyFont="1" applyBorder="1" applyAlignment="1">
      <alignment vertical="center"/>
    </xf>
    <xf numFmtId="0" fontId="35" fillId="0" borderId="4" xfId="0" applyFont="1" applyBorder="1" applyAlignment="1">
      <alignment vertical="center"/>
    </xf>
    <xf numFmtId="0" fontId="34" fillId="0" borderId="15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0" fillId="0" borderId="0" xfId="0" applyAlignment="1">
      <alignment vertical="top"/>
    </xf>
    <xf numFmtId="0" fontId="37" fillId="0" borderId="24" xfId="0" applyFont="1" applyBorder="1" applyAlignment="1">
      <alignment vertical="center" wrapText="1"/>
    </xf>
    <xf numFmtId="0" fontId="37" fillId="0" borderId="25" xfId="0" applyFont="1" applyBorder="1" applyAlignment="1">
      <alignment vertical="center" wrapText="1"/>
    </xf>
    <xf numFmtId="0" fontId="37" fillId="0" borderId="26" xfId="0" applyFont="1" applyBorder="1" applyAlignment="1">
      <alignment vertical="center" wrapText="1"/>
    </xf>
    <xf numFmtId="0" fontId="37" fillId="0" borderId="27" xfId="0" applyFont="1" applyBorder="1" applyAlignment="1">
      <alignment horizontal="center" vertical="center" wrapText="1"/>
    </xf>
    <xf numFmtId="0" fontId="37" fillId="0" borderId="28" xfId="0" applyFont="1" applyBorder="1" applyAlignment="1">
      <alignment horizontal="center" vertical="center" wrapText="1"/>
    </xf>
    <xf numFmtId="0" fontId="37" fillId="0" borderId="27" xfId="0" applyFont="1" applyBorder="1" applyAlignment="1">
      <alignment vertical="center" wrapText="1"/>
    </xf>
    <xf numFmtId="0" fontId="37" fillId="0" borderId="28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27" xfId="0" applyFont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vertical="center"/>
    </xf>
    <xf numFmtId="49" fontId="40" fillId="0" borderId="1" xfId="0" applyNumberFormat="1" applyFont="1" applyBorder="1" applyAlignment="1">
      <alignment vertical="center" wrapText="1"/>
    </xf>
    <xf numFmtId="0" fontId="37" fillId="0" borderId="30" xfId="0" applyFont="1" applyBorder="1" applyAlignment="1">
      <alignment vertical="center" wrapText="1"/>
    </xf>
    <xf numFmtId="0" fontId="42" fillId="0" borderId="29" xfId="0" applyFont="1" applyBorder="1" applyAlignment="1">
      <alignment vertical="center" wrapText="1"/>
    </xf>
    <xf numFmtId="0" fontId="37" fillId="0" borderId="31" xfId="0" applyFont="1" applyBorder="1" applyAlignment="1">
      <alignment vertical="center" wrapText="1"/>
    </xf>
    <xf numFmtId="0" fontId="37" fillId="0" borderId="1" xfId="0" applyFont="1" applyBorder="1" applyAlignment="1">
      <alignment vertical="top"/>
    </xf>
    <xf numFmtId="0" fontId="37" fillId="0" borderId="0" xfId="0" applyFont="1" applyAlignment="1">
      <alignment vertical="top"/>
    </xf>
    <xf numFmtId="0" fontId="37" fillId="0" borderId="24" xfId="0" applyFont="1" applyBorder="1" applyAlignment="1">
      <alignment horizontal="left" vertical="center"/>
    </xf>
    <xf numFmtId="0" fontId="37" fillId="0" borderId="25" xfId="0" applyFont="1" applyBorder="1" applyAlignment="1">
      <alignment horizontal="left" vertical="center"/>
    </xf>
    <xf numFmtId="0" fontId="37" fillId="0" borderId="26" xfId="0" applyFont="1" applyBorder="1" applyAlignment="1">
      <alignment horizontal="left" vertical="center"/>
    </xf>
    <xf numFmtId="0" fontId="37" fillId="0" borderId="27" xfId="0" applyFont="1" applyBorder="1" applyAlignment="1">
      <alignment horizontal="left" vertical="center"/>
    </xf>
    <xf numFmtId="0" fontId="37" fillId="0" borderId="28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39" fillId="0" borderId="29" xfId="0" applyFont="1" applyBorder="1" applyAlignment="1">
      <alignment horizontal="center" vertical="center"/>
    </xf>
    <xf numFmtId="0" fontId="43" fillId="0" borderId="29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37" fillId="0" borderId="30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7" fillId="0" borderId="31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37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left" vertical="center" wrapText="1"/>
    </xf>
    <xf numFmtId="0" fontId="37" fillId="0" borderId="25" xfId="0" applyFont="1" applyBorder="1" applyAlignment="1">
      <alignment horizontal="left" vertical="center" wrapText="1"/>
    </xf>
    <xf numFmtId="0" fontId="37" fillId="0" borderId="26" xfId="0" applyFont="1" applyBorder="1" applyAlignment="1">
      <alignment horizontal="left" vertical="center" wrapText="1"/>
    </xf>
    <xf numFmtId="0" fontId="37" fillId="0" borderId="27" xfId="0" applyFont="1" applyBorder="1" applyAlignment="1">
      <alignment horizontal="left" vertical="center" wrapText="1"/>
    </xf>
    <xf numFmtId="0" fontId="37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/>
    </xf>
    <xf numFmtId="0" fontId="41" fillId="0" borderId="30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vertical="center" wrapText="1"/>
    </xf>
    <xf numFmtId="0" fontId="41" fillId="0" borderId="3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top"/>
    </xf>
    <xf numFmtId="0" fontId="40" fillId="0" borderId="1" xfId="0" applyFont="1" applyBorder="1" applyAlignment="1">
      <alignment horizontal="center" vertical="top"/>
    </xf>
    <xf numFmtId="0" fontId="41" fillId="0" borderId="30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39" fillId="0" borderId="1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39" fillId="0" borderId="29" xfId="0" applyFont="1" applyBorder="1" applyAlignment="1">
      <alignment vertical="center"/>
    </xf>
    <xf numFmtId="0" fontId="40" fillId="0" borderId="1" xfId="0" applyFont="1" applyBorder="1" applyAlignment="1">
      <alignment vertical="top"/>
    </xf>
    <xf numFmtId="49" fontId="40" fillId="0" borderId="1" xfId="0" applyNumberFormat="1" applyFont="1" applyBorder="1" applyAlignment="1">
      <alignment horizontal="left" vertical="center"/>
    </xf>
    <xf numFmtId="0" fontId="46" fillId="0" borderId="27" xfId="0" applyFont="1" applyBorder="1" applyAlignment="1">
      <alignment horizontal="left" vertical="center"/>
    </xf>
    <xf numFmtId="0" fontId="47" fillId="0" borderId="1" xfId="0" applyFont="1" applyBorder="1" applyAlignment="1">
      <alignment vertical="top"/>
    </xf>
    <xf numFmtId="0" fontId="47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center" vertical="center"/>
    </xf>
    <xf numFmtId="49" fontId="47" fillId="0" borderId="1" xfId="0" applyNumberFormat="1" applyFont="1" applyBorder="1" applyAlignment="1">
      <alignment horizontal="left" vertical="center"/>
    </xf>
    <xf numFmtId="0" fontId="46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39" fillId="0" borderId="29" xfId="0" applyFont="1" applyBorder="1" applyAlignment="1">
      <alignment horizontal="left"/>
    </xf>
    <xf numFmtId="0" fontId="43" fillId="0" borderId="29" xfId="0" applyFont="1" applyBorder="1"/>
    <xf numFmtId="0" fontId="37" fillId="0" borderId="27" xfId="0" applyFont="1" applyBorder="1" applyAlignment="1">
      <alignment vertical="top"/>
    </xf>
    <xf numFmtId="0" fontId="37" fillId="0" borderId="28" xfId="0" applyFont="1" applyBorder="1" applyAlignment="1">
      <alignment vertical="top"/>
    </xf>
    <xf numFmtId="0" fontId="37" fillId="0" borderId="30" xfId="0" applyFont="1" applyBorder="1" applyAlignment="1">
      <alignment vertical="top"/>
    </xf>
    <xf numFmtId="0" fontId="37" fillId="0" borderId="29" xfId="0" applyFont="1" applyBorder="1" applyAlignment="1">
      <alignment vertical="top"/>
    </xf>
    <xf numFmtId="0" fontId="37" fillId="0" borderId="31" xfId="0" applyFont="1" applyBorder="1" applyAlignment="1">
      <alignment vertical="top"/>
    </xf>
    <xf numFmtId="0" fontId="19" fillId="3" borderId="7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19" fillId="3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" fontId="2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5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2" borderId="8" xfId="0" applyNumberFormat="1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19" fillId="3" borderId="8" xfId="0" applyFont="1" applyFill="1" applyBorder="1" applyAlignment="1">
      <alignment horizontal="right" vertical="center"/>
    </xf>
    <xf numFmtId="4" fontId="24" fillId="0" borderId="0" xfId="0" applyNumberFormat="1" applyFont="1" applyAlignment="1">
      <alignment horizontal="right" vertical="center"/>
    </xf>
    <xf numFmtId="0" fontId="2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0" fillId="0" borderId="1" xfId="0" applyFont="1" applyBorder="1" applyAlignment="1">
      <alignment horizontal="left" vertical="center" wrapText="1"/>
    </xf>
    <xf numFmtId="0" fontId="39" fillId="0" borderId="29" xfId="0" applyFont="1" applyBorder="1" applyAlignment="1">
      <alignment horizontal="left" wrapText="1"/>
    </xf>
    <xf numFmtId="0" fontId="38" fillId="0" borderId="1" xfId="0" applyFont="1" applyBorder="1" applyAlignment="1">
      <alignment horizontal="center" vertical="center" wrapText="1"/>
    </xf>
    <xf numFmtId="49" fontId="40" fillId="0" borderId="1" xfId="0" applyNumberFormat="1" applyFont="1" applyBorder="1" applyAlignment="1">
      <alignment horizontal="left" vertical="center" wrapText="1"/>
    </xf>
    <xf numFmtId="0" fontId="38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left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2.xml"/><Relationship Id="rId4" Type="http://schemas.openxmlformats.org/officeDocument/2006/relationships/hyperlink" Target="https://podminky.urs.cz/item/CS_URS_2025_02/998014095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3.xml"/><Relationship Id="rId4" Type="http://schemas.openxmlformats.org/officeDocument/2006/relationships/hyperlink" Target="https://podminky.urs.cz/item/CS_URS_2025_02/998014095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4.xml"/><Relationship Id="rId4" Type="http://schemas.openxmlformats.org/officeDocument/2006/relationships/hyperlink" Target="https://podminky.urs.cz/item/CS_URS_2025_02/998014095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5.xml"/><Relationship Id="rId4" Type="http://schemas.openxmlformats.org/officeDocument/2006/relationships/hyperlink" Target="https://podminky.urs.cz/item/CS_URS_2025_02/998014095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6.xml"/><Relationship Id="rId4" Type="http://schemas.openxmlformats.org/officeDocument/2006/relationships/hyperlink" Target="https://podminky.urs.cz/item/CS_URS_2025_02/998014095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5_02/998014094" TargetMode="External"/><Relationship Id="rId2" Type="http://schemas.openxmlformats.org/officeDocument/2006/relationships/hyperlink" Target="https://podminky.urs.cz/item/CS_URS_2025_02/342123912" TargetMode="External"/><Relationship Id="rId1" Type="http://schemas.openxmlformats.org/officeDocument/2006/relationships/hyperlink" Target="https://podminky.urs.cz/item/CS_URS_2025_02/342123911" TargetMode="External"/><Relationship Id="rId5" Type="http://schemas.openxmlformats.org/officeDocument/2006/relationships/drawing" Target="../drawings/drawing7.xml"/><Relationship Id="rId4" Type="http://schemas.openxmlformats.org/officeDocument/2006/relationships/hyperlink" Target="https://podminky.urs.cz/item/CS_URS_2025_02/998014095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9"/>
  <sheetViews>
    <sheetView showGridLines="0" tabSelected="1" workbookViewId="0">
      <selection activeCell="AN8" sqref="AN8"/>
    </sheetView>
  </sheetViews>
  <sheetFormatPr defaultRowHeight="14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0.15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265"/>
      <c r="AS2" s="265"/>
      <c r="AT2" s="265"/>
      <c r="AU2" s="265"/>
      <c r="AV2" s="265"/>
      <c r="AW2" s="265"/>
      <c r="AX2" s="265"/>
      <c r="AY2" s="265"/>
      <c r="AZ2" s="265"/>
      <c r="BA2" s="265"/>
      <c r="BB2" s="265"/>
      <c r="BC2" s="265"/>
      <c r="BD2" s="265"/>
      <c r="BE2" s="265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S4" s="17" t="s">
        <v>11</v>
      </c>
    </row>
    <row r="5" spans="1:74" ht="12" customHeight="1">
      <c r="B5" s="20"/>
      <c r="D5" s="23" t="s">
        <v>12</v>
      </c>
      <c r="K5" s="264" t="s">
        <v>13</v>
      </c>
      <c r="L5" s="265"/>
      <c r="M5" s="265"/>
      <c r="N5" s="265"/>
      <c r="O5" s="265"/>
      <c r="P5" s="265"/>
      <c r="Q5" s="265"/>
      <c r="R5" s="265"/>
      <c r="S5" s="265"/>
      <c r="T5" s="265"/>
      <c r="U5" s="265"/>
      <c r="V5" s="265"/>
      <c r="W5" s="265"/>
      <c r="X5" s="265"/>
      <c r="Y5" s="265"/>
      <c r="Z5" s="265"/>
      <c r="AA5" s="265"/>
      <c r="AB5" s="265"/>
      <c r="AC5" s="265"/>
      <c r="AD5" s="265"/>
      <c r="AE5" s="265"/>
      <c r="AF5" s="265"/>
      <c r="AG5" s="265"/>
      <c r="AH5" s="265"/>
      <c r="AI5" s="265"/>
      <c r="AJ5" s="265"/>
      <c r="AK5" s="265"/>
      <c r="AL5" s="265"/>
      <c r="AM5" s="265"/>
      <c r="AN5" s="265"/>
      <c r="AO5" s="265"/>
      <c r="AR5" s="20"/>
      <c r="BS5" s="17" t="s">
        <v>6</v>
      </c>
    </row>
    <row r="6" spans="1:74" ht="36.950000000000003" customHeight="1">
      <c r="B6" s="20"/>
      <c r="D6" s="25" t="s">
        <v>14</v>
      </c>
      <c r="K6" s="266" t="s">
        <v>15</v>
      </c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265"/>
      <c r="AG6" s="265"/>
      <c r="AH6" s="265"/>
      <c r="AI6" s="265"/>
      <c r="AJ6" s="265"/>
      <c r="AK6" s="265"/>
      <c r="AL6" s="265"/>
      <c r="AM6" s="265"/>
      <c r="AN6" s="265"/>
      <c r="AO6" s="265"/>
      <c r="AR6" s="20"/>
      <c r="BS6" s="17" t="s">
        <v>6</v>
      </c>
    </row>
    <row r="7" spans="1:74" ht="12" customHeight="1">
      <c r="B7" s="20"/>
      <c r="D7" s="26" t="s">
        <v>16</v>
      </c>
      <c r="K7" s="24" t="s">
        <v>17</v>
      </c>
      <c r="AK7" s="26" t="s">
        <v>18</v>
      </c>
      <c r="AN7" s="24" t="s">
        <v>8</v>
      </c>
      <c r="AR7" s="20"/>
      <c r="BS7" s="17" t="s">
        <v>6</v>
      </c>
    </row>
    <row r="8" spans="1:74" ht="12" customHeight="1">
      <c r="B8" s="20"/>
      <c r="D8" s="26" t="s">
        <v>19</v>
      </c>
      <c r="K8" s="24" t="s">
        <v>20</v>
      </c>
      <c r="AK8" s="26" t="s">
        <v>21</v>
      </c>
      <c r="AN8" s="24"/>
      <c r="AR8" s="20"/>
      <c r="BS8" s="17" t="s">
        <v>6</v>
      </c>
    </row>
    <row r="9" spans="1:74" ht="29.25" customHeight="1">
      <c r="B9" s="20"/>
      <c r="D9" s="23" t="s">
        <v>22</v>
      </c>
      <c r="K9" s="27" t="s">
        <v>23</v>
      </c>
      <c r="AK9" s="23" t="s">
        <v>24</v>
      </c>
      <c r="AN9" s="27" t="s">
        <v>25</v>
      </c>
      <c r="AR9" s="20"/>
      <c r="BS9" s="17" t="s">
        <v>6</v>
      </c>
    </row>
    <row r="10" spans="1:74" ht="12" customHeight="1">
      <c r="B10" s="20"/>
      <c r="D10" s="26" t="s">
        <v>26</v>
      </c>
      <c r="AK10" s="26" t="s">
        <v>27</v>
      </c>
      <c r="AN10" s="24" t="s">
        <v>28</v>
      </c>
      <c r="AR10" s="20"/>
      <c r="BS10" s="17" t="s">
        <v>6</v>
      </c>
    </row>
    <row r="11" spans="1:74" ht="18.5" customHeight="1">
      <c r="B11" s="20"/>
      <c r="E11" s="24" t="s">
        <v>29</v>
      </c>
      <c r="AK11" s="26" t="s">
        <v>30</v>
      </c>
      <c r="AN11" s="24" t="s">
        <v>31</v>
      </c>
      <c r="AR11" s="20"/>
      <c r="BS11" s="17" t="s">
        <v>6</v>
      </c>
    </row>
    <row r="12" spans="1:74" ht="6.95" customHeight="1">
      <c r="B12" s="20"/>
      <c r="AR12" s="20"/>
      <c r="BS12" s="17" t="s">
        <v>6</v>
      </c>
    </row>
    <row r="13" spans="1:74" ht="12" customHeight="1">
      <c r="B13" s="20"/>
      <c r="D13" s="26" t="s">
        <v>32</v>
      </c>
      <c r="AK13" s="26" t="s">
        <v>27</v>
      </c>
      <c r="AN13" s="24" t="s">
        <v>33</v>
      </c>
      <c r="AR13" s="20"/>
      <c r="BS13" s="17" t="s">
        <v>6</v>
      </c>
    </row>
    <row r="14" spans="1:74" ht="12.75">
      <c r="B14" s="20"/>
      <c r="E14" s="24" t="s">
        <v>34</v>
      </c>
      <c r="AK14" s="26" t="s">
        <v>30</v>
      </c>
      <c r="AN14" s="24" t="s">
        <v>35</v>
      </c>
      <c r="AR14" s="20"/>
      <c r="BS14" s="17" t="s">
        <v>6</v>
      </c>
    </row>
    <row r="15" spans="1:74" ht="6.95" customHeight="1">
      <c r="B15" s="20"/>
      <c r="AR15" s="20"/>
      <c r="BS15" s="17" t="s">
        <v>4</v>
      </c>
    </row>
    <row r="16" spans="1:74" ht="12" customHeight="1">
      <c r="B16" s="20"/>
      <c r="D16" s="26" t="s">
        <v>36</v>
      </c>
      <c r="AK16" s="26" t="s">
        <v>27</v>
      </c>
      <c r="AN16" s="24" t="s">
        <v>31</v>
      </c>
      <c r="AR16" s="20"/>
      <c r="BS16" s="17" t="s">
        <v>4</v>
      </c>
    </row>
    <row r="17" spans="2:71" ht="18.5" customHeight="1">
      <c r="B17" s="20"/>
      <c r="E17" s="24" t="s">
        <v>37</v>
      </c>
      <c r="AK17" s="26" t="s">
        <v>30</v>
      </c>
      <c r="AN17" s="24" t="s">
        <v>31</v>
      </c>
      <c r="AR17" s="20"/>
      <c r="BS17" s="17" t="s">
        <v>38</v>
      </c>
    </row>
    <row r="18" spans="2:71" ht="6.95" customHeight="1">
      <c r="B18" s="20"/>
      <c r="AR18" s="20"/>
      <c r="BS18" s="17" t="s">
        <v>6</v>
      </c>
    </row>
    <row r="19" spans="2:71" ht="12" customHeight="1">
      <c r="B19" s="20"/>
      <c r="D19" s="26" t="s">
        <v>39</v>
      </c>
      <c r="AK19" s="26" t="s">
        <v>27</v>
      </c>
      <c r="AN19" s="24" t="s">
        <v>31</v>
      </c>
      <c r="AR19" s="20"/>
      <c r="BS19" s="17" t="s">
        <v>6</v>
      </c>
    </row>
    <row r="20" spans="2:71" ht="18.5" customHeight="1">
      <c r="B20" s="20"/>
      <c r="E20" s="24" t="s">
        <v>40</v>
      </c>
      <c r="AK20" s="26" t="s">
        <v>30</v>
      </c>
      <c r="AN20" s="24" t="s">
        <v>31</v>
      </c>
      <c r="AR20" s="20"/>
      <c r="BS20" s="17" t="s">
        <v>4</v>
      </c>
    </row>
    <row r="21" spans="2:71" ht="6.95" customHeight="1">
      <c r="B21" s="20"/>
      <c r="AR21" s="20"/>
    </row>
    <row r="22" spans="2:71" ht="12" customHeight="1">
      <c r="B22" s="20"/>
      <c r="D22" s="26" t="s">
        <v>41</v>
      </c>
      <c r="AR22" s="20"/>
    </row>
    <row r="23" spans="2:71" ht="16.5" customHeight="1">
      <c r="B23" s="20"/>
      <c r="E23" s="267" t="s">
        <v>42</v>
      </c>
      <c r="F23" s="267"/>
      <c r="G23" s="267"/>
      <c r="H23" s="267"/>
      <c r="I23" s="267"/>
      <c r="J23" s="267"/>
      <c r="K23" s="267"/>
      <c r="L23" s="267"/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67"/>
      <c r="X23" s="267"/>
      <c r="Y23" s="267"/>
      <c r="Z23" s="267"/>
      <c r="AA23" s="267"/>
      <c r="AB23" s="267"/>
      <c r="AC23" s="267"/>
      <c r="AD23" s="267"/>
      <c r="AE23" s="267"/>
      <c r="AF23" s="267"/>
      <c r="AG23" s="267"/>
      <c r="AH23" s="267"/>
      <c r="AI23" s="267"/>
      <c r="AJ23" s="267"/>
      <c r="AK23" s="267"/>
      <c r="AL23" s="267"/>
      <c r="AM23" s="267"/>
      <c r="AN23" s="267"/>
      <c r="AR23" s="20"/>
    </row>
    <row r="24" spans="2:71" ht="6.95" customHeight="1">
      <c r="B24" s="20"/>
      <c r="AR24" s="20"/>
    </row>
    <row r="25" spans="2:71" ht="6.95" customHeight="1">
      <c r="B25" s="20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20"/>
    </row>
    <row r="26" spans="2:71" s="1" customFormat="1" ht="25.9" customHeight="1">
      <c r="B26" s="30"/>
      <c r="D26" s="31" t="s">
        <v>43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68">
        <f>ROUND(AG54,2)</f>
        <v>982046.97</v>
      </c>
      <c r="AL26" s="269"/>
      <c r="AM26" s="269"/>
      <c r="AN26" s="269"/>
      <c r="AO26" s="269"/>
      <c r="AR26" s="30"/>
    </row>
    <row r="27" spans="2:71" s="1" customFormat="1" ht="6.95" customHeight="1">
      <c r="B27" s="30"/>
      <c r="AR27" s="30"/>
    </row>
    <row r="28" spans="2:71" s="1" customFormat="1" ht="12.75">
      <c r="B28" s="30"/>
      <c r="L28" s="270" t="s">
        <v>44</v>
      </c>
      <c r="M28" s="270"/>
      <c r="N28" s="270"/>
      <c r="O28" s="270"/>
      <c r="P28" s="270"/>
      <c r="W28" s="270" t="s">
        <v>45</v>
      </c>
      <c r="X28" s="270"/>
      <c r="Y28" s="270"/>
      <c r="Z28" s="270"/>
      <c r="AA28" s="270"/>
      <c r="AB28" s="270"/>
      <c r="AC28" s="270"/>
      <c r="AD28" s="270"/>
      <c r="AE28" s="270"/>
      <c r="AK28" s="270" t="s">
        <v>46</v>
      </c>
      <c r="AL28" s="270"/>
      <c r="AM28" s="270"/>
      <c r="AN28" s="270"/>
      <c r="AO28" s="270"/>
      <c r="AR28" s="30"/>
    </row>
    <row r="29" spans="2:71" s="2" customFormat="1" ht="14.45" customHeight="1">
      <c r="B29" s="34"/>
      <c r="D29" s="26" t="s">
        <v>47</v>
      </c>
      <c r="F29" s="26" t="s">
        <v>48</v>
      </c>
      <c r="L29" s="273">
        <v>0.21</v>
      </c>
      <c r="M29" s="272"/>
      <c r="N29" s="272"/>
      <c r="O29" s="272"/>
      <c r="P29" s="272"/>
      <c r="W29" s="271">
        <f>ROUND(AZ54, 2)</f>
        <v>982046.97</v>
      </c>
      <c r="X29" s="272"/>
      <c r="Y29" s="272"/>
      <c r="Z29" s="272"/>
      <c r="AA29" s="272"/>
      <c r="AB29" s="272"/>
      <c r="AC29" s="272"/>
      <c r="AD29" s="272"/>
      <c r="AE29" s="272"/>
      <c r="AK29" s="271">
        <f>ROUND(AV54, 2)</f>
        <v>206229.86</v>
      </c>
      <c r="AL29" s="272"/>
      <c r="AM29" s="272"/>
      <c r="AN29" s="272"/>
      <c r="AO29" s="272"/>
      <c r="AR29" s="34"/>
    </row>
    <row r="30" spans="2:71" s="2" customFormat="1" ht="14.45" customHeight="1">
      <c r="B30" s="34"/>
      <c r="F30" s="26" t="s">
        <v>49</v>
      </c>
      <c r="L30" s="273">
        <v>0.12</v>
      </c>
      <c r="M30" s="272"/>
      <c r="N30" s="272"/>
      <c r="O30" s="272"/>
      <c r="P30" s="272"/>
      <c r="W30" s="271">
        <f>ROUND(BA54, 2)</f>
        <v>0</v>
      </c>
      <c r="X30" s="272"/>
      <c r="Y30" s="272"/>
      <c r="Z30" s="272"/>
      <c r="AA30" s="272"/>
      <c r="AB30" s="272"/>
      <c r="AC30" s="272"/>
      <c r="AD30" s="272"/>
      <c r="AE30" s="272"/>
      <c r="AK30" s="271">
        <f>ROUND(AW54, 2)</f>
        <v>0</v>
      </c>
      <c r="AL30" s="272"/>
      <c r="AM30" s="272"/>
      <c r="AN30" s="272"/>
      <c r="AO30" s="272"/>
      <c r="AR30" s="34"/>
    </row>
    <row r="31" spans="2:71" s="2" customFormat="1" ht="14.45" hidden="1" customHeight="1">
      <c r="B31" s="34"/>
      <c r="F31" s="26" t="s">
        <v>50</v>
      </c>
      <c r="L31" s="273">
        <v>0.21</v>
      </c>
      <c r="M31" s="272"/>
      <c r="N31" s="272"/>
      <c r="O31" s="272"/>
      <c r="P31" s="272"/>
      <c r="W31" s="271">
        <f>ROUND(BB54, 2)</f>
        <v>0</v>
      </c>
      <c r="X31" s="272"/>
      <c r="Y31" s="272"/>
      <c r="Z31" s="272"/>
      <c r="AA31" s="272"/>
      <c r="AB31" s="272"/>
      <c r="AC31" s="272"/>
      <c r="AD31" s="272"/>
      <c r="AE31" s="272"/>
      <c r="AK31" s="271">
        <v>0</v>
      </c>
      <c r="AL31" s="272"/>
      <c r="AM31" s="272"/>
      <c r="AN31" s="272"/>
      <c r="AO31" s="272"/>
      <c r="AR31" s="34"/>
    </row>
    <row r="32" spans="2:71" s="2" customFormat="1" ht="14.45" hidden="1" customHeight="1">
      <c r="B32" s="34"/>
      <c r="F32" s="26" t="s">
        <v>51</v>
      </c>
      <c r="L32" s="273">
        <v>0.12</v>
      </c>
      <c r="M32" s="272"/>
      <c r="N32" s="272"/>
      <c r="O32" s="272"/>
      <c r="P32" s="272"/>
      <c r="W32" s="271">
        <f>ROUND(BC54, 2)</f>
        <v>0</v>
      </c>
      <c r="X32" s="272"/>
      <c r="Y32" s="272"/>
      <c r="Z32" s="272"/>
      <c r="AA32" s="272"/>
      <c r="AB32" s="272"/>
      <c r="AC32" s="272"/>
      <c r="AD32" s="272"/>
      <c r="AE32" s="272"/>
      <c r="AK32" s="271">
        <v>0</v>
      </c>
      <c r="AL32" s="272"/>
      <c r="AM32" s="272"/>
      <c r="AN32" s="272"/>
      <c r="AO32" s="272"/>
      <c r="AR32" s="34"/>
    </row>
    <row r="33" spans="2:44" s="2" customFormat="1" ht="14.45" hidden="1" customHeight="1">
      <c r="B33" s="34"/>
      <c r="F33" s="26" t="s">
        <v>52</v>
      </c>
      <c r="L33" s="273">
        <v>0</v>
      </c>
      <c r="M33" s="272"/>
      <c r="N33" s="272"/>
      <c r="O33" s="272"/>
      <c r="P33" s="272"/>
      <c r="W33" s="271">
        <f>ROUND(BD54, 2)</f>
        <v>0</v>
      </c>
      <c r="X33" s="272"/>
      <c r="Y33" s="272"/>
      <c r="Z33" s="272"/>
      <c r="AA33" s="272"/>
      <c r="AB33" s="272"/>
      <c r="AC33" s="272"/>
      <c r="AD33" s="272"/>
      <c r="AE33" s="272"/>
      <c r="AK33" s="271">
        <v>0</v>
      </c>
      <c r="AL33" s="272"/>
      <c r="AM33" s="272"/>
      <c r="AN33" s="272"/>
      <c r="AO33" s="272"/>
      <c r="AR33" s="34"/>
    </row>
    <row r="34" spans="2:44" s="1" customFormat="1" ht="6.95" customHeight="1">
      <c r="B34" s="30"/>
      <c r="AR34" s="30"/>
    </row>
    <row r="35" spans="2:44" s="1" customFormat="1" ht="25.9" customHeight="1">
      <c r="B35" s="30"/>
      <c r="C35" s="35"/>
      <c r="D35" s="36" t="s">
        <v>53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54</v>
      </c>
      <c r="U35" s="37"/>
      <c r="V35" s="37"/>
      <c r="W35" s="37"/>
      <c r="X35" s="277" t="s">
        <v>55</v>
      </c>
      <c r="Y35" s="275"/>
      <c r="Z35" s="275"/>
      <c r="AA35" s="275"/>
      <c r="AB35" s="275"/>
      <c r="AC35" s="37"/>
      <c r="AD35" s="37"/>
      <c r="AE35" s="37"/>
      <c r="AF35" s="37"/>
      <c r="AG35" s="37"/>
      <c r="AH35" s="37"/>
      <c r="AI35" s="37"/>
      <c r="AJ35" s="37"/>
      <c r="AK35" s="274">
        <f>SUM(AK26:AK33)</f>
        <v>1188276.83</v>
      </c>
      <c r="AL35" s="275"/>
      <c r="AM35" s="275"/>
      <c r="AN35" s="275"/>
      <c r="AO35" s="276"/>
      <c r="AP35" s="35"/>
      <c r="AQ35" s="35"/>
      <c r="AR35" s="30"/>
    </row>
    <row r="36" spans="2:44" s="1" customFormat="1" ht="6.95" customHeight="1">
      <c r="B36" s="30"/>
      <c r="AR36" s="30"/>
    </row>
    <row r="37" spans="2:44" s="1" customFormat="1" ht="6.95" customHeight="1"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30"/>
    </row>
    <row r="41" spans="2:44" s="1" customFormat="1" ht="6.95" customHeight="1"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30"/>
    </row>
    <row r="42" spans="2:44" s="1" customFormat="1" ht="24.95" customHeight="1">
      <c r="B42" s="30"/>
      <c r="C42" s="21" t="s">
        <v>56</v>
      </c>
      <c r="AR42" s="30"/>
    </row>
    <row r="43" spans="2:44" s="1" customFormat="1" ht="6.95" customHeight="1">
      <c r="B43" s="30"/>
      <c r="AR43" s="30"/>
    </row>
    <row r="44" spans="2:44" s="3" customFormat="1" ht="12" customHeight="1">
      <c r="B44" s="43"/>
      <c r="C44" s="26" t="s">
        <v>12</v>
      </c>
      <c r="L44" s="3" t="str">
        <f>K5</f>
        <v>05/25</v>
      </c>
      <c r="AR44" s="43"/>
    </row>
    <row r="45" spans="2:44" s="4" customFormat="1" ht="36.950000000000003" customHeight="1">
      <c r="B45" s="44"/>
      <c r="C45" s="45" t="s">
        <v>14</v>
      </c>
      <c r="L45" s="261" t="str">
        <f>K6</f>
        <v>ÚPRAVY HŘBITOVA KBELY- ETAPA1</v>
      </c>
      <c r="M45" s="262"/>
      <c r="N45" s="262"/>
      <c r="O45" s="262"/>
      <c r="P45" s="262"/>
      <c r="Q45" s="262"/>
      <c r="R45" s="262"/>
      <c r="S45" s="262"/>
      <c r="T45" s="262"/>
      <c r="U45" s="262"/>
      <c r="V45" s="262"/>
      <c r="W45" s="262"/>
      <c r="X45" s="262"/>
      <c r="Y45" s="262"/>
      <c r="Z45" s="262"/>
      <c r="AA45" s="262"/>
      <c r="AB45" s="262"/>
      <c r="AC45" s="262"/>
      <c r="AD45" s="262"/>
      <c r="AE45" s="262"/>
      <c r="AF45" s="262"/>
      <c r="AG45" s="262"/>
      <c r="AH45" s="262"/>
      <c r="AI45" s="262"/>
      <c r="AJ45" s="262"/>
      <c r="AK45" s="262"/>
      <c r="AL45" s="262"/>
      <c r="AM45" s="262"/>
      <c r="AN45" s="262"/>
      <c r="AO45" s="262"/>
      <c r="AR45" s="44"/>
    </row>
    <row r="46" spans="2:44" s="1" customFormat="1" ht="6.95" customHeight="1">
      <c r="B46" s="30"/>
      <c r="AR46" s="30"/>
    </row>
    <row r="47" spans="2:44" s="1" customFormat="1" ht="12" customHeight="1">
      <c r="B47" s="30"/>
      <c r="C47" s="26" t="s">
        <v>19</v>
      </c>
      <c r="L47" s="46" t="str">
        <f>IF(K8="","",K8)</f>
        <v>Praha 9-Kbely</v>
      </c>
      <c r="AI47" s="26" t="s">
        <v>21</v>
      </c>
      <c r="AM47" s="284" t="str">
        <f>IF(AN8= "","",AN8)</f>
        <v/>
      </c>
      <c r="AN47" s="284"/>
      <c r="AR47" s="30"/>
    </row>
    <row r="48" spans="2:44" s="1" customFormat="1" ht="6.95" customHeight="1">
      <c r="B48" s="30"/>
      <c r="AR48" s="30"/>
    </row>
    <row r="49" spans="1:91" s="1" customFormat="1" ht="15.2" customHeight="1">
      <c r="B49" s="30"/>
      <c r="C49" s="26" t="s">
        <v>26</v>
      </c>
      <c r="L49" s="3" t="str">
        <f>IF(E11= "","",E11)</f>
        <v>MČ Praha 19, Semilská 43/1, 197 00 Praha 9 - Kbely</v>
      </c>
      <c r="AI49" s="26" t="s">
        <v>36</v>
      </c>
      <c r="AM49" s="285" t="str">
        <f>IF(E17="","",E17)</f>
        <v>Ing.Jan Pustějovský, Ph.D.</v>
      </c>
      <c r="AN49" s="286"/>
      <c r="AO49" s="286"/>
      <c r="AP49" s="286"/>
      <c r="AR49" s="30"/>
      <c r="AS49" s="288" t="s">
        <v>57</v>
      </c>
      <c r="AT49" s="289"/>
      <c r="AU49" s="48"/>
      <c r="AV49" s="48"/>
      <c r="AW49" s="48"/>
      <c r="AX49" s="48"/>
      <c r="AY49" s="48"/>
      <c r="AZ49" s="48"/>
      <c r="BA49" s="48"/>
      <c r="BB49" s="48"/>
      <c r="BC49" s="48"/>
      <c r="BD49" s="49"/>
    </row>
    <row r="50" spans="1:91" s="1" customFormat="1" ht="15.2" customHeight="1">
      <c r="B50" s="30"/>
      <c r="C50" s="26" t="s">
        <v>32</v>
      </c>
      <c r="L50" s="3" t="str">
        <f>IF(E14="","",E14)</f>
        <v>IWU s.r.o.</v>
      </c>
      <c r="AI50" s="26" t="s">
        <v>39</v>
      </c>
      <c r="AM50" s="285" t="str">
        <f>IF(E20="","",E20)</f>
        <v xml:space="preserve"> </v>
      </c>
      <c r="AN50" s="286"/>
      <c r="AO50" s="286"/>
      <c r="AP50" s="286"/>
      <c r="AR50" s="30"/>
      <c r="AS50" s="290"/>
      <c r="AT50" s="291"/>
      <c r="BD50" s="51"/>
    </row>
    <row r="51" spans="1:91" s="1" customFormat="1" ht="10.8" customHeight="1">
      <c r="B51" s="30"/>
      <c r="AR51" s="30"/>
      <c r="AS51" s="290"/>
      <c r="AT51" s="291"/>
      <c r="BD51" s="51"/>
    </row>
    <row r="52" spans="1:91" s="1" customFormat="1" ht="29.25" customHeight="1">
      <c r="B52" s="30"/>
      <c r="C52" s="256" t="s">
        <v>58</v>
      </c>
      <c r="D52" s="257"/>
      <c r="E52" s="257"/>
      <c r="F52" s="257"/>
      <c r="G52" s="257"/>
      <c r="H52" s="52"/>
      <c r="I52" s="260" t="s">
        <v>59</v>
      </c>
      <c r="J52" s="257"/>
      <c r="K52" s="257"/>
      <c r="L52" s="257"/>
      <c r="M52" s="257"/>
      <c r="N52" s="257"/>
      <c r="O52" s="257"/>
      <c r="P52" s="257"/>
      <c r="Q52" s="257"/>
      <c r="R52" s="257"/>
      <c r="S52" s="257"/>
      <c r="T52" s="257"/>
      <c r="U52" s="257"/>
      <c r="V52" s="257"/>
      <c r="W52" s="257"/>
      <c r="X52" s="257"/>
      <c r="Y52" s="257"/>
      <c r="Z52" s="257"/>
      <c r="AA52" s="257"/>
      <c r="AB52" s="257"/>
      <c r="AC52" s="257"/>
      <c r="AD52" s="257"/>
      <c r="AE52" s="257"/>
      <c r="AF52" s="257"/>
      <c r="AG52" s="281" t="s">
        <v>60</v>
      </c>
      <c r="AH52" s="257"/>
      <c r="AI52" s="257"/>
      <c r="AJ52" s="257"/>
      <c r="AK52" s="257"/>
      <c r="AL52" s="257"/>
      <c r="AM52" s="257"/>
      <c r="AN52" s="260" t="s">
        <v>61</v>
      </c>
      <c r="AO52" s="257"/>
      <c r="AP52" s="257"/>
      <c r="AQ52" s="53" t="s">
        <v>62</v>
      </c>
      <c r="AR52" s="30"/>
      <c r="AS52" s="54" t="s">
        <v>63</v>
      </c>
      <c r="AT52" s="55" t="s">
        <v>64</v>
      </c>
      <c r="AU52" s="55" t="s">
        <v>65</v>
      </c>
      <c r="AV52" s="55" t="s">
        <v>66</v>
      </c>
      <c r="AW52" s="55" t="s">
        <v>67</v>
      </c>
      <c r="AX52" s="55" t="s">
        <v>68</v>
      </c>
      <c r="AY52" s="55" t="s">
        <v>69</v>
      </c>
      <c r="AZ52" s="55" t="s">
        <v>70</v>
      </c>
      <c r="BA52" s="55" t="s">
        <v>71</v>
      </c>
      <c r="BB52" s="55" t="s">
        <v>72</v>
      </c>
      <c r="BC52" s="55" t="s">
        <v>73</v>
      </c>
      <c r="BD52" s="56" t="s">
        <v>74</v>
      </c>
    </row>
    <row r="53" spans="1:91" s="1" customFormat="1" ht="10.8" customHeight="1">
      <c r="B53" s="30"/>
      <c r="AR53" s="30"/>
      <c r="AS53" s="57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9"/>
    </row>
    <row r="54" spans="1:91" s="5" customFormat="1" ht="32.450000000000003" customHeight="1">
      <c r="B54" s="58"/>
      <c r="C54" s="59" t="s">
        <v>75</v>
      </c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263">
        <f>ROUND(AG55,2)</f>
        <v>982046.97</v>
      </c>
      <c r="AH54" s="263"/>
      <c r="AI54" s="263"/>
      <c r="AJ54" s="263"/>
      <c r="AK54" s="263"/>
      <c r="AL54" s="263"/>
      <c r="AM54" s="263"/>
      <c r="AN54" s="292">
        <f t="shared" ref="AN54:AN67" si="0">SUM(AG54,AT54)</f>
        <v>1188276.83</v>
      </c>
      <c r="AO54" s="292"/>
      <c r="AP54" s="292"/>
      <c r="AQ54" s="62" t="s">
        <v>31</v>
      </c>
      <c r="AR54" s="58"/>
      <c r="AS54" s="63">
        <f>ROUND(AS55,2)</f>
        <v>0</v>
      </c>
      <c r="AT54" s="64">
        <f t="shared" ref="AT54:AT67" si="1">ROUND(SUM(AV54:AW54),2)</f>
        <v>206229.86</v>
      </c>
      <c r="AU54" s="65">
        <f>ROUND(AU55,5)</f>
        <v>220.82696999999999</v>
      </c>
      <c r="AV54" s="64">
        <f>ROUND(AZ54*L29,2)</f>
        <v>206229.86</v>
      </c>
      <c r="AW54" s="64">
        <f>ROUND(BA54*L30,2)</f>
        <v>0</v>
      </c>
      <c r="AX54" s="64">
        <f>ROUND(BB54*L29,2)</f>
        <v>0</v>
      </c>
      <c r="AY54" s="64">
        <f>ROUND(BC54*L30,2)</f>
        <v>0</v>
      </c>
      <c r="AZ54" s="64">
        <f>ROUND(AZ55,2)</f>
        <v>982046.97</v>
      </c>
      <c r="BA54" s="64">
        <f>ROUND(BA55,2)</f>
        <v>0</v>
      </c>
      <c r="BB54" s="64">
        <f>ROUND(BB55,2)</f>
        <v>0</v>
      </c>
      <c r="BC54" s="64">
        <f>ROUND(BC55,2)</f>
        <v>0</v>
      </c>
      <c r="BD54" s="66">
        <f>ROUND(BD55,2)</f>
        <v>0</v>
      </c>
      <c r="BS54" s="67" t="s">
        <v>76</v>
      </c>
      <c r="BT54" s="67" t="s">
        <v>77</v>
      </c>
      <c r="BU54" s="68" t="s">
        <v>78</v>
      </c>
      <c r="BV54" s="67" t="s">
        <v>79</v>
      </c>
      <c r="BW54" s="67" t="s">
        <v>5</v>
      </c>
      <c r="BX54" s="67" t="s">
        <v>80</v>
      </c>
      <c r="CL54" s="67" t="s">
        <v>17</v>
      </c>
    </row>
    <row r="55" spans="1:91" s="6" customFormat="1" ht="16.5" customHeight="1">
      <c r="B55" s="69"/>
      <c r="C55" s="70"/>
      <c r="D55" s="258" t="s">
        <v>81</v>
      </c>
      <c r="E55" s="258"/>
      <c r="F55" s="258"/>
      <c r="G55" s="258"/>
      <c r="H55" s="258"/>
      <c r="I55" s="71"/>
      <c r="J55" s="258" t="s">
        <v>82</v>
      </c>
      <c r="K55" s="258"/>
      <c r="L55" s="258"/>
      <c r="M55" s="258"/>
      <c r="N55" s="258"/>
      <c r="O55" s="258"/>
      <c r="P55" s="258"/>
      <c r="Q55" s="258"/>
      <c r="R55" s="258"/>
      <c r="S55" s="258"/>
      <c r="T55" s="258"/>
      <c r="U55" s="258"/>
      <c r="V55" s="258"/>
      <c r="W55" s="258"/>
      <c r="X55" s="258"/>
      <c r="Y55" s="258"/>
      <c r="Z55" s="258"/>
      <c r="AA55" s="258"/>
      <c r="AB55" s="258"/>
      <c r="AC55" s="258"/>
      <c r="AD55" s="258"/>
      <c r="AE55" s="258"/>
      <c r="AF55" s="258"/>
      <c r="AG55" s="282">
        <f>ROUND(AG56+AG58+AG60+AG62+AG64+AG66,2)</f>
        <v>982046.97</v>
      </c>
      <c r="AH55" s="283"/>
      <c r="AI55" s="283"/>
      <c r="AJ55" s="283"/>
      <c r="AK55" s="283"/>
      <c r="AL55" s="283"/>
      <c r="AM55" s="283"/>
      <c r="AN55" s="287">
        <f t="shared" si="0"/>
        <v>1188276.83</v>
      </c>
      <c r="AO55" s="283"/>
      <c r="AP55" s="283"/>
      <c r="AQ55" s="72" t="s">
        <v>83</v>
      </c>
      <c r="AR55" s="69"/>
      <c r="AS55" s="73">
        <f>ROUND(AS56+AS58+AS60+AS62+AS64+AS66,2)</f>
        <v>0</v>
      </c>
      <c r="AT55" s="74">
        <f t="shared" si="1"/>
        <v>206229.86</v>
      </c>
      <c r="AU55" s="75">
        <f>ROUND(AU56+AU58+AU60+AU62+AU64+AU66,5)</f>
        <v>220.82696999999999</v>
      </c>
      <c r="AV55" s="74">
        <f>ROUND(AZ55*L29,2)</f>
        <v>206229.86</v>
      </c>
      <c r="AW55" s="74">
        <f>ROUND(BA55*L30,2)</f>
        <v>0</v>
      </c>
      <c r="AX55" s="74">
        <f>ROUND(BB55*L29,2)</f>
        <v>0</v>
      </c>
      <c r="AY55" s="74">
        <f>ROUND(BC55*L30,2)</f>
        <v>0</v>
      </c>
      <c r="AZ55" s="74">
        <f>ROUND(AZ56+AZ58+AZ60+AZ62+AZ64+AZ66,2)</f>
        <v>982046.97</v>
      </c>
      <c r="BA55" s="74">
        <f>ROUND(BA56+BA58+BA60+BA62+BA64+BA66,2)</f>
        <v>0</v>
      </c>
      <c r="BB55" s="74">
        <f>ROUND(BB56+BB58+BB60+BB62+BB64+BB66,2)</f>
        <v>0</v>
      </c>
      <c r="BC55" s="74">
        <f>ROUND(BC56+BC58+BC60+BC62+BC64+BC66,2)</f>
        <v>0</v>
      </c>
      <c r="BD55" s="76">
        <f>ROUND(BD56+BD58+BD60+BD62+BD64+BD66,2)</f>
        <v>0</v>
      </c>
      <c r="BS55" s="77" t="s">
        <v>76</v>
      </c>
      <c r="BT55" s="77" t="s">
        <v>84</v>
      </c>
      <c r="BU55" s="77" t="s">
        <v>78</v>
      </c>
      <c r="BV55" s="77" t="s">
        <v>79</v>
      </c>
      <c r="BW55" s="77" t="s">
        <v>85</v>
      </c>
      <c r="BX55" s="77" t="s">
        <v>5</v>
      </c>
      <c r="CL55" s="77" t="s">
        <v>17</v>
      </c>
      <c r="CM55" s="77" t="s">
        <v>86</v>
      </c>
    </row>
    <row r="56" spans="1:91" s="3" customFormat="1" ht="16.5" customHeight="1">
      <c r="B56" s="43"/>
      <c r="C56" s="9"/>
      <c r="D56" s="9"/>
      <c r="E56" s="259" t="s">
        <v>87</v>
      </c>
      <c r="F56" s="259"/>
      <c r="G56" s="259"/>
      <c r="H56" s="259"/>
      <c r="I56" s="259"/>
      <c r="J56" s="9"/>
      <c r="K56" s="259" t="s">
        <v>88</v>
      </c>
      <c r="L56" s="259"/>
      <c r="M56" s="259"/>
      <c r="N56" s="259"/>
      <c r="O56" s="259"/>
      <c r="P56" s="259"/>
      <c r="Q56" s="259"/>
      <c r="R56" s="259"/>
      <c r="S56" s="259"/>
      <c r="T56" s="259"/>
      <c r="U56" s="259"/>
      <c r="V56" s="259"/>
      <c r="W56" s="259"/>
      <c r="X56" s="259"/>
      <c r="Y56" s="259"/>
      <c r="Z56" s="259"/>
      <c r="AA56" s="259"/>
      <c r="AB56" s="259"/>
      <c r="AC56" s="259"/>
      <c r="AD56" s="259"/>
      <c r="AE56" s="259"/>
      <c r="AF56" s="259"/>
      <c r="AG56" s="278">
        <f>ROUND(AG57,2)</f>
        <v>89552.2</v>
      </c>
      <c r="AH56" s="279"/>
      <c r="AI56" s="279"/>
      <c r="AJ56" s="279"/>
      <c r="AK56" s="279"/>
      <c r="AL56" s="279"/>
      <c r="AM56" s="279"/>
      <c r="AN56" s="280">
        <f t="shared" si="0"/>
        <v>108358.16</v>
      </c>
      <c r="AO56" s="279"/>
      <c r="AP56" s="279"/>
      <c r="AQ56" s="78" t="s">
        <v>89</v>
      </c>
      <c r="AR56" s="43"/>
      <c r="AS56" s="79">
        <f>ROUND(AS57,2)</f>
        <v>0</v>
      </c>
      <c r="AT56" s="80">
        <f t="shared" si="1"/>
        <v>18805.96</v>
      </c>
      <c r="AU56" s="81">
        <f>ROUND(AU57,5)</f>
        <v>19.804320000000001</v>
      </c>
      <c r="AV56" s="80">
        <f>ROUND(AZ56*L29,2)</f>
        <v>18805.96</v>
      </c>
      <c r="AW56" s="80">
        <f>ROUND(BA56*L30,2)</f>
        <v>0</v>
      </c>
      <c r="AX56" s="80">
        <f>ROUND(BB56*L29,2)</f>
        <v>0</v>
      </c>
      <c r="AY56" s="80">
        <f>ROUND(BC56*L30,2)</f>
        <v>0</v>
      </c>
      <c r="AZ56" s="80">
        <f>ROUND(AZ57,2)</f>
        <v>89552.2</v>
      </c>
      <c r="BA56" s="80">
        <f>ROUND(BA57,2)</f>
        <v>0</v>
      </c>
      <c r="BB56" s="80">
        <f>ROUND(BB57,2)</f>
        <v>0</v>
      </c>
      <c r="BC56" s="80">
        <f>ROUND(BC57,2)</f>
        <v>0</v>
      </c>
      <c r="BD56" s="82">
        <f>ROUND(BD57,2)</f>
        <v>0</v>
      </c>
      <c r="BS56" s="24" t="s">
        <v>76</v>
      </c>
      <c r="BT56" s="24" t="s">
        <v>86</v>
      </c>
      <c r="BU56" s="24" t="s">
        <v>78</v>
      </c>
      <c r="BV56" s="24" t="s">
        <v>79</v>
      </c>
      <c r="BW56" s="24" t="s">
        <v>90</v>
      </c>
      <c r="BX56" s="24" t="s">
        <v>85</v>
      </c>
      <c r="CL56" s="24" t="s">
        <v>17</v>
      </c>
    </row>
    <row r="57" spans="1:91" s="3" customFormat="1" ht="16.5" customHeight="1">
      <c r="A57" s="83" t="s">
        <v>91</v>
      </c>
      <c r="B57" s="43"/>
      <c r="C57" s="9"/>
      <c r="D57" s="9"/>
      <c r="E57" s="9"/>
      <c r="F57" s="259" t="s">
        <v>92</v>
      </c>
      <c r="G57" s="259"/>
      <c r="H57" s="259"/>
      <c r="I57" s="259"/>
      <c r="J57" s="259"/>
      <c r="K57" s="9"/>
      <c r="L57" s="259" t="s">
        <v>93</v>
      </c>
      <c r="M57" s="259"/>
      <c r="N57" s="259"/>
      <c r="O57" s="259"/>
      <c r="P57" s="259"/>
      <c r="Q57" s="259"/>
      <c r="R57" s="259"/>
      <c r="S57" s="259"/>
      <c r="T57" s="259"/>
      <c r="U57" s="259"/>
      <c r="V57" s="259"/>
      <c r="W57" s="259"/>
      <c r="X57" s="259"/>
      <c r="Y57" s="259"/>
      <c r="Z57" s="259"/>
      <c r="AA57" s="259"/>
      <c r="AB57" s="259"/>
      <c r="AC57" s="259"/>
      <c r="AD57" s="259"/>
      <c r="AE57" s="259"/>
      <c r="AF57" s="259"/>
      <c r="AG57" s="280">
        <f>'ZBV-02b - vícepráce'!J34</f>
        <v>89552.2</v>
      </c>
      <c r="AH57" s="279"/>
      <c r="AI57" s="279"/>
      <c r="AJ57" s="279"/>
      <c r="AK57" s="279"/>
      <c r="AL57" s="279"/>
      <c r="AM57" s="279"/>
      <c r="AN57" s="280">
        <f t="shared" si="0"/>
        <v>108358.16</v>
      </c>
      <c r="AO57" s="279"/>
      <c r="AP57" s="279"/>
      <c r="AQ57" s="78" t="s">
        <v>89</v>
      </c>
      <c r="AR57" s="43"/>
      <c r="AS57" s="79">
        <v>0</v>
      </c>
      <c r="AT57" s="80">
        <f t="shared" si="1"/>
        <v>18805.96</v>
      </c>
      <c r="AU57" s="81">
        <f>'ZBV-02b - vícepráce'!P94</f>
        <v>19.804318000000002</v>
      </c>
      <c r="AV57" s="80">
        <f>'ZBV-02b - vícepráce'!J37</f>
        <v>18805.96</v>
      </c>
      <c r="AW57" s="80">
        <f>'ZBV-02b - vícepráce'!J38</f>
        <v>0</v>
      </c>
      <c r="AX57" s="80">
        <f>'ZBV-02b - vícepráce'!J39</f>
        <v>0</v>
      </c>
      <c r="AY57" s="80">
        <f>'ZBV-02b - vícepráce'!J40</f>
        <v>0</v>
      </c>
      <c r="AZ57" s="80">
        <f>'ZBV-02b - vícepráce'!F37</f>
        <v>89552.2</v>
      </c>
      <c r="BA57" s="80">
        <f>'ZBV-02b - vícepráce'!F38</f>
        <v>0</v>
      </c>
      <c r="BB57" s="80">
        <f>'ZBV-02b - vícepráce'!F39</f>
        <v>0</v>
      </c>
      <c r="BC57" s="80">
        <f>'ZBV-02b - vícepráce'!F40</f>
        <v>0</v>
      </c>
      <c r="BD57" s="82">
        <f>'ZBV-02b - vícepráce'!F41</f>
        <v>0</v>
      </c>
      <c r="BT57" s="24" t="s">
        <v>94</v>
      </c>
      <c r="BV57" s="24" t="s">
        <v>79</v>
      </c>
      <c r="BW57" s="24" t="s">
        <v>95</v>
      </c>
      <c r="BX57" s="24" t="s">
        <v>90</v>
      </c>
      <c r="CL57" s="24" t="s">
        <v>17</v>
      </c>
    </row>
    <row r="58" spans="1:91" s="3" customFormat="1" ht="16.5" customHeight="1">
      <c r="B58" s="43"/>
      <c r="C58" s="9"/>
      <c r="D58" s="9"/>
      <c r="E58" s="259" t="s">
        <v>96</v>
      </c>
      <c r="F58" s="259"/>
      <c r="G58" s="259"/>
      <c r="H58" s="259"/>
      <c r="I58" s="259"/>
      <c r="J58" s="9"/>
      <c r="K58" s="259" t="s">
        <v>88</v>
      </c>
      <c r="L58" s="259"/>
      <c r="M58" s="259"/>
      <c r="N58" s="259"/>
      <c r="O58" s="259"/>
      <c r="P58" s="259"/>
      <c r="Q58" s="259"/>
      <c r="R58" s="259"/>
      <c r="S58" s="259"/>
      <c r="T58" s="259"/>
      <c r="U58" s="259"/>
      <c r="V58" s="259"/>
      <c r="W58" s="259"/>
      <c r="X58" s="259"/>
      <c r="Y58" s="259"/>
      <c r="Z58" s="259"/>
      <c r="AA58" s="259"/>
      <c r="AB58" s="259"/>
      <c r="AC58" s="259"/>
      <c r="AD58" s="259"/>
      <c r="AE58" s="259"/>
      <c r="AF58" s="259"/>
      <c r="AG58" s="278">
        <f>ROUND(AG59,2)</f>
        <v>351561.13</v>
      </c>
      <c r="AH58" s="279"/>
      <c r="AI58" s="279"/>
      <c r="AJ58" s="279"/>
      <c r="AK58" s="279"/>
      <c r="AL58" s="279"/>
      <c r="AM58" s="279"/>
      <c r="AN58" s="280">
        <f t="shared" si="0"/>
        <v>425388.97</v>
      </c>
      <c r="AO58" s="279"/>
      <c r="AP58" s="279"/>
      <c r="AQ58" s="78" t="s">
        <v>89</v>
      </c>
      <c r="AR58" s="43"/>
      <c r="AS58" s="79">
        <f>ROUND(AS59,2)</f>
        <v>0</v>
      </c>
      <c r="AT58" s="80">
        <f t="shared" si="1"/>
        <v>73827.839999999997</v>
      </c>
      <c r="AU58" s="81">
        <f>ROUND(AU59,5)</f>
        <v>79.598529999999997</v>
      </c>
      <c r="AV58" s="80">
        <f>ROUND(AZ58*L29,2)</f>
        <v>73827.839999999997</v>
      </c>
      <c r="AW58" s="80">
        <f>ROUND(BA58*L30,2)</f>
        <v>0</v>
      </c>
      <c r="AX58" s="80">
        <f>ROUND(BB58*L29,2)</f>
        <v>0</v>
      </c>
      <c r="AY58" s="80">
        <f>ROUND(BC58*L30,2)</f>
        <v>0</v>
      </c>
      <c r="AZ58" s="80">
        <f>ROUND(AZ59,2)</f>
        <v>351561.13</v>
      </c>
      <c r="BA58" s="80">
        <f>ROUND(BA59,2)</f>
        <v>0</v>
      </c>
      <c r="BB58" s="80">
        <f>ROUND(BB59,2)</f>
        <v>0</v>
      </c>
      <c r="BC58" s="80">
        <f>ROUND(BC59,2)</f>
        <v>0</v>
      </c>
      <c r="BD58" s="82">
        <f>ROUND(BD59,2)</f>
        <v>0</v>
      </c>
      <c r="BS58" s="24" t="s">
        <v>76</v>
      </c>
      <c r="BT58" s="24" t="s">
        <v>86</v>
      </c>
      <c r="BU58" s="24" t="s">
        <v>78</v>
      </c>
      <c r="BV58" s="24" t="s">
        <v>79</v>
      </c>
      <c r="BW58" s="24" t="s">
        <v>97</v>
      </c>
      <c r="BX58" s="24" t="s">
        <v>85</v>
      </c>
      <c r="CL58" s="24" t="s">
        <v>17</v>
      </c>
    </row>
    <row r="59" spans="1:91" s="3" customFormat="1" ht="16.5" customHeight="1">
      <c r="A59" s="83" t="s">
        <v>91</v>
      </c>
      <c r="B59" s="43"/>
      <c r="C59" s="9"/>
      <c r="D59" s="9"/>
      <c r="E59" s="9"/>
      <c r="F59" s="259" t="s">
        <v>98</v>
      </c>
      <c r="G59" s="259"/>
      <c r="H59" s="259"/>
      <c r="I59" s="259"/>
      <c r="J59" s="259"/>
      <c r="K59" s="9"/>
      <c r="L59" s="259" t="s">
        <v>93</v>
      </c>
      <c r="M59" s="259"/>
      <c r="N59" s="259"/>
      <c r="O59" s="259"/>
      <c r="P59" s="259"/>
      <c r="Q59" s="259"/>
      <c r="R59" s="259"/>
      <c r="S59" s="259"/>
      <c r="T59" s="259"/>
      <c r="U59" s="259"/>
      <c r="V59" s="259"/>
      <c r="W59" s="259"/>
      <c r="X59" s="259"/>
      <c r="Y59" s="259"/>
      <c r="Z59" s="259"/>
      <c r="AA59" s="259"/>
      <c r="AB59" s="259"/>
      <c r="AC59" s="259"/>
      <c r="AD59" s="259"/>
      <c r="AE59" s="259"/>
      <c r="AF59" s="259"/>
      <c r="AG59" s="280">
        <f>'ZBV-03b - vícepráce'!J34</f>
        <v>351561.13</v>
      </c>
      <c r="AH59" s="279"/>
      <c r="AI59" s="279"/>
      <c r="AJ59" s="279"/>
      <c r="AK59" s="279"/>
      <c r="AL59" s="279"/>
      <c r="AM59" s="279"/>
      <c r="AN59" s="280">
        <f t="shared" si="0"/>
        <v>425388.97</v>
      </c>
      <c r="AO59" s="279"/>
      <c r="AP59" s="279"/>
      <c r="AQ59" s="78" t="s">
        <v>89</v>
      </c>
      <c r="AR59" s="43"/>
      <c r="AS59" s="79">
        <v>0</v>
      </c>
      <c r="AT59" s="80">
        <f t="shared" si="1"/>
        <v>73827.839999999997</v>
      </c>
      <c r="AU59" s="81">
        <f>'ZBV-03b - vícepráce'!P94</f>
        <v>79.598526000000007</v>
      </c>
      <c r="AV59" s="80">
        <f>'ZBV-03b - vícepráce'!J37</f>
        <v>73827.839999999997</v>
      </c>
      <c r="AW59" s="80">
        <f>'ZBV-03b - vícepráce'!J38</f>
        <v>0</v>
      </c>
      <c r="AX59" s="80">
        <f>'ZBV-03b - vícepráce'!J39</f>
        <v>0</v>
      </c>
      <c r="AY59" s="80">
        <f>'ZBV-03b - vícepráce'!J40</f>
        <v>0</v>
      </c>
      <c r="AZ59" s="80">
        <f>'ZBV-03b - vícepráce'!F37</f>
        <v>351561.13</v>
      </c>
      <c r="BA59" s="80">
        <f>'ZBV-03b - vícepráce'!F38</f>
        <v>0</v>
      </c>
      <c r="BB59" s="80">
        <f>'ZBV-03b - vícepráce'!F39</f>
        <v>0</v>
      </c>
      <c r="BC59" s="80">
        <f>'ZBV-03b - vícepráce'!F40</f>
        <v>0</v>
      </c>
      <c r="BD59" s="82">
        <f>'ZBV-03b - vícepráce'!F41</f>
        <v>0</v>
      </c>
      <c r="BT59" s="24" t="s">
        <v>94</v>
      </c>
      <c r="BV59" s="24" t="s">
        <v>79</v>
      </c>
      <c r="BW59" s="24" t="s">
        <v>99</v>
      </c>
      <c r="BX59" s="24" t="s">
        <v>97</v>
      </c>
      <c r="CL59" s="24" t="s">
        <v>17</v>
      </c>
    </row>
    <row r="60" spans="1:91" s="3" customFormat="1" ht="16.5" customHeight="1">
      <c r="B60" s="43"/>
      <c r="C60" s="9"/>
      <c r="D60" s="9"/>
      <c r="E60" s="259" t="s">
        <v>100</v>
      </c>
      <c r="F60" s="259"/>
      <c r="G60" s="259"/>
      <c r="H60" s="259"/>
      <c r="I60" s="259"/>
      <c r="J60" s="9"/>
      <c r="K60" s="259" t="s">
        <v>88</v>
      </c>
      <c r="L60" s="259"/>
      <c r="M60" s="259"/>
      <c r="N60" s="259"/>
      <c r="O60" s="259"/>
      <c r="P60" s="259"/>
      <c r="Q60" s="259"/>
      <c r="R60" s="259"/>
      <c r="S60" s="259"/>
      <c r="T60" s="259"/>
      <c r="U60" s="259"/>
      <c r="V60" s="259"/>
      <c r="W60" s="259"/>
      <c r="X60" s="259"/>
      <c r="Y60" s="259"/>
      <c r="Z60" s="259"/>
      <c r="AA60" s="259"/>
      <c r="AB60" s="259"/>
      <c r="AC60" s="259"/>
      <c r="AD60" s="259"/>
      <c r="AE60" s="259"/>
      <c r="AF60" s="259"/>
      <c r="AG60" s="278">
        <f>ROUND(AG61,2)</f>
        <v>163046.12</v>
      </c>
      <c r="AH60" s="279"/>
      <c r="AI60" s="279"/>
      <c r="AJ60" s="279"/>
      <c r="AK60" s="279"/>
      <c r="AL60" s="279"/>
      <c r="AM60" s="279"/>
      <c r="AN60" s="280">
        <f t="shared" si="0"/>
        <v>197285.81</v>
      </c>
      <c r="AO60" s="279"/>
      <c r="AP60" s="279"/>
      <c r="AQ60" s="78" t="s">
        <v>89</v>
      </c>
      <c r="AR60" s="43"/>
      <c r="AS60" s="79">
        <f>ROUND(AS61,2)</f>
        <v>0</v>
      </c>
      <c r="AT60" s="80">
        <f t="shared" si="1"/>
        <v>34239.69</v>
      </c>
      <c r="AU60" s="81">
        <f>ROUND(AU61,5)</f>
        <v>36.521990000000002</v>
      </c>
      <c r="AV60" s="80">
        <f>ROUND(AZ60*L29,2)</f>
        <v>34239.69</v>
      </c>
      <c r="AW60" s="80">
        <f>ROUND(BA60*L30,2)</f>
        <v>0</v>
      </c>
      <c r="AX60" s="80">
        <f>ROUND(BB60*L29,2)</f>
        <v>0</v>
      </c>
      <c r="AY60" s="80">
        <f>ROUND(BC60*L30,2)</f>
        <v>0</v>
      </c>
      <c r="AZ60" s="80">
        <f>ROUND(AZ61,2)</f>
        <v>163046.12</v>
      </c>
      <c r="BA60" s="80">
        <f>ROUND(BA61,2)</f>
        <v>0</v>
      </c>
      <c r="BB60" s="80">
        <f>ROUND(BB61,2)</f>
        <v>0</v>
      </c>
      <c r="BC60" s="80">
        <f>ROUND(BC61,2)</f>
        <v>0</v>
      </c>
      <c r="BD60" s="82">
        <f>ROUND(BD61,2)</f>
        <v>0</v>
      </c>
      <c r="BS60" s="24" t="s">
        <v>76</v>
      </c>
      <c r="BT60" s="24" t="s">
        <v>86</v>
      </c>
      <c r="BU60" s="24" t="s">
        <v>78</v>
      </c>
      <c r="BV60" s="24" t="s">
        <v>79</v>
      </c>
      <c r="BW60" s="24" t="s">
        <v>101</v>
      </c>
      <c r="BX60" s="24" t="s">
        <v>85</v>
      </c>
      <c r="CL60" s="24" t="s">
        <v>17</v>
      </c>
    </row>
    <row r="61" spans="1:91" s="3" customFormat="1" ht="16.5" customHeight="1">
      <c r="A61" s="83" t="s">
        <v>91</v>
      </c>
      <c r="B61" s="43"/>
      <c r="C61" s="9"/>
      <c r="D61" s="9"/>
      <c r="E61" s="9"/>
      <c r="F61" s="259" t="s">
        <v>102</v>
      </c>
      <c r="G61" s="259"/>
      <c r="H61" s="259"/>
      <c r="I61" s="259"/>
      <c r="J61" s="259"/>
      <c r="K61" s="9"/>
      <c r="L61" s="259" t="s">
        <v>93</v>
      </c>
      <c r="M61" s="259"/>
      <c r="N61" s="259"/>
      <c r="O61" s="259"/>
      <c r="P61" s="259"/>
      <c r="Q61" s="259"/>
      <c r="R61" s="259"/>
      <c r="S61" s="259"/>
      <c r="T61" s="259"/>
      <c r="U61" s="259"/>
      <c r="V61" s="259"/>
      <c r="W61" s="259"/>
      <c r="X61" s="259"/>
      <c r="Y61" s="259"/>
      <c r="Z61" s="259"/>
      <c r="AA61" s="259"/>
      <c r="AB61" s="259"/>
      <c r="AC61" s="259"/>
      <c r="AD61" s="259"/>
      <c r="AE61" s="259"/>
      <c r="AF61" s="259"/>
      <c r="AG61" s="280">
        <f>'ZBV-04b - vícepráce'!J34</f>
        <v>163046.12</v>
      </c>
      <c r="AH61" s="279"/>
      <c r="AI61" s="279"/>
      <c r="AJ61" s="279"/>
      <c r="AK61" s="279"/>
      <c r="AL61" s="279"/>
      <c r="AM61" s="279"/>
      <c r="AN61" s="280">
        <f t="shared" si="0"/>
        <v>197285.81</v>
      </c>
      <c r="AO61" s="279"/>
      <c r="AP61" s="279"/>
      <c r="AQ61" s="78" t="s">
        <v>89</v>
      </c>
      <c r="AR61" s="43"/>
      <c r="AS61" s="79">
        <v>0</v>
      </c>
      <c r="AT61" s="80">
        <f t="shared" si="1"/>
        <v>34239.69</v>
      </c>
      <c r="AU61" s="81">
        <f>'ZBV-04b - vícepráce'!P94</f>
        <v>36.521990000000002</v>
      </c>
      <c r="AV61" s="80">
        <f>'ZBV-04b - vícepráce'!J37</f>
        <v>34239.69</v>
      </c>
      <c r="AW61" s="80">
        <f>'ZBV-04b - vícepráce'!J38</f>
        <v>0</v>
      </c>
      <c r="AX61" s="80">
        <f>'ZBV-04b - vícepráce'!J39</f>
        <v>0</v>
      </c>
      <c r="AY61" s="80">
        <f>'ZBV-04b - vícepráce'!J40</f>
        <v>0</v>
      </c>
      <c r="AZ61" s="80">
        <f>'ZBV-04b - vícepráce'!F37</f>
        <v>163046.12</v>
      </c>
      <c r="BA61" s="80">
        <f>'ZBV-04b - vícepráce'!F38</f>
        <v>0</v>
      </c>
      <c r="BB61" s="80">
        <f>'ZBV-04b - vícepráce'!F39</f>
        <v>0</v>
      </c>
      <c r="BC61" s="80">
        <f>'ZBV-04b - vícepráce'!F40</f>
        <v>0</v>
      </c>
      <c r="BD61" s="82">
        <f>'ZBV-04b - vícepráce'!F41</f>
        <v>0</v>
      </c>
      <c r="BT61" s="24" t="s">
        <v>94</v>
      </c>
      <c r="BV61" s="24" t="s">
        <v>79</v>
      </c>
      <c r="BW61" s="24" t="s">
        <v>103</v>
      </c>
      <c r="BX61" s="24" t="s">
        <v>101</v>
      </c>
      <c r="CL61" s="24" t="s">
        <v>17</v>
      </c>
    </row>
    <row r="62" spans="1:91" s="3" customFormat="1" ht="16.5" customHeight="1">
      <c r="B62" s="43"/>
      <c r="C62" s="9"/>
      <c r="D62" s="9"/>
      <c r="E62" s="259" t="s">
        <v>104</v>
      </c>
      <c r="F62" s="259"/>
      <c r="G62" s="259"/>
      <c r="H62" s="259"/>
      <c r="I62" s="259"/>
      <c r="J62" s="9"/>
      <c r="K62" s="259" t="s">
        <v>88</v>
      </c>
      <c r="L62" s="259"/>
      <c r="M62" s="259"/>
      <c r="N62" s="259"/>
      <c r="O62" s="259"/>
      <c r="P62" s="259"/>
      <c r="Q62" s="259"/>
      <c r="R62" s="259"/>
      <c r="S62" s="259"/>
      <c r="T62" s="259"/>
      <c r="U62" s="259"/>
      <c r="V62" s="259"/>
      <c r="W62" s="259"/>
      <c r="X62" s="259"/>
      <c r="Y62" s="259"/>
      <c r="Z62" s="259"/>
      <c r="AA62" s="259"/>
      <c r="AB62" s="259"/>
      <c r="AC62" s="259"/>
      <c r="AD62" s="259"/>
      <c r="AE62" s="259"/>
      <c r="AF62" s="259"/>
      <c r="AG62" s="278">
        <f>ROUND(AG63,2)</f>
        <v>163736.26999999999</v>
      </c>
      <c r="AH62" s="279"/>
      <c r="AI62" s="279"/>
      <c r="AJ62" s="279"/>
      <c r="AK62" s="279"/>
      <c r="AL62" s="279"/>
      <c r="AM62" s="279"/>
      <c r="AN62" s="280">
        <f t="shared" si="0"/>
        <v>198120.88999999998</v>
      </c>
      <c r="AO62" s="279"/>
      <c r="AP62" s="279"/>
      <c r="AQ62" s="78" t="s">
        <v>89</v>
      </c>
      <c r="AR62" s="43"/>
      <c r="AS62" s="79">
        <f>ROUND(AS63,2)</f>
        <v>0</v>
      </c>
      <c r="AT62" s="80">
        <f t="shared" si="1"/>
        <v>34384.620000000003</v>
      </c>
      <c r="AU62" s="81">
        <f>ROUND(AU63,5)</f>
        <v>36.447189999999999</v>
      </c>
      <c r="AV62" s="80">
        <f>ROUND(AZ62*L29,2)</f>
        <v>34384.620000000003</v>
      </c>
      <c r="AW62" s="80">
        <f>ROUND(BA62*L30,2)</f>
        <v>0</v>
      </c>
      <c r="AX62" s="80">
        <f>ROUND(BB62*L29,2)</f>
        <v>0</v>
      </c>
      <c r="AY62" s="80">
        <f>ROUND(BC62*L30,2)</f>
        <v>0</v>
      </c>
      <c r="AZ62" s="80">
        <f>ROUND(AZ63,2)</f>
        <v>163736.26999999999</v>
      </c>
      <c r="BA62" s="80">
        <f>ROUND(BA63,2)</f>
        <v>0</v>
      </c>
      <c r="BB62" s="80">
        <f>ROUND(BB63,2)</f>
        <v>0</v>
      </c>
      <c r="BC62" s="80">
        <f>ROUND(BC63,2)</f>
        <v>0</v>
      </c>
      <c r="BD62" s="82">
        <f>ROUND(BD63,2)</f>
        <v>0</v>
      </c>
      <c r="BS62" s="24" t="s">
        <v>76</v>
      </c>
      <c r="BT62" s="24" t="s">
        <v>86</v>
      </c>
      <c r="BU62" s="24" t="s">
        <v>78</v>
      </c>
      <c r="BV62" s="24" t="s">
        <v>79</v>
      </c>
      <c r="BW62" s="24" t="s">
        <v>105</v>
      </c>
      <c r="BX62" s="24" t="s">
        <v>85</v>
      </c>
      <c r="CL62" s="24" t="s">
        <v>17</v>
      </c>
    </row>
    <row r="63" spans="1:91" s="3" customFormat="1" ht="16.5" customHeight="1">
      <c r="A63" s="83" t="s">
        <v>91</v>
      </c>
      <c r="B63" s="43"/>
      <c r="C63" s="9"/>
      <c r="D63" s="9"/>
      <c r="E63" s="9"/>
      <c r="F63" s="259" t="s">
        <v>106</v>
      </c>
      <c r="G63" s="259"/>
      <c r="H63" s="259"/>
      <c r="I63" s="259"/>
      <c r="J63" s="259"/>
      <c r="K63" s="9"/>
      <c r="L63" s="259" t="s">
        <v>93</v>
      </c>
      <c r="M63" s="259"/>
      <c r="N63" s="259"/>
      <c r="O63" s="259"/>
      <c r="P63" s="259"/>
      <c r="Q63" s="259"/>
      <c r="R63" s="259"/>
      <c r="S63" s="259"/>
      <c r="T63" s="259"/>
      <c r="U63" s="259"/>
      <c r="V63" s="259"/>
      <c r="W63" s="259"/>
      <c r="X63" s="259"/>
      <c r="Y63" s="259"/>
      <c r="Z63" s="259"/>
      <c r="AA63" s="259"/>
      <c r="AB63" s="259"/>
      <c r="AC63" s="259"/>
      <c r="AD63" s="259"/>
      <c r="AE63" s="259"/>
      <c r="AF63" s="259"/>
      <c r="AG63" s="280">
        <f>'ZBV-05b - vícepráce'!J34</f>
        <v>163736.26999999999</v>
      </c>
      <c r="AH63" s="279"/>
      <c r="AI63" s="279"/>
      <c r="AJ63" s="279"/>
      <c r="AK63" s="279"/>
      <c r="AL63" s="279"/>
      <c r="AM63" s="279"/>
      <c r="AN63" s="280">
        <f t="shared" si="0"/>
        <v>198120.88999999998</v>
      </c>
      <c r="AO63" s="279"/>
      <c r="AP63" s="279"/>
      <c r="AQ63" s="78" t="s">
        <v>89</v>
      </c>
      <c r="AR63" s="43"/>
      <c r="AS63" s="79">
        <v>0</v>
      </c>
      <c r="AT63" s="80">
        <f t="shared" si="1"/>
        <v>34384.620000000003</v>
      </c>
      <c r="AU63" s="81">
        <f>'ZBV-05b - vícepráce'!P94</f>
        <v>36.447188000000004</v>
      </c>
      <c r="AV63" s="80">
        <f>'ZBV-05b - vícepráce'!J37</f>
        <v>34384.620000000003</v>
      </c>
      <c r="AW63" s="80">
        <f>'ZBV-05b - vícepráce'!J38</f>
        <v>0</v>
      </c>
      <c r="AX63" s="80">
        <f>'ZBV-05b - vícepráce'!J39</f>
        <v>0</v>
      </c>
      <c r="AY63" s="80">
        <f>'ZBV-05b - vícepráce'!J40</f>
        <v>0</v>
      </c>
      <c r="AZ63" s="80">
        <f>'ZBV-05b - vícepráce'!F37</f>
        <v>163736.26999999999</v>
      </c>
      <c r="BA63" s="80">
        <f>'ZBV-05b - vícepráce'!F38</f>
        <v>0</v>
      </c>
      <c r="BB63" s="80">
        <f>'ZBV-05b - vícepráce'!F39</f>
        <v>0</v>
      </c>
      <c r="BC63" s="80">
        <f>'ZBV-05b - vícepráce'!F40</f>
        <v>0</v>
      </c>
      <c r="BD63" s="82">
        <f>'ZBV-05b - vícepráce'!F41</f>
        <v>0</v>
      </c>
      <c r="BT63" s="24" t="s">
        <v>94</v>
      </c>
      <c r="BV63" s="24" t="s">
        <v>79</v>
      </c>
      <c r="BW63" s="24" t="s">
        <v>107</v>
      </c>
      <c r="BX63" s="24" t="s">
        <v>105</v>
      </c>
      <c r="CL63" s="24" t="s">
        <v>17</v>
      </c>
    </row>
    <row r="64" spans="1:91" s="3" customFormat="1" ht="16.5" customHeight="1">
      <c r="B64" s="43"/>
      <c r="C64" s="9"/>
      <c r="D64" s="9"/>
      <c r="E64" s="259" t="s">
        <v>108</v>
      </c>
      <c r="F64" s="259"/>
      <c r="G64" s="259"/>
      <c r="H64" s="259"/>
      <c r="I64" s="259"/>
      <c r="J64" s="9"/>
      <c r="K64" s="259" t="s">
        <v>88</v>
      </c>
      <c r="L64" s="259"/>
      <c r="M64" s="259"/>
      <c r="N64" s="259"/>
      <c r="O64" s="259"/>
      <c r="P64" s="259"/>
      <c r="Q64" s="259"/>
      <c r="R64" s="259"/>
      <c r="S64" s="259"/>
      <c r="T64" s="259"/>
      <c r="U64" s="259"/>
      <c r="V64" s="259"/>
      <c r="W64" s="259"/>
      <c r="X64" s="259"/>
      <c r="Y64" s="259"/>
      <c r="Z64" s="259"/>
      <c r="AA64" s="259"/>
      <c r="AB64" s="259"/>
      <c r="AC64" s="259"/>
      <c r="AD64" s="259"/>
      <c r="AE64" s="259"/>
      <c r="AF64" s="259"/>
      <c r="AG64" s="278">
        <f>ROUND(AG65,2)</f>
        <v>127697.02</v>
      </c>
      <c r="AH64" s="279"/>
      <c r="AI64" s="279"/>
      <c r="AJ64" s="279"/>
      <c r="AK64" s="279"/>
      <c r="AL64" s="279"/>
      <c r="AM64" s="279"/>
      <c r="AN64" s="280">
        <f t="shared" si="0"/>
        <v>154513.39000000001</v>
      </c>
      <c r="AO64" s="279"/>
      <c r="AP64" s="279"/>
      <c r="AQ64" s="78" t="s">
        <v>89</v>
      </c>
      <c r="AR64" s="43"/>
      <c r="AS64" s="79">
        <f>ROUND(AS65,2)</f>
        <v>0</v>
      </c>
      <c r="AT64" s="80">
        <f t="shared" si="1"/>
        <v>26816.37</v>
      </c>
      <c r="AU64" s="81">
        <f>ROUND(AU65,5)</f>
        <v>29.178719999999998</v>
      </c>
      <c r="AV64" s="80">
        <f>ROUND(AZ64*L29,2)</f>
        <v>26816.37</v>
      </c>
      <c r="AW64" s="80">
        <f>ROUND(BA64*L30,2)</f>
        <v>0</v>
      </c>
      <c r="AX64" s="80">
        <f>ROUND(BB64*L29,2)</f>
        <v>0</v>
      </c>
      <c r="AY64" s="80">
        <f>ROUND(BC64*L30,2)</f>
        <v>0</v>
      </c>
      <c r="AZ64" s="80">
        <f>ROUND(AZ65,2)</f>
        <v>127697.02</v>
      </c>
      <c r="BA64" s="80">
        <f>ROUND(BA65,2)</f>
        <v>0</v>
      </c>
      <c r="BB64" s="80">
        <f>ROUND(BB65,2)</f>
        <v>0</v>
      </c>
      <c r="BC64" s="80">
        <f>ROUND(BC65,2)</f>
        <v>0</v>
      </c>
      <c r="BD64" s="82">
        <f>ROUND(BD65,2)</f>
        <v>0</v>
      </c>
      <c r="BS64" s="24" t="s">
        <v>76</v>
      </c>
      <c r="BT64" s="24" t="s">
        <v>86</v>
      </c>
      <c r="BU64" s="24" t="s">
        <v>78</v>
      </c>
      <c r="BV64" s="24" t="s">
        <v>79</v>
      </c>
      <c r="BW64" s="24" t="s">
        <v>109</v>
      </c>
      <c r="BX64" s="24" t="s">
        <v>85</v>
      </c>
      <c r="CL64" s="24" t="s">
        <v>17</v>
      </c>
    </row>
    <row r="65" spans="1:90" s="3" customFormat="1" ht="16.5" customHeight="1">
      <c r="A65" s="83" t="s">
        <v>91</v>
      </c>
      <c r="B65" s="43"/>
      <c r="C65" s="9"/>
      <c r="D65" s="9"/>
      <c r="E65" s="9"/>
      <c r="F65" s="259" t="s">
        <v>110</v>
      </c>
      <c r="G65" s="259"/>
      <c r="H65" s="259"/>
      <c r="I65" s="259"/>
      <c r="J65" s="259"/>
      <c r="K65" s="9"/>
      <c r="L65" s="259" t="s">
        <v>93</v>
      </c>
      <c r="M65" s="259"/>
      <c r="N65" s="259"/>
      <c r="O65" s="259"/>
      <c r="P65" s="259"/>
      <c r="Q65" s="259"/>
      <c r="R65" s="259"/>
      <c r="S65" s="259"/>
      <c r="T65" s="259"/>
      <c r="U65" s="259"/>
      <c r="V65" s="259"/>
      <c r="W65" s="259"/>
      <c r="X65" s="259"/>
      <c r="Y65" s="259"/>
      <c r="Z65" s="259"/>
      <c r="AA65" s="259"/>
      <c r="AB65" s="259"/>
      <c r="AC65" s="259"/>
      <c r="AD65" s="259"/>
      <c r="AE65" s="259"/>
      <c r="AF65" s="259"/>
      <c r="AG65" s="280">
        <f>'ZBV-06b - vícepráce'!J34</f>
        <v>127697.02</v>
      </c>
      <c r="AH65" s="279"/>
      <c r="AI65" s="279"/>
      <c r="AJ65" s="279"/>
      <c r="AK65" s="279"/>
      <c r="AL65" s="279"/>
      <c r="AM65" s="279"/>
      <c r="AN65" s="280">
        <f t="shared" si="0"/>
        <v>154513.39000000001</v>
      </c>
      <c r="AO65" s="279"/>
      <c r="AP65" s="279"/>
      <c r="AQ65" s="78" t="s">
        <v>89</v>
      </c>
      <c r="AR65" s="43"/>
      <c r="AS65" s="79">
        <v>0</v>
      </c>
      <c r="AT65" s="80">
        <f t="shared" si="1"/>
        <v>26816.37</v>
      </c>
      <c r="AU65" s="81">
        <f>'ZBV-06b - vícepráce'!P94</f>
        <v>29.178724000000006</v>
      </c>
      <c r="AV65" s="80">
        <f>'ZBV-06b - vícepráce'!J37</f>
        <v>26816.37</v>
      </c>
      <c r="AW65" s="80">
        <f>'ZBV-06b - vícepráce'!J38</f>
        <v>0</v>
      </c>
      <c r="AX65" s="80">
        <f>'ZBV-06b - vícepráce'!J39</f>
        <v>0</v>
      </c>
      <c r="AY65" s="80">
        <f>'ZBV-06b - vícepráce'!J40</f>
        <v>0</v>
      </c>
      <c r="AZ65" s="80">
        <f>'ZBV-06b - vícepráce'!F37</f>
        <v>127697.02</v>
      </c>
      <c r="BA65" s="80">
        <f>'ZBV-06b - vícepráce'!F38</f>
        <v>0</v>
      </c>
      <c r="BB65" s="80">
        <f>'ZBV-06b - vícepráce'!F39</f>
        <v>0</v>
      </c>
      <c r="BC65" s="80">
        <f>'ZBV-06b - vícepráce'!F40</f>
        <v>0</v>
      </c>
      <c r="BD65" s="82">
        <f>'ZBV-06b - vícepráce'!F41</f>
        <v>0</v>
      </c>
      <c r="BT65" s="24" t="s">
        <v>94</v>
      </c>
      <c r="BV65" s="24" t="s">
        <v>79</v>
      </c>
      <c r="BW65" s="24" t="s">
        <v>111</v>
      </c>
      <c r="BX65" s="24" t="s">
        <v>109</v>
      </c>
      <c r="CL65" s="24" t="s">
        <v>17</v>
      </c>
    </row>
    <row r="66" spans="1:90" s="3" customFormat="1" ht="16.5" customHeight="1">
      <c r="B66" s="43"/>
      <c r="C66" s="9"/>
      <c r="D66" s="9"/>
      <c r="E66" s="259" t="s">
        <v>8</v>
      </c>
      <c r="F66" s="259"/>
      <c r="G66" s="259"/>
      <c r="H66" s="259"/>
      <c r="I66" s="259"/>
      <c r="J66" s="9"/>
      <c r="K66" s="259" t="s">
        <v>88</v>
      </c>
      <c r="L66" s="259"/>
      <c r="M66" s="259"/>
      <c r="N66" s="259"/>
      <c r="O66" s="259"/>
      <c r="P66" s="259"/>
      <c r="Q66" s="259"/>
      <c r="R66" s="259"/>
      <c r="S66" s="259"/>
      <c r="T66" s="259"/>
      <c r="U66" s="259"/>
      <c r="V66" s="259"/>
      <c r="W66" s="259"/>
      <c r="X66" s="259"/>
      <c r="Y66" s="259"/>
      <c r="Z66" s="259"/>
      <c r="AA66" s="259"/>
      <c r="AB66" s="259"/>
      <c r="AC66" s="259"/>
      <c r="AD66" s="259"/>
      <c r="AE66" s="259"/>
      <c r="AF66" s="259"/>
      <c r="AG66" s="278">
        <f>ROUND(AG67,2)</f>
        <v>86454.23</v>
      </c>
      <c r="AH66" s="279"/>
      <c r="AI66" s="279"/>
      <c r="AJ66" s="279"/>
      <c r="AK66" s="279"/>
      <c r="AL66" s="279"/>
      <c r="AM66" s="279"/>
      <c r="AN66" s="280">
        <f t="shared" si="0"/>
        <v>104609.62</v>
      </c>
      <c r="AO66" s="279"/>
      <c r="AP66" s="279"/>
      <c r="AQ66" s="78" t="s">
        <v>89</v>
      </c>
      <c r="AR66" s="43"/>
      <c r="AS66" s="79">
        <f>ROUND(AS67,2)</f>
        <v>0</v>
      </c>
      <c r="AT66" s="80">
        <f t="shared" si="1"/>
        <v>18155.39</v>
      </c>
      <c r="AU66" s="81">
        <f>ROUND(AU67,5)</f>
        <v>19.276219999999999</v>
      </c>
      <c r="AV66" s="80">
        <f>ROUND(AZ66*L29,2)</f>
        <v>18155.39</v>
      </c>
      <c r="AW66" s="80">
        <f>ROUND(BA66*L30,2)</f>
        <v>0</v>
      </c>
      <c r="AX66" s="80">
        <f>ROUND(BB66*L29,2)</f>
        <v>0</v>
      </c>
      <c r="AY66" s="80">
        <f>ROUND(BC66*L30,2)</f>
        <v>0</v>
      </c>
      <c r="AZ66" s="80">
        <f>ROUND(AZ67,2)</f>
        <v>86454.23</v>
      </c>
      <c r="BA66" s="80">
        <f>ROUND(BA67,2)</f>
        <v>0</v>
      </c>
      <c r="BB66" s="80">
        <f>ROUND(BB67,2)</f>
        <v>0</v>
      </c>
      <c r="BC66" s="80">
        <f>ROUND(BC67,2)</f>
        <v>0</v>
      </c>
      <c r="BD66" s="82">
        <f>ROUND(BD67,2)</f>
        <v>0</v>
      </c>
      <c r="BS66" s="24" t="s">
        <v>76</v>
      </c>
      <c r="BT66" s="24" t="s">
        <v>86</v>
      </c>
      <c r="BU66" s="24" t="s">
        <v>78</v>
      </c>
      <c r="BV66" s="24" t="s">
        <v>79</v>
      </c>
      <c r="BW66" s="24" t="s">
        <v>112</v>
      </c>
      <c r="BX66" s="24" t="s">
        <v>85</v>
      </c>
      <c r="CL66" s="24" t="s">
        <v>17</v>
      </c>
    </row>
    <row r="67" spans="1:90" s="3" customFormat="1" ht="16.5" customHeight="1">
      <c r="A67" s="83" t="s">
        <v>91</v>
      </c>
      <c r="B67" s="43"/>
      <c r="C67" s="9"/>
      <c r="D67" s="9"/>
      <c r="E67" s="9"/>
      <c r="F67" s="259" t="s">
        <v>113</v>
      </c>
      <c r="G67" s="259"/>
      <c r="H67" s="259"/>
      <c r="I67" s="259"/>
      <c r="J67" s="259"/>
      <c r="K67" s="9"/>
      <c r="L67" s="259" t="s">
        <v>93</v>
      </c>
      <c r="M67" s="259"/>
      <c r="N67" s="259"/>
      <c r="O67" s="259"/>
      <c r="P67" s="259"/>
      <c r="Q67" s="259"/>
      <c r="R67" s="259"/>
      <c r="S67" s="259"/>
      <c r="T67" s="259"/>
      <c r="U67" s="259"/>
      <c r="V67" s="259"/>
      <c r="W67" s="259"/>
      <c r="X67" s="259"/>
      <c r="Y67" s="259"/>
      <c r="Z67" s="259"/>
      <c r="AA67" s="259"/>
      <c r="AB67" s="259"/>
      <c r="AC67" s="259"/>
      <c r="AD67" s="259"/>
      <c r="AE67" s="259"/>
      <c r="AF67" s="259"/>
      <c r="AG67" s="280">
        <f>'ZBV-07b - vícepráce'!J34</f>
        <v>86454.23</v>
      </c>
      <c r="AH67" s="279"/>
      <c r="AI67" s="279"/>
      <c r="AJ67" s="279"/>
      <c r="AK67" s="279"/>
      <c r="AL67" s="279"/>
      <c r="AM67" s="279"/>
      <c r="AN67" s="280">
        <f t="shared" si="0"/>
        <v>104609.62</v>
      </c>
      <c r="AO67" s="279"/>
      <c r="AP67" s="279"/>
      <c r="AQ67" s="78" t="s">
        <v>89</v>
      </c>
      <c r="AR67" s="43"/>
      <c r="AS67" s="84">
        <v>0</v>
      </c>
      <c r="AT67" s="85">
        <f t="shared" si="1"/>
        <v>18155.39</v>
      </c>
      <c r="AU67" s="86">
        <f>'ZBV-07b - vícepráce'!P94</f>
        <v>19.276222000000001</v>
      </c>
      <c r="AV67" s="85">
        <f>'ZBV-07b - vícepráce'!J37</f>
        <v>18155.39</v>
      </c>
      <c r="AW67" s="85">
        <f>'ZBV-07b - vícepráce'!J38</f>
        <v>0</v>
      </c>
      <c r="AX67" s="85">
        <f>'ZBV-07b - vícepráce'!J39</f>
        <v>0</v>
      </c>
      <c r="AY67" s="85">
        <f>'ZBV-07b - vícepráce'!J40</f>
        <v>0</v>
      </c>
      <c r="AZ67" s="85">
        <f>'ZBV-07b - vícepráce'!F37</f>
        <v>86454.23</v>
      </c>
      <c r="BA67" s="85">
        <f>'ZBV-07b - vícepráce'!F38</f>
        <v>0</v>
      </c>
      <c r="BB67" s="85">
        <f>'ZBV-07b - vícepráce'!F39</f>
        <v>0</v>
      </c>
      <c r="BC67" s="85">
        <f>'ZBV-07b - vícepráce'!F40</f>
        <v>0</v>
      </c>
      <c r="BD67" s="87">
        <f>'ZBV-07b - vícepráce'!F41</f>
        <v>0</v>
      </c>
      <c r="BT67" s="24" t="s">
        <v>94</v>
      </c>
      <c r="BV67" s="24" t="s">
        <v>79</v>
      </c>
      <c r="BW67" s="24" t="s">
        <v>114</v>
      </c>
      <c r="BX67" s="24" t="s">
        <v>112</v>
      </c>
      <c r="CL67" s="24" t="s">
        <v>17</v>
      </c>
    </row>
    <row r="68" spans="1:90" s="1" customFormat="1" ht="30" customHeight="1">
      <c r="B68" s="30"/>
      <c r="AR68" s="30"/>
    </row>
    <row r="69" spans="1:90" s="1" customFormat="1" ht="6.95" customHeight="1">
      <c r="B69" s="39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  <c r="AR69" s="30"/>
    </row>
  </sheetData>
  <sheetProtection sheet="1" objects="1" scenarios="1" formatColumns="0" formatRows="0"/>
  <mergeCells count="88">
    <mergeCell ref="AG65:AM65"/>
    <mergeCell ref="AN66:AP66"/>
    <mergeCell ref="AG66:AM66"/>
    <mergeCell ref="AN67:AP67"/>
    <mergeCell ref="AG67:AM67"/>
    <mergeCell ref="AN64:AP64"/>
    <mergeCell ref="AN59:AP59"/>
    <mergeCell ref="AN60:AP60"/>
    <mergeCell ref="AS49:AT51"/>
    <mergeCell ref="AN65:AP65"/>
    <mergeCell ref="AN54:AP54"/>
    <mergeCell ref="AR2:BE2"/>
    <mergeCell ref="AG64:AM64"/>
    <mergeCell ref="AG63:AM63"/>
    <mergeCell ref="AG62:AM62"/>
    <mergeCell ref="AG61:AM61"/>
    <mergeCell ref="AG60:AM60"/>
    <mergeCell ref="AG52:AM52"/>
    <mergeCell ref="AG56:AM56"/>
    <mergeCell ref="AG57:AM57"/>
    <mergeCell ref="AG58:AM58"/>
    <mergeCell ref="AG59:AM59"/>
    <mergeCell ref="AG55:AM55"/>
    <mergeCell ref="AM47:AN47"/>
    <mergeCell ref="AM49:AP49"/>
    <mergeCell ref="AM50:AP50"/>
    <mergeCell ref="AN61:AP61"/>
    <mergeCell ref="L33:P33"/>
    <mergeCell ref="AK33:AO33"/>
    <mergeCell ref="W33:AE33"/>
    <mergeCell ref="AK35:AO35"/>
    <mergeCell ref="X35:AB35"/>
    <mergeCell ref="W31:AE31"/>
    <mergeCell ref="L31:P31"/>
    <mergeCell ref="AK31:AO31"/>
    <mergeCell ref="L32:P32"/>
    <mergeCell ref="AK32:AO32"/>
    <mergeCell ref="W32:AE32"/>
    <mergeCell ref="W29:AE29"/>
    <mergeCell ref="L29:P29"/>
    <mergeCell ref="AK29:AO29"/>
    <mergeCell ref="W30:AE30"/>
    <mergeCell ref="AK30:AO30"/>
    <mergeCell ref="L30:P30"/>
    <mergeCell ref="K5:AO5"/>
    <mergeCell ref="K6:AO6"/>
    <mergeCell ref="E23:AN23"/>
    <mergeCell ref="AK26:AO26"/>
    <mergeCell ref="W28:AE28"/>
    <mergeCell ref="L28:P28"/>
    <mergeCell ref="AK28:AO28"/>
    <mergeCell ref="F65:J65"/>
    <mergeCell ref="L65:AF65"/>
    <mergeCell ref="E66:I66"/>
    <mergeCell ref="K66:AF66"/>
    <mergeCell ref="F67:J67"/>
    <mergeCell ref="L67:AF67"/>
    <mergeCell ref="K62:AF62"/>
    <mergeCell ref="K58:AF58"/>
    <mergeCell ref="L45:AO45"/>
    <mergeCell ref="L57:AF57"/>
    <mergeCell ref="L63:AF63"/>
    <mergeCell ref="L61:AF61"/>
    <mergeCell ref="L59:AF59"/>
    <mergeCell ref="AG54:AM54"/>
    <mergeCell ref="AN62:AP62"/>
    <mergeCell ref="AN56:AP56"/>
    <mergeCell ref="AN58:AP58"/>
    <mergeCell ref="AN63:AP63"/>
    <mergeCell ref="AN55:AP55"/>
    <mergeCell ref="AN57:AP57"/>
    <mergeCell ref="AN52:AP52"/>
    <mergeCell ref="C52:G52"/>
    <mergeCell ref="D55:H55"/>
    <mergeCell ref="E58:I58"/>
    <mergeCell ref="E60:I60"/>
    <mergeCell ref="E64:I64"/>
    <mergeCell ref="E62:I62"/>
    <mergeCell ref="E56:I56"/>
    <mergeCell ref="F59:J59"/>
    <mergeCell ref="F57:J57"/>
    <mergeCell ref="F63:J63"/>
    <mergeCell ref="F61:J61"/>
    <mergeCell ref="I52:AF52"/>
    <mergeCell ref="J55:AF55"/>
    <mergeCell ref="K60:AF60"/>
    <mergeCell ref="K56:AF56"/>
    <mergeCell ref="K64:AF64"/>
  </mergeCells>
  <hyperlinks>
    <hyperlink ref="A57" location="'ZBV-02b - vícepráce'!C2" display="/" xr:uid="{00000000-0004-0000-0000-000000000000}"/>
    <hyperlink ref="A59" location="'ZBV-03b - vícepráce'!C2" display="/" xr:uid="{00000000-0004-0000-0000-000001000000}"/>
    <hyperlink ref="A61" location="'ZBV-04b - vícepráce'!C2" display="/" xr:uid="{00000000-0004-0000-0000-000002000000}"/>
    <hyperlink ref="A63" location="'ZBV-05b - vícepráce'!C2" display="/" xr:uid="{00000000-0004-0000-0000-000003000000}"/>
    <hyperlink ref="A65" location="'ZBV-06b - vícepráce'!C2" display="/" xr:uid="{00000000-0004-0000-0000-000004000000}"/>
    <hyperlink ref="A67" location="'ZBV-07b - vícepráce'!C2" display="/" xr:uid="{00000000-0004-0000-0000-000005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M11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AT2" s="17" t="s">
        <v>95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customHeight="1">
      <c r="B4" s="20"/>
      <c r="D4" s="21" t="s">
        <v>115</v>
      </c>
      <c r="L4" s="20"/>
      <c r="M4" s="88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293" t="str">
        <f>'Rekapitulace stavby'!K6</f>
        <v>ÚPRAVY HŘBITOVA KBELY- ETAPA1</v>
      </c>
      <c r="F7" s="294"/>
      <c r="G7" s="294"/>
      <c r="H7" s="294"/>
      <c r="L7" s="20"/>
    </row>
    <row r="8" spans="2:46" ht="12.75">
      <c r="B8" s="20"/>
      <c r="D8" s="26" t="s">
        <v>116</v>
      </c>
      <c r="L8" s="20"/>
    </row>
    <row r="9" spans="2:46" ht="16.5" customHeight="1">
      <c r="B9" s="20"/>
      <c r="E9" s="293" t="s">
        <v>117</v>
      </c>
      <c r="F9" s="265"/>
      <c r="G9" s="265"/>
      <c r="H9" s="265"/>
      <c r="L9" s="20"/>
    </row>
    <row r="10" spans="2:46" ht="12" customHeight="1">
      <c r="B10" s="20"/>
      <c r="D10" s="26" t="s">
        <v>118</v>
      </c>
      <c r="L10" s="20"/>
    </row>
    <row r="11" spans="2:46" s="1" customFormat="1" ht="16.5" customHeight="1">
      <c r="B11" s="30"/>
      <c r="E11" s="291" t="s">
        <v>119</v>
      </c>
      <c r="F11" s="295"/>
      <c r="G11" s="295"/>
      <c r="H11" s="295"/>
      <c r="L11" s="30"/>
    </row>
    <row r="12" spans="2:46" s="1" customFormat="1" ht="12" customHeight="1">
      <c r="B12" s="30"/>
      <c r="D12" s="26" t="s">
        <v>120</v>
      </c>
      <c r="L12" s="30"/>
    </row>
    <row r="13" spans="2:46" s="1" customFormat="1" ht="16.5" customHeight="1">
      <c r="B13" s="30"/>
      <c r="E13" s="261" t="s">
        <v>121</v>
      </c>
      <c r="F13" s="295"/>
      <c r="G13" s="295"/>
      <c r="H13" s="295"/>
      <c r="L13" s="30"/>
    </row>
    <row r="14" spans="2:46" s="1" customFormat="1" ht="10.15">
      <c r="B14" s="30"/>
      <c r="L14" s="30"/>
    </row>
    <row r="15" spans="2:46" s="1" customFormat="1" ht="12" customHeight="1">
      <c r="B15" s="30"/>
      <c r="D15" s="26" t="s">
        <v>16</v>
      </c>
      <c r="F15" s="24" t="s">
        <v>17</v>
      </c>
      <c r="I15" s="26" t="s">
        <v>18</v>
      </c>
      <c r="J15" s="24" t="s">
        <v>31</v>
      </c>
      <c r="L15" s="30"/>
    </row>
    <row r="16" spans="2:46" s="1" customFormat="1" ht="12" customHeight="1">
      <c r="B16" s="30"/>
      <c r="D16" s="26" t="s">
        <v>19</v>
      </c>
      <c r="F16" s="24" t="s">
        <v>20</v>
      </c>
      <c r="I16" s="26" t="s">
        <v>21</v>
      </c>
      <c r="J16" s="47">
        <f>'Rekapitulace stavby'!AN8</f>
        <v>0</v>
      </c>
      <c r="L16" s="30"/>
    </row>
    <row r="17" spans="2:12" s="1" customFormat="1" ht="10.8" customHeight="1">
      <c r="B17" s="30"/>
      <c r="L17" s="30"/>
    </row>
    <row r="18" spans="2:12" s="1" customFormat="1" ht="12" customHeight="1">
      <c r="B18" s="30"/>
      <c r="D18" s="26" t="s">
        <v>26</v>
      </c>
      <c r="I18" s="26" t="s">
        <v>27</v>
      </c>
      <c r="J18" s="24" t="s">
        <v>28</v>
      </c>
      <c r="L18" s="30"/>
    </row>
    <row r="19" spans="2:12" s="1" customFormat="1" ht="18" customHeight="1">
      <c r="B19" s="30"/>
      <c r="E19" s="24" t="s">
        <v>29</v>
      </c>
      <c r="I19" s="26" t="s">
        <v>30</v>
      </c>
      <c r="J19" s="24" t="s">
        <v>31</v>
      </c>
      <c r="L19" s="30"/>
    </row>
    <row r="20" spans="2:12" s="1" customFormat="1" ht="6.95" customHeight="1">
      <c r="B20" s="30"/>
      <c r="L20" s="30"/>
    </row>
    <row r="21" spans="2:12" s="1" customFormat="1" ht="12" customHeight="1">
      <c r="B21" s="30"/>
      <c r="D21" s="26" t="s">
        <v>32</v>
      </c>
      <c r="I21" s="26" t="s">
        <v>27</v>
      </c>
      <c r="J21" s="24" t="s">
        <v>33</v>
      </c>
      <c r="L21" s="30"/>
    </row>
    <row r="22" spans="2:12" s="1" customFormat="1" ht="18" customHeight="1">
      <c r="B22" s="30"/>
      <c r="E22" s="24" t="s">
        <v>34</v>
      </c>
      <c r="I22" s="26" t="s">
        <v>30</v>
      </c>
      <c r="J22" s="24" t="s">
        <v>35</v>
      </c>
      <c r="L22" s="30"/>
    </row>
    <row r="23" spans="2:12" s="1" customFormat="1" ht="6.95" customHeight="1">
      <c r="B23" s="30"/>
      <c r="L23" s="30"/>
    </row>
    <row r="24" spans="2:12" s="1" customFormat="1" ht="12" customHeight="1">
      <c r="B24" s="30"/>
      <c r="D24" s="26" t="s">
        <v>36</v>
      </c>
      <c r="I24" s="26" t="s">
        <v>27</v>
      </c>
      <c r="J24" s="24" t="s">
        <v>31</v>
      </c>
      <c r="L24" s="30"/>
    </row>
    <row r="25" spans="2:12" s="1" customFormat="1" ht="18" customHeight="1">
      <c r="B25" s="30"/>
      <c r="E25" s="24" t="s">
        <v>37</v>
      </c>
      <c r="I25" s="26" t="s">
        <v>30</v>
      </c>
      <c r="J25" s="24" t="s">
        <v>31</v>
      </c>
      <c r="L25" s="30"/>
    </row>
    <row r="26" spans="2:12" s="1" customFormat="1" ht="6.95" customHeight="1">
      <c r="B26" s="30"/>
      <c r="L26" s="30"/>
    </row>
    <row r="27" spans="2:12" s="1" customFormat="1" ht="12" customHeight="1">
      <c r="B27" s="30"/>
      <c r="D27" s="26" t="s">
        <v>39</v>
      </c>
      <c r="I27" s="26" t="s">
        <v>27</v>
      </c>
      <c r="J27" s="24" t="s">
        <v>31</v>
      </c>
      <c r="L27" s="30"/>
    </row>
    <row r="28" spans="2:12" s="1" customFormat="1" ht="18" customHeight="1">
      <c r="B28" s="30"/>
      <c r="E28" s="24" t="s">
        <v>40</v>
      </c>
      <c r="I28" s="26" t="s">
        <v>30</v>
      </c>
      <c r="J28" s="24" t="s">
        <v>31</v>
      </c>
      <c r="L28" s="30"/>
    </row>
    <row r="29" spans="2:12" s="1" customFormat="1" ht="6.95" customHeight="1">
      <c r="B29" s="30"/>
      <c r="L29" s="30"/>
    </row>
    <row r="30" spans="2:12" s="1" customFormat="1" ht="12" customHeight="1">
      <c r="B30" s="30"/>
      <c r="D30" s="26" t="s">
        <v>41</v>
      </c>
      <c r="L30" s="30"/>
    </row>
    <row r="31" spans="2:12" s="7" customFormat="1" ht="16.5" customHeight="1">
      <c r="B31" s="89"/>
      <c r="E31" s="267" t="s">
        <v>31</v>
      </c>
      <c r="F31" s="267"/>
      <c r="G31" s="267"/>
      <c r="H31" s="267"/>
      <c r="L31" s="89"/>
    </row>
    <row r="32" spans="2:12" s="1" customFormat="1" ht="6.95" customHeight="1">
      <c r="B32" s="30"/>
      <c r="L32" s="30"/>
    </row>
    <row r="33" spans="2:12" s="1" customFormat="1" ht="6.95" customHeight="1">
      <c r="B33" s="30"/>
      <c r="D33" s="48"/>
      <c r="E33" s="48"/>
      <c r="F33" s="48"/>
      <c r="G33" s="48"/>
      <c r="H33" s="48"/>
      <c r="I33" s="48"/>
      <c r="J33" s="48"/>
      <c r="K33" s="48"/>
      <c r="L33" s="30"/>
    </row>
    <row r="34" spans="2:12" s="1" customFormat="1" ht="25.45" customHeight="1">
      <c r="B34" s="30"/>
      <c r="D34" s="90" t="s">
        <v>43</v>
      </c>
      <c r="J34" s="61">
        <f>ROUND(J94, 2)</f>
        <v>89552.2</v>
      </c>
      <c r="L34" s="30"/>
    </row>
    <row r="35" spans="2:12" s="1" customFormat="1" ht="6.95" customHeight="1">
      <c r="B35" s="30"/>
      <c r="D35" s="48"/>
      <c r="E35" s="48"/>
      <c r="F35" s="48"/>
      <c r="G35" s="48"/>
      <c r="H35" s="48"/>
      <c r="I35" s="48"/>
      <c r="J35" s="48"/>
      <c r="K35" s="48"/>
      <c r="L35" s="30"/>
    </row>
    <row r="36" spans="2:12" s="1" customFormat="1" ht="14.45" customHeight="1">
      <c r="B36" s="30"/>
      <c r="F36" s="33" t="s">
        <v>45</v>
      </c>
      <c r="I36" s="33" t="s">
        <v>44</v>
      </c>
      <c r="J36" s="33" t="s">
        <v>46</v>
      </c>
      <c r="L36" s="30"/>
    </row>
    <row r="37" spans="2:12" s="1" customFormat="1" ht="14.45" customHeight="1">
      <c r="B37" s="30"/>
      <c r="D37" s="50" t="s">
        <v>47</v>
      </c>
      <c r="E37" s="26" t="s">
        <v>48</v>
      </c>
      <c r="F37" s="80">
        <f>ROUND((SUM(BE94:BE110)),  2)</f>
        <v>89552.2</v>
      </c>
      <c r="I37" s="91">
        <v>0.21</v>
      </c>
      <c r="J37" s="80">
        <f>ROUND(((SUM(BE94:BE110))*I37),  2)</f>
        <v>18805.96</v>
      </c>
      <c r="L37" s="30"/>
    </row>
    <row r="38" spans="2:12" s="1" customFormat="1" ht="14.45" customHeight="1">
      <c r="B38" s="30"/>
      <c r="E38" s="26" t="s">
        <v>49</v>
      </c>
      <c r="F38" s="80">
        <f>ROUND((SUM(BF94:BF110)),  2)</f>
        <v>0</v>
      </c>
      <c r="I38" s="91">
        <v>0.12</v>
      </c>
      <c r="J38" s="80">
        <f>ROUND(((SUM(BF94:BF110))*I38),  2)</f>
        <v>0</v>
      </c>
      <c r="L38" s="30"/>
    </row>
    <row r="39" spans="2:12" s="1" customFormat="1" ht="14.45" hidden="1" customHeight="1">
      <c r="B39" s="30"/>
      <c r="E39" s="26" t="s">
        <v>50</v>
      </c>
      <c r="F39" s="80">
        <f>ROUND((SUM(BG94:BG110)),  2)</f>
        <v>0</v>
      </c>
      <c r="I39" s="91">
        <v>0.21</v>
      </c>
      <c r="J39" s="80">
        <f>0</f>
        <v>0</v>
      </c>
      <c r="L39" s="30"/>
    </row>
    <row r="40" spans="2:12" s="1" customFormat="1" ht="14.45" hidden="1" customHeight="1">
      <c r="B40" s="30"/>
      <c r="E40" s="26" t="s">
        <v>51</v>
      </c>
      <c r="F40" s="80">
        <f>ROUND((SUM(BH94:BH110)),  2)</f>
        <v>0</v>
      </c>
      <c r="I40" s="91">
        <v>0.12</v>
      </c>
      <c r="J40" s="80">
        <f>0</f>
        <v>0</v>
      </c>
      <c r="L40" s="30"/>
    </row>
    <row r="41" spans="2:12" s="1" customFormat="1" ht="14.45" hidden="1" customHeight="1">
      <c r="B41" s="30"/>
      <c r="E41" s="26" t="s">
        <v>52</v>
      </c>
      <c r="F41" s="80">
        <f>ROUND((SUM(BI94:BI110)),  2)</f>
        <v>0</v>
      </c>
      <c r="I41" s="91">
        <v>0</v>
      </c>
      <c r="J41" s="80">
        <f>0</f>
        <v>0</v>
      </c>
      <c r="L41" s="30"/>
    </row>
    <row r="42" spans="2:12" s="1" customFormat="1" ht="6.95" customHeight="1">
      <c r="B42" s="30"/>
      <c r="L42" s="30"/>
    </row>
    <row r="43" spans="2:12" s="1" customFormat="1" ht="25.45" customHeight="1">
      <c r="B43" s="30"/>
      <c r="C43" s="92"/>
      <c r="D43" s="93" t="s">
        <v>53</v>
      </c>
      <c r="E43" s="52"/>
      <c r="F43" s="52"/>
      <c r="G43" s="94" t="s">
        <v>54</v>
      </c>
      <c r="H43" s="95" t="s">
        <v>55</v>
      </c>
      <c r="I43" s="52"/>
      <c r="J43" s="96">
        <f>SUM(J34:J41)</f>
        <v>108358.16</v>
      </c>
      <c r="K43" s="97"/>
      <c r="L43" s="30"/>
    </row>
    <row r="44" spans="2:12" s="1" customFormat="1" ht="14.45" customHeight="1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30"/>
    </row>
    <row r="48" spans="2:12" s="1" customFormat="1" ht="6.95" customHeight="1"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30"/>
    </row>
    <row r="49" spans="2:12" s="1" customFormat="1" ht="24.95" customHeight="1">
      <c r="B49" s="30"/>
      <c r="C49" s="21" t="s">
        <v>122</v>
      </c>
      <c r="L49" s="30"/>
    </row>
    <row r="50" spans="2:12" s="1" customFormat="1" ht="6.95" customHeight="1">
      <c r="B50" s="30"/>
      <c r="L50" s="30"/>
    </row>
    <row r="51" spans="2:12" s="1" customFormat="1" ht="12" customHeight="1">
      <c r="B51" s="30"/>
      <c r="C51" s="26" t="s">
        <v>14</v>
      </c>
      <c r="L51" s="30"/>
    </row>
    <row r="52" spans="2:12" s="1" customFormat="1" ht="16.5" customHeight="1">
      <c r="B52" s="30"/>
      <c r="E52" s="293" t="str">
        <f>E7</f>
        <v>ÚPRAVY HŘBITOVA KBELY- ETAPA1</v>
      </c>
      <c r="F52" s="294"/>
      <c r="G52" s="294"/>
      <c r="H52" s="294"/>
      <c r="L52" s="30"/>
    </row>
    <row r="53" spans="2:12" ht="12" customHeight="1">
      <c r="B53" s="20"/>
      <c r="C53" s="26" t="s">
        <v>116</v>
      </c>
      <c r="L53" s="20"/>
    </row>
    <row r="54" spans="2:12" ht="16.5" customHeight="1">
      <c r="B54" s="20"/>
      <c r="E54" s="293" t="s">
        <v>117</v>
      </c>
      <c r="F54" s="265"/>
      <c r="G54" s="265"/>
      <c r="H54" s="265"/>
      <c r="L54" s="20"/>
    </row>
    <row r="55" spans="2:12" ht="12" customHeight="1">
      <c r="B55" s="20"/>
      <c r="C55" s="26" t="s">
        <v>118</v>
      </c>
      <c r="L55" s="20"/>
    </row>
    <row r="56" spans="2:12" s="1" customFormat="1" ht="16.5" customHeight="1">
      <c r="B56" s="30"/>
      <c r="E56" s="291" t="s">
        <v>119</v>
      </c>
      <c r="F56" s="295"/>
      <c r="G56" s="295"/>
      <c r="H56" s="295"/>
      <c r="L56" s="30"/>
    </row>
    <row r="57" spans="2:12" s="1" customFormat="1" ht="12" customHeight="1">
      <c r="B57" s="30"/>
      <c r="C57" s="26" t="s">
        <v>120</v>
      </c>
      <c r="L57" s="30"/>
    </row>
    <row r="58" spans="2:12" s="1" customFormat="1" ht="16.5" customHeight="1">
      <c r="B58" s="30"/>
      <c r="E58" s="261" t="str">
        <f>E13</f>
        <v>ZBV-02b - vícepráce</v>
      </c>
      <c r="F58" s="295"/>
      <c r="G58" s="295"/>
      <c r="H58" s="295"/>
      <c r="L58" s="30"/>
    </row>
    <row r="59" spans="2:12" s="1" customFormat="1" ht="6.95" customHeight="1">
      <c r="B59" s="30"/>
      <c r="L59" s="30"/>
    </row>
    <row r="60" spans="2:12" s="1" customFormat="1" ht="12" customHeight="1">
      <c r="B60" s="30"/>
      <c r="C60" s="26" t="s">
        <v>19</v>
      </c>
      <c r="F60" s="24" t="str">
        <f>F16</f>
        <v>Praha 9-Kbely</v>
      </c>
      <c r="I60" s="26" t="s">
        <v>21</v>
      </c>
      <c r="J60" s="47">
        <f>IF(J16="","",J16)</f>
        <v>0</v>
      </c>
      <c r="L60" s="30"/>
    </row>
    <row r="61" spans="2:12" s="1" customFormat="1" ht="6.95" customHeight="1">
      <c r="B61" s="30"/>
      <c r="L61" s="30"/>
    </row>
    <row r="62" spans="2:12" s="1" customFormat="1" ht="25.7" customHeight="1">
      <c r="B62" s="30"/>
      <c r="C62" s="26" t="s">
        <v>26</v>
      </c>
      <c r="F62" s="24" t="str">
        <f>E19</f>
        <v>MČ Praha 19, Semilská 43/1, 197 00 Praha 9 - Kbely</v>
      </c>
      <c r="I62" s="26" t="s">
        <v>36</v>
      </c>
      <c r="J62" s="28" t="str">
        <f>E25</f>
        <v>Ing.Jan Pustějovský, Ph.D.</v>
      </c>
      <c r="L62" s="30"/>
    </row>
    <row r="63" spans="2:12" s="1" customFormat="1" ht="15.2" customHeight="1">
      <c r="B63" s="30"/>
      <c r="C63" s="26" t="s">
        <v>32</v>
      </c>
      <c r="F63" s="24" t="str">
        <f>IF(E22="","",E22)</f>
        <v>IWU s.r.o.</v>
      </c>
      <c r="I63" s="26" t="s">
        <v>39</v>
      </c>
      <c r="J63" s="28" t="str">
        <f>E28</f>
        <v xml:space="preserve"> </v>
      </c>
      <c r="L63" s="30"/>
    </row>
    <row r="64" spans="2:12" s="1" customFormat="1" ht="10.35" customHeight="1">
      <c r="B64" s="30"/>
      <c r="L64" s="30"/>
    </row>
    <row r="65" spans="2:47" s="1" customFormat="1" ht="29.25" customHeight="1">
      <c r="B65" s="30"/>
      <c r="C65" s="98" t="s">
        <v>123</v>
      </c>
      <c r="D65" s="92"/>
      <c r="E65" s="92"/>
      <c r="F65" s="92"/>
      <c r="G65" s="92"/>
      <c r="H65" s="92"/>
      <c r="I65" s="92"/>
      <c r="J65" s="99" t="s">
        <v>124</v>
      </c>
      <c r="K65" s="92"/>
      <c r="L65" s="30"/>
    </row>
    <row r="66" spans="2:47" s="1" customFormat="1" ht="10.35" customHeight="1">
      <c r="B66" s="30"/>
      <c r="L66" s="30"/>
    </row>
    <row r="67" spans="2:47" s="1" customFormat="1" ht="22.8" customHeight="1">
      <c r="B67" s="30"/>
      <c r="C67" s="100" t="s">
        <v>75</v>
      </c>
      <c r="J67" s="61">
        <f>J94</f>
        <v>89552.2</v>
      </c>
      <c r="L67" s="30"/>
      <c r="AU67" s="17" t="s">
        <v>125</v>
      </c>
    </row>
    <row r="68" spans="2:47" s="8" customFormat="1" ht="24.95" customHeight="1">
      <c r="B68" s="101"/>
      <c r="D68" s="102" t="s">
        <v>126</v>
      </c>
      <c r="E68" s="103"/>
      <c r="F68" s="103"/>
      <c r="G68" s="103"/>
      <c r="H68" s="103"/>
      <c r="I68" s="103"/>
      <c r="J68" s="104">
        <f>J95</f>
        <v>89552.2</v>
      </c>
      <c r="L68" s="101"/>
    </row>
    <row r="69" spans="2:47" s="9" customFormat="1" ht="19.899999999999999" customHeight="1">
      <c r="B69" s="105"/>
      <c r="D69" s="106" t="s">
        <v>127</v>
      </c>
      <c r="E69" s="107"/>
      <c r="F69" s="107"/>
      <c r="G69" s="107"/>
      <c r="H69" s="107"/>
      <c r="I69" s="107"/>
      <c r="J69" s="108">
        <f>J96</f>
        <v>57650</v>
      </c>
      <c r="L69" s="105"/>
    </row>
    <row r="70" spans="2:47" s="9" customFormat="1" ht="19.899999999999999" customHeight="1">
      <c r="B70" s="105"/>
      <c r="D70" s="106" t="s">
        <v>128</v>
      </c>
      <c r="E70" s="107"/>
      <c r="F70" s="107"/>
      <c r="G70" s="107"/>
      <c r="H70" s="107"/>
      <c r="I70" s="107"/>
      <c r="J70" s="108">
        <f>J103</f>
        <v>31902.199999999997</v>
      </c>
      <c r="L70" s="105"/>
    </row>
    <row r="71" spans="2:47" s="1" customFormat="1" ht="21.85" customHeight="1">
      <c r="B71" s="30"/>
      <c r="L71" s="30"/>
    </row>
    <row r="72" spans="2:47" s="1" customFormat="1" ht="6.95" customHeight="1"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30"/>
    </row>
    <row r="76" spans="2:47" s="1" customFormat="1" ht="6.95" customHeight="1"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30"/>
    </row>
    <row r="77" spans="2:47" s="1" customFormat="1" ht="24.95" customHeight="1">
      <c r="B77" s="30"/>
      <c r="C77" s="21" t="s">
        <v>129</v>
      </c>
      <c r="L77" s="30"/>
    </row>
    <row r="78" spans="2:47" s="1" customFormat="1" ht="6.95" customHeight="1">
      <c r="B78" s="30"/>
      <c r="L78" s="30"/>
    </row>
    <row r="79" spans="2:47" s="1" customFormat="1" ht="12" customHeight="1">
      <c r="B79" s="30"/>
      <c r="C79" s="26" t="s">
        <v>14</v>
      </c>
      <c r="L79" s="30"/>
    </row>
    <row r="80" spans="2:47" s="1" customFormat="1" ht="16.5" customHeight="1">
      <c r="B80" s="30"/>
      <c r="E80" s="293" t="str">
        <f>E7</f>
        <v>ÚPRAVY HŘBITOVA KBELY- ETAPA1</v>
      </c>
      <c r="F80" s="294"/>
      <c r="G80" s="294"/>
      <c r="H80" s="294"/>
      <c r="L80" s="30"/>
    </row>
    <row r="81" spans="2:63" ht="12" customHeight="1">
      <c r="B81" s="20"/>
      <c r="C81" s="26" t="s">
        <v>116</v>
      </c>
      <c r="L81" s="20"/>
    </row>
    <row r="82" spans="2:63" ht="16.5" customHeight="1">
      <c r="B82" s="20"/>
      <c r="E82" s="293" t="s">
        <v>117</v>
      </c>
      <c r="F82" s="265"/>
      <c r="G82" s="265"/>
      <c r="H82" s="265"/>
      <c r="L82" s="20"/>
    </row>
    <row r="83" spans="2:63" ht="12" customHeight="1">
      <c r="B83" s="20"/>
      <c r="C83" s="26" t="s">
        <v>118</v>
      </c>
      <c r="L83" s="20"/>
    </row>
    <row r="84" spans="2:63" s="1" customFormat="1" ht="16.5" customHeight="1">
      <c r="B84" s="30"/>
      <c r="E84" s="291" t="s">
        <v>119</v>
      </c>
      <c r="F84" s="295"/>
      <c r="G84" s="295"/>
      <c r="H84" s="295"/>
      <c r="L84" s="30"/>
    </row>
    <row r="85" spans="2:63" s="1" customFormat="1" ht="12" customHeight="1">
      <c r="B85" s="30"/>
      <c r="C85" s="26" t="s">
        <v>120</v>
      </c>
      <c r="L85" s="30"/>
    </row>
    <row r="86" spans="2:63" s="1" customFormat="1" ht="16.5" customHeight="1">
      <c r="B86" s="30"/>
      <c r="E86" s="261" t="str">
        <f>E13</f>
        <v>ZBV-02b - vícepráce</v>
      </c>
      <c r="F86" s="295"/>
      <c r="G86" s="295"/>
      <c r="H86" s="295"/>
      <c r="L86" s="30"/>
    </row>
    <row r="87" spans="2:63" s="1" customFormat="1" ht="6.95" customHeight="1">
      <c r="B87" s="30"/>
      <c r="L87" s="30"/>
    </row>
    <row r="88" spans="2:63" s="1" customFormat="1" ht="12" customHeight="1">
      <c r="B88" s="30"/>
      <c r="C88" s="26" t="s">
        <v>19</v>
      </c>
      <c r="F88" s="24" t="str">
        <f>F16</f>
        <v>Praha 9-Kbely</v>
      </c>
      <c r="I88" s="26" t="s">
        <v>21</v>
      </c>
      <c r="J88" s="47">
        <f>IF(J16="","",J16)</f>
        <v>0</v>
      </c>
      <c r="L88" s="30"/>
    </row>
    <row r="89" spans="2:63" s="1" customFormat="1" ht="6.95" customHeight="1">
      <c r="B89" s="30"/>
      <c r="L89" s="30"/>
    </row>
    <row r="90" spans="2:63" s="1" customFormat="1" ht="25.7" customHeight="1">
      <c r="B90" s="30"/>
      <c r="C90" s="26" t="s">
        <v>26</v>
      </c>
      <c r="F90" s="24" t="str">
        <f>E19</f>
        <v>MČ Praha 19, Semilská 43/1, 197 00 Praha 9 - Kbely</v>
      </c>
      <c r="I90" s="26" t="s">
        <v>36</v>
      </c>
      <c r="J90" s="28" t="str">
        <f>E25</f>
        <v>Ing.Jan Pustějovský, Ph.D.</v>
      </c>
      <c r="L90" s="30"/>
    </row>
    <row r="91" spans="2:63" s="1" customFormat="1" ht="15.2" customHeight="1">
      <c r="B91" s="30"/>
      <c r="C91" s="26" t="s">
        <v>32</v>
      </c>
      <c r="F91" s="24" t="str">
        <f>IF(E22="","",E22)</f>
        <v>IWU s.r.o.</v>
      </c>
      <c r="I91" s="26" t="s">
        <v>39</v>
      </c>
      <c r="J91" s="28" t="str">
        <f>E28</f>
        <v xml:space="preserve"> </v>
      </c>
      <c r="L91" s="30"/>
    </row>
    <row r="92" spans="2:63" s="1" customFormat="1" ht="10.35" customHeight="1">
      <c r="B92" s="30"/>
      <c r="L92" s="30"/>
    </row>
    <row r="93" spans="2:63" s="10" customFormat="1" ht="29.25" customHeight="1">
      <c r="B93" s="109"/>
      <c r="C93" s="110" t="s">
        <v>130</v>
      </c>
      <c r="D93" s="111" t="s">
        <v>62</v>
      </c>
      <c r="E93" s="111" t="s">
        <v>58</v>
      </c>
      <c r="F93" s="111" t="s">
        <v>59</v>
      </c>
      <c r="G93" s="111" t="s">
        <v>131</v>
      </c>
      <c r="H93" s="111" t="s">
        <v>132</v>
      </c>
      <c r="I93" s="111" t="s">
        <v>133</v>
      </c>
      <c r="J93" s="111" t="s">
        <v>124</v>
      </c>
      <c r="K93" s="112" t="s">
        <v>134</v>
      </c>
      <c r="L93" s="109"/>
      <c r="M93" s="54" t="s">
        <v>31</v>
      </c>
      <c r="N93" s="55" t="s">
        <v>47</v>
      </c>
      <c r="O93" s="55" t="s">
        <v>135</v>
      </c>
      <c r="P93" s="55" t="s">
        <v>136</v>
      </c>
      <c r="Q93" s="55" t="s">
        <v>137</v>
      </c>
      <c r="R93" s="55" t="s">
        <v>138</v>
      </c>
      <c r="S93" s="55" t="s">
        <v>139</v>
      </c>
      <c r="T93" s="56" t="s">
        <v>140</v>
      </c>
    </row>
    <row r="94" spans="2:63" s="1" customFormat="1" ht="22.8" customHeight="1">
      <c r="B94" s="30"/>
      <c r="C94" s="59" t="s">
        <v>141</v>
      </c>
      <c r="J94" s="113">
        <f>BK94</f>
        <v>89552.2</v>
      </c>
      <c r="L94" s="30"/>
      <c r="M94" s="57"/>
      <c r="N94" s="48"/>
      <c r="O94" s="48"/>
      <c r="P94" s="114">
        <f>P95</f>
        <v>19.804318000000002</v>
      </c>
      <c r="Q94" s="48"/>
      <c r="R94" s="114">
        <f>R95</f>
        <v>7.2371600000000011</v>
      </c>
      <c r="S94" s="48"/>
      <c r="T94" s="115">
        <f>T95</f>
        <v>0</v>
      </c>
      <c r="AT94" s="17" t="s">
        <v>76</v>
      </c>
      <c r="AU94" s="17" t="s">
        <v>125</v>
      </c>
      <c r="BK94" s="116">
        <f>BK95</f>
        <v>89552.2</v>
      </c>
    </row>
    <row r="95" spans="2:63" s="11" customFormat="1" ht="25.9" customHeight="1">
      <c r="B95" s="117"/>
      <c r="D95" s="118" t="s">
        <v>76</v>
      </c>
      <c r="E95" s="119" t="s">
        <v>142</v>
      </c>
      <c r="F95" s="119" t="s">
        <v>143</v>
      </c>
      <c r="J95" s="120">
        <f>BK95</f>
        <v>89552.2</v>
      </c>
      <c r="L95" s="117"/>
      <c r="M95" s="121"/>
      <c r="P95" s="122">
        <f>P96+P103</f>
        <v>19.804318000000002</v>
      </c>
      <c r="R95" s="122">
        <f>R96+R103</f>
        <v>7.2371600000000011</v>
      </c>
      <c r="T95" s="123">
        <f>T96+T103</f>
        <v>0</v>
      </c>
      <c r="AR95" s="118" t="s">
        <v>84</v>
      </c>
      <c r="AT95" s="124" t="s">
        <v>76</v>
      </c>
      <c r="AU95" s="124" t="s">
        <v>77</v>
      </c>
      <c r="AY95" s="118" t="s">
        <v>144</v>
      </c>
      <c r="BK95" s="125">
        <f>BK96+BK103</f>
        <v>89552.2</v>
      </c>
    </row>
    <row r="96" spans="2:63" s="11" customFormat="1" ht="22.8" customHeight="1">
      <c r="B96" s="117"/>
      <c r="D96" s="118" t="s">
        <v>76</v>
      </c>
      <c r="E96" s="126" t="s">
        <v>94</v>
      </c>
      <c r="F96" s="126" t="s">
        <v>145</v>
      </c>
      <c r="J96" s="127">
        <f>BK96</f>
        <v>57650</v>
      </c>
      <c r="L96" s="117"/>
      <c r="M96" s="121"/>
      <c r="P96" s="122">
        <f>SUM(P97:P102)</f>
        <v>3.88</v>
      </c>
      <c r="R96" s="122">
        <f>SUM(R97:R102)</f>
        <v>7.2371600000000011</v>
      </c>
      <c r="T96" s="123">
        <f>SUM(T97:T102)</f>
        <v>0</v>
      </c>
      <c r="AR96" s="118" t="s">
        <v>84</v>
      </c>
      <c r="AT96" s="124" t="s">
        <v>76</v>
      </c>
      <c r="AU96" s="124" t="s">
        <v>84</v>
      </c>
      <c r="AY96" s="118" t="s">
        <v>144</v>
      </c>
      <c r="BK96" s="125">
        <f>SUM(BK97:BK102)</f>
        <v>57650</v>
      </c>
    </row>
    <row r="97" spans="2:65" s="1" customFormat="1" ht="24.2" customHeight="1">
      <c r="B97" s="30"/>
      <c r="C97" s="128" t="s">
        <v>84</v>
      </c>
      <c r="D97" s="128" t="s">
        <v>146</v>
      </c>
      <c r="E97" s="129" t="s">
        <v>147</v>
      </c>
      <c r="F97" s="130" t="s">
        <v>148</v>
      </c>
      <c r="G97" s="131" t="s">
        <v>149</v>
      </c>
      <c r="H97" s="132">
        <v>2</v>
      </c>
      <c r="I97" s="133">
        <v>1490</v>
      </c>
      <c r="J97" s="133">
        <f>ROUND(I97*H97,2)</f>
        <v>2980</v>
      </c>
      <c r="K97" s="130" t="s">
        <v>150</v>
      </c>
      <c r="L97" s="30"/>
      <c r="M97" s="134" t="s">
        <v>31</v>
      </c>
      <c r="N97" s="135" t="s">
        <v>48</v>
      </c>
      <c r="O97" s="136">
        <v>1.224</v>
      </c>
      <c r="P97" s="136">
        <f>O97*H97</f>
        <v>2.448</v>
      </c>
      <c r="Q97" s="136">
        <v>0.10753</v>
      </c>
      <c r="R97" s="136">
        <f>Q97*H97</f>
        <v>0.21506</v>
      </c>
      <c r="S97" s="136">
        <v>0</v>
      </c>
      <c r="T97" s="137">
        <f>S97*H97</f>
        <v>0</v>
      </c>
      <c r="AR97" s="138" t="s">
        <v>151</v>
      </c>
      <c r="AT97" s="138" t="s">
        <v>146</v>
      </c>
      <c r="AU97" s="138" t="s">
        <v>86</v>
      </c>
      <c r="AY97" s="17" t="s">
        <v>144</v>
      </c>
      <c r="BE97" s="139">
        <f>IF(N97="základní",J97,0)</f>
        <v>2980</v>
      </c>
      <c r="BF97" s="139">
        <f>IF(N97="snížená",J97,0)</f>
        <v>0</v>
      </c>
      <c r="BG97" s="139">
        <f>IF(N97="zákl. přenesená",J97,0)</f>
        <v>0</v>
      </c>
      <c r="BH97" s="139">
        <f>IF(N97="sníž. přenesená",J97,0)</f>
        <v>0</v>
      </c>
      <c r="BI97" s="139">
        <f>IF(N97="nulová",J97,0)</f>
        <v>0</v>
      </c>
      <c r="BJ97" s="17" t="s">
        <v>84</v>
      </c>
      <c r="BK97" s="139">
        <f>ROUND(I97*H97,2)</f>
        <v>2980</v>
      </c>
      <c r="BL97" s="17" t="s">
        <v>151</v>
      </c>
      <c r="BM97" s="138" t="s">
        <v>152</v>
      </c>
    </row>
    <row r="98" spans="2:65" s="1" customFormat="1" ht="10.15">
      <c r="B98" s="30"/>
      <c r="D98" s="140" t="s">
        <v>153</v>
      </c>
      <c r="F98" s="141" t="s">
        <v>154</v>
      </c>
      <c r="L98" s="30"/>
      <c r="M98" s="142"/>
      <c r="T98" s="51"/>
      <c r="AT98" s="17" t="s">
        <v>153</v>
      </c>
      <c r="AU98" s="17" t="s">
        <v>86</v>
      </c>
    </row>
    <row r="99" spans="2:65" s="1" customFormat="1" ht="16.5" customHeight="1">
      <c r="B99" s="30"/>
      <c r="C99" s="143" t="s">
        <v>86</v>
      </c>
      <c r="D99" s="143" t="s">
        <v>155</v>
      </c>
      <c r="E99" s="144" t="s">
        <v>156</v>
      </c>
      <c r="F99" s="145" t="s">
        <v>157</v>
      </c>
      <c r="G99" s="146" t="s">
        <v>158</v>
      </c>
      <c r="H99" s="147">
        <v>1.8</v>
      </c>
      <c r="I99" s="148">
        <v>20400</v>
      </c>
      <c r="J99" s="148">
        <f>ROUND(I99*H99,2)</f>
        <v>36720</v>
      </c>
      <c r="K99" s="145" t="s">
        <v>150</v>
      </c>
      <c r="L99" s="149"/>
      <c r="M99" s="150" t="s">
        <v>31</v>
      </c>
      <c r="N99" s="151" t="s">
        <v>48</v>
      </c>
      <c r="O99" s="136">
        <v>0</v>
      </c>
      <c r="P99" s="136">
        <f>O99*H99</f>
        <v>0</v>
      </c>
      <c r="Q99" s="136">
        <v>2.4</v>
      </c>
      <c r="R99" s="136">
        <f>Q99*H99</f>
        <v>4.32</v>
      </c>
      <c r="S99" s="136">
        <v>0</v>
      </c>
      <c r="T99" s="137">
        <f>S99*H99</f>
        <v>0</v>
      </c>
      <c r="AR99" s="138" t="s">
        <v>159</v>
      </c>
      <c r="AT99" s="138" t="s">
        <v>155</v>
      </c>
      <c r="AU99" s="138" t="s">
        <v>86</v>
      </c>
      <c r="AY99" s="17" t="s">
        <v>144</v>
      </c>
      <c r="BE99" s="139">
        <f>IF(N99="základní",J99,0)</f>
        <v>36720</v>
      </c>
      <c r="BF99" s="139">
        <f>IF(N99="snížená",J99,0)</f>
        <v>0</v>
      </c>
      <c r="BG99" s="139">
        <f>IF(N99="zákl. přenesená",J99,0)</f>
        <v>0</v>
      </c>
      <c r="BH99" s="139">
        <f>IF(N99="sníž. přenesená",J99,0)</f>
        <v>0</v>
      </c>
      <c r="BI99" s="139">
        <f>IF(N99="nulová",J99,0)</f>
        <v>0</v>
      </c>
      <c r="BJ99" s="17" t="s">
        <v>84</v>
      </c>
      <c r="BK99" s="139">
        <f>ROUND(I99*H99,2)</f>
        <v>36720</v>
      </c>
      <c r="BL99" s="17" t="s">
        <v>151</v>
      </c>
      <c r="BM99" s="138" t="s">
        <v>160</v>
      </c>
    </row>
    <row r="100" spans="2:65" s="1" customFormat="1" ht="24.2" customHeight="1">
      <c r="B100" s="30"/>
      <c r="C100" s="128" t="s">
        <v>94</v>
      </c>
      <c r="D100" s="128" t="s">
        <v>146</v>
      </c>
      <c r="E100" s="129" t="s">
        <v>161</v>
      </c>
      <c r="F100" s="130" t="s">
        <v>162</v>
      </c>
      <c r="G100" s="131" t="s">
        <v>149</v>
      </c>
      <c r="H100" s="132">
        <v>1</v>
      </c>
      <c r="I100" s="133">
        <v>1750</v>
      </c>
      <c r="J100" s="133">
        <f>ROUND(I100*H100,2)</f>
        <v>1750</v>
      </c>
      <c r="K100" s="130" t="s">
        <v>150</v>
      </c>
      <c r="L100" s="30"/>
      <c r="M100" s="134" t="s">
        <v>31</v>
      </c>
      <c r="N100" s="135" t="s">
        <v>48</v>
      </c>
      <c r="O100" s="136">
        <v>1.4319999999999999</v>
      </c>
      <c r="P100" s="136">
        <f>O100*H100</f>
        <v>1.4319999999999999</v>
      </c>
      <c r="Q100" s="136">
        <v>0.13209999999999997</v>
      </c>
      <c r="R100" s="136">
        <f>Q100*H100</f>
        <v>0.13209999999999997</v>
      </c>
      <c r="S100" s="136">
        <v>0</v>
      </c>
      <c r="T100" s="137">
        <f>S100*H100</f>
        <v>0</v>
      </c>
      <c r="AR100" s="138" t="s">
        <v>151</v>
      </c>
      <c r="AT100" s="138" t="s">
        <v>146</v>
      </c>
      <c r="AU100" s="138" t="s">
        <v>86</v>
      </c>
      <c r="AY100" s="17" t="s">
        <v>144</v>
      </c>
      <c r="BE100" s="139">
        <f>IF(N100="základní",J100,0)</f>
        <v>1750</v>
      </c>
      <c r="BF100" s="139">
        <f>IF(N100="snížená",J100,0)</f>
        <v>0</v>
      </c>
      <c r="BG100" s="139">
        <f>IF(N100="zákl. přenesená",J100,0)</f>
        <v>0</v>
      </c>
      <c r="BH100" s="139">
        <f>IF(N100="sníž. přenesená",J100,0)</f>
        <v>0</v>
      </c>
      <c r="BI100" s="139">
        <f>IF(N100="nulová",J100,0)</f>
        <v>0</v>
      </c>
      <c r="BJ100" s="17" t="s">
        <v>84</v>
      </c>
      <c r="BK100" s="139">
        <f>ROUND(I100*H100,2)</f>
        <v>1750</v>
      </c>
      <c r="BL100" s="17" t="s">
        <v>151</v>
      </c>
      <c r="BM100" s="138" t="s">
        <v>163</v>
      </c>
    </row>
    <row r="101" spans="2:65" s="1" customFormat="1" ht="10.15">
      <c r="B101" s="30"/>
      <c r="D101" s="140" t="s">
        <v>153</v>
      </c>
      <c r="F101" s="141" t="s">
        <v>164</v>
      </c>
      <c r="L101" s="30"/>
      <c r="M101" s="142"/>
      <c r="T101" s="51"/>
      <c r="AT101" s="17" t="s">
        <v>153</v>
      </c>
      <c r="AU101" s="17" t="s">
        <v>86</v>
      </c>
    </row>
    <row r="102" spans="2:65" s="1" customFormat="1" ht="16.5" customHeight="1">
      <c r="B102" s="30"/>
      <c r="C102" s="143" t="s">
        <v>151</v>
      </c>
      <c r="D102" s="143" t="s">
        <v>155</v>
      </c>
      <c r="E102" s="144" t="s">
        <v>165</v>
      </c>
      <c r="F102" s="145" t="s">
        <v>166</v>
      </c>
      <c r="G102" s="146" t="s">
        <v>158</v>
      </c>
      <c r="H102" s="147">
        <v>1</v>
      </c>
      <c r="I102" s="148">
        <v>16200</v>
      </c>
      <c r="J102" s="148">
        <f>ROUND(I102*H102,2)</f>
        <v>16200</v>
      </c>
      <c r="K102" s="145" t="s">
        <v>150</v>
      </c>
      <c r="L102" s="149"/>
      <c r="M102" s="150" t="s">
        <v>31</v>
      </c>
      <c r="N102" s="151" t="s">
        <v>48</v>
      </c>
      <c r="O102" s="136">
        <v>0</v>
      </c>
      <c r="P102" s="136">
        <f>O102*H102</f>
        <v>0</v>
      </c>
      <c r="Q102" s="136">
        <v>2.57</v>
      </c>
      <c r="R102" s="136">
        <f>Q102*H102</f>
        <v>2.57</v>
      </c>
      <c r="S102" s="136">
        <v>0</v>
      </c>
      <c r="T102" s="137">
        <f>S102*H102</f>
        <v>0</v>
      </c>
      <c r="AR102" s="138" t="s">
        <v>159</v>
      </c>
      <c r="AT102" s="138" t="s">
        <v>155</v>
      </c>
      <c r="AU102" s="138" t="s">
        <v>86</v>
      </c>
      <c r="AY102" s="17" t="s">
        <v>144</v>
      </c>
      <c r="BE102" s="139">
        <f>IF(N102="základní",J102,0)</f>
        <v>16200</v>
      </c>
      <c r="BF102" s="139">
        <f>IF(N102="snížená",J102,0)</f>
        <v>0</v>
      </c>
      <c r="BG102" s="139">
        <f>IF(N102="zákl. přenesená",J102,0)</f>
        <v>0</v>
      </c>
      <c r="BH102" s="139">
        <f>IF(N102="sníž. přenesená",J102,0)</f>
        <v>0</v>
      </c>
      <c r="BI102" s="139">
        <f>IF(N102="nulová",J102,0)</f>
        <v>0</v>
      </c>
      <c r="BJ102" s="17" t="s">
        <v>84</v>
      </c>
      <c r="BK102" s="139">
        <f>ROUND(I102*H102,2)</f>
        <v>16200</v>
      </c>
      <c r="BL102" s="17" t="s">
        <v>151</v>
      </c>
      <c r="BM102" s="138" t="s">
        <v>167</v>
      </c>
    </row>
    <row r="103" spans="2:65" s="11" customFormat="1" ht="22.8" customHeight="1">
      <c r="B103" s="117"/>
      <c r="D103" s="118" t="s">
        <v>76</v>
      </c>
      <c r="E103" s="126" t="s">
        <v>168</v>
      </c>
      <c r="F103" s="126" t="s">
        <v>169</v>
      </c>
      <c r="J103" s="127">
        <f>BK103</f>
        <v>31902.199999999997</v>
      </c>
      <c r="L103" s="117"/>
      <c r="M103" s="121"/>
      <c r="P103" s="122">
        <f>SUM(P104:P110)</f>
        <v>15.924318000000003</v>
      </c>
      <c r="R103" s="122">
        <f>SUM(R104:R110)</f>
        <v>0</v>
      </c>
      <c r="T103" s="123">
        <f>SUM(T104:T110)</f>
        <v>0</v>
      </c>
      <c r="AR103" s="118" t="s">
        <v>84</v>
      </c>
      <c r="AT103" s="124" t="s">
        <v>76</v>
      </c>
      <c r="AU103" s="124" t="s">
        <v>84</v>
      </c>
      <c r="AY103" s="118" t="s">
        <v>144</v>
      </c>
      <c r="BK103" s="125">
        <f>SUM(BK104:BK110)</f>
        <v>31902.199999999997</v>
      </c>
    </row>
    <row r="104" spans="2:65" s="1" customFormat="1" ht="44.25" customHeight="1">
      <c r="B104" s="30"/>
      <c r="C104" s="128" t="s">
        <v>170</v>
      </c>
      <c r="D104" s="128" t="s">
        <v>146</v>
      </c>
      <c r="E104" s="129" t="s">
        <v>171</v>
      </c>
      <c r="F104" s="130" t="s">
        <v>172</v>
      </c>
      <c r="G104" s="131" t="s">
        <v>173</v>
      </c>
      <c r="H104" s="132">
        <v>7.2370000000000001</v>
      </c>
      <c r="I104" s="133">
        <v>564</v>
      </c>
      <c r="J104" s="133">
        <f>ROUND(I104*H104,2)</f>
        <v>4081.67</v>
      </c>
      <c r="K104" s="130" t="s">
        <v>150</v>
      </c>
      <c r="L104" s="30"/>
      <c r="M104" s="134" t="s">
        <v>31</v>
      </c>
      <c r="N104" s="135" t="s">
        <v>48</v>
      </c>
      <c r="O104" s="136">
        <v>0.47199999999999998</v>
      </c>
      <c r="P104" s="136">
        <f>O104*H104</f>
        <v>3.415864</v>
      </c>
      <c r="Q104" s="136">
        <v>0</v>
      </c>
      <c r="R104" s="136">
        <f>Q104*H104</f>
        <v>0</v>
      </c>
      <c r="S104" s="136">
        <v>0</v>
      </c>
      <c r="T104" s="137">
        <f>S104*H104</f>
        <v>0</v>
      </c>
      <c r="AR104" s="138" t="s">
        <v>151</v>
      </c>
      <c r="AT104" s="138" t="s">
        <v>146</v>
      </c>
      <c r="AU104" s="138" t="s">
        <v>86</v>
      </c>
      <c r="AY104" s="17" t="s">
        <v>144</v>
      </c>
      <c r="BE104" s="139">
        <f>IF(N104="základní",J104,0)</f>
        <v>4081.67</v>
      </c>
      <c r="BF104" s="139">
        <f>IF(N104="snížená",J104,0)</f>
        <v>0</v>
      </c>
      <c r="BG104" s="139">
        <f>IF(N104="zákl. přenesená",J104,0)</f>
        <v>0</v>
      </c>
      <c r="BH104" s="139">
        <f>IF(N104="sníž. přenesená",J104,0)</f>
        <v>0</v>
      </c>
      <c r="BI104" s="139">
        <f>IF(N104="nulová",J104,0)</f>
        <v>0</v>
      </c>
      <c r="BJ104" s="17" t="s">
        <v>84</v>
      </c>
      <c r="BK104" s="139">
        <f>ROUND(I104*H104,2)</f>
        <v>4081.67</v>
      </c>
      <c r="BL104" s="17" t="s">
        <v>151</v>
      </c>
      <c r="BM104" s="138" t="s">
        <v>174</v>
      </c>
    </row>
    <row r="105" spans="2:65" s="1" customFormat="1" ht="10.15">
      <c r="B105" s="30"/>
      <c r="D105" s="140" t="s">
        <v>153</v>
      </c>
      <c r="F105" s="141" t="s">
        <v>175</v>
      </c>
      <c r="L105" s="30"/>
      <c r="M105" s="142"/>
      <c r="T105" s="51"/>
      <c r="AT105" s="17" t="s">
        <v>153</v>
      </c>
      <c r="AU105" s="17" t="s">
        <v>86</v>
      </c>
    </row>
    <row r="106" spans="2:65" s="1" customFormat="1" ht="49.05" customHeight="1">
      <c r="B106" s="30"/>
      <c r="C106" s="128" t="s">
        <v>159</v>
      </c>
      <c r="D106" s="128" t="s">
        <v>146</v>
      </c>
      <c r="E106" s="129" t="s">
        <v>176</v>
      </c>
      <c r="F106" s="130" t="s">
        <v>177</v>
      </c>
      <c r="G106" s="131" t="s">
        <v>173</v>
      </c>
      <c r="H106" s="132">
        <v>215.66300000000001</v>
      </c>
      <c r="I106" s="133">
        <v>129</v>
      </c>
      <c r="J106" s="133">
        <f>ROUND(I106*H106,2)</f>
        <v>27820.53</v>
      </c>
      <c r="K106" s="130" t="s">
        <v>150</v>
      </c>
      <c r="L106" s="30"/>
      <c r="M106" s="134" t="s">
        <v>31</v>
      </c>
      <c r="N106" s="135" t="s">
        <v>48</v>
      </c>
      <c r="O106" s="136">
        <v>5.800000000000001E-2</v>
      </c>
      <c r="P106" s="136">
        <f>O106*H106</f>
        <v>12.508454000000002</v>
      </c>
      <c r="Q106" s="136">
        <v>0</v>
      </c>
      <c r="R106" s="136">
        <f>Q106*H106</f>
        <v>0</v>
      </c>
      <c r="S106" s="136">
        <v>0</v>
      </c>
      <c r="T106" s="137">
        <f>S106*H106</f>
        <v>0</v>
      </c>
      <c r="AR106" s="138" t="s">
        <v>151</v>
      </c>
      <c r="AT106" s="138" t="s">
        <v>146</v>
      </c>
      <c r="AU106" s="138" t="s">
        <v>86</v>
      </c>
      <c r="AY106" s="17" t="s">
        <v>144</v>
      </c>
      <c r="BE106" s="139">
        <f>IF(N106="základní",J106,0)</f>
        <v>27820.53</v>
      </c>
      <c r="BF106" s="139">
        <f>IF(N106="snížená",J106,0)</f>
        <v>0</v>
      </c>
      <c r="BG106" s="139">
        <f>IF(N106="zákl. přenesená",J106,0)</f>
        <v>0</v>
      </c>
      <c r="BH106" s="139">
        <f>IF(N106="sníž. přenesená",J106,0)</f>
        <v>0</v>
      </c>
      <c r="BI106" s="139">
        <f>IF(N106="nulová",J106,0)</f>
        <v>0</v>
      </c>
      <c r="BJ106" s="17" t="s">
        <v>84</v>
      </c>
      <c r="BK106" s="139">
        <f>ROUND(I106*H106,2)</f>
        <v>27820.53</v>
      </c>
      <c r="BL106" s="17" t="s">
        <v>151</v>
      </c>
      <c r="BM106" s="138" t="s">
        <v>178</v>
      </c>
    </row>
    <row r="107" spans="2:65" s="1" customFormat="1" ht="10.15">
      <c r="B107" s="30"/>
      <c r="D107" s="140" t="s">
        <v>153</v>
      </c>
      <c r="F107" s="141" t="s">
        <v>179</v>
      </c>
      <c r="L107" s="30"/>
      <c r="M107" s="142"/>
      <c r="T107" s="51"/>
      <c r="AT107" s="17" t="s">
        <v>153</v>
      </c>
      <c r="AU107" s="17" t="s">
        <v>86</v>
      </c>
    </row>
    <row r="108" spans="2:65" s="12" customFormat="1" ht="10.15">
      <c r="B108" s="152"/>
      <c r="D108" s="153" t="s">
        <v>180</v>
      </c>
      <c r="E108" s="154" t="s">
        <v>31</v>
      </c>
      <c r="F108" s="155" t="s">
        <v>181</v>
      </c>
      <c r="H108" s="154" t="s">
        <v>31</v>
      </c>
      <c r="L108" s="152"/>
      <c r="M108" s="156"/>
      <c r="T108" s="157"/>
      <c r="AT108" s="154" t="s">
        <v>180</v>
      </c>
      <c r="AU108" s="154" t="s">
        <v>86</v>
      </c>
      <c r="AV108" s="12" t="s">
        <v>84</v>
      </c>
      <c r="AW108" s="12" t="s">
        <v>38</v>
      </c>
      <c r="AX108" s="12" t="s">
        <v>77</v>
      </c>
      <c r="AY108" s="154" t="s">
        <v>144</v>
      </c>
    </row>
    <row r="109" spans="2:65" s="13" customFormat="1" ht="10.15">
      <c r="B109" s="158"/>
      <c r="D109" s="153" t="s">
        <v>180</v>
      </c>
      <c r="E109" s="159" t="s">
        <v>31</v>
      </c>
      <c r="F109" s="160" t="s">
        <v>182</v>
      </c>
      <c r="H109" s="161">
        <v>215.66300000000001</v>
      </c>
      <c r="L109" s="158"/>
      <c r="M109" s="162"/>
      <c r="T109" s="163"/>
      <c r="AT109" s="159" t="s">
        <v>180</v>
      </c>
      <c r="AU109" s="159" t="s">
        <v>86</v>
      </c>
      <c r="AV109" s="13" t="s">
        <v>86</v>
      </c>
      <c r="AW109" s="13" t="s">
        <v>38</v>
      </c>
      <c r="AX109" s="13" t="s">
        <v>77</v>
      </c>
      <c r="AY109" s="159" t="s">
        <v>144</v>
      </c>
    </row>
    <row r="110" spans="2:65" s="14" customFormat="1" ht="10.15">
      <c r="B110" s="164"/>
      <c r="D110" s="153" t="s">
        <v>180</v>
      </c>
      <c r="E110" s="165" t="s">
        <v>31</v>
      </c>
      <c r="F110" s="166" t="s">
        <v>183</v>
      </c>
      <c r="H110" s="167">
        <v>215.66300000000001</v>
      </c>
      <c r="L110" s="164"/>
      <c r="M110" s="168"/>
      <c r="N110" s="169"/>
      <c r="O110" s="169"/>
      <c r="P110" s="169"/>
      <c r="Q110" s="169"/>
      <c r="R110" s="169"/>
      <c r="S110" s="169"/>
      <c r="T110" s="170"/>
      <c r="AT110" s="165" t="s">
        <v>180</v>
      </c>
      <c r="AU110" s="165" t="s">
        <v>86</v>
      </c>
      <c r="AV110" s="14" t="s">
        <v>151</v>
      </c>
      <c r="AW110" s="14" t="s">
        <v>38</v>
      </c>
      <c r="AX110" s="14" t="s">
        <v>84</v>
      </c>
      <c r="AY110" s="165" t="s">
        <v>144</v>
      </c>
    </row>
    <row r="111" spans="2:65" s="1" customFormat="1" ht="6.95" customHeight="1"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30"/>
    </row>
  </sheetData>
  <sheetProtection algorithmName="SHA-512" hashValue="axiERaTlR7Oad5XSzBOl+J+ZgUWZFc0DBZUFPVl4fZWeRgGDTqWatcPUWAkcV87Tl/aFL8P6NNgqwdl/PS7SWA==" saltValue="XWo4uLZBpGItOZpwkLEM/pPgXQFeBYG4zo893X+6Z4YEOjIcLEvLcA7IQKy+1dvb2BhC4muTdm/piP36r28eSQ==" spinCount="100000" sheet="1" objects="1" scenarios="1" formatColumns="0" formatRows="0" autoFilter="0"/>
  <autoFilter ref="C93:K110" xr:uid="{00000000-0009-0000-0000-000001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0100-000000000000}"/>
    <hyperlink ref="F101" r:id="rId2" xr:uid="{00000000-0004-0000-0100-000001000000}"/>
    <hyperlink ref="F105" r:id="rId3" xr:uid="{00000000-0004-0000-0100-000002000000}"/>
    <hyperlink ref="F107" r:id="rId4" xr:uid="{00000000-0004-0000-01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BM11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AT2" s="17" t="s">
        <v>99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customHeight="1">
      <c r="B4" s="20"/>
      <c r="D4" s="21" t="s">
        <v>115</v>
      </c>
      <c r="L4" s="20"/>
      <c r="M4" s="88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293" t="str">
        <f>'Rekapitulace stavby'!K6</f>
        <v>ÚPRAVY HŘBITOVA KBELY- ETAPA1</v>
      </c>
      <c r="F7" s="294"/>
      <c r="G7" s="294"/>
      <c r="H7" s="294"/>
      <c r="L7" s="20"/>
    </row>
    <row r="8" spans="2:46" ht="12.75">
      <c r="B8" s="20"/>
      <c r="D8" s="26" t="s">
        <v>116</v>
      </c>
      <c r="L8" s="20"/>
    </row>
    <row r="9" spans="2:46" ht="16.5" customHeight="1">
      <c r="B9" s="20"/>
      <c r="E9" s="293" t="s">
        <v>117</v>
      </c>
      <c r="F9" s="265"/>
      <c r="G9" s="265"/>
      <c r="H9" s="265"/>
      <c r="L9" s="20"/>
    </row>
    <row r="10" spans="2:46" ht="12" customHeight="1">
      <c r="B10" s="20"/>
      <c r="D10" s="26" t="s">
        <v>118</v>
      </c>
      <c r="L10" s="20"/>
    </row>
    <row r="11" spans="2:46" s="1" customFormat="1" ht="16.5" customHeight="1">
      <c r="B11" s="30"/>
      <c r="E11" s="291" t="s">
        <v>184</v>
      </c>
      <c r="F11" s="295"/>
      <c r="G11" s="295"/>
      <c r="H11" s="295"/>
      <c r="L11" s="30"/>
    </row>
    <row r="12" spans="2:46" s="1" customFormat="1" ht="12" customHeight="1">
      <c r="B12" s="30"/>
      <c r="D12" s="26" t="s">
        <v>120</v>
      </c>
      <c r="L12" s="30"/>
    </row>
    <row r="13" spans="2:46" s="1" customFormat="1" ht="16.5" customHeight="1">
      <c r="B13" s="30"/>
      <c r="E13" s="261" t="s">
        <v>185</v>
      </c>
      <c r="F13" s="295"/>
      <c r="G13" s="295"/>
      <c r="H13" s="295"/>
      <c r="L13" s="30"/>
    </row>
    <row r="14" spans="2:46" s="1" customFormat="1" ht="10.15">
      <c r="B14" s="30"/>
      <c r="L14" s="30"/>
    </row>
    <row r="15" spans="2:46" s="1" customFormat="1" ht="12" customHeight="1">
      <c r="B15" s="30"/>
      <c r="D15" s="26" t="s">
        <v>16</v>
      </c>
      <c r="F15" s="24" t="s">
        <v>17</v>
      </c>
      <c r="I15" s="26" t="s">
        <v>18</v>
      </c>
      <c r="J15" s="24" t="s">
        <v>31</v>
      </c>
      <c r="L15" s="30"/>
    </row>
    <row r="16" spans="2:46" s="1" customFormat="1" ht="12" customHeight="1">
      <c r="B16" s="30"/>
      <c r="D16" s="26" t="s">
        <v>19</v>
      </c>
      <c r="F16" s="24" t="s">
        <v>20</v>
      </c>
      <c r="I16" s="26" t="s">
        <v>21</v>
      </c>
      <c r="J16" s="47">
        <f>'Rekapitulace stavby'!AN8</f>
        <v>0</v>
      </c>
      <c r="L16" s="30"/>
    </row>
    <row r="17" spans="2:12" s="1" customFormat="1" ht="10.8" customHeight="1">
      <c r="B17" s="30"/>
      <c r="L17" s="30"/>
    </row>
    <row r="18" spans="2:12" s="1" customFormat="1" ht="12" customHeight="1">
      <c r="B18" s="30"/>
      <c r="D18" s="26" t="s">
        <v>26</v>
      </c>
      <c r="I18" s="26" t="s">
        <v>27</v>
      </c>
      <c r="J18" s="24" t="s">
        <v>28</v>
      </c>
      <c r="L18" s="30"/>
    </row>
    <row r="19" spans="2:12" s="1" customFormat="1" ht="18" customHeight="1">
      <c r="B19" s="30"/>
      <c r="E19" s="24" t="s">
        <v>29</v>
      </c>
      <c r="I19" s="26" t="s">
        <v>30</v>
      </c>
      <c r="J19" s="24" t="s">
        <v>31</v>
      </c>
      <c r="L19" s="30"/>
    </row>
    <row r="20" spans="2:12" s="1" customFormat="1" ht="6.95" customHeight="1">
      <c r="B20" s="30"/>
      <c r="L20" s="30"/>
    </row>
    <row r="21" spans="2:12" s="1" customFormat="1" ht="12" customHeight="1">
      <c r="B21" s="30"/>
      <c r="D21" s="26" t="s">
        <v>32</v>
      </c>
      <c r="I21" s="26" t="s">
        <v>27</v>
      </c>
      <c r="J21" s="24" t="s">
        <v>33</v>
      </c>
      <c r="L21" s="30"/>
    </row>
    <row r="22" spans="2:12" s="1" customFormat="1" ht="18" customHeight="1">
      <c r="B22" s="30"/>
      <c r="E22" s="24" t="s">
        <v>34</v>
      </c>
      <c r="I22" s="26" t="s">
        <v>30</v>
      </c>
      <c r="J22" s="24" t="s">
        <v>35</v>
      </c>
      <c r="L22" s="30"/>
    </row>
    <row r="23" spans="2:12" s="1" customFormat="1" ht="6.95" customHeight="1">
      <c r="B23" s="30"/>
      <c r="L23" s="30"/>
    </row>
    <row r="24" spans="2:12" s="1" customFormat="1" ht="12" customHeight="1">
      <c r="B24" s="30"/>
      <c r="D24" s="26" t="s">
        <v>36</v>
      </c>
      <c r="I24" s="26" t="s">
        <v>27</v>
      </c>
      <c r="J24" s="24" t="s">
        <v>31</v>
      </c>
      <c r="L24" s="30"/>
    </row>
    <row r="25" spans="2:12" s="1" customFormat="1" ht="18" customHeight="1">
      <c r="B25" s="30"/>
      <c r="E25" s="24" t="s">
        <v>37</v>
      </c>
      <c r="I25" s="26" t="s">
        <v>30</v>
      </c>
      <c r="J25" s="24" t="s">
        <v>31</v>
      </c>
      <c r="L25" s="30"/>
    </row>
    <row r="26" spans="2:12" s="1" customFormat="1" ht="6.95" customHeight="1">
      <c r="B26" s="30"/>
      <c r="L26" s="30"/>
    </row>
    <row r="27" spans="2:12" s="1" customFormat="1" ht="12" customHeight="1">
      <c r="B27" s="30"/>
      <c r="D27" s="26" t="s">
        <v>39</v>
      </c>
      <c r="I27" s="26" t="s">
        <v>27</v>
      </c>
      <c r="J27" s="24" t="s">
        <v>31</v>
      </c>
      <c r="L27" s="30"/>
    </row>
    <row r="28" spans="2:12" s="1" customFormat="1" ht="18" customHeight="1">
      <c r="B28" s="30"/>
      <c r="E28" s="24" t="s">
        <v>40</v>
      </c>
      <c r="I28" s="26" t="s">
        <v>30</v>
      </c>
      <c r="J28" s="24" t="s">
        <v>31</v>
      </c>
      <c r="L28" s="30"/>
    </row>
    <row r="29" spans="2:12" s="1" customFormat="1" ht="6.95" customHeight="1">
      <c r="B29" s="30"/>
      <c r="L29" s="30"/>
    </row>
    <row r="30" spans="2:12" s="1" customFormat="1" ht="12" customHeight="1">
      <c r="B30" s="30"/>
      <c r="D30" s="26" t="s">
        <v>41</v>
      </c>
      <c r="L30" s="30"/>
    </row>
    <row r="31" spans="2:12" s="7" customFormat="1" ht="16.5" customHeight="1">
      <c r="B31" s="89"/>
      <c r="E31" s="267" t="s">
        <v>31</v>
      </c>
      <c r="F31" s="267"/>
      <c r="G31" s="267"/>
      <c r="H31" s="267"/>
      <c r="L31" s="89"/>
    </row>
    <row r="32" spans="2:12" s="1" customFormat="1" ht="6.95" customHeight="1">
      <c r="B32" s="30"/>
      <c r="L32" s="30"/>
    </row>
    <row r="33" spans="2:12" s="1" customFormat="1" ht="6.95" customHeight="1">
      <c r="B33" s="30"/>
      <c r="D33" s="48"/>
      <c r="E33" s="48"/>
      <c r="F33" s="48"/>
      <c r="G33" s="48"/>
      <c r="H33" s="48"/>
      <c r="I33" s="48"/>
      <c r="J33" s="48"/>
      <c r="K33" s="48"/>
      <c r="L33" s="30"/>
    </row>
    <row r="34" spans="2:12" s="1" customFormat="1" ht="25.45" customHeight="1">
      <c r="B34" s="30"/>
      <c r="D34" s="90" t="s">
        <v>43</v>
      </c>
      <c r="J34" s="61">
        <f>ROUND(J94, 2)</f>
        <v>351561.13</v>
      </c>
      <c r="L34" s="30"/>
    </row>
    <row r="35" spans="2:12" s="1" customFormat="1" ht="6.95" customHeight="1">
      <c r="B35" s="30"/>
      <c r="D35" s="48"/>
      <c r="E35" s="48"/>
      <c r="F35" s="48"/>
      <c r="G35" s="48"/>
      <c r="H35" s="48"/>
      <c r="I35" s="48"/>
      <c r="J35" s="48"/>
      <c r="K35" s="48"/>
      <c r="L35" s="30"/>
    </row>
    <row r="36" spans="2:12" s="1" customFormat="1" ht="14.45" customHeight="1">
      <c r="B36" s="30"/>
      <c r="F36" s="33" t="s">
        <v>45</v>
      </c>
      <c r="I36" s="33" t="s">
        <v>44</v>
      </c>
      <c r="J36" s="33" t="s">
        <v>46</v>
      </c>
      <c r="L36" s="30"/>
    </row>
    <row r="37" spans="2:12" s="1" customFormat="1" ht="14.45" customHeight="1">
      <c r="B37" s="30"/>
      <c r="D37" s="50" t="s">
        <v>47</v>
      </c>
      <c r="E37" s="26" t="s">
        <v>48</v>
      </c>
      <c r="F37" s="80">
        <f>ROUND((SUM(BE94:BE110)),  2)</f>
        <v>351561.13</v>
      </c>
      <c r="I37" s="91">
        <v>0.21</v>
      </c>
      <c r="J37" s="80">
        <f>ROUND(((SUM(BE94:BE110))*I37),  2)</f>
        <v>73827.839999999997</v>
      </c>
      <c r="L37" s="30"/>
    </row>
    <row r="38" spans="2:12" s="1" customFormat="1" ht="14.45" customHeight="1">
      <c r="B38" s="30"/>
      <c r="E38" s="26" t="s">
        <v>49</v>
      </c>
      <c r="F38" s="80">
        <f>ROUND((SUM(BF94:BF110)),  2)</f>
        <v>0</v>
      </c>
      <c r="I38" s="91">
        <v>0.12</v>
      </c>
      <c r="J38" s="80">
        <f>ROUND(((SUM(BF94:BF110))*I38),  2)</f>
        <v>0</v>
      </c>
      <c r="L38" s="30"/>
    </row>
    <row r="39" spans="2:12" s="1" customFormat="1" ht="14.45" hidden="1" customHeight="1">
      <c r="B39" s="30"/>
      <c r="E39" s="26" t="s">
        <v>50</v>
      </c>
      <c r="F39" s="80">
        <f>ROUND((SUM(BG94:BG110)),  2)</f>
        <v>0</v>
      </c>
      <c r="I39" s="91">
        <v>0.21</v>
      </c>
      <c r="J39" s="80">
        <f>0</f>
        <v>0</v>
      </c>
      <c r="L39" s="30"/>
    </row>
    <row r="40" spans="2:12" s="1" customFormat="1" ht="14.45" hidden="1" customHeight="1">
      <c r="B40" s="30"/>
      <c r="E40" s="26" t="s">
        <v>51</v>
      </c>
      <c r="F40" s="80">
        <f>ROUND((SUM(BH94:BH110)),  2)</f>
        <v>0</v>
      </c>
      <c r="I40" s="91">
        <v>0.12</v>
      </c>
      <c r="J40" s="80">
        <f>0</f>
        <v>0</v>
      </c>
      <c r="L40" s="30"/>
    </row>
    <row r="41" spans="2:12" s="1" customFormat="1" ht="14.45" hidden="1" customHeight="1">
      <c r="B41" s="30"/>
      <c r="E41" s="26" t="s">
        <v>52</v>
      </c>
      <c r="F41" s="80">
        <f>ROUND((SUM(BI94:BI110)),  2)</f>
        <v>0</v>
      </c>
      <c r="I41" s="91">
        <v>0</v>
      </c>
      <c r="J41" s="80">
        <f>0</f>
        <v>0</v>
      </c>
      <c r="L41" s="30"/>
    </row>
    <row r="42" spans="2:12" s="1" customFormat="1" ht="6.95" customHeight="1">
      <c r="B42" s="30"/>
      <c r="L42" s="30"/>
    </row>
    <row r="43" spans="2:12" s="1" customFormat="1" ht="25.45" customHeight="1">
      <c r="B43" s="30"/>
      <c r="C43" s="92"/>
      <c r="D43" s="93" t="s">
        <v>53</v>
      </c>
      <c r="E43" s="52"/>
      <c r="F43" s="52"/>
      <c r="G43" s="94" t="s">
        <v>54</v>
      </c>
      <c r="H43" s="95" t="s">
        <v>55</v>
      </c>
      <c r="I43" s="52"/>
      <c r="J43" s="96">
        <f>SUM(J34:J41)</f>
        <v>425388.97</v>
      </c>
      <c r="K43" s="97"/>
      <c r="L43" s="30"/>
    </row>
    <row r="44" spans="2:12" s="1" customFormat="1" ht="14.45" customHeight="1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30"/>
    </row>
    <row r="48" spans="2:12" s="1" customFormat="1" ht="6.95" customHeight="1"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30"/>
    </row>
    <row r="49" spans="2:12" s="1" customFormat="1" ht="24.95" customHeight="1">
      <c r="B49" s="30"/>
      <c r="C49" s="21" t="s">
        <v>122</v>
      </c>
      <c r="L49" s="30"/>
    </row>
    <row r="50" spans="2:12" s="1" customFormat="1" ht="6.95" customHeight="1">
      <c r="B50" s="30"/>
      <c r="L50" s="30"/>
    </row>
    <row r="51" spans="2:12" s="1" customFormat="1" ht="12" customHeight="1">
      <c r="B51" s="30"/>
      <c r="C51" s="26" t="s">
        <v>14</v>
      </c>
      <c r="L51" s="30"/>
    </row>
    <row r="52" spans="2:12" s="1" customFormat="1" ht="16.5" customHeight="1">
      <c r="B52" s="30"/>
      <c r="E52" s="293" t="str">
        <f>E7</f>
        <v>ÚPRAVY HŘBITOVA KBELY- ETAPA1</v>
      </c>
      <c r="F52" s="294"/>
      <c r="G52" s="294"/>
      <c r="H52" s="294"/>
      <c r="L52" s="30"/>
    </row>
    <row r="53" spans="2:12" ht="12" customHeight="1">
      <c r="B53" s="20"/>
      <c r="C53" s="26" t="s">
        <v>116</v>
      </c>
      <c r="L53" s="20"/>
    </row>
    <row r="54" spans="2:12" ht="16.5" customHeight="1">
      <c r="B54" s="20"/>
      <c r="E54" s="293" t="s">
        <v>117</v>
      </c>
      <c r="F54" s="265"/>
      <c r="G54" s="265"/>
      <c r="H54" s="265"/>
      <c r="L54" s="20"/>
    </row>
    <row r="55" spans="2:12" ht="12" customHeight="1">
      <c r="B55" s="20"/>
      <c r="C55" s="26" t="s">
        <v>118</v>
      </c>
      <c r="L55" s="20"/>
    </row>
    <row r="56" spans="2:12" s="1" customFormat="1" ht="16.5" customHeight="1">
      <c r="B56" s="30"/>
      <c r="E56" s="291" t="s">
        <v>184</v>
      </c>
      <c r="F56" s="295"/>
      <c r="G56" s="295"/>
      <c r="H56" s="295"/>
      <c r="L56" s="30"/>
    </row>
    <row r="57" spans="2:12" s="1" customFormat="1" ht="12" customHeight="1">
      <c r="B57" s="30"/>
      <c r="C57" s="26" t="s">
        <v>120</v>
      </c>
      <c r="L57" s="30"/>
    </row>
    <row r="58" spans="2:12" s="1" customFormat="1" ht="16.5" customHeight="1">
      <c r="B58" s="30"/>
      <c r="E58" s="261" t="str">
        <f>E13</f>
        <v>ZBV-03b - vícepráce</v>
      </c>
      <c r="F58" s="295"/>
      <c r="G58" s="295"/>
      <c r="H58" s="295"/>
      <c r="L58" s="30"/>
    </row>
    <row r="59" spans="2:12" s="1" customFormat="1" ht="6.95" customHeight="1">
      <c r="B59" s="30"/>
      <c r="L59" s="30"/>
    </row>
    <row r="60" spans="2:12" s="1" customFormat="1" ht="12" customHeight="1">
      <c r="B60" s="30"/>
      <c r="C60" s="26" t="s">
        <v>19</v>
      </c>
      <c r="F60" s="24" t="str">
        <f>F16</f>
        <v>Praha 9-Kbely</v>
      </c>
      <c r="I60" s="26" t="s">
        <v>21</v>
      </c>
      <c r="J60" s="47">
        <f>IF(J16="","",J16)</f>
        <v>0</v>
      </c>
      <c r="L60" s="30"/>
    </row>
    <row r="61" spans="2:12" s="1" customFormat="1" ht="6.95" customHeight="1">
      <c r="B61" s="30"/>
      <c r="L61" s="30"/>
    </row>
    <row r="62" spans="2:12" s="1" customFormat="1" ht="25.7" customHeight="1">
      <c r="B62" s="30"/>
      <c r="C62" s="26" t="s">
        <v>26</v>
      </c>
      <c r="F62" s="24" t="str">
        <f>E19</f>
        <v>MČ Praha 19, Semilská 43/1, 197 00 Praha 9 - Kbely</v>
      </c>
      <c r="I62" s="26" t="s">
        <v>36</v>
      </c>
      <c r="J62" s="28" t="str">
        <f>E25</f>
        <v>Ing.Jan Pustějovský, Ph.D.</v>
      </c>
      <c r="L62" s="30"/>
    </row>
    <row r="63" spans="2:12" s="1" customFormat="1" ht="15.2" customHeight="1">
      <c r="B63" s="30"/>
      <c r="C63" s="26" t="s">
        <v>32</v>
      </c>
      <c r="F63" s="24" t="str">
        <f>IF(E22="","",E22)</f>
        <v>IWU s.r.o.</v>
      </c>
      <c r="I63" s="26" t="s">
        <v>39</v>
      </c>
      <c r="J63" s="28" t="str">
        <f>E28</f>
        <v xml:space="preserve"> </v>
      </c>
      <c r="L63" s="30"/>
    </row>
    <row r="64" spans="2:12" s="1" customFormat="1" ht="10.35" customHeight="1">
      <c r="B64" s="30"/>
      <c r="L64" s="30"/>
    </row>
    <row r="65" spans="2:47" s="1" customFormat="1" ht="29.25" customHeight="1">
      <c r="B65" s="30"/>
      <c r="C65" s="98" t="s">
        <v>123</v>
      </c>
      <c r="D65" s="92"/>
      <c r="E65" s="92"/>
      <c r="F65" s="92"/>
      <c r="G65" s="92"/>
      <c r="H65" s="92"/>
      <c r="I65" s="92"/>
      <c r="J65" s="99" t="s">
        <v>124</v>
      </c>
      <c r="K65" s="92"/>
      <c r="L65" s="30"/>
    </row>
    <row r="66" spans="2:47" s="1" customFormat="1" ht="10.35" customHeight="1">
      <c r="B66" s="30"/>
      <c r="L66" s="30"/>
    </row>
    <row r="67" spans="2:47" s="1" customFormat="1" ht="22.8" customHeight="1">
      <c r="B67" s="30"/>
      <c r="C67" s="100" t="s">
        <v>75</v>
      </c>
      <c r="J67" s="61">
        <f>J94</f>
        <v>351561.13</v>
      </c>
      <c r="L67" s="30"/>
      <c r="AU67" s="17" t="s">
        <v>125</v>
      </c>
    </row>
    <row r="68" spans="2:47" s="8" customFormat="1" ht="24.95" customHeight="1">
      <c r="B68" s="101"/>
      <c r="D68" s="102" t="s">
        <v>126</v>
      </c>
      <c r="E68" s="103"/>
      <c r="F68" s="103"/>
      <c r="G68" s="103"/>
      <c r="H68" s="103"/>
      <c r="I68" s="103"/>
      <c r="J68" s="104">
        <f>J95</f>
        <v>351561.13</v>
      </c>
      <c r="L68" s="101"/>
    </row>
    <row r="69" spans="2:47" s="9" customFormat="1" ht="19.899999999999999" customHeight="1">
      <c r="B69" s="105"/>
      <c r="D69" s="106" t="s">
        <v>127</v>
      </c>
      <c r="E69" s="107"/>
      <c r="F69" s="107"/>
      <c r="G69" s="107"/>
      <c r="H69" s="107"/>
      <c r="I69" s="107"/>
      <c r="J69" s="108">
        <f>J96</f>
        <v>220970</v>
      </c>
      <c r="L69" s="105"/>
    </row>
    <row r="70" spans="2:47" s="9" customFormat="1" ht="19.899999999999999" customHeight="1">
      <c r="B70" s="105"/>
      <c r="D70" s="106" t="s">
        <v>128</v>
      </c>
      <c r="E70" s="107"/>
      <c r="F70" s="107"/>
      <c r="G70" s="107"/>
      <c r="H70" s="107"/>
      <c r="I70" s="107"/>
      <c r="J70" s="108">
        <f>J103</f>
        <v>130591.13</v>
      </c>
      <c r="L70" s="105"/>
    </row>
    <row r="71" spans="2:47" s="1" customFormat="1" ht="21.85" customHeight="1">
      <c r="B71" s="30"/>
      <c r="L71" s="30"/>
    </row>
    <row r="72" spans="2:47" s="1" customFormat="1" ht="6.95" customHeight="1"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30"/>
    </row>
    <row r="76" spans="2:47" s="1" customFormat="1" ht="6.95" customHeight="1"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30"/>
    </row>
    <row r="77" spans="2:47" s="1" customFormat="1" ht="24.95" customHeight="1">
      <c r="B77" s="30"/>
      <c r="C77" s="21" t="s">
        <v>129</v>
      </c>
      <c r="L77" s="30"/>
    </row>
    <row r="78" spans="2:47" s="1" customFormat="1" ht="6.95" customHeight="1">
      <c r="B78" s="30"/>
      <c r="L78" s="30"/>
    </row>
    <row r="79" spans="2:47" s="1" customFormat="1" ht="12" customHeight="1">
      <c r="B79" s="30"/>
      <c r="C79" s="26" t="s">
        <v>14</v>
      </c>
      <c r="L79" s="30"/>
    </row>
    <row r="80" spans="2:47" s="1" customFormat="1" ht="16.5" customHeight="1">
      <c r="B80" s="30"/>
      <c r="E80" s="293" t="str">
        <f>E7</f>
        <v>ÚPRAVY HŘBITOVA KBELY- ETAPA1</v>
      </c>
      <c r="F80" s="294"/>
      <c r="G80" s="294"/>
      <c r="H80" s="294"/>
      <c r="L80" s="30"/>
    </row>
    <row r="81" spans="2:63" ht="12" customHeight="1">
      <c r="B81" s="20"/>
      <c r="C81" s="26" t="s">
        <v>116</v>
      </c>
      <c r="L81" s="20"/>
    </row>
    <row r="82" spans="2:63" ht="16.5" customHeight="1">
      <c r="B82" s="20"/>
      <c r="E82" s="293" t="s">
        <v>117</v>
      </c>
      <c r="F82" s="265"/>
      <c r="G82" s="265"/>
      <c r="H82" s="265"/>
      <c r="L82" s="20"/>
    </row>
    <row r="83" spans="2:63" ht="12" customHeight="1">
      <c r="B83" s="20"/>
      <c r="C83" s="26" t="s">
        <v>118</v>
      </c>
      <c r="L83" s="20"/>
    </row>
    <row r="84" spans="2:63" s="1" customFormat="1" ht="16.5" customHeight="1">
      <c r="B84" s="30"/>
      <c r="E84" s="291" t="s">
        <v>184</v>
      </c>
      <c r="F84" s="295"/>
      <c r="G84" s="295"/>
      <c r="H84" s="295"/>
      <c r="L84" s="30"/>
    </row>
    <row r="85" spans="2:63" s="1" customFormat="1" ht="12" customHeight="1">
      <c r="B85" s="30"/>
      <c r="C85" s="26" t="s">
        <v>120</v>
      </c>
      <c r="L85" s="30"/>
    </row>
    <row r="86" spans="2:63" s="1" customFormat="1" ht="16.5" customHeight="1">
      <c r="B86" s="30"/>
      <c r="E86" s="261" t="str">
        <f>E13</f>
        <v>ZBV-03b - vícepráce</v>
      </c>
      <c r="F86" s="295"/>
      <c r="G86" s="295"/>
      <c r="H86" s="295"/>
      <c r="L86" s="30"/>
    </row>
    <row r="87" spans="2:63" s="1" customFormat="1" ht="6.95" customHeight="1">
      <c r="B87" s="30"/>
      <c r="L87" s="30"/>
    </row>
    <row r="88" spans="2:63" s="1" customFormat="1" ht="12" customHeight="1">
      <c r="B88" s="30"/>
      <c r="C88" s="26" t="s">
        <v>19</v>
      </c>
      <c r="F88" s="24" t="str">
        <f>F16</f>
        <v>Praha 9-Kbely</v>
      </c>
      <c r="I88" s="26" t="s">
        <v>21</v>
      </c>
      <c r="J88" s="47">
        <f>IF(J16="","",J16)</f>
        <v>0</v>
      </c>
      <c r="L88" s="30"/>
    </row>
    <row r="89" spans="2:63" s="1" customFormat="1" ht="6.95" customHeight="1">
      <c r="B89" s="30"/>
      <c r="L89" s="30"/>
    </row>
    <row r="90" spans="2:63" s="1" customFormat="1" ht="25.7" customHeight="1">
      <c r="B90" s="30"/>
      <c r="C90" s="26" t="s">
        <v>26</v>
      </c>
      <c r="F90" s="24" t="str">
        <f>E19</f>
        <v>MČ Praha 19, Semilská 43/1, 197 00 Praha 9 - Kbely</v>
      </c>
      <c r="I90" s="26" t="s">
        <v>36</v>
      </c>
      <c r="J90" s="28" t="str">
        <f>E25</f>
        <v>Ing.Jan Pustějovský, Ph.D.</v>
      </c>
      <c r="L90" s="30"/>
    </row>
    <row r="91" spans="2:63" s="1" customFormat="1" ht="15.2" customHeight="1">
      <c r="B91" s="30"/>
      <c r="C91" s="26" t="s">
        <v>32</v>
      </c>
      <c r="F91" s="24" t="str">
        <f>IF(E22="","",E22)</f>
        <v>IWU s.r.o.</v>
      </c>
      <c r="I91" s="26" t="s">
        <v>39</v>
      </c>
      <c r="J91" s="28" t="str">
        <f>E28</f>
        <v xml:space="preserve"> </v>
      </c>
      <c r="L91" s="30"/>
    </row>
    <row r="92" spans="2:63" s="1" customFormat="1" ht="10.35" customHeight="1">
      <c r="B92" s="30"/>
      <c r="L92" s="30"/>
    </row>
    <row r="93" spans="2:63" s="10" customFormat="1" ht="29.25" customHeight="1">
      <c r="B93" s="109"/>
      <c r="C93" s="110" t="s">
        <v>130</v>
      </c>
      <c r="D93" s="111" t="s">
        <v>62</v>
      </c>
      <c r="E93" s="111" t="s">
        <v>58</v>
      </c>
      <c r="F93" s="111" t="s">
        <v>59</v>
      </c>
      <c r="G93" s="111" t="s">
        <v>131</v>
      </c>
      <c r="H93" s="111" t="s">
        <v>132</v>
      </c>
      <c r="I93" s="111" t="s">
        <v>133</v>
      </c>
      <c r="J93" s="111" t="s">
        <v>124</v>
      </c>
      <c r="K93" s="112" t="s">
        <v>134</v>
      </c>
      <c r="L93" s="109"/>
      <c r="M93" s="54" t="s">
        <v>31</v>
      </c>
      <c r="N93" s="55" t="s">
        <v>47</v>
      </c>
      <c r="O93" s="55" t="s">
        <v>135</v>
      </c>
      <c r="P93" s="55" t="s">
        <v>136</v>
      </c>
      <c r="Q93" s="55" t="s">
        <v>137</v>
      </c>
      <c r="R93" s="55" t="s">
        <v>138</v>
      </c>
      <c r="S93" s="55" t="s">
        <v>139</v>
      </c>
      <c r="T93" s="56" t="s">
        <v>140</v>
      </c>
    </row>
    <row r="94" spans="2:63" s="1" customFormat="1" ht="22.8" customHeight="1">
      <c r="B94" s="30"/>
      <c r="C94" s="59" t="s">
        <v>141</v>
      </c>
      <c r="J94" s="113">
        <f>BK94</f>
        <v>351561.13</v>
      </c>
      <c r="L94" s="30"/>
      <c r="M94" s="57"/>
      <c r="N94" s="48"/>
      <c r="O94" s="48"/>
      <c r="P94" s="114">
        <f>P95</f>
        <v>79.598526000000007</v>
      </c>
      <c r="Q94" s="48"/>
      <c r="R94" s="114">
        <f>R95</f>
        <v>29.205679999999997</v>
      </c>
      <c r="S94" s="48"/>
      <c r="T94" s="115">
        <f>T95</f>
        <v>0</v>
      </c>
      <c r="AT94" s="17" t="s">
        <v>76</v>
      </c>
      <c r="AU94" s="17" t="s">
        <v>125</v>
      </c>
      <c r="BK94" s="116">
        <f>BK95</f>
        <v>351561.13</v>
      </c>
    </row>
    <row r="95" spans="2:63" s="11" customFormat="1" ht="25.9" customHeight="1">
      <c r="B95" s="117"/>
      <c r="D95" s="118" t="s">
        <v>76</v>
      </c>
      <c r="E95" s="119" t="s">
        <v>142</v>
      </c>
      <c r="F95" s="119" t="s">
        <v>143</v>
      </c>
      <c r="J95" s="120">
        <f>BK95</f>
        <v>351561.13</v>
      </c>
      <c r="L95" s="117"/>
      <c r="M95" s="121"/>
      <c r="P95" s="122">
        <f>P96+P103</f>
        <v>79.598526000000007</v>
      </c>
      <c r="R95" s="122">
        <f>R96+R103</f>
        <v>29.205679999999997</v>
      </c>
      <c r="T95" s="123">
        <f>T96+T103</f>
        <v>0</v>
      </c>
      <c r="AR95" s="118" t="s">
        <v>84</v>
      </c>
      <c r="AT95" s="124" t="s">
        <v>76</v>
      </c>
      <c r="AU95" s="124" t="s">
        <v>77</v>
      </c>
      <c r="AY95" s="118" t="s">
        <v>144</v>
      </c>
      <c r="BK95" s="125">
        <f>BK96+BK103</f>
        <v>351561.13</v>
      </c>
    </row>
    <row r="96" spans="2:63" s="11" customFormat="1" ht="22.8" customHeight="1">
      <c r="B96" s="117"/>
      <c r="D96" s="118" t="s">
        <v>76</v>
      </c>
      <c r="E96" s="126" t="s">
        <v>94</v>
      </c>
      <c r="F96" s="126" t="s">
        <v>145</v>
      </c>
      <c r="J96" s="127">
        <f>BK96</f>
        <v>220970</v>
      </c>
      <c r="L96" s="117"/>
      <c r="M96" s="121"/>
      <c r="P96" s="122">
        <f>SUM(P97:P102)</f>
        <v>14.504</v>
      </c>
      <c r="R96" s="122">
        <f>SUM(R97:R102)</f>
        <v>29.205679999999997</v>
      </c>
      <c r="T96" s="123">
        <f>SUM(T97:T102)</f>
        <v>0</v>
      </c>
      <c r="AR96" s="118" t="s">
        <v>84</v>
      </c>
      <c r="AT96" s="124" t="s">
        <v>76</v>
      </c>
      <c r="AU96" s="124" t="s">
        <v>84</v>
      </c>
      <c r="AY96" s="118" t="s">
        <v>144</v>
      </c>
      <c r="BK96" s="125">
        <f>SUM(BK97:BK102)</f>
        <v>220970</v>
      </c>
    </row>
    <row r="97" spans="2:65" s="1" customFormat="1" ht="24.2" customHeight="1">
      <c r="B97" s="30"/>
      <c r="C97" s="128" t="s">
        <v>84</v>
      </c>
      <c r="D97" s="128" t="s">
        <v>146</v>
      </c>
      <c r="E97" s="129" t="s">
        <v>147</v>
      </c>
      <c r="F97" s="130" t="s">
        <v>148</v>
      </c>
      <c r="G97" s="131" t="s">
        <v>149</v>
      </c>
      <c r="H97" s="132">
        <v>6</v>
      </c>
      <c r="I97" s="133">
        <v>1490</v>
      </c>
      <c r="J97" s="133">
        <f>ROUND(I97*H97,2)</f>
        <v>8940</v>
      </c>
      <c r="K97" s="130" t="s">
        <v>150</v>
      </c>
      <c r="L97" s="30"/>
      <c r="M97" s="134" t="s">
        <v>31</v>
      </c>
      <c r="N97" s="135" t="s">
        <v>48</v>
      </c>
      <c r="O97" s="136">
        <v>1.224</v>
      </c>
      <c r="P97" s="136">
        <f>O97*H97</f>
        <v>7.3439999999999994</v>
      </c>
      <c r="Q97" s="136">
        <v>0.10753</v>
      </c>
      <c r="R97" s="136">
        <f>Q97*H97</f>
        <v>0.64517999999999998</v>
      </c>
      <c r="S97" s="136">
        <v>0</v>
      </c>
      <c r="T97" s="137">
        <f>S97*H97</f>
        <v>0</v>
      </c>
      <c r="AR97" s="138" t="s">
        <v>151</v>
      </c>
      <c r="AT97" s="138" t="s">
        <v>146</v>
      </c>
      <c r="AU97" s="138" t="s">
        <v>86</v>
      </c>
      <c r="AY97" s="17" t="s">
        <v>144</v>
      </c>
      <c r="BE97" s="139">
        <f>IF(N97="základní",J97,0)</f>
        <v>8940</v>
      </c>
      <c r="BF97" s="139">
        <f>IF(N97="snížená",J97,0)</f>
        <v>0</v>
      </c>
      <c r="BG97" s="139">
        <f>IF(N97="zákl. přenesená",J97,0)</f>
        <v>0</v>
      </c>
      <c r="BH97" s="139">
        <f>IF(N97="sníž. přenesená",J97,0)</f>
        <v>0</v>
      </c>
      <c r="BI97" s="139">
        <f>IF(N97="nulová",J97,0)</f>
        <v>0</v>
      </c>
      <c r="BJ97" s="17" t="s">
        <v>84</v>
      </c>
      <c r="BK97" s="139">
        <f>ROUND(I97*H97,2)</f>
        <v>8940</v>
      </c>
      <c r="BL97" s="17" t="s">
        <v>151</v>
      </c>
      <c r="BM97" s="138" t="s">
        <v>186</v>
      </c>
    </row>
    <row r="98" spans="2:65" s="1" customFormat="1" ht="10.15">
      <c r="B98" s="30"/>
      <c r="D98" s="140" t="s">
        <v>153</v>
      </c>
      <c r="F98" s="141" t="s">
        <v>154</v>
      </c>
      <c r="L98" s="30"/>
      <c r="M98" s="142"/>
      <c r="T98" s="51"/>
      <c r="AT98" s="17" t="s">
        <v>153</v>
      </c>
      <c r="AU98" s="17" t="s">
        <v>86</v>
      </c>
    </row>
    <row r="99" spans="2:65" s="1" customFormat="1" ht="16.5" customHeight="1">
      <c r="B99" s="30"/>
      <c r="C99" s="143" t="s">
        <v>86</v>
      </c>
      <c r="D99" s="143" t="s">
        <v>155</v>
      </c>
      <c r="E99" s="144" t="s">
        <v>156</v>
      </c>
      <c r="F99" s="145" t="s">
        <v>157</v>
      </c>
      <c r="G99" s="146" t="s">
        <v>158</v>
      </c>
      <c r="H99" s="147">
        <v>5.2</v>
      </c>
      <c r="I99" s="148">
        <v>20400</v>
      </c>
      <c r="J99" s="148">
        <f>ROUND(I99*H99,2)</f>
        <v>106080</v>
      </c>
      <c r="K99" s="145" t="s">
        <v>150</v>
      </c>
      <c r="L99" s="149"/>
      <c r="M99" s="150" t="s">
        <v>31</v>
      </c>
      <c r="N99" s="151" t="s">
        <v>48</v>
      </c>
      <c r="O99" s="136">
        <v>0</v>
      </c>
      <c r="P99" s="136">
        <f>O99*H99</f>
        <v>0</v>
      </c>
      <c r="Q99" s="136">
        <v>2.4</v>
      </c>
      <c r="R99" s="136">
        <f>Q99*H99</f>
        <v>12.48</v>
      </c>
      <c r="S99" s="136">
        <v>0</v>
      </c>
      <c r="T99" s="137">
        <f>S99*H99</f>
        <v>0</v>
      </c>
      <c r="AR99" s="138" t="s">
        <v>159</v>
      </c>
      <c r="AT99" s="138" t="s">
        <v>155</v>
      </c>
      <c r="AU99" s="138" t="s">
        <v>86</v>
      </c>
      <c r="AY99" s="17" t="s">
        <v>144</v>
      </c>
      <c r="BE99" s="139">
        <f>IF(N99="základní",J99,0)</f>
        <v>106080</v>
      </c>
      <c r="BF99" s="139">
        <f>IF(N99="snížená",J99,0)</f>
        <v>0</v>
      </c>
      <c r="BG99" s="139">
        <f>IF(N99="zákl. přenesená",J99,0)</f>
        <v>0</v>
      </c>
      <c r="BH99" s="139">
        <f>IF(N99="sníž. přenesená",J99,0)</f>
        <v>0</v>
      </c>
      <c r="BI99" s="139">
        <f>IF(N99="nulová",J99,0)</f>
        <v>0</v>
      </c>
      <c r="BJ99" s="17" t="s">
        <v>84</v>
      </c>
      <c r="BK99" s="139">
        <f>ROUND(I99*H99,2)</f>
        <v>106080</v>
      </c>
      <c r="BL99" s="17" t="s">
        <v>151</v>
      </c>
      <c r="BM99" s="138" t="s">
        <v>187</v>
      </c>
    </row>
    <row r="100" spans="2:65" s="1" customFormat="1" ht="16.5" customHeight="1">
      <c r="B100" s="30"/>
      <c r="C100" s="143" t="s">
        <v>151</v>
      </c>
      <c r="D100" s="143" t="s">
        <v>155</v>
      </c>
      <c r="E100" s="144" t="s">
        <v>165</v>
      </c>
      <c r="F100" s="145" t="s">
        <v>166</v>
      </c>
      <c r="G100" s="146" t="s">
        <v>158</v>
      </c>
      <c r="H100" s="147">
        <v>6</v>
      </c>
      <c r="I100" s="148">
        <v>16200</v>
      </c>
      <c r="J100" s="148">
        <f>ROUND(I100*H100,2)</f>
        <v>97200</v>
      </c>
      <c r="K100" s="145" t="s">
        <v>150</v>
      </c>
      <c r="L100" s="149"/>
      <c r="M100" s="150" t="s">
        <v>31</v>
      </c>
      <c r="N100" s="151" t="s">
        <v>48</v>
      </c>
      <c r="O100" s="136">
        <v>0</v>
      </c>
      <c r="P100" s="136">
        <f>O100*H100</f>
        <v>0</v>
      </c>
      <c r="Q100" s="136">
        <v>2.57</v>
      </c>
      <c r="R100" s="136">
        <f>Q100*H100</f>
        <v>15.419999999999998</v>
      </c>
      <c r="S100" s="136">
        <v>0</v>
      </c>
      <c r="T100" s="137">
        <f>S100*H100</f>
        <v>0</v>
      </c>
      <c r="AR100" s="138" t="s">
        <v>159</v>
      </c>
      <c r="AT100" s="138" t="s">
        <v>155</v>
      </c>
      <c r="AU100" s="138" t="s">
        <v>86</v>
      </c>
      <c r="AY100" s="17" t="s">
        <v>144</v>
      </c>
      <c r="BE100" s="139">
        <f>IF(N100="základní",J100,0)</f>
        <v>97200</v>
      </c>
      <c r="BF100" s="139">
        <f>IF(N100="snížená",J100,0)</f>
        <v>0</v>
      </c>
      <c r="BG100" s="139">
        <f>IF(N100="zákl. přenesená",J100,0)</f>
        <v>0</v>
      </c>
      <c r="BH100" s="139">
        <f>IF(N100="sníž. přenesená",J100,0)</f>
        <v>0</v>
      </c>
      <c r="BI100" s="139">
        <f>IF(N100="nulová",J100,0)</f>
        <v>0</v>
      </c>
      <c r="BJ100" s="17" t="s">
        <v>84</v>
      </c>
      <c r="BK100" s="139">
        <f>ROUND(I100*H100,2)</f>
        <v>97200</v>
      </c>
      <c r="BL100" s="17" t="s">
        <v>151</v>
      </c>
      <c r="BM100" s="138" t="s">
        <v>188</v>
      </c>
    </row>
    <row r="101" spans="2:65" s="1" customFormat="1" ht="24.2" customHeight="1">
      <c r="B101" s="30"/>
      <c r="C101" s="128" t="s">
        <v>94</v>
      </c>
      <c r="D101" s="128" t="s">
        <v>146</v>
      </c>
      <c r="E101" s="129" t="s">
        <v>161</v>
      </c>
      <c r="F101" s="130" t="s">
        <v>162</v>
      </c>
      <c r="G101" s="131" t="s">
        <v>149</v>
      </c>
      <c r="H101" s="132">
        <v>5</v>
      </c>
      <c r="I101" s="133">
        <v>1750</v>
      </c>
      <c r="J101" s="133">
        <f>ROUND(I101*H101,2)</f>
        <v>8750</v>
      </c>
      <c r="K101" s="130" t="s">
        <v>150</v>
      </c>
      <c r="L101" s="30"/>
      <c r="M101" s="134" t="s">
        <v>31</v>
      </c>
      <c r="N101" s="135" t="s">
        <v>48</v>
      </c>
      <c r="O101" s="136">
        <v>1.4319999999999999</v>
      </c>
      <c r="P101" s="136">
        <f>O101*H101</f>
        <v>7.16</v>
      </c>
      <c r="Q101" s="136">
        <v>0.13209999999999997</v>
      </c>
      <c r="R101" s="136">
        <f>Q101*H101</f>
        <v>0.66049999999999986</v>
      </c>
      <c r="S101" s="136">
        <v>0</v>
      </c>
      <c r="T101" s="137">
        <f>S101*H101</f>
        <v>0</v>
      </c>
      <c r="AR101" s="138" t="s">
        <v>151</v>
      </c>
      <c r="AT101" s="138" t="s">
        <v>146</v>
      </c>
      <c r="AU101" s="138" t="s">
        <v>86</v>
      </c>
      <c r="AY101" s="17" t="s">
        <v>144</v>
      </c>
      <c r="BE101" s="139">
        <f>IF(N101="základní",J101,0)</f>
        <v>8750</v>
      </c>
      <c r="BF101" s="139">
        <f>IF(N101="snížená",J101,0)</f>
        <v>0</v>
      </c>
      <c r="BG101" s="139">
        <f>IF(N101="zákl. přenesená",J101,0)</f>
        <v>0</v>
      </c>
      <c r="BH101" s="139">
        <f>IF(N101="sníž. přenesená",J101,0)</f>
        <v>0</v>
      </c>
      <c r="BI101" s="139">
        <f>IF(N101="nulová",J101,0)</f>
        <v>0</v>
      </c>
      <c r="BJ101" s="17" t="s">
        <v>84</v>
      </c>
      <c r="BK101" s="139">
        <f>ROUND(I101*H101,2)</f>
        <v>8750</v>
      </c>
      <c r="BL101" s="17" t="s">
        <v>151</v>
      </c>
      <c r="BM101" s="138" t="s">
        <v>189</v>
      </c>
    </row>
    <row r="102" spans="2:65" s="1" customFormat="1" ht="10.15">
      <c r="B102" s="30"/>
      <c r="D102" s="140" t="s">
        <v>153</v>
      </c>
      <c r="F102" s="141" t="s">
        <v>164</v>
      </c>
      <c r="L102" s="30"/>
      <c r="M102" s="142"/>
      <c r="T102" s="51"/>
      <c r="AT102" s="17" t="s">
        <v>153</v>
      </c>
      <c r="AU102" s="17" t="s">
        <v>86</v>
      </c>
    </row>
    <row r="103" spans="2:65" s="11" customFormat="1" ht="22.8" customHeight="1">
      <c r="B103" s="117"/>
      <c r="D103" s="118" t="s">
        <v>76</v>
      </c>
      <c r="E103" s="126" t="s">
        <v>168</v>
      </c>
      <c r="F103" s="126" t="s">
        <v>169</v>
      </c>
      <c r="J103" s="127">
        <f>BK103</f>
        <v>130591.13</v>
      </c>
      <c r="L103" s="117"/>
      <c r="M103" s="121"/>
      <c r="P103" s="122">
        <f>SUM(P104:P110)</f>
        <v>65.094526000000002</v>
      </c>
      <c r="R103" s="122">
        <f>SUM(R104:R110)</f>
        <v>0</v>
      </c>
      <c r="T103" s="123">
        <f>SUM(T104:T110)</f>
        <v>0</v>
      </c>
      <c r="AR103" s="118" t="s">
        <v>84</v>
      </c>
      <c r="AT103" s="124" t="s">
        <v>76</v>
      </c>
      <c r="AU103" s="124" t="s">
        <v>84</v>
      </c>
      <c r="AY103" s="118" t="s">
        <v>144</v>
      </c>
      <c r="BK103" s="125">
        <f>SUM(BK104:BK110)</f>
        <v>130591.13</v>
      </c>
    </row>
    <row r="104" spans="2:65" s="1" customFormat="1" ht="44.25" customHeight="1">
      <c r="B104" s="30"/>
      <c r="C104" s="128" t="s">
        <v>190</v>
      </c>
      <c r="D104" s="128" t="s">
        <v>146</v>
      </c>
      <c r="E104" s="129" t="s">
        <v>171</v>
      </c>
      <c r="F104" s="130" t="s">
        <v>172</v>
      </c>
      <c r="G104" s="131" t="s">
        <v>173</v>
      </c>
      <c r="H104" s="132">
        <v>29.206</v>
      </c>
      <c r="I104" s="133">
        <v>564</v>
      </c>
      <c r="J104" s="133">
        <f>ROUND(I104*H104,2)</f>
        <v>16472.18</v>
      </c>
      <c r="K104" s="130" t="s">
        <v>150</v>
      </c>
      <c r="L104" s="30"/>
      <c r="M104" s="134" t="s">
        <v>31</v>
      </c>
      <c r="N104" s="135" t="s">
        <v>48</v>
      </c>
      <c r="O104" s="136">
        <v>0.47199999999999998</v>
      </c>
      <c r="P104" s="136">
        <f>O104*H104</f>
        <v>13.785231999999999</v>
      </c>
      <c r="Q104" s="136">
        <v>0</v>
      </c>
      <c r="R104" s="136">
        <f>Q104*H104</f>
        <v>0</v>
      </c>
      <c r="S104" s="136">
        <v>0</v>
      </c>
      <c r="T104" s="137">
        <f>S104*H104</f>
        <v>0</v>
      </c>
      <c r="AR104" s="138" t="s">
        <v>151</v>
      </c>
      <c r="AT104" s="138" t="s">
        <v>146</v>
      </c>
      <c r="AU104" s="138" t="s">
        <v>86</v>
      </c>
      <c r="AY104" s="17" t="s">
        <v>144</v>
      </c>
      <c r="BE104" s="139">
        <f>IF(N104="základní",J104,0)</f>
        <v>16472.18</v>
      </c>
      <c r="BF104" s="139">
        <f>IF(N104="snížená",J104,0)</f>
        <v>0</v>
      </c>
      <c r="BG104" s="139">
        <f>IF(N104="zákl. přenesená",J104,0)</f>
        <v>0</v>
      </c>
      <c r="BH104" s="139">
        <f>IF(N104="sníž. přenesená",J104,0)</f>
        <v>0</v>
      </c>
      <c r="BI104" s="139">
        <f>IF(N104="nulová",J104,0)</f>
        <v>0</v>
      </c>
      <c r="BJ104" s="17" t="s">
        <v>84</v>
      </c>
      <c r="BK104" s="139">
        <f>ROUND(I104*H104,2)</f>
        <v>16472.18</v>
      </c>
      <c r="BL104" s="17" t="s">
        <v>151</v>
      </c>
      <c r="BM104" s="138" t="s">
        <v>191</v>
      </c>
    </row>
    <row r="105" spans="2:65" s="1" customFormat="1" ht="10.15">
      <c r="B105" s="30"/>
      <c r="D105" s="140" t="s">
        <v>153</v>
      </c>
      <c r="F105" s="141" t="s">
        <v>175</v>
      </c>
      <c r="L105" s="30"/>
      <c r="M105" s="142"/>
      <c r="T105" s="51"/>
      <c r="AT105" s="17" t="s">
        <v>153</v>
      </c>
      <c r="AU105" s="17" t="s">
        <v>86</v>
      </c>
    </row>
    <row r="106" spans="2:65" s="1" customFormat="1" ht="49.05" customHeight="1">
      <c r="B106" s="30"/>
      <c r="C106" s="128" t="s">
        <v>192</v>
      </c>
      <c r="D106" s="128" t="s">
        <v>146</v>
      </c>
      <c r="E106" s="129" t="s">
        <v>176</v>
      </c>
      <c r="F106" s="130" t="s">
        <v>177</v>
      </c>
      <c r="G106" s="131" t="s">
        <v>173</v>
      </c>
      <c r="H106" s="132">
        <v>884.64300000000003</v>
      </c>
      <c r="I106" s="133">
        <v>129</v>
      </c>
      <c r="J106" s="133">
        <f>ROUND(I106*H106,2)</f>
        <v>114118.95</v>
      </c>
      <c r="K106" s="130" t="s">
        <v>150</v>
      </c>
      <c r="L106" s="30"/>
      <c r="M106" s="134" t="s">
        <v>31</v>
      </c>
      <c r="N106" s="135" t="s">
        <v>48</v>
      </c>
      <c r="O106" s="136">
        <v>5.800000000000001E-2</v>
      </c>
      <c r="P106" s="136">
        <f>O106*H106</f>
        <v>51.309294000000008</v>
      </c>
      <c r="Q106" s="136">
        <v>0</v>
      </c>
      <c r="R106" s="136">
        <f>Q106*H106</f>
        <v>0</v>
      </c>
      <c r="S106" s="136">
        <v>0</v>
      </c>
      <c r="T106" s="137">
        <f>S106*H106</f>
        <v>0</v>
      </c>
      <c r="AR106" s="138" t="s">
        <v>151</v>
      </c>
      <c r="AT106" s="138" t="s">
        <v>146</v>
      </c>
      <c r="AU106" s="138" t="s">
        <v>86</v>
      </c>
      <c r="AY106" s="17" t="s">
        <v>144</v>
      </c>
      <c r="BE106" s="139">
        <f>IF(N106="základní",J106,0)</f>
        <v>114118.95</v>
      </c>
      <c r="BF106" s="139">
        <f>IF(N106="snížená",J106,0)</f>
        <v>0</v>
      </c>
      <c r="BG106" s="139">
        <f>IF(N106="zákl. přenesená",J106,0)</f>
        <v>0</v>
      </c>
      <c r="BH106" s="139">
        <f>IF(N106="sníž. přenesená",J106,0)</f>
        <v>0</v>
      </c>
      <c r="BI106" s="139">
        <f>IF(N106="nulová",J106,0)</f>
        <v>0</v>
      </c>
      <c r="BJ106" s="17" t="s">
        <v>84</v>
      </c>
      <c r="BK106" s="139">
        <f>ROUND(I106*H106,2)</f>
        <v>114118.95</v>
      </c>
      <c r="BL106" s="17" t="s">
        <v>151</v>
      </c>
      <c r="BM106" s="138" t="s">
        <v>193</v>
      </c>
    </row>
    <row r="107" spans="2:65" s="1" customFormat="1" ht="10.15">
      <c r="B107" s="30"/>
      <c r="D107" s="140" t="s">
        <v>153</v>
      </c>
      <c r="F107" s="141" t="s">
        <v>179</v>
      </c>
      <c r="L107" s="30"/>
      <c r="M107" s="142"/>
      <c r="T107" s="51"/>
      <c r="AT107" s="17" t="s">
        <v>153</v>
      </c>
      <c r="AU107" s="17" t="s">
        <v>86</v>
      </c>
    </row>
    <row r="108" spans="2:65" s="12" customFormat="1" ht="10.15">
      <c r="B108" s="152"/>
      <c r="D108" s="153" t="s">
        <v>180</v>
      </c>
      <c r="E108" s="154" t="s">
        <v>31</v>
      </c>
      <c r="F108" s="155" t="s">
        <v>181</v>
      </c>
      <c r="H108" s="154" t="s">
        <v>31</v>
      </c>
      <c r="L108" s="152"/>
      <c r="M108" s="156"/>
      <c r="T108" s="157"/>
      <c r="AT108" s="154" t="s">
        <v>180</v>
      </c>
      <c r="AU108" s="154" t="s">
        <v>86</v>
      </c>
      <c r="AV108" s="12" t="s">
        <v>84</v>
      </c>
      <c r="AW108" s="12" t="s">
        <v>38</v>
      </c>
      <c r="AX108" s="12" t="s">
        <v>77</v>
      </c>
      <c r="AY108" s="154" t="s">
        <v>144</v>
      </c>
    </row>
    <row r="109" spans="2:65" s="13" customFormat="1" ht="10.15">
      <c r="B109" s="158"/>
      <c r="D109" s="153" t="s">
        <v>180</v>
      </c>
      <c r="E109" s="159" t="s">
        <v>31</v>
      </c>
      <c r="F109" s="160" t="s">
        <v>194</v>
      </c>
      <c r="H109" s="161">
        <v>884.64300000000003</v>
      </c>
      <c r="L109" s="158"/>
      <c r="M109" s="162"/>
      <c r="T109" s="163"/>
      <c r="AT109" s="159" t="s">
        <v>180</v>
      </c>
      <c r="AU109" s="159" t="s">
        <v>86</v>
      </c>
      <c r="AV109" s="13" t="s">
        <v>86</v>
      </c>
      <c r="AW109" s="13" t="s">
        <v>38</v>
      </c>
      <c r="AX109" s="13" t="s">
        <v>77</v>
      </c>
      <c r="AY109" s="159" t="s">
        <v>144</v>
      </c>
    </row>
    <row r="110" spans="2:65" s="14" customFormat="1" ht="10.15">
      <c r="B110" s="164"/>
      <c r="D110" s="153" t="s">
        <v>180</v>
      </c>
      <c r="E110" s="165" t="s">
        <v>31</v>
      </c>
      <c r="F110" s="166" t="s">
        <v>183</v>
      </c>
      <c r="H110" s="167">
        <v>884.64300000000003</v>
      </c>
      <c r="L110" s="164"/>
      <c r="M110" s="168"/>
      <c r="N110" s="169"/>
      <c r="O110" s="169"/>
      <c r="P110" s="169"/>
      <c r="Q110" s="169"/>
      <c r="R110" s="169"/>
      <c r="S110" s="169"/>
      <c r="T110" s="170"/>
      <c r="AT110" s="165" t="s">
        <v>180</v>
      </c>
      <c r="AU110" s="165" t="s">
        <v>86</v>
      </c>
      <c r="AV110" s="14" t="s">
        <v>151</v>
      </c>
      <c r="AW110" s="14" t="s">
        <v>38</v>
      </c>
      <c r="AX110" s="14" t="s">
        <v>84</v>
      </c>
      <c r="AY110" s="165" t="s">
        <v>144</v>
      </c>
    </row>
    <row r="111" spans="2:65" s="1" customFormat="1" ht="6.95" customHeight="1"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30"/>
    </row>
  </sheetData>
  <sheetProtection algorithmName="SHA-512" hashValue="kSAO9x+J63cNQQdpZ9YWTZkHkbcuBPTFJYQOzZuJFBGVh4uBpVrsm5A/7QAW1Sj4kQgSMdj963KbanTjL7+qBQ==" saltValue="50S+wlHFm5aT3UGse3PCZHr3SC8c4lDcr1j/Fx4MBraUG9dEUbvHtOJMTQ10WyNDC7ivqU3MEdvVD1iE+wpQdg==" spinCount="100000" sheet="1" objects="1" scenarios="1" formatColumns="0" formatRows="0" autoFilter="0"/>
  <autoFilter ref="C93:K110" xr:uid="{00000000-0009-0000-0000-000002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0200-000000000000}"/>
    <hyperlink ref="F102" r:id="rId2" xr:uid="{00000000-0004-0000-0200-000001000000}"/>
    <hyperlink ref="F105" r:id="rId3" xr:uid="{00000000-0004-0000-0200-000002000000}"/>
    <hyperlink ref="F107" r:id="rId4" xr:uid="{00000000-0004-0000-02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BM112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AT2" s="17" t="s">
        <v>103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customHeight="1">
      <c r="B4" s="20"/>
      <c r="D4" s="21" t="s">
        <v>115</v>
      </c>
      <c r="L4" s="20"/>
      <c r="M4" s="88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293" t="str">
        <f>'Rekapitulace stavby'!K6</f>
        <v>ÚPRAVY HŘBITOVA KBELY- ETAPA1</v>
      </c>
      <c r="F7" s="294"/>
      <c r="G7" s="294"/>
      <c r="H7" s="294"/>
      <c r="L7" s="20"/>
    </row>
    <row r="8" spans="2:46" ht="12.75">
      <c r="B8" s="20"/>
      <c r="D8" s="26" t="s">
        <v>116</v>
      </c>
      <c r="L8" s="20"/>
    </row>
    <row r="9" spans="2:46" ht="16.5" customHeight="1">
      <c r="B9" s="20"/>
      <c r="E9" s="293" t="s">
        <v>117</v>
      </c>
      <c r="F9" s="265"/>
      <c r="G9" s="265"/>
      <c r="H9" s="265"/>
      <c r="L9" s="20"/>
    </row>
    <row r="10" spans="2:46" ht="12" customHeight="1">
      <c r="B10" s="20"/>
      <c r="D10" s="26" t="s">
        <v>118</v>
      </c>
      <c r="L10" s="20"/>
    </row>
    <row r="11" spans="2:46" s="1" customFormat="1" ht="16.5" customHeight="1">
      <c r="B11" s="30"/>
      <c r="E11" s="291" t="s">
        <v>195</v>
      </c>
      <c r="F11" s="295"/>
      <c r="G11" s="295"/>
      <c r="H11" s="295"/>
      <c r="L11" s="30"/>
    </row>
    <row r="12" spans="2:46" s="1" customFormat="1" ht="12" customHeight="1">
      <c r="B12" s="30"/>
      <c r="D12" s="26" t="s">
        <v>120</v>
      </c>
      <c r="L12" s="30"/>
    </row>
    <row r="13" spans="2:46" s="1" customFormat="1" ht="16.5" customHeight="1">
      <c r="B13" s="30"/>
      <c r="E13" s="261" t="s">
        <v>196</v>
      </c>
      <c r="F13" s="295"/>
      <c r="G13" s="295"/>
      <c r="H13" s="295"/>
      <c r="L13" s="30"/>
    </row>
    <row r="14" spans="2:46" s="1" customFormat="1" ht="10.15">
      <c r="B14" s="30"/>
      <c r="L14" s="30"/>
    </row>
    <row r="15" spans="2:46" s="1" customFormat="1" ht="12" customHeight="1">
      <c r="B15" s="30"/>
      <c r="D15" s="26" t="s">
        <v>16</v>
      </c>
      <c r="F15" s="24" t="s">
        <v>17</v>
      </c>
      <c r="I15" s="26" t="s">
        <v>18</v>
      </c>
      <c r="J15" s="24" t="s">
        <v>31</v>
      </c>
      <c r="L15" s="30"/>
    </row>
    <row r="16" spans="2:46" s="1" customFormat="1" ht="12" customHeight="1">
      <c r="B16" s="30"/>
      <c r="D16" s="26" t="s">
        <v>19</v>
      </c>
      <c r="F16" s="24" t="s">
        <v>20</v>
      </c>
      <c r="I16" s="26" t="s">
        <v>21</v>
      </c>
      <c r="J16" s="47">
        <f>'Rekapitulace stavby'!AN8</f>
        <v>0</v>
      </c>
      <c r="L16" s="30"/>
    </row>
    <row r="17" spans="2:12" s="1" customFormat="1" ht="10.8" customHeight="1">
      <c r="B17" s="30"/>
      <c r="L17" s="30"/>
    </row>
    <row r="18" spans="2:12" s="1" customFormat="1" ht="12" customHeight="1">
      <c r="B18" s="30"/>
      <c r="D18" s="26" t="s">
        <v>26</v>
      </c>
      <c r="I18" s="26" t="s">
        <v>27</v>
      </c>
      <c r="J18" s="24" t="s">
        <v>28</v>
      </c>
      <c r="L18" s="30"/>
    </row>
    <row r="19" spans="2:12" s="1" customFormat="1" ht="18" customHeight="1">
      <c r="B19" s="30"/>
      <c r="E19" s="24" t="s">
        <v>29</v>
      </c>
      <c r="I19" s="26" t="s">
        <v>30</v>
      </c>
      <c r="J19" s="24" t="s">
        <v>31</v>
      </c>
      <c r="L19" s="30"/>
    </row>
    <row r="20" spans="2:12" s="1" customFormat="1" ht="6.95" customHeight="1">
      <c r="B20" s="30"/>
      <c r="L20" s="30"/>
    </row>
    <row r="21" spans="2:12" s="1" customFormat="1" ht="12" customHeight="1">
      <c r="B21" s="30"/>
      <c r="D21" s="26" t="s">
        <v>32</v>
      </c>
      <c r="I21" s="26" t="s">
        <v>27</v>
      </c>
      <c r="J21" s="24" t="s">
        <v>33</v>
      </c>
      <c r="L21" s="30"/>
    </row>
    <row r="22" spans="2:12" s="1" customFormat="1" ht="18" customHeight="1">
      <c r="B22" s="30"/>
      <c r="E22" s="24" t="s">
        <v>34</v>
      </c>
      <c r="I22" s="26" t="s">
        <v>30</v>
      </c>
      <c r="J22" s="24" t="s">
        <v>35</v>
      </c>
      <c r="L22" s="30"/>
    </row>
    <row r="23" spans="2:12" s="1" customFormat="1" ht="6.95" customHeight="1">
      <c r="B23" s="30"/>
      <c r="L23" s="30"/>
    </row>
    <row r="24" spans="2:12" s="1" customFormat="1" ht="12" customHeight="1">
      <c r="B24" s="30"/>
      <c r="D24" s="26" t="s">
        <v>36</v>
      </c>
      <c r="I24" s="26" t="s">
        <v>27</v>
      </c>
      <c r="J24" s="24" t="s">
        <v>31</v>
      </c>
      <c r="L24" s="30"/>
    </row>
    <row r="25" spans="2:12" s="1" customFormat="1" ht="18" customHeight="1">
      <c r="B25" s="30"/>
      <c r="E25" s="24" t="s">
        <v>37</v>
      </c>
      <c r="I25" s="26" t="s">
        <v>30</v>
      </c>
      <c r="J25" s="24" t="s">
        <v>31</v>
      </c>
      <c r="L25" s="30"/>
    </row>
    <row r="26" spans="2:12" s="1" customFormat="1" ht="6.95" customHeight="1">
      <c r="B26" s="30"/>
      <c r="L26" s="30"/>
    </row>
    <row r="27" spans="2:12" s="1" customFormat="1" ht="12" customHeight="1">
      <c r="B27" s="30"/>
      <c r="D27" s="26" t="s">
        <v>39</v>
      </c>
      <c r="I27" s="26" t="s">
        <v>27</v>
      </c>
      <c r="J27" s="24" t="s">
        <v>31</v>
      </c>
      <c r="L27" s="30"/>
    </row>
    <row r="28" spans="2:12" s="1" customFormat="1" ht="18" customHeight="1">
      <c r="B28" s="30"/>
      <c r="E28" s="24" t="s">
        <v>40</v>
      </c>
      <c r="I28" s="26" t="s">
        <v>30</v>
      </c>
      <c r="J28" s="24" t="s">
        <v>31</v>
      </c>
      <c r="L28" s="30"/>
    </row>
    <row r="29" spans="2:12" s="1" customFormat="1" ht="6.95" customHeight="1">
      <c r="B29" s="30"/>
      <c r="L29" s="30"/>
    </row>
    <row r="30" spans="2:12" s="1" customFormat="1" ht="12" customHeight="1">
      <c r="B30" s="30"/>
      <c r="D30" s="26" t="s">
        <v>41</v>
      </c>
      <c r="L30" s="30"/>
    </row>
    <row r="31" spans="2:12" s="7" customFormat="1" ht="16.5" customHeight="1">
      <c r="B31" s="89"/>
      <c r="E31" s="267" t="s">
        <v>31</v>
      </c>
      <c r="F31" s="267"/>
      <c r="G31" s="267"/>
      <c r="H31" s="267"/>
      <c r="L31" s="89"/>
    </row>
    <row r="32" spans="2:12" s="1" customFormat="1" ht="6.95" customHeight="1">
      <c r="B32" s="30"/>
      <c r="L32" s="30"/>
    </row>
    <row r="33" spans="2:12" s="1" customFormat="1" ht="6.95" customHeight="1">
      <c r="B33" s="30"/>
      <c r="D33" s="48"/>
      <c r="E33" s="48"/>
      <c r="F33" s="48"/>
      <c r="G33" s="48"/>
      <c r="H33" s="48"/>
      <c r="I33" s="48"/>
      <c r="J33" s="48"/>
      <c r="K33" s="48"/>
      <c r="L33" s="30"/>
    </row>
    <row r="34" spans="2:12" s="1" customFormat="1" ht="25.45" customHeight="1">
      <c r="B34" s="30"/>
      <c r="D34" s="90" t="s">
        <v>43</v>
      </c>
      <c r="J34" s="61">
        <f>ROUND(J94, 2)</f>
        <v>163046.12</v>
      </c>
      <c r="L34" s="30"/>
    </row>
    <row r="35" spans="2:12" s="1" customFormat="1" ht="6.95" customHeight="1">
      <c r="B35" s="30"/>
      <c r="D35" s="48"/>
      <c r="E35" s="48"/>
      <c r="F35" s="48"/>
      <c r="G35" s="48"/>
      <c r="H35" s="48"/>
      <c r="I35" s="48"/>
      <c r="J35" s="48"/>
      <c r="K35" s="48"/>
      <c r="L35" s="30"/>
    </row>
    <row r="36" spans="2:12" s="1" customFormat="1" ht="14.45" customHeight="1">
      <c r="B36" s="30"/>
      <c r="F36" s="33" t="s">
        <v>45</v>
      </c>
      <c r="I36" s="33" t="s">
        <v>44</v>
      </c>
      <c r="J36" s="33" t="s">
        <v>46</v>
      </c>
      <c r="L36" s="30"/>
    </row>
    <row r="37" spans="2:12" s="1" customFormat="1" ht="14.45" customHeight="1">
      <c r="B37" s="30"/>
      <c r="D37" s="50" t="s">
        <v>47</v>
      </c>
      <c r="E37" s="26" t="s">
        <v>48</v>
      </c>
      <c r="F37" s="80">
        <f>ROUND((SUM(BE94:BE111)),  2)</f>
        <v>163046.12</v>
      </c>
      <c r="I37" s="91">
        <v>0.21</v>
      </c>
      <c r="J37" s="80">
        <f>ROUND(((SUM(BE94:BE111))*I37),  2)</f>
        <v>34239.69</v>
      </c>
      <c r="L37" s="30"/>
    </row>
    <row r="38" spans="2:12" s="1" customFormat="1" ht="14.45" customHeight="1">
      <c r="B38" s="30"/>
      <c r="E38" s="26" t="s">
        <v>49</v>
      </c>
      <c r="F38" s="80">
        <f>ROUND((SUM(BF94:BF111)),  2)</f>
        <v>0</v>
      </c>
      <c r="I38" s="91">
        <v>0.12</v>
      </c>
      <c r="J38" s="80">
        <f>ROUND(((SUM(BF94:BF111))*I38),  2)</f>
        <v>0</v>
      </c>
      <c r="L38" s="30"/>
    </row>
    <row r="39" spans="2:12" s="1" customFormat="1" ht="14.45" hidden="1" customHeight="1">
      <c r="B39" s="30"/>
      <c r="E39" s="26" t="s">
        <v>50</v>
      </c>
      <c r="F39" s="80">
        <f>ROUND((SUM(BG94:BG111)),  2)</f>
        <v>0</v>
      </c>
      <c r="I39" s="91">
        <v>0.21</v>
      </c>
      <c r="J39" s="80">
        <f>0</f>
        <v>0</v>
      </c>
      <c r="L39" s="30"/>
    </row>
    <row r="40" spans="2:12" s="1" customFormat="1" ht="14.45" hidden="1" customHeight="1">
      <c r="B40" s="30"/>
      <c r="E40" s="26" t="s">
        <v>51</v>
      </c>
      <c r="F40" s="80">
        <f>ROUND((SUM(BH94:BH111)),  2)</f>
        <v>0</v>
      </c>
      <c r="I40" s="91">
        <v>0.12</v>
      </c>
      <c r="J40" s="80">
        <f>0</f>
        <v>0</v>
      </c>
      <c r="L40" s="30"/>
    </row>
    <row r="41" spans="2:12" s="1" customFormat="1" ht="14.45" hidden="1" customHeight="1">
      <c r="B41" s="30"/>
      <c r="E41" s="26" t="s">
        <v>52</v>
      </c>
      <c r="F41" s="80">
        <f>ROUND((SUM(BI94:BI111)),  2)</f>
        <v>0</v>
      </c>
      <c r="I41" s="91">
        <v>0</v>
      </c>
      <c r="J41" s="80">
        <f>0</f>
        <v>0</v>
      </c>
      <c r="L41" s="30"/>
    </row>
    <row r="42" spans="2:12" s="1" customFormat="1" ht="6.95" customHeight="1">
      <c r="B42" s="30"/>
      <c r="L42" s="30"/>
    </row>
    <row r="43" spans="2:12" s="1" customFormat="1" ht="25.45" customHeight="1">
      <c r="B43" s="30"/>
      <c r="C43" s="92"/>
      <c r="D43" s="93" t="s">
        <v>53</v>
      </c>
      <c r="E43" s="52"/>
      <c r="F43" s="52"/>
      <c r="G43" s="94" t="s">
        <v>54</v>
      </c>
      <c r="H43" s="95" t="s">
        <v>55</v>
      </c>
      <c r="I43" s="52"/>
      <c r="J43" s="96">
        <f>SUM(J34:J41)</f>
        <v>197285.81</v>
      </c>
      <c r="K43" s="97"/>
      <c r="L43" s="30"/>
    </row>
    <row r="44" spans="2:12" s="1" customFormat="1" ht="14.45" customHeight="1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30"/>
    </row>
    <row r="48" spans="2:12" s="1" customFormat="1" ht="6.95" customHeight="1"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30"/>
    </row>
    <row r="49" spans="2:12" s="1" customFormat="1" ht="24.95" customHeight="1">
      <c r="B49" s="30"/>
      <c r="C49" s="21" t="s">
        <v>122</v>
      </c>
      <c r="L49" s="30"/>
    </row>
    <row r="50" spans="2:12" s="1" customFormat="1" ht="6.95" customHeight="1">
      <c r="B50" s="30"/>
      <c r="L50" s="30"/>
    </row>
    <row r="51" spans="2:12" s="1" customFormat="1" ht="12" customHeight="1">
      <c r="B51" s="30"/>
      <c r="C51" s="26" t="s">
        <v>14</v>
      </c>
      <c r="L51" s="30"/>
    </row>
    <row r="52" spans="2:12" s="1" customFormat="1" ht="16.5" customHeight="1">
      <c r="B52" s="30"/>
      <c r="E52" s="293" t="str">
        <f>E7</f>
        <v>ÚPRAVY HŘBITOVA KBELY- ETAPA1</v>
      </c>
      <c r="F52" s="294"/>
      <c r="G52" s="294"/>
      <c r="H52" s="294"/>
      <c r="L52" s="30"/>
    </row>
    <row r="53" spans="2:12" ht="12" customHeight="1">
      <c r="B53" s="20"/>
      <c r="C53" s="26" t="s">
        <v>116</v>
      </c>
      <c r="L53" s="20"/>
    </row>
    <row r="54" spans="2:12" ht="16.5" customHeight="1">
      <c r="B54" s="20"/>
      <c r="E54" s="293" t="s">
        <v>117</v>
      </c>
      <c r="F54" s="265"/>
      <c r="G54" s="265"/>
      <c r="H54" s="265"/>
      <c r="L54" s="20"/>
    </row>
    <row r="55" spans="2:12" ht="12" customHeight="1">
      <c r="B55" s="20"/>
      <c r="C55" s="26" t="s">
        <v>118</v>
      </c>
      <c r="L55" s="20"/>
    </row>
    <row r="56" spans="2:12" s="1" customFormat="1" ht="16.5" customHeight="1">
      <c r="B56" s="30"/>
      <c r="E56" s="291" t="s">
        <v>195</v>
      </c>
      <c r="F56" s="295"/>
      <c r="G56" s="295"/>
      <c r="H56" s="295"/>
      <c r="L56" s="30"/>
    </row>
    <row r="57" spans="2:12" s="1" customFormat="1" ht="12" customHeight="1">
      <c r="B57" s="30"/>
      <c r="C57" s="26" t="s">
        <v>120</v>
      </c>
      <c r="L57" s="30"/>
    </row>
    <row r="58" spans="2:12" s="1" customFormat="1" ht="16.5" customHeight="1">
      <c r="B58" s="30"/>
      <c r="E58" s="261" t="str">
        <f>E13</f>
        <v>ZBV-04b - vícepráce</v>
      </c>
      <c r="F58" s="295"/>
      <c r="G58" s="295"/>
      <c r="H58" s="295"/>
      <c r="L58" s="30"/>
    </row>
    <row r="59" spans="2:12" s="1" customFormat="1" ht="6.95" customHeight="1">
      <c r="B59" s="30"/>
      <c r="L59" s="30"/>
    </row>
    <row r="60" spans="2:12" s="1" customFormat="1" ht="12" customHeight="1">
      <c r="B60" s="30"/>
      <c r="C60" s="26" t="s">
        <v>19</v>
      </c>
      <c r="F60" s="24" t="str">
        <f>F16</f>
        <v>Praha 9-Kbely</v>
      </c>
      <c r="I60" s="26" t="s">
        <v>21</v>
      </c>
      <c r="J60" s="47">
        <f>IF(J16="","",J16)</f>
        <v>0</v>
      </c>
      <c r="L60" s="30"/>
    </row>
    <row r="61" spans="2:12" s="1" customFormat="1" ht="6.95" customHeight="1">
      <c r="B61" s="30"/>
      <c r="L61" s="30"/>
    </row>
    <row r="62" spans="2:12" s="1" customFormat="1" ht="25.7" customHeight="1">
      <c r="B62" s="30"/>
      <c r="C62" s="26" t="s">
        <v>26</v>
      </c>
      <c r="F62" s="24" t="str">
        <f>E19</f>
        <v>MČ Praha 19, Semilská 43/1, 197 00 Praha 9 - Kbely</v>
      </c>
      <c r="I62" s="26" t="s">
        <v>36</v>
      </c>
      <c r="J62" s="28" t="str">
        <f>E25</f>
        <v>Ing.Jan Pustějovský, Ph.D.</v>
      </c>
      <c r="L62" s="30"/>
    </row>
    <row r="63" spans="2:12" s="1" customFormat="1" ht="15.2" customHeight="1">
      <c r="B63" s="30"/>
      <c r="C63" s="26" t="s">
        <v>32</v>
      </c>
      <c r="F63" s="24" t="str">
        <f>IF(E22="","",E22)</f>
        <v>IWU s.r.o.</v>
      </c>
      <c r="I63" s="26" t="s">
        <v>39</v>
      </c>
      <c r="J63" s="28" t="str">
        <f>E28</f>
        <v xml:space="preserve"> </v>
      </c>
      <c r="L63" s="30"/>
    </row>
    <row r="64" spans="2:12" s="1" customFormat="1" ht="10.35" customHeight="1">
      <c r="B64" s="30"/>
      <c r="L64" s="30"/>
    </row>
    <row r="65" spans="2:47" s="1" customFormat="1" ht="29.25" customHeight="1">
      <c r="B65" s="30"/>
      <c r="C65" s="98" t="s">
        <v>123</v>
      </c>
      <c r="D65" s="92"/>
      <c r="E65" s="92"/>
      <c r="F65" s="92"/>
      <c r="G65" s="92"/>
      <c r="H65" s="92"/>
      <c r="I65" s="92"/>
      <c r="J65" s="99" t="s">
        <v>124</v>
      </c>
      <c r="K65" s="92"/>
      <c r="L65" s="30"/>
    </row>
    <row r="66" spans="2:47" s="1" customFormat="1" ht="10.35" customHeight="1">
      <c r="B66" s="30"/>
      <c r="L66" s="30"/>
    </row>
    <row r="67" spans="2:47" s="1" customFormat="1" ht="22.8" customHeight="1">
      <c r="B67" s="30"/>
      <c r="C67" s="100" t="s">
        <v>75</v>
      </c>
      <c r="J67" s="61">
        <f>J94</f>
        <v>163046.12</v>
      </c>
      <c r="L67" s="30"/>
      <c r="AU67" s="17" t="s">
        <v>125</v>
      </c>
    </row>
    <row r="68" spans="2:47" s="8" customFormat="1" ht="24.95" customHeight="1">
      <c r="B68" s="101"/>
      <c r="D68" s="102" t="s">
        <v>126</v>
      </c>
      <c r="E68" s="103"/>
      <c r="F68" s="103"/>
      <c r="G68" s="103"/>
      <c r="H68" s="103"/>
      <c r="I68" s="103"/>
      <c r="J68" s="104">
        <f>J95</f>
        <v>163046.12</v>
      </c>
      <c r="L68" s="101"/>
    </row>
    <row r="69" spans="2:47" s="9" customFormat="1" ht="19.899999999999999" customHeight="1">
      <c r="B69" s="105"/>
      <c r="D69" s="106" t="s">
        <v>127</v>
      </c>
      <c r="E69" s="107"/>
      <c r="F69" s="107"/>
      <c r="G69" s="107"/>
      <c r="H69" s="107"/>
      <c r="I69" s="107"/>
      <c r="J69" s="108">
        <f>J96</f>
        <v>103390</v>
      </c>
      <c r="L69" s="105"/>
    </row>
    <row r="70" spans="2:47" s="9" customFormat="1" ht="19.899999999999999" customHeight="1">
      <c r="B70" s="105"/>
      <c r="D70" s="106" t="s">
        <v>128</v>
      </c>
      <c r="E70" s="107"/>
      <c r="F70" s="107"/>
      <c r="G70" s="107"/>
      <c r="H70" s="107"/>
      <c r="I70" s="107"/>
      <c r="J70" s="108">
        <f>J104</f>
        <v>59656.12</v>
      </c>
      <c r="L70" s="105"/>
    </row>
    <row r="71" spans="2:47" s="1" customFormat="1" ht="21.85" customHeight="1">
      <c r="B71" s="30"/>
      <c r="L71" s="30"/>
    </row>
    <row r="72" spans="2:47" s="1" customFormat="1" ht="6.95" customHeight="1"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30"/>
    </row>
    <row r="76" spans="2:47" s="1" customFormat="1" ht="6.95" customHeight="1"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30"/>
    </row>
    <row r="77" spans="2:47" s="1" customFormat="1" ht="24.95" customHeight="1">
      <c r="B77" s="30"/>
      <c r="C77" s="21" t="s">
        <v>129</v>
      </c>
      <c r="L77" s="30"/>
    </row>
    <row r="78" spans="2:47" s="1" customFormat="1" ht="6.95" customHeight="1">
      <c r="B78" s="30"/>
      <c r="L78" s="30"/>
    </row>
    <row r="79" spans="2:47" s="1" customFormat="1" ht="12" customHeight="1">
      <c r="B79" s="30"/>
      <c r="C79" s="26" t="s">
        <v>14</v>
      </c>
      <c r="L79" s="30"/>
    </row>
    <row r="80" spans="2:47" s="1" customFormat="1" ht="16.5" customHeight="1">
      <c r="B80" s="30"/>
      <c r="E80" s="293" t="str">
        <f>E7</f>
        <v>ÚPRAVY HŘBITOVA KBELY- ETAPA1</v>
      </c>
      <c r="F80" s="294"/>
      <c r="G80" s="294"/>
      <c r="H80" s="294"/>
      <c r="L80" s="30"/>
    </row>
    <row r="81" spans="2:63" ht="12" customHeight="1">
      <c r="B81" s="20"/>
      <c r="C81" s="26" t="s">
        <v>116</v>
      </c>
      <c r="L81" s="20"/>
    </row>
    <row r="82" spans="2:63" ht="16.5" customHeight="1">
      <c r="B82" s="20"/>
      <c r="E82" s="293" t="s">
        <v>117</v>
      </c>
      <c r="F82" s="265"/>
      <c r="G82" s="265"/>
      <c r="H82" s="265"/>
      <c r="L82" s="20"/>
    </row>
    <row r="83" spans="2:63" ht="12" customHeight="1">
      <c r="B83" s="20"/>
      <c r="C83" s="26" t="s">
        <v>118</v>
      </c>
      <c r="L83" s="20"/>
    </row>
    <row r="84" spans="2:63" s="1" customFormat="1" ht="16.5" customHeight="1">
      <c r="B84" s="30"/>
      <c r="E84" s="291" t="s">
        <v>195</v>
      </c>
      <c r="F84" s="295"/>
      <c r="G84" s="295"/>
      <c r="H84" s="295"/>
      <c r="L84" s="30"/>
    </row>
    <row r="85" spans="2:63" s="1" customFormat="1" ht="12" customHeight="1">
      <c r="B85" s="30"/>
      <c r="C85" s="26" t="s">
        <v>120</v>
      </c>
      <c r="L85" s="30"/>
    </row>
    <row r="86" spans="2:63" s="1" customFormat="1" ht="16.5" customHeight="1">
      <c r="B86" s="30"/>
      <c r="E86" s="261" t="str">
        <f>E13</f>
        <v>ZBV-04b - vícepráce</v>
      </c>
      <c r="F86" s="295"/>
      <c r="G86" s="295"/>
      <c r="H86" s="295"/>
      <c r="L86" s="30"/>
    </row>
    <row r="87" spans="2:63" s="1" customFormat="1" ht="6.95" customHeight="1">
      <c r="B87" s="30"/>
      <c r="L87" s="30"/>
    </row>
    <row r="88" spans="2:63" s="1" customFormat="1" ht="12" customHeight="1">
      <c r="B88" s="30"/>
      <c r="C88" s="26" t="s">
        <v>19</v>
      </c>
      <c r="F88" s="24" t="str">
        <f>F16</f>
        <v>Praha 9-Kbely</v>
      </c>
      <c r="I88" s="26" t="s">
        <v>21</v>
      </c>
      <c r="J88" s="47">
        <f>IF(J16="","",J16)</f>
        <v>0</v>
      </c>
      <c r="L88" s="30"/>
    </row>
    <row r="89" spans="2:63" s="1" customFormat="1" ht="6.95" customHeight="1">
      <c r="B89" s="30"/>
      <c r="L89" s="30"/>
    </row>
    <row r="90" spans="2:63" s="1" customFormat="1" ht="25.7" customHeight="1">
      <c r="B90" s="30"/>
      <c r="C90" s="26" t="s">
        <v>26</v>
      </c>
      <c r="F90" s="24" t="str">
        <f>E19</f>
        <v>MČ Praha 19, Semilská 43/1, 197 00 Praha 9 - Kbely</v>
      </c>
      <c r="I90" s="26" t="s">
        <v>36</v>
      </c>
      <c r="J90" s="28" t="str">
        <f>E25</f>
        <v>Ing.Jan Pustějovský, Ph.D.</v>
      </c>
      <c r="L90" s="30"/>
    </row>
    <row r="91" spans="2:63" s="1" customFormat="1" ht="15.2" customHeight="1">
      <c r="B91" s="30"/>
      <c r="C91" s="26" t="s">
        <v>32</v>
      </c>
      <c r="F91" s="24" t="str">
        <f>IF(E22="","",E22)</f>
        <v>IWU s.r.o.</v>
      </c>
      <c r="I91" s="26" t="s">
        <v>39</v>
      </c>
      <c r="J91" s="28" t="str">
        <f>E28</f>
        <v xml:space="preserve"> </v>
      </c>
      <c r="L91" s="30"/>
    </row>
    <row r="92" spans="2:63" s="1" customFormat="1" ht="10.35" customHeight="1">
      <c r="B92" s="30"/>
      <c r="L92" s="30"/>
    </row>
    <row r="93" spans="2:63" s="10" customFormat="1" ht="29.25" customHeight="1">
      <c r="B93" s="109"/>
      <c r="C93" s="110" t="s">
        <v>130</v>
      </c>
      <c r="D93" s="111" t="s">
        <v>62</v>
      </c>
      <c r="E93" s="111" t="s">
        <v>58</v>
      </c>
      <c r="F93" s="111" t="s">
        <v>59</v>
      </c>
      <c r="G93" s="111" t="s">
        <v>131</v>
      </c>
      <c r="H93" s="111" t="s">
        <v>132</v>
      </c>
      <c r="I93" s="111" t="s">
        <v>133</v>
      </c>
      <c r="J93" s="111" t="s">
        <v>124</v>
      </c>
      <c r="K93" s="112" t="s">
        <v>134</v>
      </c>
      <c r="L93" s="109"/>
      <c r="M93" s="54" t="s">
        <v>31</v>
      </c>
      <c r="N93" s="55" t="s">
        <v>47</v>
      </c>
      <c r="O93" s="55" t="s">
        <v>135</v>
      </c>
      <c r="P93" s="55" t="s">
        <v>136</v>
      </c>
      <c r="Q93" s="55" t="s">
        <v>137</v>
      </c>
      <c r="R93" s="55" t="s">
        <v>138</v>
      </c>
      <c r="S93" s="55" t="s">
        <v>139</v>
      </c>
      <c r="T93" s="56" t="s">
        <v>140</v>
      </c>
    </row>
    <row r="94" spans="2:63" s="1" customFormat="1" ht="22.8" customHeight="1">
      <c r="B94" s="30"/>
      <c r="C94" s="59" t="s">
        <v>141</v>
      </c>
      <c r="J94" s="113">
        <f>BK94</f>
        <v>163046.12</v>
      </c>
      <c r="L94" s="30"/>
      <c r="M94" s="57"/>
      <c r="N94" s="48"/>
      <c r="O94" s="48"/>
      <c r="P94" s="114">
        <f>P95</f>
        <v>36.521990000000002</v>
      </c>
      <c r="Q94" s="48"/>
      <c r="R94" s="114">
        <f>R95</f>
        <v>13.533360000000027</v>
      </c>
      <c r="S94" s="48"/>
      <c r="T94" s="115">
        <f>T95</f>
        <v>0</v>
      </c>
      <c r="AT94" s="17" t="s">
        <v>76</v>
      </c>
      <c r="AU94" s="17" t="s">
        <v>125</v>
      </c>
      <c r="BK94" s="116">
        <f>BK95</f>
        <v>163046.12</v>
      </c>
    </row>
    <row r="95" spans="2:63" s="11" customFormat="1" ht="25.9" customHeight="1">
      <c r="B95" s="117"/>
      <c r="D95" s="118" t="s">
        <v>76</v>
      </c>
      <c r="E95" s="119" t="s">
        <v>142</v>
      </c>
      <c r="F95" s="119" t="s">
        <v>143</v>
      </c>
      <c r="J95" s="120">
        <f>BK95</f>
        <v>163046.12</v>
      </c>
      <c r="L95" s="117"/>
      <c r="M95" s="121"/>
      <c r="P95" s="122">
        <f>P96+P104</f>
        <v>36.521990000000002</v>
      </c>
      <c r="R95" s="122">
        <f>R96+R104</f>
        <v>13.533360000000027</v>
      </c>
      <c r="T95" s="123">
        <f>T96+T104</f>
        <v>0</v>
      </c>
      <c r="AR95" s="118" t="s">
        <v>84</v>
      </c>
      <c r="AT95" s="124" t="s">
        <v>76</v>
      </c>
      <c r="AU95" s="124" t="s">
        <v>77</v>
      </c>
      <c r="AY95" s="118" t="s">
        <v>144</v>
      </c>
      <c r="BK95" s="125">
        <f>BK96+BK104</f>
        <v>163046.12</v>
      </c>
    </row>
    <row r="96" spans="2:63" s="11" customFormat="1" ht="22.8" customHeight="1">
      <c r="B96" s="117"/>
      <c r="D96" s="118" t="s">
        <v>76</v>
      </c>
      <c r="E96" s="126" t="s">
        <v>94</v>
      </c>
      <c r="F96" s="126" t="s">
        <v>145</v>
      </c>
      <c r="J96" s="127">
        <f>BK96</f>
        <v>103390</v>
      </c>
      <c r="L96" s="117"/>
      <c r="M96" s="121"/>
      <c r="P96" s="122">
        <f>SUM(P97:P103)</f>
        <v>6.7439999999999998</v>
      </c>
      <c r="R96" s="122">
        <f>SUM(R97:R103)</f>
        <v>13.533360000000027</v>
      </c>
      <c r="T96" s="123">
        <f>SUM(T97:T103)</f>
        <v>0</v>
      </c>
      <c r="AR96" s="118" t="s">
        <v>84</v>
      </c>
      <c r="AT96" s="124" t="s">
        <v>76</v>
      </c>
      <c r="AU96" s="124" t="s">
        <v>84</v>
      </c>
      <c r="AY96" s="118" t="s">
        <v>144</v>
      </c>
      <c r="BK96" s="125">
        <f>SUM(BK97:BK103)</f>
        <v>103390</v>
      </c>
    </row>
    <row r="97" spans="2:65" s="1" customFormat="1" ht="24.2" customHeight="1">
      <c r="B97" s="30"/>
      <c r="C97" s="128" t="s">
        <v>84</v>
      </c>
      <c r="D97" s="128" t="s">
        <v>146</v>
      </c>
      <c r="E97" s="129" t="s">
        <v>147</v>
      </c>
      <c r="F97" s="130" t="s">
        <v>148</v>
      </c>
      <c r="G97" s="131" t="s">
        <v>149</v>
      </c>
      <c r="H97" s="132">
        <v>2</v>
      </c>
      <c r="I97" s="133">
        <v>1490</v>
      </c>
      <c r="J97" s="133">
        <f>ROUND(I97*H97,2)</f>
        <v>2980</v>
      </c>
      <c r="K97" s="130" t="s">
        <v>150</v>
      </c>
      <c r="L97" s="30"/>
      <c r="M97" s="134" t="s">
        <v>31</v>
      </c>
      <c r="N97" s="135" t="s">
        <v>48</v>
      </c>
      <c r="O97" s="136">
        <v>1.224</v>
      </c>
      <c r="P97" s="136">
        <f>O97*H97</f>
        <v>2.448</v>
      </c>
      <c r="Q97" s="136">
        <v>0.10753</v>
      </c>
      <c r="R97" s="136">
        <f>Q97*H97</f>
        <v>0.21506</v>
      </c>
      <c r="S97" s="136">
        <v>0</v>
      </c>
      <c r="T97" s="137">
        <f>S97*H97</f>
        <v>0</v>
      </c>
      <c r="AR97" s="138" t="s">
        <v>151</v>
      </c>
      <c r="AT97" s="138" t="s">
        <v>146</v>
      </c>
      <c r="AU97" s="138" t="s">
        <v>86</v>
      </c>
      <c r="AY97" s="17" t="s">
        <v>144</v>
      </c>
      <c r="BE97" s="139">
        <f>IF(N97="základní",J97,0)</f>
        <v>2980</v>
      </c>
      <c r="BF97" s="139">
        <f>IF(N97="snížená",J97,0)</f>
        <v>0</v>
      </c>
      <c r="BG97" s="139">
        <f>IF(N97="zákl. přenesená",J97,0)</f>
        <v>0</v>
      </c>
      <c r="BH97" s="139">
        <f>IF(N97="sníž. přenesená",J97,0)</f>
        <v>0</v>
      </c>
      <c r="BI97" s="139">
        <f>IF(N97="nulová",J97,0)</f>
        <v>0</v>
      </c>
      <c r="BJ97" s="17" t="s">
        <v>84</v>
      </c>
      <c r="BK97" s="139">
        <f>ROUND(I97*H97,2)</f>
        <v>2980</v>
      </c>
      <c r="BL97" s="17" t="s">
        <v>151</v>
      </c>
      <c r="BM97" s="138" t="s">
        <v>197</v>
      </c>
    </row>
    <row r="98" spans="2:65" s="1" customFormat="1" ht="10.15">
      <c r="B98" s="30"/>
      <c r="D98" s="140" t="s">
        <v>153</v>
      </c>
      <c r="F98" s="141" t="s">
        <v>154</v>
      </c>
      <c r="L98" s="30"/>
      <c r="M98" s="142"/>
      <c r="T98" s="51"/>
      <c r="AT98" s="17" t="s">
        <v>153</v>
      </c>
      <c r="AU98" s="17" t="s">
        <v>86</v>
      </c>
    </row>
    <row r="99" spans="2:65" s="1" customFormat="1" ht="16.5" customHeight="1">
      <c r="B99" s="30"/>
      <c r="C99" s="143" t="s">
        <v>86</v>
      </c>
      <c r="D99" s="143" t="s">
        <v>155</v>
      </c>
      <c r="E99" s="144" t="s">
        <v>156</v>
      </c>
      <c r="F99" s="145" t="s">
        <v>157</v>
      </c>
      <c r="G99" s="146" t="s">
        <v>158</v>
      </c>
      <c r="H99" s="147">
        <v>2.6</v>
      </c>
      <c r="I99" s="148">
        <v>20400</v>
      </c>
      <c r="J99" s="148">
        <f>ROUND(I99*H99,2)</f>
        <v>53040</v>
      </c>
      <c r="K99" s="145" t="s">
        <v>150</v>
      </c>
      <c r="L99" s="149"/>
      <c r="M99" s="150" t="s">
        <v>31</v>
      </c>
      <c r="N99" s="151" t="s">
        <v>48</v>
      </c>
      <c r="O99" s="136">
        <v>0</v>
      </c>
      <c r="P99" s="136">
        <f>O99*H99</f>
        <v>0</v>
      </c>
      <c r="Q99" s="136">
        <v>2.4</v>
      </c>
      <c r="R99" s="136">
        <f>Q99*H99</f>
        <v>6.24</v>
      </c>
      <c r="S99" s="136">
        <v>0</v>
      </c>
      <c r="T99" s="137">
        <f>S99*H99</f>
        <v>0</v>
      </c>
      <c r="AR99" s="138" t="s">
        <v>159</v>
      </c>
      <c r="AT99" s="138" t="s">
        <v>155</v>
      </c>
      <c r="AU99" s="138" t="s">
        <v>86</v>
      </c>
      <c r="AY99" s="17" t="s">
        <v>144</v>
      </c>
      <c r="BE99" s="139">
        <f>IF(N99="základní",J99,0)</f>
        <v>53040</v>
      </c>
      <c r="BF99" s="139">
        <f>IF(N99="snížená",J99,0)</f>
        <v>0</v>
      </c>
      <c r="BG99" s="139">
        <f>IF(N99="zákl. přenesená",J99,0)</f>
        <v>0</v>
      </c>
      <c r="BH99" s="139">
        <f>IF(N99="sníž. přenesená",J99,0)</f>
        <v>0</v>
      </c>
      <c r="BI99" s="139">
        <f>IF(N99="nulová",J99,0)</f>
        <v>0</v>
      </c>
      <c r="BJ99" s="17" t="s">
        <v>84</v>
      </c>
      <c r="BK99" s="139">
        <f>ROUND(I99*H99,2)</f>
        <v>53040</v>
      </c>
      <c r="BL99" s="17" t="s">
        <v>151</v>
      </c>
      <c r="BM99" s="138" t="s">
        <v>198</v>
      </c>
    </row>
    <row r="100" spans="2:65" s="1" customFormat="1" ht="24.2" customHeight="1">
      <c r="B100" s="30"/>
      <c r="C100" s="128" t="s">
        <v>94</v>
      </c>
      <c r="D100" s="128" t="s">
        <v>146</v>
      </c>
      <c r="E100" s="129" t="s">
        <v>161</v>
      </c>
      <c r="F100" s="130" t="s">
        <v>162</v>
      </c>
      <c r="G100" s="131" t="s">
        <v>149</v>
      </c>
      <c r="H100" s="132">
        <v>3</v>
      </c>
      <c r="I100" s="133">
        <v>1750</v>
      </c>
      <c r="J100" s="133">
        <f>ROUND(I100*H100,2)</f>
        <v>5250</v>
      </c>
      <c r="K100" s="130" t="s">
        <v>150</v>
      </c>
      <c r="L100" s="30"/>
      <c r="M100" s="134" t="s">
        <v>31</v>
      </c>
      <c r="N100" s="135" t="s">
        <v>48</v>
      </c>
      <c r="O100" s="136">
        <v>1.4319999999999999</v>
      </c>
      <c r="P100" s="136">
        <f>O100*H100</f>
        <v>4.2959999999999994</v>
      </c>
      <c r="Q100" s="136">
        <v>0.13209999999999997</v>
      </c>
      <c r="R100" s="136">
        <f>Q100*H100</f>
        <v>0.39629999999999987</v>
      </c>
      <c r="S100" s="136">
        <v>0</v>
      </c>
      <c r="T100" s="137">
        <f>S100*H100</f>
        <v>0</v>
      </c>
      <c r="AR100" s="138" t="s">
        <v>151</v>
      </c>
      <c r="AT100" s="138" t="s">
        <v>146</v>
      </c>
      <c r="AU100" s="138" t="s">
        <v>86</v>
      </c>
      <c r="AY100" s="17" t="s">
        <v>144</v>
      </c>
      <c r="BE100" s="139">
        <f>IF(N100="základní",J100,0)</f>
        <v>5250</v>
      </c>
      <c r="BF100" s="139">
        <f>IF(N100="snížená",J100,0)</f>
        <v>0</v>
      </c>
      <c r="BG100" s="139">
        <f>IF(N100="zákl. přenesená",J100,0)</f>
        <v>0</v>
      </c>
      <c r="BH100" s="139">
        <f>IF(N100="sníž. přenesená",J100,0)</f>
        <v>0</v>
      </c>
      <c r="BI100" s="139">
        <f>IF(N100="nulová",J100,0)</f>
        <v>0</v>
      </c>
      <c r="BJ100" s="17" t="s">
        <v>84</v>
      </c>
      <c r="BK100" s="139">
        <f>ROUND(I100*H100,2)</f>
        <v>5250</v>
      </c>
      <c r="BL100" s="17" t="s">
        <v>151</v>
      </c>
      <c r="BM100" s="138" t="s">
        <v>199</v>
      </c>
    </row>
    <row r="101" spans="2:65" s="1" customFormat="1" ht="10.15">
      <c r="B101" s="30"/>
      <c r="D101" s="140" t="s">
        <v>153</v>
      </c>
      <c r="F101" s="141" t="s">
        <v>164</v>
      </c>
      <c r="L101" s="30"/>
      <c r="M101" s="142"/>
      <c r="T101" s="51"/>
      <c r="AT101" s="17" t="s">
        <v>153</v>
      </c>
      <c r="AU101" s="17" t="s">
        <v>86</v>
      </c>
    </row>
    <row r="102" spans="2:65" s="1" customFormat="1" ht="16.5" customHeight="1">
      <c r="B102" s="30"/>
      <c r="C102" s="143" t="s">
        <v>151</v>
      </c>
      <c r="D102" s="143" t="s">
        <v>155</v>
      </c>
      <c r="E102" s="144" t="s">
        <v>165</v>
      </c>
      <c r="F102" s="145" t="s">
        <v>166</v>
      </c>
      <c r="G102" s="146" t="s">
        <v>158</v>
      </c>
      <c r="H102" s="147">
        <v>1.6000000000000099</v>
      </c>
      <c r="I102" s="148">
        <v>16200</v>
      </c>
      <c r="J102" s="148">
        <f>ROUND(I102*H102,2)</f>
        <v>25920</v>
      </c>
      <c r="K102" s="145" t="s">
        <v>150</v>
      </c>
      <c r="L102" s="149"/>
      <c r="M102" s="150" t="s">
        <v>31</v>
      </c>
      <c r="N102" s="151" t="s">
        <v>48</v>
      </c>
      <c r="O102" s="136">
        <v>0</v>
      </c>
      <c r="P102" s="136">
        <f>O102*H102</f>
        <v>0</v>
      </c>
      <c r="Q102" s="136">
        <v>2.57</v>
      </c>
      <c r="R102" s="136">
        <f>Q102*H102</f>
        <v>4.112000000000025</v>
      </c>
      <c r="S102" s="136">
        <v>0</v>
      </c>
      <c r="T102" s="137">
        <f>S102*H102</f>
        <v>0</v>
      </c>
      <c r="AR102" s="138" t="s">
        <v>159</v>
      </c>
      <c r="AT102" s="138" t="s">
        <v>155</v>
      </c>
      <c r="AU102" s="138" t="s">
        <v>86</v>
      </c>
      <c r="AY102" s="17" t="s">
        <v>144</v>
      </c>
      <c r="BE102" s="139">
        <f>IF(N102="základní",J102,0)</f>
        <v>25920</v>
      </c>
      <c r="BF102" s="139">
        <f>IF(N102="snížená",J102,0)</f>
        <v>0</v>
      </c>
      <c r="BG102" s="139">
        <f>IF(N102="zákl. přenesená",J102,0)</f>
        <v>0</v>
      </c>
      <c r="BH102" s="139">
        <f>IF(N102="sníž. přenesená",J102,0)</f>
        <v>0</v>
      </c>
      <c r="BI102" s="139">
        <f>IF(N102="nulová",J102,0)</f>
        <v>0</v>
      </c>
      <c r="BJ102" s="17" t="s">
        <v>84</v>
      </c>
      <c r="BK102" s="139">
        <f>ROUND(I102*H102,2)</f>
        <v>25920</v>
      </c>
      <c r="BL102" s="17" t="s">
        <v>151</v>
      </c>
      <c r="BM102" s="138" t="s">
        <v>200</v>
      </c>
    </row>
    <row r="103" spans="2:65" s="1" customFormat="1" ht="16.5" customHeight="1">
      <c r="B103" s="30"/>
      <c r="C103" s="143" t="s">
        <v>170</v>
      </c>
      <c r="D103" s="143" t="s">
        <v>155</v>
      </c>
      <c r="E103" s="144" t="s">
        <v>165</v>
      </c>
      <c r="F103" s="145" t="s">
        <v>166</v>
      </c>
      <c r="G103" s="146" t="s">
        <v>158</v>
      </c>
      <c r="H103" s="147">
        <v>1</v>
      </c>
      <c r="I103" s="148">
        <v>16200</v>
      </c>
      <c r="J103" s="148">
        <f>ROUND(I103*H103,2)</f>
        <v>16200</v>
      </c>
      <c r="K103" s="145" t="s">
        <v>150</v>
      </c>
      <c r="L103" s="149"/>
      <c r="M103" s="150" t="s">
        <v>31</v>
      </c>
      <c r="N103" s="151" t="s">
        <v>48</v>
      </c>
      <c r="O103" s="136">
        <v>0</v>
      </c>
      <c r="P103" s="136">
        <f>O103*H103</f>
        <v>0</v>
      </c>
      <c r="Q103" s="136">
        <v>2.57</v>
      </c>
      <c r="R103" s="136">
        <f>Q103*H103</f>
        <v>2.57</v>
      </c>
      <c r="S103" s="136">
        <v>0</v>
      </c>
      <c r="T103" s="137">
        <f>S103*H103</f>
        <v>0</v>
      </c>
      <c r="AR103" s="138" t="s">
        <v>159</v>
      </c>
      <c r="AT103" s="138" t="s">
        <v>155</v>
      </c>
      <c r="AU103" s="138" t="s">
        <v>86</v>
      </c>
      <c r="AY103" s="17" t="s">
        <v>144</v>
      </c>
      <c r="BE103" s="139">
        <f>IF(N103="základní",J103,0)</f>
        <v>16200</v>
      </c>
      <c r="BF103" s="139">
        <f>IF(N103="snížená",J103,0)</f>
        <v>0</v>
      </c>
      <c r="BG103" s="139">
        <f>IF(N103="zákl. přenesená",J103,0)</f>
        <v>0</v>
      </c>
      <c r="BH103" s="139">
        <f>IF(N103="sníž. přenesená",J103,0)</f>
        <v>0</v>
      </c>
      <c r="BI103" s="139">
        <f>IF(N103="nulová",J103,0)</f>
        <v>0</v>
      </c>
      <c r="BJ103" s="17" t="s">
        <v>84</v>
      </c>
      <c r="BK103" s="139">
        <f>ROUND(I103*H103,2)</f>
        <v>16200</v>
      </c>
      <c r="BL103" s="17" t="s">
        <v>151</v>
      </c>
      <c r="BM103" s="138" t="s">
        <v>201</v>
      </c>
    </row>
    <row r="104" spans="2:65" s="11" customFormat="1" ht="22.8" customHeight="1">
      <c r="B104" s="117"/>
      <c r="D104" s="118" t="s">
        <v>76</v>
      </c>
      <c r="E104" s="126" t="s">
        <v>168</v>
      </c>
      <c r="F104" s="126" t="s">
        <v>169</v>
      </c>
      <c r="J104" s="127">
        <f>BK104</f>
        <v>59656.12</v>
      </c>
      <c r="L104" s="117"/>
      <c r="M104" s="121"/>
      <c r="P104" s="122">
        <f>SUM(P105:P111)</f>
        <v>29.777990000000003</v>
      </c>
      <c r="R104" s="122">
        <f>SUM(R105:R111)</f>
        <v>0</v>
      </c>
      <c r="T104" s="123">
        <f>SUM(T105:T111)</f>
        <v>0</v>
      </c>
      <c r="AR104" s="118" t="s">
        <v>84</v>
      </c>
      <c r="AT104" s="124" t="s">
        <v>76</v>
      </c>
      <c r="AU104" s="124" t="s">
        <v>84</v>
      </c>
      <c r="AY104" s="118" t="s">
        <v>144</v>
      </c>
      <c r="BK104" s="125">
        <f>SUM(BK105:BK111)</f>
        <v>59656.12</v>
      </c>
    </row>
    <row r="105" spans="2:65" s="1" customFormat="1" ht="44.25" customHeight="1">
      <c r="B105" s="30"/>
      <c r="C105" s="128" t="s">
        <v>190</v>
      </c>
      <c r="D105" s="128" t="s">
        <v>146</v>
      </c>
      <c r="E105" s="129" t="s">
        <v>171</v>
      </c>
      <c r="F105" s="130" t="s">
        <v>172</v>
      </c>
      <c r="G105" s="131" t="s">
        <v>173</v>
      </c>
      <c r="H105" s="132">
        <v>13.532999999999999</v>
      </c>
      <c r="I105" s="133">
        <v>564</v>
      </c>
      <c r="J105" s="133">
        <f>ROUND(I105*H105,2)</f>
        <v>7632.61</v>
      </c>
      <c r="K105" s="130" t="s">
        <v>150</v>
      </c>
      <c r="L105" s="30"/>
      <c r="M105" s="134" t="s">
        <v>31</v>
      </c>
      <c r="N105" s="135" t="s">
        <v>48</v>
      </c>
      <c r="O105" s="136">
        <v>0.47199999999999998</v>
      </c>
      <c r="P105" s="136">
        <f>O105*H105</f>
        <v>6.3875759999999993</v>
      </c>
      <c r="Q105" s="136">
        <v>0</v>
      </c>
      <c r="R105" s="136">
        <f>Q105*H105</f>
        <v>0</v>
      </c>
      <c r="S105" s="136">
        <v>0</v>
      </c>
      <c r="T105" s="137">
        <f>S105*H105</f>
        <v>0</v>
      </c>
      <c r="AR105" s="138" t="s">
        <v>151</v>
      </c>
      <c r="AT105" s="138" t="s">
        <v>146</v>
      </c>
      <c r="AU105" s="138" t="s">
        <v>86</v>
      </c>
      <c r="AY105" s="17" t="s">
        <v>144</v>
      </c>
      <c r="BE105" s="139">
        <f>IF(N105="základní",J105,0)</f>
        <v>7632.61</v>
      </c>
      <c r="BF105" s="139">
        <f>IF(N105="snížená",J105,0)</f>
        <v>0</v>
      </c>
      <c r="BG105" s="139">
        <f>IF(N105="zákl. přenesená",J105,0)</f>
        <v>0</v>
      </c>
      <c r="BH105" s="139">
        <f>IF(N105="sníž. přenesená",J105,0)</f>
        <v>0</v>
      </c>
      <c r="BI105" s="139">
        <f>IF(N105="nulová",J105,0)</f>
        <v>0</v>
      </c>
      <c r="BJ105" s="17" t="s">
        <v>84</v>
      </c>
      <c r="BK105" s="139">
        <f>ROUND(I105*H105,2)</f>
        <v>7632.61</v>
      </c>
      <c r="BL105" s="17" t="s">
        <v>151</v>
      </c>
      <c r="BM105" s="138" t="s">
        <v>202</v>
      </c>
    </row>
    <row r="106" spans="2:65" s="1" customFormat="1" ht="10.15">
      <c r="B106" s="30"/>
      <c r="D106" s="140" t="s">
        <v>153</v>
      </c>
      <c r="F106" s="141" t="s">
        <v>175</v>
      </c>
      <c r="L106" s="30"/>
      <c r="M106" s="142"/>
      <c r="T106" s="51"/>
      <c r="AT106" s="17" t="s">
        <v>153</v>
      </c>
      <c r="AU106" s="17" t="s">
        <v>86</v>
      </c>
    </row>
    <row r="107" spans="2:65" s="1" customFormat="1" ht="49.05" customHeight="1">
      <c r="B107" s="30"/>
      <c r="C107" s="128" t="s">
        <v>192</v>
      </c>
      <c r="D107" s="128" t="s">
        <v>146</v>
      </c>
      <c r="E107" s="129" t="s">
        <v>176</v>
      </c>
      <c r="F107" s="130" t="s">
        <v>177</v>
      </c>
      <c r="G107" s="131" t="s">
        <v>173</v>
      </c>
      <c r="H107" s="132">
        <v>403.28300000000002</v>
      </c>
      <c r="I107" s="133">
        <v>129</v>
      </c>
      <c r="J107" s="133">
        <f>ROUND(I107*H107,2)</f>
        <v>52023.51</v>
      </c>
      <c r="K107" s="130" t="s">
        <v>150</v>
      </c>
      <c r="L107" s="30"/>
      <c r="M107" s="134" t="s">
        <v>31</v>
      </c>
      <c r="N107" s="135" t="s">
        <v>48</v>
      </c>
      <c r="O107" s="136">
        <v>5.800000000000001E-2</v>
      </c>
      <c r="P107" s="136">
        <f>O107*H107</f>
        <v>23.390414000000003</v>
      </c>
      <c r="Q107" s="136">
        <v>0</v>
      </c>
      <c r="R107" s="136">
        <f>Q107*H107</f>
        <v>0</v>
      </c>
      <c r="S107" s="136">
        <v>0</v>
      </c>
      <c r="T107" s="137">
        <f>S107*H107</f>
        <v>0</v>
      </c>
      <c r="AR107" s="138" t="s">
        <v>151</v>
      </c>
      <c r="AT107" s="138" t="s">
        <v>146</v>
      </c>
      <c r="AU107" s="138" t="s">
        <v>86</v>
      </c>
      <c r="AY107" s="17" t="s">
        <v>144</v>
      </c>
      <c r="BE107" s="139">
        <f>IF(N107="základní",J107,0)</f>
        <v>52023.51</v>
      </c>
      <c r="BF107" s="139">
        <f>IF(N107="snížená",J107,0)</f>
        <v>0</v>
      </c>
      <c r="BG107" s="139">
        <f>IF(N107="zákl. přenesená",J107,0)</f>
        <v>0</v>
      </c>
      <c r="BH107" s="139">
        <f>IF(N107="sníž. přenesená",J107,0)</f>
        <v>0</v>
      </c>
      <c r="BI107" s="139">
        <f>IF(N107="nulová",J107,0)</f>
        <v>0</v>
      </c>
      <c r="BJ107" s="17" t="s">
        <v>84</v>
      </c>
      <c r="BK107" s="139">
        <f>ROUND(I107*H107,2)</f>
        <v>52023.51</v>
      </c>
      <c r="BL107" s="17" t="s">
        <v>151</v>
      </c>
      <c r="BM107" s="138" t="s">
        <v>203</v>
      </c>
    </row>
    <row r="108" spans="2:65" s="1" customFormat="1" ht="10.15">
      <c r="B108" s="30"/>
      <c r="D108" s="140" t="s">
        <v>153</v>
      </c>
      <c r="F108" s="141" t="s">
        <v>179</v>
      </c>
      <c r="L108" s="30"/>
      <c r="M108" s="142"/>
      <c r="T108" s="51"/>
      <c r="AT108" s="17" t="s">
        <v>153</v>
      </c>
      <c r="AU108" s="17" t="s">
        <v>86</v>
      </c>
    </row>
    <row r="109" spans="2:65" s="12" customFormat="1" ht="10.15">
      <c r="B109" s="152"/>
      <c r="D109" s="153" t="s">
        <v>180</v>
      </c>
      <c r="E109" s="154" t="s">
        <v>31</v>
      </c>
      <c r="F109" s="155" t="s">
        <v>181</v>
      </c>
      <c r="H109" s="154" t="s">
        <v>31</v>
      </c>
      <c r="L109" s="152"/>
      <c r="M109" s="156"/>
      <c r="T109" s="157"/>
      <c r="AT109" s="154" t="s">
        <v>180</v>
      </c>
      <c r="AU109" s="154" t="s">
        <v>86</v>
      </c>
      <c r="AV109" s="12" t="s">
        <v>84</v>
      </c>
      <c r="AW109" s="12" t="s">
        <v>38</v>
      </c>
      <c r="AX109" s="12" t="s">
        <v>77</v>
      </c>
      <c r="AY109" s="154" t="s">
        <v>144</v>
      </c>
    </row>
    <row r="110" spans="2:65" s="13" customFormat="1" ht="10.15">
      <c r="B110" s="158"/>
      <c r="D110" s="153" t="s">
        <v>180</v>
      </c>
      <c r="E110" s="159" t="s">
        <v>31</v>
      </c>
      <c r="F110" s="160" t="s">
        <v>204</v>
      </c>
      <c r="H110" s="161">
        <v>403.28300000000002</v>
      </c>
      <c r="L110" s="158"/>
      <c r="M110" s="162"/>
      <c r="T110" s="163"/>
      <c r="AT110" s="159" t="s">
        <v>180</v>
      </c>
      <c r="AU110" s="159" t="s">
        <v>86</v>
      </c>
      <c r="AV110" s="13" t="s">
        <v>86</v>
      </c>
      <c r="AW110" s="13" t="s">
        <v>38</v>
      </c>
      <c r="AX110" s="13" t="s">
        <v>77</v>
      </c>
      <c r="AY110" s="159" t="s">
        <v>144</v>
      </c>
    </row>
    <row r="111" spans="2:65" s="14" customFormat="1" ht="10.15">
      <c r="B111" s="164"/>
      <c r="D111" s="153" t="s">
        <v>180</v>
      </c>
      <c r="E111" s="165" t="s">
        <v>31</v>
      </c>
      <c r="F111" s="166" t="s">
        <v>183</v>
      </c>
      <c r="H111" s="167">
        <v>403.28300000000002</v>
      </c>
      <c r="L111" s="164"/>
      <c r="M111" s="168"/>
      <c r="N111" s="169"/>
      <c r="O111" s="169"/>
      <c r="P111" s="169"/>
      <c r="Q111" s="169"/>
      <c r="R111" s="169"/>
      <c r="S111" s="169"/>
      <c r="T111" s="170"/>
      <c r="AT111" s="165" t="s">
        <v>180</v>
      </c>
      <c r="AU111" s="165" t="s">
        <v>86</v>
      </c>
      <c r="AV111" s="14" t="s">
        <v>151</v>
      </c>
      <c r="AW111" s="14" t="s">
        <v>38</v>
      </c>
      <c r="AX111" s="14" t="s">
        <v>84</v>
      </c>
      <c r="AY111" s="165" t="s">
        <v>144</v>
      </c>
    </row>
    <row r="112" spans="2:65" s="1" customFormat="1" ht="6.95" customHeight="1"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30"/>
    </row>
  </sheetData>
  <sheetProtection algorithmName="SHA-512" hashValue="GZZU0L1vuSt+JfB/eKc1daHJA3PQOAzbgDrVwIvCpoBAKvoc9LHdVpLbVMKxHavxxDr5MMff+jIL6nMTcK9TIQ==" saltValue="KU49eT0IJfMTgG2HZVXts6SiBkc2A/54g8SNGHnqvl/ENHDyD0yzIhykEPZXTWJiPHO2h7P5SMCvD8ZDRv7xJQ==" spinCount="100000" sheet="1" objects="1" scenarios="1" formatColumns="0" formatRows="0" autoFilter="0"/>
  <autoFilter ref="C93:K111" xr:uid="{00000000-0009-0000-0000-000003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0300-000000000000}"/>
    <hyperlink ref="F101" r:id="rId2" xr:uid="{00000000-0004-0000-0300-000001000000}"/>
    <hyperlink ref="F106" r:id="rId3" xr:uid="{00000000-0004-0000-0300-000002000000}"/>
    <hyperlink ref="F108" r:id="rId4" xr:uid="{00000000-0004-0000-03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BM11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AT2" s="17" t="s">
        <v>107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customHeight="1">
      <c r="B4" s="20"/>
      <c r="D4" s="21" t="s">
        <v>115</v>
      </c>
      <c r="L4" s="20"/>
      <c r="M4" s="88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293" t="str">
        <f>'Rekapitulace stavby'!K6</f>
        <v>ÚPRAVY HŘBITOVA KBELY- ETAPA1</v>
      </c>
      <c r="F7" s="294"/>
      <c r="G7" s="294"/>
      <c r="H7" s="294"/>
      <c r="L7" s="20"/>
    </row>
    <row r="8" spans="2:46" ht="12.75">
      <c r="B8" s="20"/>
      <c r="D8" s="26" t="s">
        <v>116</v>
      </c>
      <c r="L8" s="20"/>
    </row>
    <row r="9" spans="2:46" ht="16.5" customHeight="1">
      <c r="B9" s="20"/>
      <c r="E9" s="293" t="s">
        <v>117</v>
      </c>
      <c r="F9" s="265"/>
      <c r="G9" s="265"/>
      <c r="H9" s="265"/>
      <c r="L9" s="20"/>
    </row>
    <row r="10" spans="2:46" ht="12" customHeight="1">
      <c r="B10" s="20"/>
      <c r="D10" s="26" t="s">
        <v>118</v>
      </c>
      <c r="L10" s="20"/>
    </row>
    <row r="11" spans="2:46" s="1" customFormat="1" ht="16.5" customHeight="1">
      <c r="B11" s="30"/>
      <c r="E11" s="291" t="s">
        <v>205</v>
      </c>
      <c r="F11" s="295"/>
      <c r="G11" s="295"/>
      <c r="H11" s="295"/>
      <c r="L11" s="30"/>
    </row>
    <row r="12" spans="2:46" s="1" customFormat="1" ht="12" customHeight="1">
      <c r="B12" s="30"/>
      <c r="D12" s="26" t="s">
        <v>120</v>
      </c>
      <c r="L12" s="30"/>
    </row>
    <row r="13" spans="2:46" s="1" customFormat="1" ht="16.5" customHeight="1">
      <c r="B13" s="30"/>
      <c r="E13" s="261" t="s">
        <v>206</v>
      </c>
      <c r="F13" s="295"/>
      <c r="G13" s="295"/>
      <c r="H13" s="295"/>
      <c r="L13" s="30"/>
    </row>
    <row r="14" spans="2:46" s="1" customFormat="1" ht="10.15">
      <c r="B14" s="30"/>
      <c r="L14" s="30"/>
    </row>
    <row r="15" spans="2:46" s="1" customFormat="1" ht="12" customHeight="1">
      <c r="B15" s="30"/>
      <c r="D15" s="26" t="s">
        <v>16</v>
      </c>
      <c r="F15" s="24" t="s">
        <v>17</v>
      </c>
      <c r="I15" s="26" t="s">
        <v>18</v>
      </c>
      <c r="J15" s="24" t="s">
        <v>31</v>
      </c>
      <c r="L15" s="30"/>
    </row>
    <row r="16" spans="2:46" s="1" customFormat="1" ht="12" customHeight="1">
      <c r="B16" s="30"/>
      <c r="D16" s="26" t="s">
        <v>19</v>
      </c>
      <c r="F16" s="24" t="s">
        <v>20</v>
      </c>
      <c r="I16" s="26" t="s">
        <v>21</v>
      </c>
      <c r="J16" s="47">
        <f>'Rekapitulace stavby'!AN8</f>
        <v>0</v>
      </c>
      <c r="L16" s="30"/>
    </row>
    <row r="17" spans="2:12" s="1" customFormat="1" ht="10.8" customHeight="1">
      <c r="B17" s="30"/>
      <c r="L17" s="30"/>
    </row>
    <row r="18" spans="2:12" s="1" customFormat="1" ht="12" customHeight="1">
      <c r="B18" s="30"/>
      <c r="D18" s="26" t="s">
        <v>26</v>
      </c>
      <c r="I18" s="26" t="s">
        <v>27</v>
      </c>
      <c r="J18" s="24" t="s">
        <v>28</v>
      </c>
      <c r="L18" s="30"/>
    </row>
    <row r="19" spans="2:12" s="1" customFormat="1" ht="18" customHeight="1">
      <c r="B19" s="30"/>
      <c r="E19" s="24" t="s">
        <v>29</v>
      </c>
      <c r="I19" s="26" t="s">
        <v>30</v>
      </c>
      <c r="J19" s="24" t="s">
        <v>31</v>
      </c>
      <c r="L19" s="30"/>
    </row>
    <row r="20" spans="2:12" s="1" customFormat="1" ht="6.95" customHeight="1">
      <c r="B20" s="30"/>
      <c r="L20" s="30"/>
    </row>
    <row r="21" spans="2:12" s="1" customFormat="1" ht="12" customHeight="1">
      <c r="B21" s="30"/>
      <c r="D21" s="26" t="s">
        <v>32</v>
      </c>
      <c r="I21" s="26" t="s">
        <v>27</v>
      </c>
      <c r="J21" s="24" t="s">
        <v>33</v>
      </c>
      <c r="L21" s="30"/>
    </row>
    <row r="22" spans="2:12" s="1" customFormat="1" ht="18" customHeight="1">
      <c r="B22" s="30"/>
      <c r="E22" s="24" t="s">
        <v>34</v>
      </c>
      <c r="I22" s="26" t="s">
        <v>30</v>
      </c>
      <c r="J22" s="24" t="s">
        <v>35</v>
      </c>
      <c r="L22" s="30"/>
    </row>
    <row r="23" spans="2:12" s="1" customFormat="1" ht="6.95" customHeight="1">
      <c r="B23" s="30"/>
      <c r="L23" s="30"/>
    </row>
    <row r="24" spans="2:12" s="1" customFormat="1" ht="12" customHeight="1">
      <c r="B24" s="30"/>
      <c r="D24" s="26" t="s">
        <v>36</v>
      </c>
      <c r="I24" s="26" t="s">
        <v>27</v>
      </c>
      <c r="J24" s="24" t="s">
        <v>31</v>
      </c>
      <c r="L24" s="30"/>
    </row>
    <row r="25" spans="2:12" s="1" customFormat="1" ht="18" customHeight="1">
      <c r="B25" s="30"/>
      <c r="E25" s="24" t="s">
        <v>37</v>
      </c>
      <c r="I25" s="26" t="s">
        <v>30</v>
      </c>
      <c r="J25" s="24" t="s">
        <v>31</v>
      </c>
      <c r="L25" s="30"/>
    </row>
    <row r="26" spans="2:12" s="1" customFormat="1" ht="6.95" customHeight="1">
      <c r="B26" s="30"/>
      <c r="L26" s="30"/>
    </row>
    <row r="27" spans="2:12" s="1" customFormat="1" ht="12" customHeight="1">
      <c r="B27" s="30"/>
      <c r="D27" s="26" t="s">
        <v>39</v>
      </c>
      <c r="I27" s="26" t="s">
        <v>27</v>
      </c>
      <c r="J27" s="24" t="s">
        <v>31</v>
      </c>
      <c r="L27" s="30"/>
    </row>
    <row r="28" spans="2:12" s="1" customFormat="1" ht="18" customHeight="1">
      <c r="B28" s="30"/>
      <c r="E28" s="24" t="s">
        <v>40</v>
      </c>
      <c r="I28" s="26" t="s">
        <v>30</v>
      </c>
      <c r="J28" s="24" t="s">
        <v>31</v>
      </c>
      <c r="L28" s="30"/>
    </row>
    <row r="29" spans="2:12" s="1" customFormat="1" ht="6.95" customHeight="1">
      <c r="B29" s="30"/>
      <c r="L29" s="30"/>
    </row>
    <row r="30" spans="2:12" s="1" customFormat="1" ht="12" customHeight="1">
      <c r="B30" s="30"/>
      <c r="D30" s="26" t="s">
        <v>41</v>
      </c>
      <c r="L30" s="30"/>
    </row>
    <row r="31" spans="2:12" s="7" customFormat="1" ht="16.5" customHeight="1">
      <c r="B31" s="89"/>
      <c r="E31" s="267" t="s">
        <v>31</v>
      </c>
      <c r="F31" s="267"/>
      <c r="G31" s="267"/>
      <c r="H31" s="267"/>
      <c r="L31" s="89"/>
    </row>
    <row r="32" spans="2:12" s="1" customFormat="1" ht="6.95" customHeight="1">
      <c r="B32" s="30"/>
      <c r="L32" s="30"/>
    </row>
    <row r="33" spans="2:12" s="1" customFormat="1" ht="6.95" customHeight="1">
      <c r="B33" s="30"/>
      <c r="D33" s="48"/>
      <c r="E33" s="48"/>
      <c r="F33" s="48"/>
      <c r="G33" s="48"/>
      <c r="H33" s="48"/>
      <c r="I33" s="48"/>
      <c r="J33" s="48"/>
      <c r="K33" s="48"/>
      <c r="L33" s="30"/>
    </row>
    <row r="34" spans="2:12" s="1" customFormat="1" ht="25.45" customHeight="1">
      <c r="B34" s="30"/>
      <c r="D34" s="90" t="s">
        <v>43</v>
      </c>
      <c r="J34" s="61">
        <f>ROUND(J94, 2)</f>
        <v>163736.26999999999</v>
      </c>
      <c r="L34" s="30"/>
    </row>
    <row r="35" spans="2:12" s="1" customFormat="1" ht="6.95" customHeight="1">
      <c r="B35" s="30"/>
      <c r="D35" s="48"/>
      <c r="E35" s="48"/>
      <c r="F35" s="48"/>
      <c r="G35" s="48"/>
      <c r="H35" s="48"/>
      <c r="I35" s="48"/>
      <c r="J35" s="48"/>
      <c r="K35" s="48"/>
      <c r="L35" s="30"/>
    </row>
    <row r="36" spans="2:12" s="1" customFormat="1" ht="14.45" customHeight="1">
      <c r="B36" s="30"/>
      <c r="F36" s="33" t="s">
        <v>45</v>
      </c>
      <c r="I36" s="33" t="s">
        <v>44</v>
      </c>
      <c r="J36" s="33" t="s">
        <v>46</v>
      </c>
      <c r="L36" s="30"/>
    </row>
    <row r="37" spans="2:12" s="1" customFormat="1" ht="14.45" customHeight="1">
      <c r="B37" s="30"/>
      <c r="D37" s="50" t="s">
        <v>47</v>
      </c>
      <c r="E37" s="26" t="s">
        <v>48</v>
      </c>
      <c r="F37" s="80">
        <f>ROUND((SUM(BE94:BE110)),  2)</f>
        <v>163736.26999999999</v>
      </c>
      <c r="I37" s="91">
        <v>0.21</v>
      </c>
      <c r="J37" s="80">
        <f>ROUND(((SUM(BE94:BE110))*I37),  2)</f>
        <v>34384.620000000003</v>
      </c>
      <c r="L37" s="30"/>
    </row>
    <row r="38" spans="2:12" s="1" customFormat="1" ht="14.45" customHeight="1">
      <c r="B38" s="30"/>
      <c r="E38" s="26" t="s">
        <v>49</v>
      </c>
      <c r="F38" s="80">
        <f>ROUND((SUM(BF94:BF110)),  2)</f>
        <v>0</v>
      </c>
      <c r="I38" s="91">
        <v>0.12</v>
      </c>
      <c r="J38" s="80">
        <f>ROUND(((SUM(BF94:BF110))*I38),  2)</f>
        <v>0</v>
      </c>
      <c r="L38" s="30"/>
    </row>
    <row r="39" spans="2:12" s="1" customFormat="1" ht="14.45" hidden="1" customHeight="1">
      <c r="B39" s="30"/>
      <c r="E39" s="26" t="s">
        <v>50</v>
      </c>
      <c r="F39" s="80">
        <f>ROUND((SUM(BG94:BG110)),  2)</f>
        <v>0</v>
      </c>
      <c r="I39" s="91">
        <v>0.21</v>
      </c>
      <c r="J39" s="80">
        <f>0</f>
        <v>0</v>
      </c>
      <c r="L39" s="30"/>
    </row>
    <row r="40" spans="2:12" s="1" customFormat="1" ht="14.45" hidden="1" customHeight="1">
      <c r="B40" s="30"/>
      <c r="E40" s="26" t="s">
        <v>51</v>
      </c>
      <c r="F40" s="80">
        <f>ROUND((SUM(BH94:BH110)),  2)</f>
        <v>0</v>
      </c>
      <c r="I40" s="91">
        <v>0.12</v>
      </c>
      <c r="J40" s="80">
        <f>0</f>
        <v>0</v>
      </c>
      <c r="L40" s="30"/>
    </row>
    <row r="41" spans="2:12" s="1" customFormat="1" ht="14.45" hidden="1" customHeight="1">
      <c r="B41" s="30"/>
      <c r="E41" s="26" t="s">
        <v>52</v>
      </c>
      <c r="F41" s="80">
        <f>ROUND((SUM(BI94:BI110)),  2)</f>
        <v>0</v>
      </c>
      <c r="I41" s="91">
        <v>0</v>
      </c>
      <c r="J41" s="80">
        <f>0</f>
        <v>0</v>
      </c>
      <c r="L41" s="30"/>
    </row>
    <row r="42" spans="2:12" s="1" customFormat="1" ht="6.95" customHeight="1">
      <c r="B42" s="30"/>
      <c r="L42" s="30"/>
    </row>
    <row r="43" spans="2:12" s="1" customFormat="1" ht="25.45" customHeight="1">
      <c r="B43" s="30"/>
      <c r="C43" s="92"/>
      <c r="D43" s="93" t="s">
        <v>53</v>
      </c>
      <c r="E43" s="52"/>
      <c r="F43" s="52"/>
      <c r="G43" s="94" t="s">
        <v>54</v>
      </c>
      <c r="H43" s="95" t="s">
        <v>55</v>
      </c>
      <c r="I43" s="52"/>
      <c r="J43" s="96">
        <f>SUM(J34:J41)</f>
        <v>198120.88999999998</v>
      </c>
      <c r="K43" s="97"/>
      <c r="L43" s="30"/>
    </row>
    <row r="44" spans="2:12" s="1" customFormat="1" ht="14.45" customHeight="1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30"/>
    </row>
    <row r="48" spans="2:12" s="1" customFormat="1" ht="6.95" customHeight="1"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30"/>
    </row>
    <row r="49" spans="2:12" s="1" customFormat="1" ht="24.95" customHeight="1">
      <c r="B49" s="30"/>
      <c r="C49" s="21" t="s">
        <v>122</v>
      </c>
      <c r="L49" s="30"/>
    </row>
    <row r="50" spans="2:12" s="1" customFormat="1" ht="6.95" customHeight="1">
      <c r="B50" s="30"/>
      <c r="L50" s="30"/>
    </row>
    <row r="51" spans="2:12" s="1" customFormat="1" ht="12" customHeight="1">
      <c r="B51" s="30"/>
      <c r="C51" s="26" t="s">
        <v>14</v>
      </c>
      <c r="L51" s="30"/>
    </row>
    <row r="52" spans="2:12" s="1" customFormat="1" ht="16.5" customHeight="1">
      <c r="B52" s="30"/>
      <c r="E52" s="293" t="str">
        <f>E7</f>
        <v>ÚPRAVY HŘBITOVA KBELY- ETAPA1</v>
      </c>
      <c r="F52" s="294"/>
      <c r="G52" s="294"/>
      <c r="H52" s="294"/>
      <c r="L52" s="30"/>
    </row>
    <row r="53" spans="2:12" ht="12" customHeight="1">
      <c r="B53" s="20"/>
      <c r="C53" s="26" t="s">
        <v>116</v>
      </c>
      <c r="L53" s="20"/>
    </row>
    <row r="54" spans="2:12" ht="16.5" customHeight="1">
      <c r="B54" s="20"/>
      <c r="E54" s="293" t="s">
        <v>117</v>
      </c>
      <c r="F54" s="265"/>
      <c r="G54" s="265"/>
      <c r="H54" s="265"/>
      <c r="L54" s="20"/>
    </row>
    <row r="55" spans="2:12" ht="12" customHeight="1">
      <c r="B55" s="20"/>
      <c r="C55" s="26" t="s">
        <v>118</v>
      </c>
      <c r="L55" s="20"/>
    </row>
    <row r="56" spans="2:12" s="1" customFormat="1" ht="16.5" customHeight="1">
      <c r="B56" s="30"/>
      <c r="E56" s="291" t="s">
        <v>205</v>
      </c>
      <c r="F56" s="295"/>
      <c r="G56" s="295"/>
      <c r="H56" s="295"/>
      <c r="L56" s="30"/>
    </row>
    <row r="57" spans="2:12" s="1" customFormat="1" ht="12" customHeight="1">
      <c r="B57" s="30"/>
      <c r="C57" s="26" t="s">
        <v>120</v>
      </c>
      <c r="L57" s="30"/>
    </row>
    <row r="58" spans="2:12" s="1" customFormat="1" ht="16.5" customHeight="1">
      <c r="B58" s="30"/>
      <c r="E58" s="261" t="str">
        <f>E13</f>
        <v>ZBV-05b - vícepráce</v>
      </c>
      <c r="F58" s="295"/>
      <c r="G58" s="295"/>
      <c r="H58" s="295"/>
      <c r="L58" s="30"/>
    </row>
    <row r="59" spans="2:12" s="1" customFormat="1" ht="6.95" customHeight="1">
      <c r="B59" s="30"/>
      <c r="L59" s="30"/>
    </row>
    <row r="60" spans="2:12" s="1" customFormat="1" ht="12" customHeight="1">
      <c r="B60" s="30"/>
      <c r="C60" s="26" t="s">
        <v>19</v>
      </c>
      <c r="F60" s="24" t="str">
        <f>F16</f>
        <v>Praha 9-Kbely</v>
      </c>
      <c r="I60" s="26" t="s">
        <v>21</v>
      </c>
      <c r="J60" s="47">
        <f>IF(J16="","",J16)</f>
        <v>0</v>
      </c>
      <c r="L60" s="30"/>
    </row>
    <row r="61" spans="2:12" s="1" customFormat="1" ht="6.95" customHeight="1">
      <c r="B61" s="30"/>
      <c r="L61" s="30"/>
    </row>
    <row r="62" spans="2:12" s="1" customFormat="1" ht="25.7" customHeight="1">
      <c r="B62" s="30"/>
      <c r="C62" s="26" t="s">
        <v>26</v>
      </c>
      <c r="F62" s="24" t="str">
        <f>E19</f>
        <v>MČ Praha 19, Semilská 43/1, 197 00 Praha 9 - Kbely</v>
      </c>
      <c r="I62" s="26" t="s">
        <v>36</v>
      </c>
      <c r="J62" s="28" t="str">
        <f>E25</f>
        <v>Ing.Jan Pustějovský, Ph.D.</v>
      </c>
      <c r="L62" s="30"/>
    </row>
    <row r="63" spans="2:12" s="1" customFormat="1" ht="15.2" customHeight="1">
      <c r="B63" s="30"/>
      <c r="C63" s="26" t="s">
        <v>32</v>
      </c>
      <c r="F63" s="24" t="str">
        <f>IF(E22="","",E22)</f>
        <v>IWU s.r.o.</v>
      </c>
      <c r="I63" s="26" t="s">
        <v>39</v>
      </c>
      <c r="J63" s="28" t="str">
        <f>E28</f>
        <v xml:space="preserve"> </v>
      </c>
      <c r="L63" s="30"/>
    </row>
    <row r="64" spans="2:12" s="1" customFormat="1" ht="10.35" customHeight="1">
      <c r="B64" s="30"/>
      <c r="L64" s="30"/>
    </row>
    <row r="65" spans="2:47" s="1" customFormat="1" ht="29.25" customHeight="1">
      <c r="B65" s="30"/>
      <c r="C65" s="98" t="s">
        <v>123</v>
      </c>
      <c r="D65" s="92"/>
      <c r="E65" s="92"/>
      <c r="F65" s="92"/>
      <c r="G65" s="92"/>
      <c r="H65" s="92"/>
      <c r="I65" s="92"/>
      <c r="J65" s="99" t="s">
        <v>124</v>
      </c>
      <c r="K65" s="92"/>
      <c r="L65" s="30"/>
    </row>
    <row r="66" spans="2:47" s="1" customFormat="1" ht="10.35" customHeight="1">
      <c r="B66" s="30"/>
      <c r="L66" s="30"/>
    </row>
    <row r="67" spans="2:47" s="1" customFormat="1" ht="22.8" customHeight="1">
      <c r="B67" s="30"/>
      <c r="C67" s="100" t="s">
        <v>75</v>
      </c>
      <c r="J67" s="61">
        <f>J94</f>
        <v>163736.27000000002</v>
      </c>
      <c r="L67" s="30"/>
      <c r="AU67" s="17" t="s">
        <v>125</v>
      </c>
    </row>
    <row r="68" spans="2:47" s="8" customFormat="1" ht="24.95" customHeight="1">
      <c r="B68" s="101"/>
      <c r="D68" s="102" t="s">
        <v>126</v>
      </c>
      <c r="E68" s="103"/>
      <c r="F68" s="103"/>
      <c r="G68" s="103"/>
      <c r="H68" s="103"/>
      <c r="I68" s="103"/>
      <c r="J68" s="104">
        <f>J95</f>
        <v>163736.27000000002</v>
      </c>
      <c r="L68" s="101"/>
    </row>
    <row r="69" spans="2:47" s="9" customFormat="1" ht="19.899999999999999" customHeight="1">
      <c r="B69" s="105"/>
      <c r="D69" s="106" t="s">
        <v>127</v>
      </c>
      <c r="E69" s="107"/>
      <c r="F69" s="107"/>
      <c r="G69" s="107"/>
      <c r="H69" s="107"/>
      <c r="I69" s="107"/>
      <c r="J69" s="108">
        <f>J96</f>
        <v>104230</v>
      </c>
      <c r="L69" s="105"/>
    </row>
    <row r="70" spans="2:47" s="9" customFormat="1" ht="19.899999999999999" customHeight="1">
      <c r="B70" s="105"/>
      <c r="D70" s="106" t="s">
        <v>128</v>
      </c>
      <c r="E70" s="107"/>
      <c r="F70" s="107"/>
      <c r="G70" s="107"/>
      <c r="H70" s="107"/>
      <c r="I70" s="107"/>
      <c r="J70" s="108">
        <f>J103</f>
        <v>59506.270000000004</v>
      </c>
      <c r="L70" s="105"/>
    </row>
    <row r="71" spans="2:47" s="1" customFormat="1" ht="21.85" customHeight="1">
      <c r="B71" s="30"/>
      <c r="L71" s="30"/>
    </row>
    <row r="72" spans="2:47" s="1" customFormat="1" ht="6.95" customHeight="1"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30"/>
    </row>
    <row r="76" spans="2:47" s="1" customFormat="1" ht="6.95" customHeight="1"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30"/>
    </row>
    <row r="77" spans="2:47" s="1" customFormat="1" ht="24.95" customHeight="1">
      <c r="B77" s="30"/>
      <c r="C77" s="21" t="s">
        <v>129</v>
      </c>
      <c r="L77" s="30"/>
    </row>
    <row r="78" spans="2:47" s="1" customFormat="1" ht="6.95" customHeight="1">
      <c r="B78" s="30"/>
      <c r="L78" s="30"/>
    </row>
    <row r="79" spans="2:47" s="1" customFormat="1" ht="12" customHeight="1">
      <c r="B79" s="30"/>
      <c r="C79" s="26" t="s">
        <v>14</v>
      </c>
      <c r="L79" s="30"/>
    </row>
    <row r="80" spans="2:47" s="1" customFormat="1" ht="16.5" customHeight="1">
      <c r="B80" s="30"/>
      <c r="E80" s="293" t="str">
        <f>E7</f>
        <v>ÚPRAVY HŘBITOVA KBELY- ETAPA1</v>
      </c>
      <c r="F80" s="294"/>
      <c r="G80" s="294"/>
      <c r="H80" s="294"/>
      <c r="L80" s="30"/>
    </row>
    <row r="81" spans="2:63" ht="12" customHeight="1">
      <c r="B81" s="20"/>
      <c r="C81" s="26" t="s">
        <v>116</v>
      </c>
      <c r="L81" s="20"/>
    </row>
    <row r="82" spans="2:63" ht="16.5" customHeight="1">
      <c r="B82" s="20"/>
      <c r="E82" s="293" t="s">
        <v>117</v>
      </c>
      <c r="F82" s="265"/>
      <c r="G82" s="265"/>
      <c r="H82" s="265"/>
      <c r="L82" s="20"/>
    </row>
    <row r="83" spans="2:63" ht="12" customHeight="1">
      <c r="B83" s="20"/>
      <c r="C83" s="26" t="s">
        <v>118</v>
      </c>
      <c r="L83" s="20"/>
    </row>
    <row r="84" spans="2:63" s="1" customFormat="1" ht="16.5" customHeight="1">
      <c r="B84" s="30"/>
      <c r="E84" s="291" t="s">
        <v>205</v>
      </c>
      <c r="F84" s="295"/>
      <c r="G84" s="295"/>
      <c r="H84" s="295"/>
      <c r="L84" s="30"/>
    </row>
    <row r="85" spans="2:63" s="1" customFormat="1" ht="12" customHeight="1">
      <c r="B85" s="30"/>
      <c r="C85" s="26" t="s">
        <v>120</v>
      </c>
      <c r="L85" s="30"/>
    </row>
    <row r="86" spans="2:63" s="1" customFormat="1" ht="16.5" customHeight="1">
      <c r="B86" s="30"/>
      <c r="E86" s="261" t="str">
        <f>E13</f>
        <v>ZBV-05b - vícepráce</v>
      </c>
      <c r="F86" s="295"/>
      <c r="G86" s="295"/>
      <c r="H86" s="295"/>
      <c r="L86" s="30"/>
    </row>
    <row r="87" spans="2:63" s="1" customFormat="1" ht="6.95" customHeight="1">
      <c r="B87" s="30"/>
      <c r="L87" s="30"/>
    </row>
    <row r="88" spans="2:63" s="1" customFormat="1" ht="12" customHeight="1">
      <c r="B88" s="30"/>
      <c r="C88" s="26" t="s">
        <v>19</v>
      </c>
      <c r="F88" s="24" t="str">
        <f>F16</f>
        <v>Praha 9-Kbely</v>
      </c>
      <c r="I88" s="26" t="s">
        <v>21</v>
      </c>
      <c r="J88" s="47">
        <f>IF(J16="","",J16)</f>
        <v>0</v>
      </c>
      <c r="L88" s="30"/>
    </row>
    <row r="89" spans="2:63" s="1" customFormat="1" ht="6.95" customHeight="1">
      <c r="B89" s="30"/>
      <c r="L89" s="30"/>
    </row>
    <row r="90" spans="2:63" s="1" customFormat="1" ht="25.7" customHeight="1">
      <c r="B90" s="30"/>
      <c r="C90" s="26" t="s">
        <v>26</v>
      </c>
      <c r="F90" s="24" t="str">
        <f>E19</f>
        <v>MČ Praha 19, Semilská 43/1, 197 00 Praha 9 - Kbely</v>
      </c>
      <c r="I90" s="26" t="s">
        <v>36</v>
      </c>
      <c r="J90" s="28" t="str">
        <f>E25</f>
        <v>Ing.Jan Pustějovský, Ph.D.</v>
      </c>
      <c r="L90" s="30"/>
    </row>
    <row r="91" spans="2:63" s="1" customFormat="1" ht="15.2" customHeight="1">
      <c r="B91" s="30"/>
      <c r="C91" s="26" t="s">
        <v>32</v>
      </c>
      <c r="F91" s="24" t="str">
        <f>IF(E22="","",E22)</f>
        <v>IWU s.r.o.</v>
      </c>
      <c r="I91" s="26" t="s">
        <v>39</v>
      </c>
      <c r="J91" s="28" t="str">
        <f>E28</f>
        <v xml:space="preserve"> </v>
      </c>
      <c r="L91" s="30"/>
    </row>
    <row r="92" spans="2:63" s="1" customFormat="1" ht="10.35" customHeight="1">
      <c r="B92" s="30"/>
      <c r="L92" s="30"/>
    </row>
    <row r="93" spans="2:63" s="10" customFormat="1" ht="29.25" customHeight="1">
      <c r="B93" s="109"/>
      <c r="C93" s="110" t="s">
        <v>130</v>
      </c>
      <c r="D93" s="111" t="s">
        <v>62</v>
      </c>
      <c r="E93" s="111" t="s">
        <v>58</v>
      </c>
      <c r="F93" s="111" t="s">
        <v>59</v>
      </c>
      <c r="G93" s="111" t="s">
        <v>131</v>
      </c>
      <c r="H93" s="111" t="s">
        <v>132</v>
      </c>
      <c r="I93" s="111" t="s">
        <v>133</v>
      </c>
      <c r="J93" s="111" t="s">
        <v>124</v>
      </c>
      <c r="K93" s="112" t="s">
        <v>134</v>
      </c>
      <c r="L93" s="109"/>
      <c r="M93" s="54" t="s">
        <v>31</v>
      </c>
      <c r="N93" s="55" t="s">
        <v>47</v>
      </c>
      <c r="O93" s="55" t="s">
        <v>135</v>
      </c>
      <c r="P93" s="55" t="s">
        <v>136</v>
      </c>
      <c r="Q93" s="55" t="s">
        <v>137</v>
      </c>
      <c r="R93" s="55" t="s">
        <v>138</v>
      </c>
      <c r="S93" s="55" t="s">
        <v>139</v>
      </c>
      <c r="T93" s="56" t="s">
        <v>140</v>
      </c>
    </row>
    <row r="94" spans="2:63" s="1" customFormat="1" ht="22.8" customHeight="1">
      <c r="B94" s="30"/>
      <c r="C94" s="59" t="s">
        <v>141</v>
      </c>
      <c r="J94" s="113">
        <f>BK94</f>
        <v>163736.27000000002</v>
      </c>
      <c r="L94" s="30"/>
      <c r="M94" s="57"/>
      <c r="N94" s="48"/>
      <c r="O94" s="48"/>
      <c r="P94" s="114">
        <f>P95</f>
        <v>36.447188000000004</v>
      </c>
      <c r="Q94" s="48"/>
      <c r="R94" s="114">
        <f>R95</f>
        <v>13.499359999999999</v>
      </c>
      <c r="S94" s="48"/>
      <c r="T94" s="115">
        <f>T95</f>
        <v>0</v>
      </c>
      <c r="AT94" s="17" t="s">
        <v>76</v>
      </c>
      <c r="AU94" s="17" t="s">
        <v>125</v>
      </c>
      <c r="BK94" s="116">
        <f>BK95</f>
        <v>163736.27000000002</v>
      </c>
    </row>
    <row r="95" spans="2:63" s="11" customFormat="1" ht="25.9" customHeight="1">
      <c r="B95" s="117"/>
      <c r="D95" s="118" t="s">
        <v>76</v>
      </c>
      <c r="E95" s="119" t="s">
        <v>142</v>
      </c>
      <c r="F95" s="119" t="s">
        <v>143</v>
      </c>
      <c r="J95" s="120">
        <f>BK95</f>
        <v>163736.27000000002</v>
      </c>
      <c r="L95" s="117"/>
      <c r="M95" s="121"/>
      <c r="P95" s="122">
        <f>P96+P103</f>
        <v>36.447188000000004</v>
      </c>
      <c r="R95" s="122">
        <f>R96+R103</f>
        <v>13.499359999999999</v>
      </c>
      <c r="T95" s="123">
        <f>T96+T103</f>
        <v>0</v>
      </c>
      <c r="AR95" s="118" t="s">
        <v>84</v>
      </c>
      <c r="AT95" s="124" t="s">
        <v>76</v>
      </c>
      <c r="AU95" s="124" t="s">
        <v>77</v>
      </c>
      <c r="AY95" s="118" t="s">
        <v>144</v>
      </c>
      <c r="BK95" s="125">
        <f>BK96+BK103</f>
        <v>163736.27000000002</v>
      </c>
    </row>
    <row r="96" spans="2:63" s="11" customFormat="1" ht="22.8" customHeight="1">
      <c r="B96" s="117"/>
      <c r="D96" s="118" t="s">
        <v>76</v>
      </c>
      <c r="E96" s="126" t="s">
        <v>94</v>
      </c>
      <c r="F96" s="126" t="s">
        <v>145</v>
      </c>
      <c r="J96" s="127">
        <f>BK96</f>
        <v>104230</v>
      </c>
      <c r="L96" s="117"/>
      <c r="M96" s="121"/>
      <c r="P96" s="122">
        <f>SUM(P97:P102)</f>
        <v>6.7439999999999998</v>
      </c>
      <c r="R96" s="122">
        <f>SUM(R97:R102)</f>
        <v>13.499359999999999</v>
      </c>
      <c r="T96" s="123">
        <f>SUM(T97:T102)</f>
        <v>0</v>
      </c>
      <c r="AR96" s="118" t="s">
        <v>84</v>
      </c>
      <c r="AT96" s="124" t="s">
        <v>76</v>
      </c>
      <c r="AU96" s="124" t="s">
        <v>84</v>
      </c>
      <c r="AY96" s="118" t="s">
        <v>144</v>
      </c>
      <c r="BK96" s="125">
        <f>SUM(BK97:BK102)</f>
        <v>104230</v>
      </c>
    </row>
    <row r="97" spans="2:65" s="1" customFormat="1" ht="24.2" customHeight="1">
      <c r="B97" s="30"/>
      <c r="C97" s="128" t="s">
        <v>84</v>
      </c>
      <c r="D97" s="128" t="s">
        <v>146</v>
      </c>
      <c r="E97" s="129" t="s">
        <v>147</v>
      </c>
      <c r="F97" s="130" t="s">
        <v>148</v>
      </c>
      <c r="G97" s="131" t="s">
        <v>149</v>
      </c>
      <c r="H97" s="132">
        <v>2</v>
      </c>
      <c r="I97" s="133">
        <v>1490</v>
      </c>
      <c r="J97" s="133">
        <f>ROUND(I97*H97,2)</f>
        <v>2980</v>
      </c>
      <c r="K97" s="130" t="s">
        <v>150</v>
      </c>
      <c r="L97" s="30"/>
      <c r="M97" s="134" t="s">
        <v>31</v>
      </c>
      <c r="N97" s="135" t="s">
        <v>48</v>
      </c>
      <c r="O97" s="136">
        <v>1.224</v>
      </c>
      <c r="P97" s="136">
        <f>O97*H97</f>
        <v>2.448</v>
      </c>
      <c r="Q97" s="136">
        <v>0.10753</v>
      </c>
      <c r="R97" s="136">
        <f>Q97*H97</f>
        <v>0.21506</v>
      </c>
      <c r="S97" s="136">
        <v>0</v>
      </c>
      <c r="T97" s="137">
        <f>S97*H97</f>
        <v>0</v>
      </c>
      <c r="AR97" s="138" t="s">
        <v>151</v>
      </c>
      <c r="AT97" s="138" t="s">
        <v>146</v>
      </c>
      <c r="AU97" s="138" t="s">
        <v>86</v>
      </c>
      <c r="AY97" s="17" t="s">
        <v>144</v>
      </c>
      <c r="BE97" s="139">
        <f>IF(N97="základní",J97,0)</f>
        <v>2980</v>
      </c>
      <c r="BF97" s="139">
        <f>IF(N97="snížená",J97,0)</f>
        <v>0</v>
      </c>
      <c r="BG97" s="139">
        <f>IF(N97="zákl. přenesená",J97,0)</f>
        <v>0</v>
      </c>
      <c r="BH97" s="139">
        <f>IF(N97="sníž. přenesená",J97,0)</f>
        <v>0</v>
      </c>
      <c r="BI97" s="139">
        <f>IF(N97="nulová",J97,0)</f>
        <v>0</v>
      </c>
      <c r="BJ97" s="17" t="s">
        <v>84</v>
      </c>
      <c r="BK97" s="139">
        <f>ROUND(I97*H97,2)</f>
        <v>2980</v>
      </c>
      <c r="BL97" s="17" t="s">
        <v>151</v>
      </c>
      <c r="BM97" s="138" t="s">
        <v>207</v>
      </c>
    </row>
    <row r="98" spans="2:65" s="1" customFormat="1" ht="10.15">
      <c r="B98" s="30"/>
      <c r="D98" s="140" t="s">
        <v>153</v>
      </c>
      <c r="F98" s="141" t="s">
        <v>154</v>
      </c>
      <c r="L98" s="30"/>
      <c r="M98" s="142"/>
      <c r="T98" s="51"/>
      <c r="AT98" s="17" t="s">
        <v>153</v>
      </c>
      <c r="AU98" s="17" t="s">
        <v>86</v>
      </c>
    </row>
    <row r="99" spans="2:65" s="1" customFormat="1" ht="16.5" customHeight="1">
      <c r="B99" s="30"/>
      <c r="C99" s="143" t="s">
        <v>86</v>
      </c>
      <c r="D99" s="143" t="s">
        <v>155</v>
      </c>
      <c r="E99" s="144" t="s">
        <v>156</v>
      </c>
      <c r="F99" s="145" t="s">
        <v>157</v>
      </c>
      <c r="G99" s="146" t="s">
        <v>158</v>
      </c>
      <c r="H99" s="147">
        <v>2.8</v>
      </c>
      <c r="I99" s="148">
        <v>20400</v>
      </c>
      <c r="J99" s="148">
        <f>ROUND(I99*H99,2)</f>
        <v>57120</v>
      </c>
      <c r="K99" s="145" t="s">
        <v>150</v>
      </c>
      <c r="L99" s="149"/>
      <c r="M99" s="150" t="s">
        <v>31</v>
      </c>
      <c r="N99" s="151" t="s">
        <v>48</v>
      </c>
      <c r="O99" s="136">
        <v>0</v>
      </c>
      <c r="P99" s="136">
        <f>O99*H99</f>
        <v>0</v>
      </c>
      <c r="Q99" s="136">
        <v>2.4</v>
      </c>
      <c r="R99" s="136">
        <f>Q99*H99</f>
        <v>6.72</v>
      </c>
      <c r="S99" s="136">
        <v>0</v>
      </c>
      <c r="T99" s="137">
        <f>S99*H99</f>
        <v>0</v>
      </c>
      <c r="AR99" s="138" t="s">
        <v>159</v>
      </c>
      <c r="AT99" s="138" t="s">
        <v>155</v>
      </c>
      <c r="AU99" s="138" t="s">
        <v>86</v>
      </c>
      <c r="AY99" s="17" t="s">
        <v>144</v>
      </c>
      <c r="BE99" s="139">
        <f>IF(N99="základní",J99,0)</f>
        <v>57120</v>
      </c>
      <c r="BF99" s="139">
        <f>IF(N99="snížená",J99,0)</f>
        <v>0</v>
      </c>
      <c r="BG99" s="139">
        <f>IF(N99="zákl. přenesená",J99,0)</f>
        <v>0</v>
      </c>
      <c r="BH99" s="139">
        <f>IF(N99="sníž. přenesená",J99,0)</f>
        <v>0</v>
      </c>
      <c r="BI99" s="139">
        <f>IF(N99="nulová",J99,0)</f>
        <v>0</v>
      </c>
      <c r="BJ99" s="17" t="s">
        <v>84</v>
      </c>
      <c r="BK99" s="139">
        <f>ROUND(I99*H99,2)</f>
        <v>57120</v>
      </c>
      <c r="BL99" s="17" t="s">
        <v>151</v>
      </c>
      <c r="BM99" s="138" t="s">
        <v>208</v>
      </c>
    </row>
    <row r="100" spans="2:65" s="1" customFormat="1" ht="24.2" customHeight="1">
      <c r="B100" s="30"/>
      <c r="C100" s="128" t="s">
        <v>94</v>
      </c>
      <c r="D100" s="128" t="s">
        <v>146</v>
      </c>
      <c r="E100" s="129" t="s">
        <v>161</v>
      </c>
      <c r="F100" s="130" t="s">
        <v>162</v>
      </c>
      <c r="G100" s="131" t="s">
        <v>149</v>
      </c>
      <c r="H100" s="132">
        <v>3</v>
      </c>
      <c r="I100" s="133">
        <v>1750</v>
      </c>
      <c r="J100" s="133">
        <f>ROUND(I100*H100,2)</f>
        <v>5250</v>
      </c>
      <c r="K100" s="130" t="s">
        <v>150</v>
      </c>
      <c r="L100" s="30"/>
      <c r="M100" s="134" t="s">
        <v>31</v>
      </c>
      <c r="N100" s="135" t="s">
        <v>48</v>
      </c>
      <c r="O100" s="136">
        <v>1.4319999999999999</v>
      </c>
      <c r="P100" s="136">
        <f>O100*H100</f>
        <v>4.2959999999999994</v>
      </c>
      <c r="Q100" s="136">
        <v>0.13209999999999997</v>
      </c>
      <c r="R100" s="136">
        <f>Q100*H100</f>
        <v>0.39629999999999987</v>
      </c>
      <c r="S100" s="136">
        <v>0</v>
      </c>
      <c r="T100" s="137">
        <f>S100*H100</f>
        <v>0</v>
      </c>
      <c r="AR100" s="138" t="s">
        <v>151</v>
      </c>
      <c r="AT100" s="138" t="s">
        <v>146</v>
      </c>
      <c r="AU100" s="138" t="s">
        <v>86</v>
      </c>
      <c r="AY100" s="17" t="s">
        <v>144</v>
      </c>
      <c r="BE100" s="139">
        <f>IF(N100="základní",J100,0)</f>
        <v>5250</v>
      </c>
      <c r="BF100" s="139">
        <f>IF(N100="snížená",J100,0)</f>
        <v>0</v>
      </c>
      <c r="BG100" s="139">
        <f>IF(N100="zákl. přenesená",J100,0)</f>
        <v>0</v>
      </c>
      <c r="BH100" s="139">
        <f>IF(N100="sníž. přenesená",J100,0)</f>
        <v>0</v>
      </c>
      <c r="BI100" s="139">
        <f>IF(N100="nulová",J100,0)</f>
        <v>0</v>
      </c>
      <c r="BJ100" s="17" t="s">
        <v>84</v>
      </c>
      <c r="BK100" s="139">
        <f>ROUND(I100*H100,2)</f>
        <v>5250</v>
      </c>
      <c r="BL100" s="17" t="s">
        <v>151</v>
      </c>
      <c r="BM100" s="138" t="s">
        <v>209</v>
      </c>
    </row>
    <row r="101" spans="2:65" s="1" customFormat="1" ht="10.15">
      <c r="B101" s="30"/>
      <c r="D101" s="140" t="s">
        <v>153</v>
      </c>
      <c r="F101" s="141" t="s">
        <v>164</v>
      </c>
      <c r="L101" s="30"/>
      <c r="M101" s="142"/>
      <c r="T101" s="51"/>
      <c r="AT101" s="17" t="s">
        <v>153</v>
      </c>
      <c r="AU101" s="17" t="s">
        <v>86</v>
      </c>
    </row>
    <row r="102" spans="2:65" s="1" customFormat="1" ht="16.5" customHeight="1">
      <c r="B102" s="30"/>
      <c r="C102" s="143" t="s">
        <v>151</v>
      </c>
      <c r="D102" s="143" t="s">
        <v>155</v>
      </c>
      <c r="E102" s="144" t="s">
        <v>165</v>
      </c>
      <c r="F102" s="145" t="s">
        <v>166</v>
      </c>
      <c r="G102" s="146" t="s">
        <v>158</v>
      </c>
      <c r="H102" s="147">
        <v>2.4</v>
      </c>
      <c r="I102" s="148">
        <v>16200</v>
      </c>
      <c r="J102" s="148">
        <f>ROUND(I102*H102,2)</f>
        <v>38880</v>
      </c>
      <c r="K102" s="145" t="s">
        <v>150</v>
      </c>
      <c r="L102" s="149"/>
      <c r="M102" s="150" t="s">
        <v>31</v>
      </c>
      <c r="N102" s="151" t="s">
        <v>48</v>
      </c>
      <c r="O102" s="136">
        <v>0</v>
      </c>
      <c r="P102" s="136">
        <f>O102*H102</f>
        <v>0</v>
      </c>
      <c r="Q102" s="136">
        <v>2.57</v>
      </c>
      <c r="R102" s="136">
        <f>Q102*H102</f>
        <v>6.1679999999999993</v>
      </c>
      <c r="S102" s="136">
        <v>0</v>
      </c>
      <c r="T102" s="137">
        <f>S102*H102</f>
        <v>0</v>
      </c>
      <c r="AR102" s="138" t="s">
        <v>159</v>
      </c>
      <c r="AT102" s="138" t="s">
        <v>155</v>
      </c>
      <c r="AU102" s="138" t="s">
        <v>86</v>
      </c>
      <c r="AY102" s="17" t="s">
        <v>144</v>
      </c>
      <c r="BE102" s="139">
        <f>IF(N102="základní",J102,0)</f>
        <v>38880</v>
      </c>
      <c r="BF102" s="139">
        <f>IF(N102="snížená",J102,0)</f>
        <v>0</v>
      </c>
      <c r="BG102" s="139">
        <f>IF(N102="zákl. přenesená",J102,0)</f>
        <v>0</v>
      </c>
      <c r="BH102" s="139">
        <f>IF(N102="sníž. přenesená",J102,0)</f>
        <v>0</v>
      </c>
      <c r="BI102" s="139">
        <f>IF(N102="nulová",J102,0)</f>
        <v>0</v>
      </c>
      <c r="BJ102" s="17" t="s">
        <v>84</v>
      </c>
      <c r="BK102" s="139">
        <f>ROUND(I102*H102,2)</f>
        <v>38880</v>
      </c>
      <c r="BL102" s="17" t="s">
        <v>151</v>
      </c>
      <c r="BM102" s="138" t="s">
        <v>210</v>
      </c>
    </row>
    <row r="103" spans="2:65" s="11" customFormat="1" ht="22.8" customHeight="1">
      <c r="B103" s="117"/>
      <c r="D103" s="118" t="s">
        <v>76</v>
      </c>
      <c r="E103" s="126" t="s">
        <v>168</v>
      </c>
      <c r="F103" s="126" t="s">
        <v>169</v>
      </c>
      <c r="J103" s="127">
        <f>BK103</f>
        <v>59506.270000000004</v>
      </c>
      <c r="L103" s="117"/>
      <c r="M103" s="121"/>
      <c r="P103" s="122">
        <f>SUM(P104:P110)</f>
        <v>29.703188000000004</v>
      </c>
      <c r="R103" s="122">
        <f>SUM(R104:R110)</f>
        <v>0</v>
      </c>
      <c r="T103" s="123">
        <f>SUM(T104:T110)</f>
        <v>0</v>
      </c>
      <c r="AR103" s="118" t="s">
        <v>84</v>
      </c>
      <c r="AT103" s="124" t="s">
        <v>76</v>
      </c>
      <c r="AU103" s="124" t="s">
        <v>84</v>
      </c>
      <c r="AY103" s="118" t="s">
        <v>144</v>
      </c>
      <c r="BK103" s="125">
        <f>SUM(BK104:BK110)</f>
        <v>59506.270000000004</v>
      </c>
    </row>
    <row r="104" spans="2:65" s="1" customFormat="1" ht="44.25" customHeight="1">
      <c r="B104" s="30"/>
      <c r="C104" s="128" t="s">
        <v>190</v>
      </c>
      <c r="D104" s="128" t="s">
        <v>146</v>
      </c>
      <c r="E104" s="129" t="s">
        <v>171</v>
      </c>
      <c r="F104" s="130" t="s">
        <v>172</v>
      </c>
      <c r="G104" s="131" t="s">
        <v>173</v>
      </c>
      <c r="H104" s="132">
        <v>13.499000000000001</v>
      </c>
      <c r="I104" s="133">
        <v>564</v>
      </c>
      <c r="J104" s="133">
        <f>ROUND(I104*H104,2)</f>
        <v>7613.44</v>
      </c>
      <c r="K104" s="130" t="s">
        <v>150</v>
      </c>
      <c r="L104" s="30"/>
      <c r="M104" s="134" t="s">
        <v>31</v>
      </c>
      <c r="N104" s="135" t="s">
        <v>48</v>
      </c>
      <c r="O104" s="136">
        <v>0.47199999999999998</v>
      </c>
      <c r="P104" s="136">
        <f>O104*H104</f>
        <v>6.3715279999999996</v>
      </c>
      <c r="Q104" s="136">
        <v>0</v>
      </c>
      <c r="R104" s="136">
        <f>Q104*H104</f>
        <v>0</v>
      </c>
      <c r="S104" s="136">
        <v>0</v>
      </c>
      <c r="T104" s="137">
        <f>S104*H104</f>
        <v>0</v>
      </c>
      <c r="AR104" s="138" t="s">
        <v>151</v>
      </c>
      <c r="AT104" s="138" t="s">
        <v>146</v>
      </c>
      <c r="AU104" s="138" t="s">
        <v>86</v>
      </c>
      <c r="AY104" s="17" t="s">
        <v>144</v>
      </c>
      <c r="BE104" s="139">
        <f>IF(N104="základní",J104,0)</f>
        <v>7613.44</v>
      </c>
      <c r="BF104" s="139">
        <f>IF(N104="snížená",J104,0)</f>
        <v>0</v>
      </c>
      <c r="BG104" s="139">
        <f>IF(N104="zákl. přenesená",J104,0)</f>
        <v>0</v>
      </c>
      <c r="BH104" s="139">
        <f>IF(N104="sníž. přenesená",J104,0)</f>
        <v>0</v>
      </c>
      <c r="BI104" s="139">
        <f>IF(N104="nulová",J104,0)</f>
        <v>0</v>
      </c>
      <c r="BJ104" s="17" t="s">
        <v>84</v>
      </c>
      <c r="BK104" s="139">
        <f>ROUND(I104*H104,2)</f>
        <v>7613.44</v>
      </c>
      <c r="BL104" s="17" t="s">
        <v>151</v>
      </c>
      <c r="BM104" s="138" t="s">
        <v>211</v>
      </c>
    </row>
    <row r="105" spans="2:65" s="1" customFormat="1" ht="10.15">
      <c r="B105" s="30"/>
      <c r="D105" s="140" t="s">
        <v>153</v>
      </c>
      <c r="F105" s="141" t="s">
        <v>175</v>
      </c>
      <c r="L105" s="30"/>
      <c r="M105" s="142"/>
      <c r="T105" s="51"/>
      <c r="AT105" s="17" t="s">
        <v>153</v>
      </c>
      <c r="AU105" s="17" t="s">
        <v>86</v>
      </c>
    </row>
    <row r="106" spans="2:65" s="1" customFormat="1" ht="49.05" customHeight="1">
      <c r="B106" s="30"/>
      <c r="C106" s="128" t="s">
        <v>192</v>
      </c>
      <c r="D106" s="128" t="s">
        <v>146</v>
      </c>
      <c r="E106" s="129" t="s">
        <v>176</v>
      </c>
      <c r="F106" s="130" t="s">
        <v>177</v>
      </c>
      <c r="G106" s="131" t="s">
        <v>173</v>
      </c>
      <c r="H106" s="132">
        <v>402.27</v>
      </c>
      <c r="I106" s="133">
        <v>129</v>
      </c>
      <c r="J106" s="133">
        <f>ROUND(I106*H106,2)</f>
        <v>51892.83</v>
      </c>
      <c r="K106" s="130" t="s">
        <v>150</v>
      </c>
      <c r="L106" s="30"/>
      <c r="M106" s="134" t="s">
        <v>31</v>
      </c>
      <c r="N106" s="135" t="s">
        <v>48</v>
      </c>
      <c r="O106" s="136">
        <v>5.800000000000001E-2</v>
      </c>
      <c r="P106" s="136">
        <f>O106*H106</f>
        <v>23.331660000000003</v>
      </c>
      <c r="Q106" s="136">
        <v>0</v>
      </c>
      <c r="R106" s="136">
        <f>Q106*H106</f>
        <v>0</v>
      </c>
      <c r="S106" s="136">
        <v>0</v>
      </c>
      <c r="T106" s="137">
        <f>S106*H106</f>
        <v>0</v>
      </c>
      <c r="AR106" s="138" t="s">
        <v>151</v>
      </c>
      <c r="AT106" s="138" t="s">
        <v>146</v>
      </c>
      <c r="AU106" s="138" t="s">
        <v>86</v>
      </c>
      <c r="AY106" s="17" t="s">
        <v>144</v>
      </c>
      <c r="BE106" s="139">
        <f>IF(N106="základní",J106,0)</f>
        <v>51892.83</v>
      </c>
      <c r="BF106" s="139">
        <f>IF(N106="snížená",J106,0)</f>
        <v>0</v>
      </c>
      <c r="BG106" s="139">
        <f>IF(N106="zákl. přenesená",J106,0)</f>
        <v>0</v>
      </c>
      <c r="BH106" s="139">
        <f>IF(N106="sníž. přenesená",J106,0)</f>
        <v>0</v>
      </c>
      <c r="BI106" s="139">
        <f>IF(N106="nulová",J106,0)</f>
        <v>0</v>
      </c>
      <c r="BJ106" s="17" t="s">
        <v>84</v>
      </c>
      <c r="BK106" s="139">
        <f>ROUND(I106*H106,2)</f>
        <v>51892.83</v>
      </c>
      <c r="BL106" s="17" t="s">
        <v>151</v>
      </c>
      <c r="BM106" s="138" t="s">
        <v>212</v>
      </c>
    </row>
    <row r="107" spans="2:65" s="1" customFormat="1" ht="10.15">
      <c r="B107" s="30"/>
      <c r="D107" s="140" t="s">
        <v>153</v>
      </c>
      <c r="F107" s="141" t="s">
        <v>179</v>
      </c>
      <c r="L107" s="30"/>
      <c r="M107" s="142"/>
      <c r="T107" s="51"/>
      <c r="AT107" s="17" t="s">
        <v>153</v>
      </c>
      <c r="AU107" s="17" t="s">
        <v>86</v>
      </c>
    </row>
    <row r="108" spans="2:65" s="12" customFormat="1" ht="10.15">
      <c r="B108" s="152"/>
      <c r="D108" s="153" t="s">
        <v>180</v>
      </c>
      <c r="E108" s="154" t="s">
        <v>31</v>
      </c>
      <c r="F108" s="155" t="s">
        <v>181</v>
      </c>
      <c r="H108" s="154" t="s">
        <v>31</v>
      </c>
      <c r="L108" s="152"/>
      <c r="M108" s="156"/>
      <c r="T108" s="157"/>
      <c r="AT108" s="154" t="s">
        <v>180</v>
      </c>
      <c r="AU108" s="154" t="s">
        <v>86</v>
      </c>
      <c r="AV108" s="12" t="s">
        <v>84</v>
      </c>
      <c r="AW108" s="12" t="s">
        <v>38</v>
      </c>
      <c r="AX108" s="12" t="s">
        <v>77</v>
      </c>
      <c r="AY108" s="154" t="s">
        <v>144</v>
      </c>
    </row>
    <row r="109" spans="2:65" s="13" customFormat="1" ht="10.15">
      <c r="B109" s="158"/>
      <c r="D109" s="153" t="s">
        <v>180</v>
      </c>
      <c r="E109" s="159" t="s">
        <v>31</v>
      </c>
      <c r="F109" s="160" t="s">
        <v>213</v>
      </c>
      <c r="H109" s="161">
        <v>402.27</v>
      </c>
      <c r="L109" s="158"/>
      <c r="M109" s="162"/>
      <c r="T109" s="163"/>
      <c r="AT109" s="159" t="s">
        <v>180</v>
      </c>
      <c r="AU109" s="159" t="s">
        <v>86</v>
      </c>
      <c r="AV109" s="13" t="s">
        <v>86</v>
      </c>
      <c r="AW109" s="13" t="s">
        <v>38</v>
      </c>
      <c r="AX109" s="13" t="s">
        <v>77</v>
      </c>
      <c r="AY109" s="159" t="s">
        <v>144</v>
      </c>
    </row>
    <row r="110" spans="2:65" s="14" customFormat="1" ht="10.15">
      <c r="B110" s="164"/>
      <c r="D110" s="153" t="s">
        <v>180</v>
      </c>
      <c r="E110" s="165" t="s">
        <v>31</v>
      </c>
      <c r="F110" s="166" t="s">
        <v>183</v>
      </c>
      <c r="H110" s="167">
        <v>402.27</v>
      </c>
      <c r="L110" s="164"/>
      <c r="M110" s="168"/>
      <c r="N110" s="169"/>
      <c r="O110" s="169"/>
      <c r="P110" s="169"/>
      <c r="Q110" s="169"/>
      <c r="R110" s="169"/>
      <c r="S110" s="169"/>
      <c r="T110" s="170"/>
      <c r="AT110" s="165" t="s">
        <v>180</v>
      </c>
      <c r="AU110" s="165" t="s">
        <v>86</v>
      </c>
      <c r="AV110" s="14" t="s">
        <v>151</v>
      </c>
      <c r="AW110" s="14" t="s">
        <v>38</v>
      </c>
      <c r="AX110" s="14" t="s">
        <v>84</v>
      </c>
      <c r="AY110" s="165" t="s">
        <v>144</v>
      </c>
    </row>
    <row r="111" spans="2:65" s="1" customFormat="1" ht="6.95" customHeight="1"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30"/>
    </row>
  </sheetData>
  <sheetProtection algorithmName="SHA-512" hashValue="qJGKpBQCpfNt3zYwqOIjMSFvPQC+gdC+iuf7Hdg8qPfvgtaePdq0hWXw36plU8rtrPvkmPIWRnbOU7X4UEu+wA==" saltValue="lSLMltAIF/IxQkXxJTfSh9sxTy0FYymWJluYTnqLl8jpF9NhinCI4lEkWQndyOwNBWk2LvHkFzXChfzGs4p72A==" spinCount="100000" sheet="1" objects="1" scenarios="1" formatColumns="0" formatRows="0" autoFilter="0"/>
  <autoFilter ref="C93:K110" xr:uid="{00000000-0009-0000-0000-000004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0400-000000000000}"/>
    <hyperlink ref="F101" r:id="rId2" xr:uid="{00000000-0004-0000-0400-000001000000}"/>
    <hyperlink ref="F105" r:id="rId3" xr:uid="{00000000-0004-0000-0400-000002000000}"/>
    <hyperlink ref="F107" r:id="rId4" xr:uid="{00000000-0004-0000-04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BM11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AT2" s="17" t="s">
        <v>111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customHeight="1">
      <c r="B4" s="20"/>
      <c r="D4" s="21" t="s">
        <v>115</v>
      </c>
      <c r="L4" s="20"/>
      <c r="M4" s="88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293" t="str">
        <f>'Rekapitulace stavby'!K6</f>
        <v>ÚPRAVY HŘBITOVA KBELY- ETAPA1</v>
      </c>
      <c r="F7" s="294"/>
      <c r="G7" s="294"/>
      <c r="H7" s="294"/>
      <c r="L7" s="20"/>
    </row>
    <row r="8" spans="2:46" ht="12.75">
      <c r="B8" s="20"/>
      <c r="D8" s="26" t="s">
        <v>116</v>
      </c>
      <c r="L8" s="20"/>
    </row>
    <row r="9" spans="2:46" ht="16.5" customHeight="1">
      <c r="B9" s="20"/>
      <c r="E9" s="293" t="s">
        <v>117</v>
      </c>
      <c r="F9" s="265"/>
      <c r="G9" s="265"/>
      <c r="H9" s="265"/>
      <c r="L9" s="20"/>
    </row>
    <row r="10" spans="2:46" ht="12" customHeight="1">
      <c r="B10" s="20"/>
      <c r="D10" s="26" t="s">
        <v>118</v>
      </c>
      <c r="L10" s="20"/>
    </row>
    <row r="11" spans="2:46" s="1" customFormat="1" ht="16.5" customHeight="1">
      <c r="B11" s="30"/>
      <c r="E11" s="291" t="s">
        <v>214</v>
      </c>
      <c r="F11" s="295"/>
      <c r="G11" s="295"/>
      <c r="H11" s="295"/>
      <c r="L11" s="30"/>
    </row>
    <row r="12" spans="2:46" s="1" customFormat="1" ht="12" customHeight="1">
      <c r="B12" s="30"/>
      <c r="D12" s="26" t="s">
        <v>120</v>
      </c>
      <c r="L12" s="30"/>
    </row>
    <row r="13" spans="2:46" s="1" customFormat="1" ht="16.5" customHeight="1">
      <c r="B13" s="30"/>
      <c r="E13" s="261" t="s">
        <v>215</v>
      </c>
      <c r="F13" s="295"/>
      <c r="G13" s="295"/>
      <c r="H13" s="295"/>
      <c r="L13" s="30"/>
    </row>
    <row r="14" spans="2:46" s="1" customFormat="1" ht="10.15">
      <c r="B14" s="30"/>
      <c r="L14" s="30"/>
    </row>
    <row r="15" spans="2:46" s="1" customFormat="1" ht="12" customHeight="1">
      <c r="B15" s="30"/>
      <c r="D15" s="26" t="s">
        <v>16</v>
      </c>
      <c r="F15" s="24" t="s">
        <v>17</v>
      </c>
      <c r="I15" s="26" t="s">
        <v>18</v>
      </c>
      <c r="J15" s="24" t="s">
        <v>31</v>
      </c>
      <c r="L15" s="30"/>
    </row>
    <row r="16" spans="2:46" s="1" customFormat="1" ht="12" customHeight="1">
      <c r="B16" s="30"/>
      <c r="D16" s="26" t="s">
        <v>19</v>
      </c>
      <c r="F16" s="24" t="s">
        <v>20</v>
      </c>
      <c r="I16" s="26" t="s">
        <v>21</v>
      </c>
      <c r="J16" s="47">
        <f>'Rekapitulace stavby'!AN8</f>
        <v>0</v>
      </c>
      <c r="L16" s="30"/>
    </row>
    <row r="17" spans="2:12" s="1" customFormat="1" ht="10.8" customHeight="1">
      <c r="B17" s="30"/>
      <c r="L17" s="30"/>
    </row>
    <row r="18" spans="2:12" s="1" customFormat="1" ht="12" customHeight="1">
      <c r="B18" s="30"/>
      <c r="D18" s="26" t="s">
        <v>26</v>
      </c>
      <c r="I18" s="26" t="s">
        <v>27</v>
      </c>
      <c r="J18" s="24" t="s">
        <v>28</v>
      </c>
      <c r="L18" s="30"/>
    </row>
    <row r="19" spans="2:12" s="1" customFormat="1" ht="18" customHeight="1">
      <c r="B19" s="30"/>
      <c r="E19" s="24" t="s">
        <v>29</v>
      </c>
      <c r="I19" s="26" t="s">
        <v>30</v>
      </c>
      <c r="J19" s="24" t="s">
        <v>31</v>
      </c>
      <c r="L19" s="30"/>
    </row>
    <row r="20" spans="2:12" s="1" customFormat="1" ht="6.95" customHeight="1">
      <c r="B20" s="30"/>
      <c r="L20" s="30"/>
    </row>
    <row r="21" spans="2:12" s="1" customFormat="1" ht="12" customHeight="1">
      <c r="B21" s="30"/>
      <c r="D21" s="26" t="s">
        <v>32</v>
      </c>
      <c r="I21" s="26" t="s">
        <v>27</v>
      </c>
      <c r="J21" s="24" t="s">
        <v>33</v>
      </c>
      <c r="L21" s="30"/>
    </row>
    <row r="22" spans="2:12" s="1" customFormat="1" ht="18" customHeight="1">
      <c r="B22" s="30"/>
      <c r="E22" s="24" t="s">
        <v>34</v>
      </c>
      <c r="I22" s="26" t="s">
        <v>30</v>
      </c>
      <c r="J22" s="24" t="s">
        <v>35</v>
      </c>
      <c r="L22" s="30"/>
    </row>
    <row r="23" spans="2:12" s="1" customFormat="1" ht="6.95" customHeight="1">
      <c r="B23" s="30"/>
      <c r="L23" s="30"/>
    </row>
    <row r="24" spans="2:12" s="1" customFormat="1" ht="12" customHeight="1">
      <c r="B24" s="30"/>
      <c r="D24" s="26" t="s">
        <v>36</v>
      </c>
      <c r="I24" s="26" t="s">
        <v>27</v>
      </c>
      <c r="J24" s="24" t="s">
        <v>31</v>
      </c>
      <c r="L24" s="30"/>
    </row>
    <row r="25" spans="2:12" s="1" customFormat="1" ht="18" customHeight="1">
      <c r="B25" s="30"/>
      <c r="E25" s="24" t="s">
        <v>37</v>
      </c>
      <c r="I25" s="26" t="s">
        <v>30</v>
      </c>
      <c r="J25" s="24" t="s">
        <v>31</v>
      </c>
      <c r="L25" s="30"/>
    </row>
    <row r="26" spans="2:12" s="1" customFormat="1" ht="6.95" customHeight="1">
      <c r="B26" s="30"/>
      <c r="L26" s="30"/>
    </row>
    <row r="27" spans="2:12" s="1" customFormat="1" ht="12" customHeight="1">
      <c r="B27" s="30"/>
      <c r="D27" s="26" t="s">
        <v>39</v>
      </c>
      <c r="I27" s="26" t="s">
        <v>27</v>
      </c>
      <c r="J27" s="24" t="s">
        <v>31</v>
      </c>
      <c r="L27" s="30"/>
    </row>
    <row r="28" spans="2:12" s="1" customFormat="1" ht="18" customHeight="1">
      <c r="B28" s="30"/>
      <c r="E28" s="24" t="s">
        <v>40</v>
      </c>
      <c r="I28" s="26" t="s">
        <v>30</v>
      </c>
      <c r="J28" s="24" t="s">
        <v>31</v>
      </c>
      <c r="L28" s="30"/>
    </row>
    <row r="29" spans="2:12" s="1" customFormat="1" ht="6.95" customHeight="1">
      <c r="B29" s="30"/>
      <c r="L29" s="30"/>
    </row>
    <row r="30" spans="2:12" s="1" customFormat="1" ht="12" customHeight="1">
      <c r="B30" s="30"/>
      <c r="D30" s="26" t="s">
        <v>41</v>
      </c>
      <c r="L30" s="30"/>
    </row>
    <row r="31" spans="2:12" s="7" customFormat="1" ht="16.5" customHeight="1">
      <c r="B31" s="89"/>
      <c r="E31" s="267" t="s">
        <v>31</v>
      </c>
      <c r="F31" s="267"/>
      <c r="G31" s="267"/>
      <c r="H31" s="267"/>
      <c r="L31" s="89"/>
    </row>
    <row r="32" spans="2:12" s="1" customFormat="1" ht="6.95" customHeight="1">
      <c r="B32" s="30"/>
      <c r="L32" s="30"/>
    </row>
    <row r="33" spans="2:12" s="1" customFormat="1" ht="6.95" customHeight="1">
      <c r="B33" s="30"/>
      <c r="D33" s="48"/>
      <c r="E33" s="48"/>
      <c r="F33" s="48"/>
      <c r="G33" s="48"/>
      <c r="H33" s="48"/>
      <c r="I33" s="48"/>
      <c r="J33" s="48"/>
      <c r="K33" s="48"/>
      <c r="L33" s="30"/>
    </row>
    <row r="34" spans="2:12" s="1" customFormat="1" ht="25.45" customHeight="1">
      <c r="B34" s="30"/>
      <c r="D34" s="90" t="s">
        <v>43</v>
      </c>
      <c r="J34" s="61">
        <f>ROUND(J94, 2)</f>
        <v>127697.02</v>
      </c>
      <c r="L34" s="30"/>
    </row>
    <row r="35" spans="2:12" s="1" customFormat="1" ht="6.95" customHeight="1">
      <c r="B35" s="30"/>
      <c r="D35" s="48"/>
      <c r="E35" s="48"/>
      <c r="F35" s="48"/>
      <c r="G35" s="48"/>
      <c r="H35" s="48"/>
      <c r="I35" s="48"/>
      <c r="J35" s="48"/>
      <c r="K35" s="48"/>
      <c r="L35" s="30"/>
    </row>
    <row r="36" spans="2:12" s="1" customFormat="1" ht="14.45" customHeight="1">
      <c r="B36" s="30"/>
      <c r="F36" s="33" t="s">
        <v>45</v>
      </c>
      <c r="I36" s="33" t="s">
        <v>44</v>
      </c>
      <c r="J36" s="33" t="s">
        <v>46</v>
      </c>
      <c r="L36" s="30"/>
    </row>
    <row r="37" spans="2:12" s="1" customFormat="1" ht="14.45" customHeight="1">
      <c r="B37" s="30"/>
      <c r="D37" s="50" t="s">
        <v>47</v>
      </c>
      <c r="E37" s="26" t="s">
        <v>48</v>
      </c>
      <c r="F37" s="80">
        <f>ROUND((SUM(BE94:BE110)),  2)</f>
        <v>127697.02</v>
      </c>
      <c r="I37" s="91">
        <v>0.21</v>
      </c>
      <c r="J37" s="80">
        <f>ROUND(((SUM(BE94:BE110))*I37),  2)</f>
        <v>26816.37</v>
      </c>
      <c r="L37" s="30"/>
    </row>
    <row r="38" spans="2:12" s="1" customFormat="1" ht="14.45" customHeight="1">
      <c r="B38" s="30"/>
      <c r="E38" s="26" t="s">
        <v>49</v>
      </c>
      <c r="F38" s="80">
        <f>ROUND((SUM(BF94:BF110)),  2)</f>
        <v>0</v>
      </c>
      <c r="I38" s="91">
        <v>0.12</v>
      </c>
      <c r="J38" s="80">
        <f>ROUND(((SUM(BF94:BF110))*I38),  2)</f>
        <v>0</v>
      </c>
      <c r="L38" s="30"/>
    </row>
    <row r="39" spans="2:12" s="1" customFormat="1" ht="14.45" hidden="1" customHeight="1">
      <c r="B39" s="30"/>
      <c r="E39" s="26" t="s">
        <v>50</v>
      </c>
      <c r="F39" s="80">
        <f>ROUND((SUM(BG94:BG110)),  2)</f>
        <v>0</v>
      </c>
      <c r="I39" s="91">
        <v>0.21</v>
      </c>
      <c r="J39" s="80">
        <f>0</f>
        <v>0</v>
      </c>
      <c r="L39" s="30"/>
    </row>
    <row r="40" spans="2:12" s="1" customFormat="1" ht="14.45" hidden="1" customHeight="1">
      <c r="B40" s="30"/>
      <c r="E40" s="26" t="s">
        <v>51</v>
      </c>
      <c r="F40" s="80">
        <f>ROUND((SUM(BH94:BH110)),  2)</f>
        <v>0</v>
      </c>
      <c r="I40" s="91">
        <v>0.12</v>
      </c>
      <c r="J40" s="80">
        <f>0</f>
        <v>0</v>
      </c>
      <c r="L40" s="30"/>
    </row>
    <row r="41" spans="2:12" s="1" customFormat="1" ht="14.45" hidden="1" customHeight="1">
      <c r="B41" s="30"/>
      <c r="E41" s="26" t="s">
        <v>52</v>
      </c>
      <c r="F41" s="80">
        <f>ROUND((SUM(BI94:BI110)),  2)</f>
        <v>0</v>
      </c>
      <c r="I41" s="91">
        <v>0</v>
      </c>
      <c r="J41" s="80">
        <f>0</f>
        <v>0</v>
      </c>
      <c r="L41" s="30"/>
    </row>
    <row r="42" spans="2:12" s="1" customFormat="1" ht="6.95" customHeight="1">
      <c r="B42" s="30"/>
      <c r="L42" s="30"/>
    </row>
    <row r="43" spans="2:12" s="1" customFormat="1" ht="25.45" customHeight="1">
      <c r="B43" s="30"/>
      <c r="C43" s="92"/>
      <c r="D43" s="93" t="s">
        <v>53</v>
      </c>
      <c r="E43" s="52"/>
      <c r="F43" s="52"/>
      <c r="G43" s="94" t="s">
        <v>54</v>
      </c>
      <c r="H43" s="95" t="s">
        <v>55</v>
      </c>
      <c r="I43" s="52"/>
      <c r="J43" s="96">
        <f>SUM(J34:J41)</f>
        <v>154513.39000000001</v>
      </c>
      <c r="K43" s="97"/>
      <c r="L43" s="30"/>
    </row>
    <row r="44" spans="2:12" s="1" customFormat="1" ht="14.45" customHeight="1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30"/>
    </row>
    <row r="48" spans="2:12" s="1" customFormat="1" ht="6.95" customHeight="1"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30"/>
    </row>
    <row r="49" spans="2:12" s="1" customFormat="1" ht="24.95" customHeight="1">
      <c r="B49" s="30"/>
      <c r="C49" s="21" t="s">
        <v>122</v>
      </c>
      <c r="L49" s="30"/>
    </row>
    <row r="50" spans="2:12" s="1" customFormat="1" ht="6.95" customHeight="1">
      <c r="B50" s="30"/>
      <c r="L50" s="30"/>
    </row>
    <row r="51" spans="2:12" s="1" customFormat="1" ht="12" customHeight="1">
      <c r="B51" s="30"/>
      <c r="C51" s="26" t="s">
        <v>14</v>
      </c>
      <c r="L51" s="30"/>
    </row>
    <row r="52" spans="2:12" s="1" customFormat="1" ht="16.5" customHeight="1">
      <c r="B52" s="30"/>
      <c r="E52" s="293" t="str">
        <f>E7</f>
        <v>ÚPRAVY HŘBITOVA KBELY- ETAPA1</v>
      </c>
      <c r="F52" s="294"/>
      <c r="G52" s="294"/>
      <c r="H52" s="294"/>
      <c r="L52" s="30"/>
    </row>
    <row r="53" spans="2:12" ht="12" customHeight="1">
      <c r="B53" s="20"/>
      <c r="C53" s="26" t="s">
        <v>116</v>
      </c>
      <c r="L53" s="20"/>
    </row>
    <row r="54" spans="2:12" ht="16.5" customHeight="1">
      <c r="B54" s="20"/>
      <c r="E54" s="293" t="s">
        <v>117</v>
      </c>
      <c r="F54" s="265"/>
      <c r="G54" s="265"/>
      <c r="H54" s="265"/>
      <c r="L54" s="20"/>
    </row>
    <row r="55" spans="2:12" ht="12" customHeight="1">
      <c r="B55" s="20"/>
      <c r="C55" s="26" t="s">
        <v>118</v>
      </c>
      <c r="L55" s="20"/>
    </row>
    <row r="56" spans="2:12" s="1" customFormat="1" ht="16.5" customHeight="1">
      <c r="B56" s="30"/>
      <c r="E56" s="291" t="s">
        <v>214</v>
      </c>
      <c r="F56" s="295"/>
      <c r="G56" s="295"/>
      <c r="H56" s="295"/>
      <c r="L56" s="30"/>
    </row>
    <row r="57" spans="2:12" s="1" customFormat="1" ht="12" customHeight="1">
      <c r="B57" s="30"/>
      <c r="C57" s="26" t="s">
        <v>120</v>
      </c>
      <c r="L57" s="30"/>
    </row>
    <row r="58" spans="2:12" s="1" customFormat="1" ht="16.5" customHeight="1">
      <c r="B58" s="30"/>
      <c r="E58" s="261" t="str">
        <f>E13</f>
        <v>ZBV-06b - vícepráce</v>
      </c>
      <c r="F58" s="295"/>
      <c r="G58" s="295"/>
      <c r="H58" s="295"/>
      <c r="L58" s="30"/>
    </row>
    <row r="59" spans="2:12" s="1" customFormat="1" ht="6.95" customHeight="1">
      <c r="B59" s="30"/>
      <c r="L59" s="30"/>
    </row>
    <row r="60" spans="2:12" s="1" customFormat="1" ht="12" customHeight="1">
      <c r="B60" s="30"/>
      <c r="C60" s="26" t="s">
        <v>19</v>
      </c>
      <c r="F60" s="24" t="str">
        <f>F16</f>
        <v>Praha 9-Kbely</v>
      </c>
      <c r="I60" s="26" t="s">
        <v>21</v>
      </c>
      <c r="J60" s="47">
        <f>IF(J16="","",J16)</f>
        <v>0</v>
      </c>
      <c r="L60" s="30"/>
    </row>
    <row r="61" spans="2:12" s="1" customFormat="1" ht="6.95" customHeight="1">
      <c r="B61" s="30"/>
      <c r="L61" s="30"/>
    </row>
    <row r="62" spans="2:12" s="1" customFormat="1" ht="25.7" customHeight="1">
      <c r="B62" s="30"/>
      <c r="C62" s="26" t="s">
        <v>26</v>
      </c>
      <c r="F62" s="24" t="str">
        <f>E19</f>
        <v>MČ Praha 19, Semilská 43/1, 197 00 Praha 9 - Kbely</v>
      </c>
      <c r="I62" s="26" t="s">
        <v>36</v>
      </c>
      <c r="J62" s="28" t="str">
        <f>E25</f>
        <v>Ing.Jan Pustějovský, Ph.D.</v>
      </c>
      <c r="L62" s="30"/>
    </row>
    <row r="63" spans="2:12" s="1" customFormat="1" ht="15.2" customHeight="1">
      <c r="B63" s="30"/>
      <c r="C63" s="26" t="s">
        <v>32</v>
      </c>
      <c r="F63" s="24" t="str">
        <f>IF(E22="","",E22)</f>
        <v>IWU s.r.o.</v>
      </c>
      <c r="I63" s="26" t="s">
        <v>39</v>
      </c>
      <c r="J63" s="28" t="str">
        <f>E28</f>
        <v xml:space="preserve"> </v>
      </c>
      <c r="L63" s="30"/>
    </row>
    <row r="64" spans="2:12" s="1" customFormat="1" ht="10.35" customHeight="1">
      <c r="B64" s="30"/>
      <c r="L64" s="30"/>
    </row>
    <row r="65" spans="2:47" s="1" customFormat="1" ht="29.25" customHeight="1">
      <c r="B65" s="30"/>
      <c r="C65" s="98" t="s">
        <v>123</v>
      </c>
      <c r="D65" s="92"/>
      <c r="E65" s="92"/>
      <c r="F65" s="92"/>
      <c r="G65" s="92"/>
      <c r="H65" s="92"/>
      <c r="I65" s="92"/>
      <c r="J65" s="99" t="s">
        <v>124</v>
      </c>
      <c r="K65" s="92"/>
      <c r="L65" s="30"/>
    </row>
    <row r="66" spans="2:47" s="1" customFormat="1" ht="10.35" customHeight="1">
      <c r="B66" s="30"/>
      <c r="L66" s="30"/>
    </row>
    <row r="67" spans="2:47" s="1" customFormat="1" ht="22.8" customHeight="1">
      <c r="B67" s="30"/>
      <c r="C67" s="100" t="s">
        <v>75</v>
      </c>
      <c r="J67" s="61">
        <f>J94</f>
        <v>127697.01999999999</v>
      </c>
      <c r="L67" s="30"/>
      <c r="AU67" s="17" t="s">
        <v>125</v>
      </c>
    </row>
    <row r="68" spans="2:47" s="8" customFormat="1" ht="24.95" customHeight="1">
      <c r="B68" s="101"/>
      <c r="D68" s="102" t="s">
        <v>126</v>
      </c>
      <c r="E68" s="103"/>
      <c r="F68" s="103"/>
      <c r="G68" s="103"/>
      <c r="H68" s="103"/>
      <c r="I68" s="103"/>
      <c r="J68" s="104">
        <f>J95</f>
        <v>127697.01999999999</v>
      </c>
      <c r="L68" s="101"/>
    </row>
    <row r="69" spans="2:47" s="9" customFormat="1" ht="19.899999999999999" customHeight="1">
      <c r="B69" s="105"/>
      <c r="D69" s="106" t="s">
        <v>127</v>
      </c>
      <c r="E69" s="107"/>
      <c r="F69" s="107"/>
      <c r="G69" s="107"/>
      <c r="H69" s="107"/>
      <c r="I69" s="107"/>
      <c r="J69" s="108">
        <f>J96</f>
        <v>80300</v>
      </c>
      <c r="L69" s="105"/>
    </row>
    <row r="70" spans="2:47" s="9" customFormat="1" ht="19.899999999999999" customHeight="1">
      <c r="B70" s="105"/>
      <c r="D70" s="106" t="s">
        <v>128</v>
      </c>
      <c r="E70" s="107"/>
      <c r="F70" s="107"/>
      <c r="G70" s="107"/>
      <c r="H70" s="107"/>
      <c r="I70" s="107"/>
      <c r="J70" s="108">
        <f>J103</f>
        <v>47397.02</v>
      </c>
      <c r="L70" s="105"/>
    </row>
    <row r="71" spans="2:47" s="1" customFormat="1" ht="21.85" customHeight="1">
      <c r="B71" s="30"/>
      <c r="L71" s="30"/>
    </row>
    <row r="72" spans="2:47" s="1" customFormat="1" ht="6.95" customHeight="1"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30"/>
    </row>
    <row r="76" spans="2:47" s="1" customFormat="1" ht="6.95" customHeight="1"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30"/>
    </row>
    <row r="77" spans="2:47" s="1" customFormat="1" ht="24.95" customHeight="1">
      <c r="B77" s="30"/>
      <c r="C77" s="21" t="s">
        <v>129</v>
      </c>
      <c r="L77" s="30"/>
    </row>
    <row r="78" spans="2:47" s="1" customFormat="1" ht="6.95" customHeight="1">
      <c r="B78" s="30"/>
      <c r="L78" s="30"/>
    </row>
    <row r="79" spans="2:47" s="1" customFormat="1" ht="12" customHeight="1">
      <c r="B79" s="30"/>
      <c r="C79" s="26" t="s">
        <v>14</v>
      </c>
      <c r="L79" s="30"/>
    </row>
    <row r="80" spans="2:47" s="1" customFormat="1" ht="16.5" customHeight="1">
      <c r="B80" s="30"/>
      <c r="E80" s="293" t="str">
        <f>E7</f>
        <v>ÚPRAVY HŘBITOVA KBELY- ETAPA1</v>
      </c>
      <c r="F80" s="294"/>
      <c r="G80" s="294"/>
      <c r="H80" s="294"/>
      <c r="L80" s="30"/>
    </row>
    <row r="81" spans="2:63" ht="12" customHeight="1">
      <c r="B81" s="20"/>
      <c r="C81" s="26" t="s">
        <v>116</v>
      </c>
      <c r="L81" s="20"/>
    </row>
    <row r="82" spans="2:63" ht="16.5" customHeight="1">
      <c r="B82" s="20"/>
      <c r="E82" s="293" t="s">
        <v>117</v>
      </c>
      <c r="F82" s="265"/>
      <c r="G82" s="265"/>
      <c r="H82" s="265"/>
      <c r="L82" s="20"/>
    </row>
    <row r="83" spans="2:63" ht="12" customHeight="1">
      <c r="B83" s="20"/>
      <c r="C83" s="26" t="s">
        <v>118</v>
      </c>
      <c r="L83" s="20"/>
    </row>
    <row r="84" spans="2:63" s="1" customFormat="1" ht="16.5" customHeight="1">
      <c r="B84" s="30"/>
      <c r="E84" s="291" t="s">
        <v>214</v>
      </c>
      <c r="F84" s="295"/>
      <c r="G84" s="295"/>
      <c r="H84" s="295"/>
      <c r="L84" s="30"/>
    </row>
    <row r="85" spans="2:63" s="1" customFormat="1" ht="12" customHeight="1">
      <c r="B85" s="30"/>
      <c r="C85" s="26" t="s">
        <v>120</v>
      </c>
      <c r="L85" s="30"/>
    </row>
    <row r="86" spans="2:63" s="1" customFormat="1" ht="16.5" customHeight="1">
      <c r="B86" s="30"/>
      <c r="E86" s="261" t="str">
        <f>E13</f>
        <v>ZBV-06b - vícepráce</v>
      </c>
      <c r="F86" s="295"/>
      <c r="G86" s="295"/>
      <c r="H86" s="295"/>
      <c r="L86" s="30"/>
    </row>
    <row r="87" spans="2:63" s="1" customFormat="1" ht="6.95" customHeight="1">
      <c r="B87" s="30"/>
      <c r="L87" s="30"/>
    </row>
    <row r="88" spans="2:63" s="1" customFormat="1" ht="12" customHeight="1">
      <c r="B88" s="30"/>
      <c r="C88" s="26" t="s">
        <v>19</v>
      </c>
      <c r="F88" s="24" t="str">
        <f>F16</f>
        <v>Praha 9-Kbely</v>
      </c>
      <c r="I88" s="26" t="s">
        <v>21</v>
      </c>
      <c r="J88" s="47">
        <f>IF(J16="","",J16)</f>
        <v>0</v>
      </c>
      <c r="L88" s="30"/>
    </row>
    <row r="89" spans="2:63" s="1" customFormat="1" ht="6.95" customHeight="1">
      <c r="B89" s="30"/>
      <c r="L89" s="30"/>
    </row>
    <row r="90" spans="2:63" s="1" customFormat="1" ht="25.7" customHeight="1">
      <c r="B90" s="30"/>
      <c r="C90" s="26" t="s">
        <v>26</v>
      </c>
      <c r="F90" s="24" t="str">
        <f>E19</f>
        <v>MČ Praha 19, Semilská 43/1, 197 00 Praha 9 - Kbely</v>
      </c>
      <c r="I90" s="26" t="s">
        <v>36</v>
      </c>
      <c r="J90" s="28" t="str">
        <f>E25</f>
        <v>Ing.Jan Pustějovský, Ph.D.</v>
      </c>
      <c r="L90" s="30"/>
    </row>
    <row r="91" spans="2:63" s="1" customFormat="1" ht="15.2" customHeight="1">
      <c r="B91" s="30"/>
      <c r="C91" s="26" t="s">
        <v>32</v>
      </c>
      <c r="F91" s="24" t="str">
        <f>IF(E22="","",E22)</f>
        <v>IWU s.r.o.</v>
      </c>
      <c r="I91" s="26" t="s">
        <v>39</v>
      </c>
      <c r="J91" s="28" t="str">
        <f>E28</f>
        <v xml:space="preserve"> </v>
      </c>
      <c r="L91" s="30"/>
    </row>
    <row r="92" spans="2:63" s="1" customFormat="1" ht="10.35" customHeight="1">
      <c r="B92" s="30"/>
      <c r="L92" s="30"/>
    </row>
    <row r="93" spans="2:63" s="10" customFormat="1" ht="29.25" customHeight="1">
      <c r="B93" s="109"/>
      <c r="C93" s="110" t="s">
        <v>130</v>
      </c>
      <c r="D93" s="111" t="s">
        <v>62</v>
      </c>
      <c r="E93" s="111" t="s">
        <v>58</v>
      </c>
      <c r="F93" s="111" t="s">
        <v>59</v>
      </c>
      <c r="G93" s="111" t="s">
        <v>131</v>
      </c>
      <c r="H93" s="111" t="s">
        <v>132</v>
      </c>
      <c r="I93" s="111" t="s">
        <v>133</v>
      </c>
      <c r="J93" s="111" t="s">
        <v>124</v>
      </c>
      <c r="K93" s="112" t="s">
        <v>134</v>
      </c>
      <c r="L93" s="109"/>
      <c r="M93" s="54" t="s">
        <v>31</v>
      </c>
      <c r="N93" s="55" t="s">
        <v>47</v>
      </c>
      <c r="O93" s="55" t="s">
        <v>135</v>
      </c>
      <c r="P93" s="55" t="s">
        <v>136</v>
      </c>
      <c r="Q93" s="55" t="s">
        <v>137</v>
      </c>
      <c r="R93" s="55" t="s">
        <v>138</v>
      </c>
      <c r="S93" s="55" t="s">
        <v>139</v>
      </c>
      <c r="T93" s="56" t="s">
        <v>140</v>
      </c>
    </row>
    <row r="94" spans="2:63" s="1" customFormat="1" ht="22.8" customHeight="1">
      <c r="B94" s="30"/>
      <c r="C94" s="59" t="s">
        <v>141</v>
      </c>
      <c r="J94" s="113">
        <f>BK94</f>
        <v>127697.01999999999</v>
      </c>
      <c r="L94" s="30"/>
      <c r="M94" s="57"/>
      <c r="N94" s="48"/>
      <c r="O94" s="48"/>
      <c r="P94" s="114">
        <f>P95</f>
        <v>29.178724000000006</v>
      </c>
      <c r="Q94" s="48"/>
      <c r="R94" s="114">
        <f>R95</f>
        <v>10.751829999999998</v>
      </c>
      <c r="S94" s="48"/>
      <c r="T94" s="115">
        <f>T95</f>
        <v>0</v>
      </c>
      <c r="AT94" s="17" t="s">
        <v>76</v>
      </c>
      <c r="AU94" s="17" t="s">
        <v>125</v>
      </c>
      <c r="BK94" s="116">
        <f>BK95</f>
        <v>127697.01999999999</v>
      </c>
    </row>
    <row r="95" spans="2:63" s="11" customFormat="1" ht="25.9" customHeight="1">
      <c r="B95" s="117"/>
      <c r="D95" s="118" t="s">
        <v>76</v>
      </c>
      <c r="E95" s="119" t="s">
        <v>142</v>
      </c>
      <c r="F95" s="119" t="s">
        <v>143</v>
      </c>
      <c r="J95" s="120">
        <f>BK95</f>
        <v>127697.01999999999</v>
      </c>
      <c r="L95" s="117"/>
      <c r="M95" s="121"/>
      <c r="P95" s="122">
        <f>P96+P103</f>
        <v>29.178724000000006</v>
      </c>
      <c r="R95" s="122">
        <f>R96+R103</f>
        <v>10.751829999999998</v>
      </c>
      <c r="T95" s="123">
        <f>T96+T103</f>
        <v>0</v>
      </c>
      <c r="AR95" s="118" t="s">
        <v>84</v>
      </c>
      <c r="AT95" s="124" t="s">
        <v>76</v>
      </c>
      <c r="AU95" s="124" t="s">
        <v>77</v>
      </c>
      <c r="AY95" s="118" t="s">
        <v>144</v>
      </c>
      <c r="BK95" s="125">
        <f>BK96+BK103</f>
        <v>127697.01999999999</v>
      </c>
    </row>
    <row r="96" spans="2:63" s="11" customFormat="1" ht="22.8" customHeight="1">
      <c r="B96" s="117"/>
      <c r="D96" s="118" t="s">
        <v>76</v>
      </c>
      <c r="E96" s="126" t="s">
        <v>94</v>
      </c>
      <c r="F96" s="126" t="s">
        <v>145</v>
      </c>
      <c r="J96" s="127">
        <f>BK96</f>
        <v>80300</v>
      </c>
      <c r="L96" s="117"/>
      <c r="M96" s="121"/>
      <c r="P96" s="122">
        <f>SUM(P97:P102)</f>
        <v>5.52</v>
      </c>
      <c r="R96" s="122">
        <f>SUM(R97:R102)</f>
        <v>10.751829999999998</v>
      </c>
      <c r="T96" s="123">
        <f>SUM(T97:T102)</f>
        <v>0</v>
      </c>
      <c r="AR96" s="118" t="s">
        <v>84</v>
      </c>
      <c r="AT96" s="124" t="s">
        <v>76</v>
      </c>
      <c r="AU96" s="124" t="s">
        <v>84</v>
      </c>
      <c r="AY96" s="118" t="s">
        <v>144</v>
      </c>
      <c r="BK96" s="125">
        <f>SUM(BK97:BK102)</f>
        <v>80300</v>
      </c>
    </row>
    <row r="97" spans="2:65" s="1" customFormat="1" ht="24.2" customHeight="1">
      <c r="B97" s="30"/>
      <c r="C97" s="128" t="s">
        <v>84</v>
      </c>
      <c r="D97" s="128" t="s">
        <v>146</v>
      </c>
      <c r="E97" s="129" t="s">
        <v>147</v>
      </c>
      <c r="F97" s="130" t="s">
        <v>148</v>
      </c>
      <c r="G97" s="131" t="s">
        <v>149</v>
      </c>
      <c r="H97" s="132">
        <v>1</v>
      </c>
      <c r="I97" s="133">
        <v>1490</v>
      </c>
      <c r="J97" s="133">
        <f>ROUND(I97*H97,2)</f>
        <v>1490</v>
      </c>
      <c r="K97" s="130" t="s">
        <v>150</v>
      </c>
      <c r="L97" s="30"/>
      <c r="M97" s="134" t="s">
        <v>31</v>
      </c>
      <c r="N97" s="135" t="s">
        <v>48</v>
      </c>
      <c r="O97" s="136">
        <v>1.224</v>
      </c>
      <c r="P97" s="136">
        <f>O97*H97</f>
        <v>1.224</v>
      </c>
      <c r="Q97" s="136">
        <v>0.10753</v>
      </c>
      <c r="R97" s="136">
        <f>Q97*H97</f>
        <v>0.10753</v>
      </c>
      <c r="S97" s="136">
        <v>0</v>
      </c>
      <c r="T97" s="137">
        <f>S97*H97</f>
        <v>0</v>
      </c>
      <c r="AR97" s="138" t="s">
        <v>151</v>
      </c>
      <c r="AT97" s="138" t="s">
        <v>146</v>
      </c>
      <c r="AU97" s="138" t="s">
        <v>86</v>
      </c>
      <c r="AY97" s="17" t="s">
        <v>144</v>
      </c>
      <c r="BE97" s="139">
        <f>IF(N97="základní",J97,0)</f>
        <v>1490</v>
      </c>
      <c r="BF97" s="139">
        <f>IF(N97="snížená",J97,0)</f>
        <v>0</v>
      </c>
      <c r="BG97" s="139">
        <f>IF(N97="zákl. přenesená",J97,0)</f>
        <v>0</v>
      </c>
      <c r="BH97" s="139">
        <f>IF(N97="sníž. přenesená",J97,0)</f>
        <v>0</v>
      </c>
      <c r="BI97" s="139">
        <f>IF(N97="nulová",J97,0)</f>
        <v>0</v>
      </c>
      <c r="BJ97" s="17" t="s">
        <v>84</v>
      </c>
      <c r="BK97" s="139">
        <f>ROUND(I97*H97,2)</f>
        <v>1490</v>
      </c>
      <c r="BL97" s="17" t="s">
        <v>151</v>
      </c>
      <c r="BM97" s="138" t="s">
        <v>216</v>
      </c>
    </row>
    <row r="98" spans="2:65" s="1" customFormat="1" ht="10.15">
      <c r="B98" s="30"/>
      <c r="D98" s="140" t="s">
        <v>153</v>
      </c>
      <c r="F98" s="141" t="s">
        <v>154</v>
      </c>
      <c r="L98" s="30"/>
      <c r="M98" s="142"/>
      <c r="T98" s="51"/>
      <c r="AT98" s="17" t="s">
        <v>153</v>
      </c>
      <c r="AU98" s="17" t="s">
        <v>86</v>
      </c>
    </row>
    <row r="99" spans="2:65" s="1" customFormat="1" ht="16.5" customHeight="1">
      <c r="B99" s="30"/>
      <c r="C99" s="143" t="s">
        <v>86</v>
      </c>
      <c r="D99" s="143" t="s">
        <v>155</v>
      </c>
      <c r="E99" s="144" t="s">
        <v>156</v>
      </c>
      <c r="F99" s="145" t="s">
        <v>157</v>
      </c>
      <c r="G99" s="146" t="s">
        <v>158</v>
      </c>
      <c r="H99" s="147">
        <v>1.7</v>
      </c>
      <c r="I99" s="148">
        <v>20400</v>
      </c>
      <c r="J99" s="148">
        <f>ROUND(I99*H99,2)</f>
        <v>34680</v>
      </c>
      <c r="K99" s="145" t="s">
        <v>150</v>
      </c>
      <c r="L99" s="149"/>
      <c r="M99" s="150" t="s">
        <v>31</v>
      </c>
      <c r="N99" s="151" t="s">
        <v>48</v>
      </c>
      <c r="O99" s="136">
        <v>0</v>
      </c>
      <c r="P99" s="136">
        <f>O99*H99</f>
        <v>0</v>
      </c>
      <c r="Q99" s="136">
        <v>2.4</v>
      </c>
      <c r="R99" s="136">
        <f>Q99*H99</f>
        <v>4.08</v>
      </c>
      <c r="S99" s="136">
        <v>0</v>
      </c>
      <c r="T99" s="137">
        <f>S99*H99</f>
        <v>0</v>
      </c>
      <c r="AR99" s="138" t="s">
        <v>159</v>
      </c>
      <c r="AT99" s="138" t="s">
        <v>155</v>
      </c>
      <c r="AU99" s="138" t="s">
        <v>86</v>
      </c>
      <c r="AY99" s="17" t="s">
        <v>144</v>
      </c>
      <c r="BE99" s="139">
        <f>IF(N99="základní",J99,0)</f>
        <v>34680</v>
      </c>
      <c r="BF99" s="139">
        <f>IF(N99="snížená",J99,0)</f>
        <v>0</v>
      </c>
      <c r="BG99" s="139">
        <f>IF(N99="zákl. přenesená",J99,0)</f>
        <v>0</v>
      </c>
      <c r="BH99" s="139">
        <f>IF(N99="sníž. přenesená",J99,0)</f>
        <v>0</v>
      </c>
      <c r="BI99" s="139">
        <f>IF(N99="nulová",J99,0)</f>
        <v>0</v>
      </c>
      <c r="BJ99" s="17" t="s">
        <v>84</v>
      </c>
      <c r="BK99" s="139">
        <f>ROUND(I99*H99,2)</f>
        <v>34680</v>
      </c>
      <c r="BL99" s="17" t="s">
        <v>151</v>
      </c>
      <c r="BM99" s="138" t="s">
        <v>217</v>
      </c>
    </row>
    <row r="100" spans="2:65" s="1" customFormat="1" ht="24.2" customHeight="1">
      <c r="B100" s="30"/>
      <c r="C100" s="128" t="s">
        <v>94</v>
      </c>
      <c r="D100" s="128" t="s">
        <v>146</v>
      </c>
      <c r="E100" s="129" t="s">
        <v>161</v>
      </c>
      <c r="F100" s="130" t="s">
        <v>162</v>
      </c>
      <c r="G100" s="131" t="s">
        <v>149</v>
      </c>
      <c r="H100" s="132">
        <v>3</v>
      </c>
      <c r="I100" s="133">
        <v>1750</v>
      </c>
      <c r="J100" s="133">
        <f>ROUND(I100*H100,2)</f>
        <v>5250</v>
      </c>
      <c r="K100" s="130" t="s">
        <v>150</v>
      </c>
      <c r="L100" s="30"/>
      <c r="M100" s="134" t="s">
        <v>31</v>
      </c>
      <c r="N100" s="135" t="s">
        <v>48</v>
      </c>
      <c r="O100" s="136">
        <v>1.4319999999999999</v>
      </c>
      <c r="P100" s="136">
        <f>O100*H100</f>
        <v>4.2959999999999994</v>
      </c>
      <c r="Q100" s="136">
        <v>0.13209999999999997</v>
      </c>
      <c r="R100" s="136">
        <f>Q100*H100</f>
        <v>0.39629999999999987</v>
      </c>
      <c r="S100" s="136">
        <v>0</v>
      </c>
      <c r="T100" s="137">
        <f>S100*H100</f>
        <v>0</v>
      </c>
      <c r="AR100" s="138" t="s">
        <v>151</v>
      </c>
      <c r="AT100" s="138" t="s">
        <v>146</v>
      </c>
      <c r="AU100" s="138" t="s">
        <v>86</v>
      </c>
      <c r="AY100" s="17" t="s">
        <v>144</v>
      </c>
      <c r="BE100" s="139">
        <f>IF(N100="základní",J100,0)</f>
        <v>5250</v>
      </c>
      <c r="BF100" s="139">
        <f>IF(N100="snížená",J100,0)</f>
        <v>0</v>
      </c>
      <c r="BG100" s="139">
        <f>IF(N100="zákl. přenesená",J100,0)</f>
        <v>0</v>
      </c>
      <c r="BH100" s="139">
        <f>IF(N100="sníž. přenesená",J100,0)</f>
        <v>0</v>
      </c>
      <c r="BI100" s="139">
        <f>IF(N100="nulová",J100,0)</f>
        <v>0</v>
      </c>
      <c r="BJ100" s="17" t="s">
        <v>84</v>
      </c>
      <c r="BK100" s="139">
        <f>ROUND(I100*H100,2)</f>
        <v>5250</v>
      </c>
      <c r="BL100" s="17" t="s">
        <v>151</v>
      </c>
      <c r="BM100" s="138" t="s">
        <v>218</v>
      </c>
    </row>
    <row r="101" spans="2:65" s="1" customFormat="1" ht="10.15">
      <c r="B101" s="30"/>
      <c r="D101" s="140" t="s">
        <v>153</v>
      </c>
      <c r="F101" s="141" t="s">
        <v>164</v>
      </c>
      <c r="L101" s="30"/>
      <c r="M101" s="142"/>
      <c r="T101" s="51"/>
      <c r="AT101" s="17" t="s">
        <v>153</v>
      </c>
      <c r="AU101" s="17" t="s">
        <v>86</v>
      </c>
    </row>
    <row r="102" spans="2:65" s="1" customFormat="1" ht="16.5" customHeight="1">
      <c r="B102" s="30"/>
      <c r="C102" s="143" t="s">
        <v>151</v>
      </c>
      <c r="D102" s="143" t="s">
        <v>155</v>
      </c>
      <c r="E102" s="144" t="s">
        <v>165</v>
      </c>
      <c r="F102" s="145" t="s">
        <v>166</v>
      </c>
      <c r="G102" s="146" t="s">
        <v>158</v>
      </c>
      <c r="H102" s="147">
        <v>2.4</v>
      </c>
      <c r="I102" s="148">
        <v>16200</v>
      </c>
      <c r="J102" s="148">
        <f>ROUND(I102*H102,2)</f>
        <v>38880</v>
      </c>
      <c r="K102" s="145" t="s">
        <v>150</v>
      </c>
      <c r="L102" s="149"/>
      <c r="M102" s="150" t="s">
        <v>31</v>
      </c>
      <c r="N102" s="151" t="s">
        <v>48</v>
      </c>
      <c r="O102" s="136">
        <v>0</v>
      </c>
      <c r="P102" s="136">
        <f>O102*H102</f>
        <v>0</v>
      </c>
      <c r="Q102" s="136">
        <v>2.57</v>
      </c>
      <c r="R102" s="136">
        <f>Q102*H102</f>
        <v>6.1679999999999993</v>
      </c>
      <c r="S102" s="136">
        <v>0</v>
      </c>
      <c r="T102" s="137">
        <f>S102*H102</f>
        <v>0</v>
      </c>
      <c r="AR102" s="138" t="s">
        <v>159</v>
      </c>
      <c r="AT102" s="138" t="s">
        <v>155</v>
      </c>
      <c r="AU102" s="138" t="s">
        <v>86</v>
      </c>
      <c r="AY102" s="17" t="s">
        <v>144</v>
      </c>
      <c r="BE102" s="139">
        <f>IF(N102="základní",J102,0)</f>
        <v>38880</v>
      </c>
      <c r="BF102" s="139">
        <f>IF(N102="snížená",J102,0)</f>
        <v>0</v>
      </c>
      <c r="BG102" s="139">
        <f>IF(N102="zákl. přenesená",J102,0)</f>
        <v>0</v>
      </c>
      <c r="BH102" s="139">
        <f>IF(N102="sníž. přenesená",J102,0)</f>
        <v>0</v>
      </c>
      <c r="BI102" s="139">
        <f>IF(N102="nulová",J102,0)</f>
        <v>0</v>
      </c>
      <c r="BJ102" s="17" t="s">
        <v>84</v>
      </c>
      <c r="BK102" s="139">
        <f>ROUND(I102*H102,2)</f>
        <v>38880</v>
      </c>
      <c r="BL102" s="17" t="s">
        <v>151</v>
      </c>
      <c r="BM102" s="138" t="s">
        <v>219</v>
      </c>
    </row>
    <row r="103" spans="2:65" s="11" customFormat="1" ht="22.8" customHeight="1">
      <c r="B103" s="117"/>
      <c r="D103" s="118" t="s">
        <v>76</v>
      </c>
      <c r="E103" s="126" t="s">
        <v>168</v>
      </c>
      <c r="F103" s="126" t="s">
        <v>169</v>
      </c>
      <c r="J103" s="127">
        <f>BK103</f>
        <v>47397.02</v>
      </c>
      <c r="L103" s="117"/>
      <c r="M103" s="121"/>
      <c r="P103" s="122">
        <f>SUM(P104:P110)</f>
        <v>23.658724000000007</v>
      </c>
      <c r="R103" s="122">
        <f>SUM(R104:R110)</f>
        <v>0</v>
      </c>
      <c r="T103" s="123">
        <f>SUM(T104:T110)</f>
        <v>0</v>
      </c>
      <c r="AR103" s="118" t="s">
        <v>84</v>
      </c>
      <c r="AT103" s="124" t="s">
        <v>76</v>
      </c>
      <c r="AU103" s="124" t="s">
        <v>84</v>
      </c>
      <c r="AY103" s="118" t="s">
        <v>144</v>
      </c>
      <c r="BK103" s="125">
        <f>SUM(BK104:BK110)</f>
        <v>47397.02</v>
      </c>
    </row>
    <row r="104" spans="2:65" s="1" customFormat="1" ht="44.25" customHeight="1">
      <c r="B104" s="30"/>
      <c r="C104" s="128" t="s">
        <v>190</v>
      </c>
      <c r="D104" s="128" t="s">
        <v>146</v>
      </c>
      <c r="E104" s="129" t="s">
        <v>171</v>
      </c>
      <c r="F104" s="130" t="s">
        <v>172</v>
      </c>
      <c r="G104" s="131" t="s">
        <v>173</v>
      </c>
      <c r="H104" s="132">
        <v>10.752000000000001</v>
      </c>
      <c r="I104" s="133">
        <v>564</v>
      </c>
      <c r="J104" s="133">
        <f>ROUND(I104*H104,2)</f>
        <v>6064.13</v>
      </c>
      <c r="K104" s="130" t="s">
        <v>150</v>
      </c>
      <c r="L104" s="30"/>
      <c r="M104" s="134" t="s">
        <v>31</v>
      </c>
      <c r="N104" s="135" t="s">
        <v>48</v>
      </c>
      <c r="O104" s="136">
        <v>0.47199999999999998</v>
      </c>
      <c r="P104" s="136">
        <f>O104*H104</f>
        <v>5.0749440000000003</v>
      </c>
      <c r="Q104" s="136">
        <v>0</v>
      </c>
      <c r="R104" s="136">
        <f>Q104*H104</f>
        <v>0</v>
      </c>
      <c r="S104" s="136">
        <v>0</v>
      </c>
      <c r="T104" s="137">
        <f>S104*H104</f>
        <v>0</v>
      </c>
      <c r="AR104" s="138" t="s">
        <v>151</v>
      </c>
      <c r="AT104" s="138" t="s">
        <v>146</v>
      </c>
      <c r="AU104" s="138" t="s">
        <v>86</v>
      </c>
      <c r="AY104" s="17" t="s">
        <v>144</v>
      </c>
      <c r="BE104" s="139">
        <f>IF(N104="základní",J104,0)</f>
        <v>6064.13</v>
      </c>
      <c r="BF104" s="139">
        <f>IF(N104="snížená",J104,0)</f>
        <v>0</v>
      </c>
      <c r="BG104" s="139">
        <f>IF(N104="zákl. přenesená",J104,0)</f>
        <v>0</v>
      </c>
      <c r="BH104" s="139">
        <f>IF(N104="sníž. přenesená",J104,0)</f>
        <v>0</v>
      </c>
      <c r="BI104" s="139">
        <f>IF(N104="nulová",J104,0)</f>
        <v>0</v>
      </c>
      <c r="BJ104" s="17" t="s">
        <v>84</v>
      </c>
      <c r="BK104" s="139">
        <f>ROUND(I104*H104,2)</f>
        <v>6064.13</v>
      </c>
      <c r="BL104" s="17" t="s">
        <v>151</v>
      </c>
      <c r="BM104" s="138" t="s">
        <v>220</v>
      </c>
    </row>
    <row r="105" spans="2:65" s="1" customFormat="1" ht="10.15">
      <c r="B105" s="30"/>
      <c r="D105" s="140" t="s">
        <v>153</v>
      </c>
      <c r="F105" s="141" t="s">
        <v>175</v>
      </c>
      <c r="L105" s="30"/>
      <c r="M105" s="142"/>
      <c r="T105" s="51"/>
      <c r="AT105" s="17" t="s">
        <v>153</v>
      </c>
      <c r="AU105" s="17" t="s">
        <v>86</v>
      </c>
    </row>
    <row r="106" spans="2:65" s="1" customFormat="1" ht="49.05" customHeight="1">
      <c r="B106" s="30"/>
      <c r="C106" s="128" t="s">
        <v>192</v>
      </c>
      <c r="D106" s="128" t="s">
        <v>146</v>
      </c>
      <c r="E106" s="129" t="s">
        <v>176</v>
      </c>
      <c r="F106" s="130" t="s">
        <v>177</v>
      </c>
      <c r="G106" s="131" t="s">
        <v>173</v>
      </c>
      <c r="H106" s="132">
        <v>320.41000000000003</v>
      </c>
      <c r="I106" s="133">
        <v>129</v>
      </c>
      <c r="J106" s="133">
        <f>ROUND(I106*H106,2)</f>
        <v>41332.89</v>
      </c>
      <c r="K106" s="130" t="s">
        <v>150</v>
      </c>
      <c r="L106" s="30"/>
      <c r="M106" s="134" t="s">
        <v>31</v>
      </c>
      <c r="N106" s="135" t="s">
        <v>48</v>
      </c>
      <c r="O106" s="136">
        <v>5.800000000000001E-2</v>
      </c>
      <c r="P106" s="136">
        <f>O106*H106</f>
        <v>18.583780000000004</v>
      </c>
      <c r="Q106" s="136">
        <v>0</v>
      </c>
      <c r="R106" s="136">
        <f>Q106*H106</f>
        <v>0</v>
      </c>
      <c r="S106" s="136">
        <v>0</v>
      </c>
      <c r="T106" s="137">
        <f>S106*H106</f>
        <v>0</v>
      </c>
      <c r="AR106" s="138" t="s">
        <v>151</v>
      </c>
      <c r="AT106" s="138" t="s">
        <v>146</v>
      </c>
      <c r="AU106" s="138" t="s">
        <v>86</v>
      </c>
      <c r="AY106" s="17" t="s">
        <v>144</v>
      </c>
      <c r="BE106" s="139">
        <f>IF(N106="základní",J106,0)</f>
        <v>41332.89</v>
      </c>
      <c r="BF106" s="139">
        <f>IF(N106="snížená",J106,0)</f>
        <v>0</v>
      </c>
      <c r="BG106" s="139">
        <f>IF(N106="zákl. přenesená",J106,0)</f>
        <v>0</v>
      </c>
      <c r="BH106" s="139">
        <f>IF(N106="sníž. přenesená",J106,0)</f>
        <v>0</v>
      </c>
      <c r="BI106" s="139">
        <f>IF(N106="nulová",J106,0)</f>
        <v>0</v>
      </c>
      <c r="BJ106" s="17" t="s">
        <v>84</v>
      </c>
      <c r="BK106" s="139">
        <f>ROUND(I106*H106,2)</f>
        <v>41332.89</v>
      </c>
      <c r="BL106" s="17" t="s">
        <v>151</v>
      </c>
      <c r="BM106" s="138" t="s">
        <v>221</v>
      </c>
    </row>
    <row r="107" spans="2:65" s="1" customFormat="1" ht="10.15">
      <c r="B107" s="30"/>
      <c r="D107" s="140" t="s">
        <v>153</v>
      </c>
      <c r="F107" s="141" t="s">
        <v>179</v>
      </c>
      <c r="L107" s="30"/>
      <c r="M107" s="142"/>
      <c r="T107" s="51"/>
      <c r="AT107" s="17" t="s">
        <v>153</v>
      </c>
      <c r="AU107" s="17" t="s">
        <v>86</v>
      </c>
    </row>
    <row r="108" spans="2:65" s="12" customFormat="1" ht="10.15">
      <c r="B108" s="152"/>
      <c r="D108" s="153" t="s">
        <v>180</v>
      </c>
      <c r="E108" s="154" t="s">
        <v>31</v>
      </c>
      <c r="F108" s="155" t="s">
        <v>181</v>
      </c>
      <c r="H108" s="154" t="s">
        <v>31</v>
      </c>
      <c r="L108" s="152"/>
      <c r="M108" s="156"/>
      <c r="T108" s="157"/>
      <c r="AT108" s="154" t="s">
        <v>180</v>
      </c>
      <c r="AU108" s="154" t="s">
        <v>86</v>
      </c>
      <c r="AV108" s="12" t="s">
        <v>84</v>
      </c>
      <c r="AW108" s="12" t="s">
        <v>38</v>
      </c>
      <c r="AX108" s="12" t="s">
        <v>77</v>
      </c>
      <c r="AY108" s="154" t="s">
        <v>144</v>
      </c>
    </row>
    <row r="109" spans="2:65" s="13" customFormat="1" ht="10.15">
      <c r="B109" s="158"/>
      <c r="D109" s="153" t="s">
        <v>180</v>
      </c>
      <c r="E109" s="159" t="s">
        <v>31</v>
      </c>
      <c r="F109" s="160" t="s">
        <v>222</v>
      </c>
      <c r="H109" s="161">
        <v>320.41000000000003</v>
      </c>
      <c r="L109" s="158"/>
      <c r="M109" s="162"/>
      <c r="T109" s="163"/>
      <c r="AT109" s="159" t="s">
        <v>180</v>
      </c>
      <c r="AU109" s="159" t="s">
        <v>86</v>
      </c>
      <c r="AV109" s="13" t="s">
        <v>86</v>
      </c>
      <c r="AW109" s="13" t="s">
        <v>38</v>
      </c>
      <c r="AX109" s="13" t="s">
        <v>77</v>
      </c>
      <c r="AY109" s="159" t="s">
        <v>144</v>
      </c>
    </row>
    <row r="110" spans="2:65" s="14" customFormat="1" ht="10.15">
      <c r="B110" s="164"/>
      <c r="D110" s="153" t="s">
        <v>180</v>
      </c>
      <c r="E110" s="165" t="s">
        <v>31</v>
      </c>
      <c r="F110" s="166" t="s">
        <v>183</v>
      </c>
      <c r="H110" s="167">
        <v>320.41000000000003</v>
      </c>
      <c r="L110" s="164"/>
      <c r="M110" s="168"/>
      <c r="N110" s="169"/>
      <c r="O110" s="169"/>
      <c r="P110" s="169"/>
      <c r="Q110" s="169"/>
      <c r="R110" s="169"/>
      <c r="S110" s="169"/>
      <c r="T110" s="170"/>
      <c r="AT110" s="165" t="s">
        <v>180</v>
      </c>
      <c r="AU110" s="165" t="s">
        <v>86</v>
      </c>
      <c r="AV110" s="14" t="s">
        <v>151</v>
      </c>
      <c r="AW110" s="14" t="s">
        <v>38</v>
      </c>
      <c r="AX110" s="14" t="s">
        <v>84</v>
      </c>
      <c r="AY110" s="165" t="s">
        <v>144</v>
      </c>
    </row>
    <row r="111" spans="2:65" s="1" customFormat="1" ht="6.95" customHeight="1"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30"/>
    </row>
  </sheetData>
  <sheetProtection algorithmName="SHA-512" hashValue="2E2r4seTQgrCTYK/d/g4duj3WTIByWVcfs7yrnLwWBaSs+XF4eVdOkB7VtI7iJwU1NT095DWDHpgCQboG0koKA==" saltValue="A6/GosWtjSfuqpVJ64iNtbUzxfP1qmpfy3225JnSReBvZpgZnt+zY4cT3FGNGQTnm2oS58wHiI6NmXhrb2GHQw==" spinCount="100000" sheet="1" objects="1" scenarios="1" formatColumns="0" formatRows="0" autoFilter="0"/>
  <autoFilter ref="C93:K110" xr:uid="{00000000-0009-0000-0000-000005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0500-000000000000}"/>
    <hyperlink ref="F101" r:id="rId2" xr:uid="{00000000-0004-0000-0500-000001000000}"/>
    <hyperlink ref="F105" r:id="rId3" xr:uid="{00000000-0004-0000-0500-000002000000}"/>
    <hyperlink ref="F107" r:id="rId4" xr:uid="{00000000-0004-0000-05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BM111"/>
  <sheetViews>
    <sheetView showGridLines="0" workbookViewId="0"/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2:46" ht="10.15"/>
    <row r="2" spans="2:46" ht="36.950000000000003" customHeight="1"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AT2" s="17" t="s">
        <v>114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86</v>
      </c>
    </row>
    <row r="4" spans="2:46" ht="24.95" customHeight="1">
      <c r="B4" s="20"/>
      <c r="D4" s="21" t="s">
        <v>115</v>
      </c>
      <c r="L4" s="20"/>
      <c r="M4" s="88" t="s">
        <v>10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6" t="s">
        <v>14</v>
      </c>
      <c r="L6" s="20"/>
    </row>
    <row r="7" spans="2:46" ht="16.5" customHeight="1">
      <c r="B7" s="20"/>
      <c r="E7" s="293" t="str">
        <f>'Rekapitulace stavby'!K6</f>
        <v>ÚPRAVY HŘBITOVA KBELY- ETAPA1</v>
      </c>
      <c r="F7" s="294"/>
      <c r="G7" s="294"/>
      <c r="H7" s="294"/>
      <c r="L7" s="20"/>
    </row>
    <row r="8" spans="2:46" ht="12.75">
      <c r="B8" s="20"/>
      <c r="D8" s="26" t="s">
        <v>116</v>
      </c>
      <c r="L8" s="20"/>
    </row>
    <row r="9" spans="2:46" ht="16.5" customHeight="1">
      <c r="B9" s="20"/>
      <c r="E9" s="293" t="s">
        <v>117</v>
      </c>
      <c r="F9" s="265"/>
      <c r="G9" s="265"/>
      <c r="H9" s="265"/>
      <c r="L9" s="20"/>
    </row>
    <row r="10" spans="2:46" ht="12" customHeight="1">
      <c r="B10" s="20"/>
      <c r="D10" s="26" t="s">
        <v>118</v>
      </c>
      <c r="L10" s="20"/>
    </row>
    <row r="11" spans="2:46" s="1" customFormat="1" ht="16.5" customHeight="1">
      <c r="B11" s="30"/>
      <c r="E11" s="291" t="s">
        <v>223</v>
      </c>
      <c r="F11" s="295"/>
      <c r="G11" s="295"/>
      <c r="H11" s="295"/>
      <c r="L11" s="30"/>
    </row>
    <row r="12" spans="2:46" s="1" customFormat="1" ht="12" customHeight="1">
      <c r="B12" s="30"/>
      <c r="D12" s="26" t="s">
        <v>120</v>
      </c>
      <c r="L12" s="30"/>
    </row>
    <row r="13" spans="2:46" s="1" customFormat="1" ht="16.5" customHeight="1">
      <c r="B13" s="30"/>
      <c r="E13" s="261" t="s">
        <v>224</v>
      </c>
      <c r="F13" s="295"/>
      <c r="G13" s="295"/>
      <c r="H13" s="295"/>
      <c r="L13" s="30"/>
    </row>
    <row r="14" spans="2:46" s="1" customFormat="1" ht="10.15">
      <c r="B14" s="30"/>
      <c r="L14" s="30"/>
    </row>
    <row r="15" spans="2:46" s="1" customFormat="1" ht="12" customHeight="1">
      <c r="B15" s="30"/>
      <c r="D15" s="26" t="s">
        <v>16</v>
      </c>
      <c r="F15" s="24" t="s">
        <v>17</v>
      </c>
      <c r="I15" s="26" t="s">
        <v>18</v>
      </c>
      <c r="J15" s="24" t="s">
        <v>31</v>
      </c>
      <c r="L15" s="30"/>
    </row>
    <row r="16" spans="2:46" s="1" customFormat="1" ht="12" customHeight="1">
      <c r="B16" s="30"/>
      <c r="D16" s="26" t="s">
        <v>19</v>
      </c>
      <c r="F16" s="24" t="s">
        <v>20</v>
      </c>
      <c r="I16" s="26" t="s">
        <v>21</v>
      </c>
      <c r="J16" s="47">
        <f>'Rekapitulace stavby'!AN8</f>
        <v>0</v>
      </c>
      <c r="L16" s="30"/>
    </row>
    <row r="17" spans="2:12" s="1" customFormat="1" ht="10.8" customHeight="1">
      <c r="B17" s="30"/>
      <c r="L17" s="30"/>
    </row>
    <row r="18" spans="2:12" s="1" customFormat="1" ht="12" customHeight="1">
      <c r="B18" s="30"/>
      <c r="D18" s="26" t="s">
        <v>26</v>
      </c>
      <c r="I18" s="26" t="s">
        <v>27</v>
      </c>
      <c r="J18" s="24" t="s">
        <v>28</v>
      </c>
      <c r="L18" s="30"/>
    </row>
    <row r="19" spans="2:12" s="1" customFormat="1" ht="18" customHeight="1">
      <c r="B19" s="30"/>
      <c r="E19" s="24" t="s">
        <v>29</v>
      </c>
      <c r="I19" s="26" t="s">
        <v>30</v>
      </c>
      <c r="J19" s="24" t="s">
        <v>31</v>
      </c>
      <c r="L19" s="30"/>
    </row>
    <row r="20" spans="2:12" s="1" customFormat="1" ht="6.95" customHeight="1">
      <c r="B20" s="30"/>
      <c r="L20" s="30"/>
    </row>
    <row r="21" spans="2:12" s="1" customFormat="1" ht="12" customHeight="1">
      <c r="B21" s="30"/>
      <c r="D21" s="26" t="s">
        <v>32</v>
      </c>
      <c r="I21" s="26" t="s">
        <v>27</v>
      </c>
      <c r="J21" s="24" t="s">
        <v>33</v>
      </c>
      <c r="L21" s="30"/>
    </row>
    <row r="22" spans="2:12" s="1" customFormat="1" ht="18" customHeight="1">
      <c r="B22" s="30"/>
      <c r="E22" s="24" t="s">
        <v>34</v>
      </c>
      <c r="I22" s="26" t="s">
        <v>30</v>
      </c>
      <c r="J22" s="24" t="s">
        <v>35</v>
      </c>
      <c r="L22" s="30"/>
    </row>
    <row r="23" spans="2:12" s="1" customFormat="1" ht="6.95" customHeight="1">
      <c r="B23" s="30"/>
      <c r="L23" s="30"/>
    </row>
    <row r="24" spans="2:12" s="1" customFormat="1" ht="12" customHeight="1">
      <c r="B24" s="30"/>
      <c r="D24" s="26" t="s">
        <v>36</v>
      </c>
      <c r="I24" s="26" t="s">
        <v>27</v>
      </c>
      <c r="J24" s="24" t="s">
        <v>31</v>
      </c>
      <c r="L24" s="30"/>
    </row>
    <row r="25" spans="2:12" s="1" customFormat="1" ht="18" customHeight="1">
      <c r="B25" s="30"/>
      <c r="E25" s="24" t="s">
        <v>37</v>
      </c>
      <c r="I25" s="26" t="s">
        <v>30</v>
      </c>
      <c r="J25" s="24" t="s">
        <v>31</v>
      </c>
      <c r="L25" s="30"/>
    </row>
    <row r="26" spans="2:12" s="1" customFormat="1" ht="6.95" customHeight="1">
      <c r="B26" s="30"/>
      <c r="L26" s="30"/>
    </row>
    <row r="27" spans="2:12" s="1" customFormat="1" ht="12" customHeight="1">
      <c r="B27" s="30"/>
      <c r="D27" s="26" t="s">
        <v>39</v>
      </c>
      <c r="I27" s="26" t="s">
        <v>27</v>
      </c>
      <c r="J27" s="24" t="s">
        <v>31</v>
      </c>
      <c r="L27" s="30"/>
    </row>
    <row r="28" spans="2:12" s="1" customFormat="1" ht="18" customHeight="1">
      <c r="B28" s="30"/>
      <c r="E28" s="24" t="s">
        <v>40</v>
      </c>
      <c r="I28" s="26" t="s">
        <v>30</v>
      </c>
      <c r="J28" s="24" t="s">
        <v>31</v>
      </c>
      <c r="L28" s="30"/>
    </row>
    <row r="29" spans="2:12" s="1" customFormat="1" ht="6.95" customHeight="1">
      <c r="B29" s="30"/>
      <c r="L29" s="30"/>
    </row>
    <row r="30" spans="2:12" s="1" customFormat="1" ht="12" customHeight="1">
      <c r="B30" s="30"/>
      <c r="D30" s="26" t="s">
        <v>41</v>
      </c>
      <c r="L30" s="30"/>
    </row>
    <row r="31" spans="2:12" s="7" customFormat="1" ht="16.5" customHeight="1">
      <c r="B31" s="89"/>
      <c r="E31" s="267" t="s">
        <v>31</v>
      </c>
      <c r="F31" s="267"/>
      <c r="G31" s="267"/>
      <c r="H31" s="267"/>
      <c r="L31" s="89"/>
    </row>
    <row r="32" spans="2:12" s="1" customFormat="1" ht="6.95" customHeight="1">
      <c r="B32" s="30"/>
      <c r="L32" s="30"/>
    </row>
    <row r="33" spans="2:12" s="1" customFormat="1" ht="6.95" customHeight="1">
      <c r="B33" s="30"/>
      <c r="D33" s="48"/>
      <c r="E33" s="48"/>
      <c r="F33" s="48"/>
      <c r="G33" s="48"/>
      <c r="H33" s="48"/>
      <c r="I33" s="48"/>
      <c r="J33" s="48"/>
      <c r="K33" s="48"/>
      <c r="L33" s="30"/>
    </row>
    <row r="34" spans="2:12" s="1" customFormat="1" ht="25.45" customHeight="1">
      <c r="B34" s="30"/>
      <c r="D34" s="90" t="s">
        <v>43</v>
      </c>
      <c r="J34" s="61">
        <f>ROUND(J94, 2)</f>
        <v>86454.23</v>
      </c>
      <c r="L34" s="30"/>
    </row>
    <row r="35" spans="2:12" s="1" customFormat="1" ht="6.95" customHeight="1">
      <c r="B35" s="30"/>
      <c r="D35" s="48"/>
      <c r="E35" s="48"/>
      <c r="F35" s="48"/>
      <c r="G35" s="48"/>
      <c r="H35" s="48"/>
      <c r="I35" s="48"/>
      <c r="J35" s="48"/>
      <c r="K35" s="48"/>
      <c r="L35" s="30"/>
    </row>
    <row r="36" spans="2:12" s="1" customFormat="1" ht="14.45" customHeight="1">
      <c r="B36" s="30"/>
      <c r="F36" s="33" t="s">
        <v>45</v>
      </c>
      <c r="I36" s="33" t="s">
        <v>44</v>
      </c>
      <c r="J36" s="33" t="s">
        <v>46</v>
      </c>
      <c r="L36" s="30"/>
    </row>
    <row r="37" spans="2:12" s="1" customFormat="1" ht="14.45" customHeight="1">
      <c r="B37" s="30"/>
      <c r="D37" s="50" t="s">
        <v>47</v>
      </c>
      <c r="E37" s="26" t="s">
        <v>48</v>
      </c>
      <c r="F37" s="80">
        <f>ROUND((SUM(BE94:BE110)),  2)</f>
        <v>86454.23</v>
      </c>
      <c r="I37" s="91">
        <v>0.21</v>
      </c>
      <c r="J37" s="80">
        <f>ROUND(((SUM(BE94:BE110))*I37),  2)</f>
        <v>18155.39</v>
      </c>
      <c r="L37" s="30"/>
    </row>
    <row r="38" spans="2:12" s="1" customFormat="1" ht="14.45" customHeight="1">
      <c r="B38" s="30"/>
      <c r="E38" s="26" t="s">
        <v>49</v>
      </c>
      <c r="F38" s="80">
        <f>ROUND((SUM(BF94:BF110)),  2)</f>
        <v>0</v>
      </c>
      <c r="I38" s="91">
        <v>0.12</v>
      </c>
      <c r="J38" s="80">
        <f>ROUND(((SUM(BF94:BF110))*I38),  2)</f>
        <v>0</v>
      </c>
      <c r="L38" s="30"/>
    </row>
    <row r="39" spans="2:12" s="1" customFormat="1" ht="14.45" hidden="1" customHeight="1">
      <c r="B39" s="30"/>
      <c r="E39" s="26" t="s">
        <v>50</v>
      </c>
      <c r="F39" s="80">
        <f>ROUND((SUM(BG94:BG110)),  2)</f>
        <v>0</v>
      </c>
      <c r="I39" s="91">
        <v>0.21</v>
      </c>
      <c r="J39" s="80">
        <f>0</f>
        <v>0</v>
      </c>
      <c r="L39" s="30"/>
    </row>
    <row r="40" spans="2:12" s="1" customFormat="1" ht="14.45" hidden="1" customHeight="1">
      <c r="B40" s="30"/>
      <c r="E40" s="26" t="s">
        <v>51</v>
      </c>
      <c r="F40" s="80">
        <f>ROUND((SUM(BH94:BH110)),  2)</f>
        <v>0</v>
      </c>
      <c r="I40" s="91">
        <v>0.12</v>
      </c>
      <c r="J40" s="80">
        <f>0</f>
        <v>0</v>
      </c>
      <c r="L40" s="30"/>
    </row>
    <row r="41" spans="2:12" s="1" customFormat="1" ht="14.45" hidden="1" customHeight="1">
      <c r="B41" s="30"/>
      <c r="E41" s="26" t="s">
        <v>52</v>
      </c>
      <c r="F41" s="80">
        <f>ROUND((SUM(BI94:BI110)),  2)</f>
        <v>0</v>
      </c>
      <c r="I41" s="91">
        <v>0</v>
      </c>
      <c r="J41" s="80">
        <f>0</f>
        <v>0</v>
      </c>
      <c r="L41" s="30"/>
    </row>
    <row r="42" spans="2:12" s="1" customFormat="1" ht="6.95" customHeight="1">
      <c r="B42" s="30"/>
      <c r="L42" s="30"/>
    </row>
    <row r="43" spans="2:12" s="1" customFormat="1" ht="25.45" customHeight="1">
      <c r="B43" s="30"/>
      <c r="C43" s="92"/>
      <c r="D43" s="93" t="s">
        <v>53</v>
      </c>
      <c r="E43" s="52"/>
      <c r="F43" s="52"/>
      <c r="G43" s="94" t="s">
        <v>54</v>
      </c>
      <c r="H43" s="95" t="s">
        <v>55</v>
      </c>
      <c r="I43" s="52"/>
      <c r="J43" s="96">
        <f>SUM(J34:J41)</f>
        <v>104609.62</v>
      </c>
      <c r="K43" s="97"/>
      <c r="L43" s="30"/>
    </row>
    <row r="44" spans="2:12" s="1" customFormat="1" ht="14.45" customHeight="1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30"/>
    </row>
    <row r="48" spans="2:12" s="1" customFormat="1" ht="6.95" customHeight="1"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30"/>
    </row>
    <row r="49" spans="2:12" s="1" customFormat="1" ht="24.95" customHeight="1">
      <c r="B49" s="30"/>
      <c r="C49" s="21" t="s">
        <v>122</v>
      </c>
      <c r="L49" s="30"/>
    </row>
    <row r="50" spans="2:12" s="1" customFormat="1" ht="6.95" customHeight="1">
      <c r="B50" s="30"/>
      <c r="L50" s="30"/>
    </row>
    <row r="51" spans="2:12" s="1" customFormat="1" ht="12" customHeight="1">
      <c r="B51" s="30"/>
      <c r="C51" s="26" t="s">
        <v>14</v>
      </c>
      <c r="L51" s="30"/>
    </row>
    <row r="52" spans="2:12" s="1" customFormat="1" ht="16.5" customHeight="1">
      <c r="B52" s="30"/>
      <c r="E52" s="293" t="str">
        <f>E7</f>
        <v>ÚPRAVY HŘBITOVA KBELY- ETAPA1</v>
      </c>
      <c r="F52" s="294"/>
      <c r="G52" s="294"/>
      <c r="H52" s="294"/>
      <c r="L52" s="30"/>
    </row>
    <row r="53" spans="2:12" ht="12" customHeight="1">
      <c r="B53" s="20"/>
      <c r="C53" s="26" t="s">
        <v>116</v>
      </c>
      <c r="L53" s="20"/>
    </row>
    <row r="54" spans="2:12" ht="16.5" customHeight="1">
      <c r="B54" s="20"/>
      <c r="E54" s="293" t="s">
        <v>117</v>
      </c>
      <c r="F54" s="265"/>
      <c r="G54" s="265"/>
      <c r="H54" s="265"/>
      <c r="L54" s="20"/>
    </row>
    <row r="55" spans="2:12" ht="12" customHeight="1">
      <c r="B55" s="20"/>
      <c r="C55" s="26" t="s">
        <v>118</v>
      </c>
      <c r="L55" s="20"/>
    </row>
    <row r="56" spans="2:12" s="1" customFormat="1" ht="16.5" customHeight="1">
      <c r="B56" s="30"/>
      <c r="E56" s="291" t="s">
        <v>223</v>
      </c>
      <c r="F56" s="295"/>
      <c r="G56" s="295"/>
      <c r="H56" s="295"/>
      <c r="L56" s="30"/>
    </row>
    <row r="57" spans="2:12" s="1" customFormat="1" ht="12" customHeight="1">
      <c r="B57" s="30"/>
      <c r="C57" s="26" t="s">
        <v>120</v>
      </c>
      <c r="L57" s="30"/>
    </row>
    <row r="58" spans="2:12" s="1" customFormat="1" ht="16.5" customHeight="1">
      <c r="B58" s="30"/>
      <c r="E58" s="261" t="str">
        <f>E13</f>
        <v>ZBV-07b - vícepráce</v>
      </c>
      <c r="F58" s="295"/>
      <c r="G58" s="295"/>
      <c r="H58" s="295"/>
      <c r="L58" s="30"/>
    </row>
    <row r="59" spans="2:12" s="1" customFormat="1" ht="6.95" customHeight="1">
      <c r="B59" s="30"/>
      <c r="L59" s="30"/>
    </row>
    <row r="60" spans="2:12" s="1" customFormat="1" ht="12" customHeight="1">
      <c r="B60" s="30"/>
      <c r="C60" s="26" t="s">
        <v>19</v>
      </c>
      <c r="F60" s="24" t="str">
        <f>F16</f>
        <v>Praha 9-Kbely</v>
      </c>
      <c r="I60" s="26" t="s">
        <v>21</v>
      </c>
      <c r="J60" s="47">
        <f>IF(J16="","",J16)</f>
        <v>0</v>
      </c>
      <c r="L60" s="30"/>
    </row>
    <row r="61" spans="2:12" s="1" customFormat="1" ht="6.95" customHeight="1">
      <c r="B61" s="30"/>
      <c r="L61" s="30"/>
    </row>
    <row r="62" spans="2:12" s="1" customFormat="1" ht="25.7" customHeight="1">
      <c r="B62" s="30"/>
      <c r="C62" s="26" t="s">
        <v>26</v>
      </c>
      <c r="F62" s="24" t="str">
        <f>E19</f>
        <v>MČ Praha 19, Semilská 43/1, 197 00 Praha 9 - Kbely</v>
      </c>
      <c r="I62" s="26" t="s">
        <v>36</v>
      </c>
      <c r="J62" s="28" t="str">
        <f>E25</f>
        <v>Ing.Jan Pustějovský, Ph.D.</v>
      </c>
      <c r="L62" s="30"/>
    </row>
    <row r="63" spans="2:12" s="1" customFormat="1" ht="15.2" customHeight="1">
      <c r="B63" s="30"/>
      <c r="C63" s="26" t="s">
        <v>32</v>
      </c>
      <c r="F63" s="24" t="str">
        <f>IF(E22="","",E22)</f>
        <v>IWU s.r.o.</v>
      </c>
      <c r="I63" s="26" t="s">
        <v>39</v>
      </c>
      <c r="J63" s="28" t="str">
        <f>E28</f>
        <v xml:space="preserve"> </v>
      </c>
      <c r="L63" s="30"/>
    </row>
    <row r="64" spans="2:12" s="1" customFormat="1" ht="10.35" customHeight="1">
      <c r="B64" s="30"/>
      <c r="L64" s="30"/>
    </row>
    <row r="65" spans="2:47" s="1" customFormat="1" ht="29.25" customHeight="1">
      <c r="B65" s="30"/>
      <c r="C65" s="98" t="s">
        <v>123</v>
      </c>
      <c r="D65" s="92"/>
      <c r="E65" s="92"/>
      <c r="F65" s="92"/>
      <c r="G65" s="92"/>
      <c r="H65" s="92"/>
      <c r="I65" s="92"/>
      <c r="J65" s="99" t="s">
        <v>124</v>
      </c>
      <c r="K65" s="92"/>
      <c r="L65" s="30"/>
    </row>
    <row r="66" spans="2:47" s="1" customFormat="1" ht="10.35" customHeight="1">
      <c r="B66" s="30"/>
      <c r="L66" s="30"/>
    </row>
    <row r="67" spans="2:47" s="1" customFormat="1" ht="22.8" customHeight="1">
      <c r="B67" s="30"/>
      <c r="C67" s="100" t="s">
        <v>75</v>
      </c>
      <c r="J67" s="61">
        <f>J94</f>
        <v>86454.23</v>
      </c>
      <c r="L67" s="30"/>
      <c r="AU67" s="17" t="s">
        <v>125</v>
      </c>
    </row>
    <row r="68" spans="2:47" s="8" customFormat="1" ht="24.95" customHeight="1">
      <c r="B68" s="101"/>
      <c r="D68" s="102" t="s">
        <v>126</v>
      </c>
      <c r="E68" s="103"/>
      <c r="F68" s="103"/>
      <c r="G68" s="103"/>
      <c r="H68" s="103"/>
      <c r="I68" s="103"/>
      <c r="J68" s="104">
        <f>J95</f>
        <v>86454.23</v>
      </c>
      <c r="L68" s="101"/>
    </row>
    <row r="69" spans="2:47" s="9" customFormat="1" ht="19.899999999999999" customHeight="1">
      <c r="B69" s="105"/>
      <c r="D69" s="106" t="s">
        <v>127</v>
      </c>
      <c r="E69" s="107"/>
      <c r="F69" s="107"/>
      <c r="G69" s="107"/>
      <c r="H69" s="107"/>
      <c r="I69" s="107"/>
      <c r="J69" s="108">
        <f>J96</f>
        <v>55610</v>
      </c>
      <c r="L69" s="105"/>
    </row>
    <row r="70" spans="2:47" s="9" customFormat="1" ht="19.899999999999999" customHeight="1">
      <c r="B70" s="105"/>
      <c r="D70" s="106" t="s">
        <v>128</v>
      </c>
      <c r="E70" s="107"/>
      <c r="F70" s="107"/>
      <c r="G70" s="107"/>
      <c r="H70" s="107"/>
      <c r="I70" s="107"/>
      <c r="J70" s="108">
        <f>J103</f>
        <v>30844.23</v>
      </c>
      <c r="L70" s="105"/>
    </row>
    <row r="71" spans="2:47" s="1" customFormat="1" ht="21.85" customHeight="1">
      <c r="B71" s="30"/>
      <c r="L71" s="30"/>
    </row>
    <row r="72" spans="2:47" s="1" customFormat="1" ht="6.95" customHeight="1"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30"/>
    </row>
    <row r="76" spans="2:47" s="1" customFormat="1" ht="6.95" customHeight="1"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30"/>
    </row>
    <row r="77" spans="2:47" s="1" customFormat="1" ht="24.95" customHeight="1">
      <c r="B77" s="30"/>
      <c r="C77" s="21" t="s">
        <v>129</v>
      </c>
      <c r="L77" s="30"/>
    </row>
    <row r="78" spans="2:47" s="1" customFormat="1" ht="6.95" customHeight="1">
      <c r="B78" s="30"/>
      <c r="L78" s="30"/>
    </row>
    <row r="79" spans="2:47" s="1" customFormat="1" ht="12" customHeight="1">
      <c r="B79" s="30"/>
      <c r="C79" s="26" t="s">
        <v>14</v>
      </c>
      <c r="L79" s="30"/>
    </row>
    <row r="80" spans="2:47" s="1" customFormat="1" ht="16.5" customHeight="1">
      <c r="B80" s="30"/>
      <c r="E80" s="293" t="str">
        <f>E7</f>
        <v>ÚPRAVY HŘBITOVA KBELY- ETAPA1</v>
      </c>
      <c r="F80" s="294"/>
      <c r="G80" s="294"/>
      <c r="H80" s="294"/>
      <c r="L80" s="30"/>
    </row>
    <row r="81" spans="2:63" ht="12" customHeight="1">
      <c r="B81" s="20"/>
      <c r="C81" s="26" t="s">
        <v>116</v>
      </c>
      <c r="L81" s="20"/>
    </row>
    <row r="82" spans="2:63" ht="16.5" customHeight="1">
      <c r="B82" s="20"/>
      <c r="E82" s="293" t="s">
        <v>117</v>
      </c>
      <c r="F82" s="265"/>
      <c r="G82" s="265"/>
      <c r="H82" s="265"/>
      <c r="L82" s="20"/>
    </row>
    <row r="83" spans="2:63" ht="12" customHeight="1">
      <c r="B83" s="20"/>
      <c r="C83" s="26" t="s">
        <v>118</v>
      </c>
      <c r="L83" s="20"/>
    </row>
    <row r="84" spans="2:63" s="1" customFormat="1" ht="16.5" customHeight="1">
      <c r="B84" s="30"/>
      <c r="E84" s="291" t="s">
        <v>223</v>
      </c>
      <c r="F84" s="295"/>
      <c r="G84" s="295"/>
      <c r="H84" s="295"/>
      <c r="L84" s="30"/>
    </row>
    <row r="85" spans="2:63" s="1" customFormat="1" ht="12" customHeight="1">
      <c r="B85" s="30"/>
      <c r="C85" s="26" t="s">
        <v>120</v>
      </c>
      <c r="L85" s="30"/>
    </row>
    <row r="86" spans="2:63" s="1" customFormat="1" ht="16.5" customHeight="1">
      <c r="B86" s="30"/>
      <c r="E86" s="261" t="str">
        <f>E13</f>
        <v>ZBV-07b - vícepráce</v>
      </c>
      <c r="F86" s="295"/>
      <c r="G86" s="295"/>
      <c r="H86" s="295"/>
      <c r="L86" s="30"/>
    </row>
    <row r="87" spans="2:63" s="1" customFormat="1" ht="6.95" customHeight="1">
      <c r="B87" s="30"/>
      <c r="L87" s="30"/>
    </row>
    <row r="88" spans="2:63" s="1" customFormat="1" ht="12" customHeight="1">
      <c r="B88" s="30"/>
      <c r="C88" s="26" t="s">
        <v>19</v>
      </c>
      <c r="F88" s="24" t="str">
        <f>F16</f>
        <v>Praha 9-Kbely</v>
      </c>
      <c r="I88" s="26" t="s">
        <v>21</v>
      </c>
      <c r="J88" s="47">
        <f>IF(J16="","",J16)</f>
        <v>0</v>
      </c>
      <c r="L88" s="30"/>
    </row>
    <row r="89" spans="2:63" s="1" customFormat="1" ht="6.95" customHeight="1">
      <c r="B89" s="30"/>
      <c r="L89" s="30"/>
    </row>
    <row r="90" spans="2:63" s="1" customFormat="1" ht="25.7" customHeight="1">
      <c r="B90" s="30"/>
      <c r="C90" s="26" t="s">
        <v>26</v>
      </c>
      <c r="F90" s="24" t="str">
        <f>E19</f>
        <v>MČ Praha 19, Semilská 43/1, 197 00 Praha 9 - Kbely</v>
      </c>
      <c r="I90" s="26" t="s">
        <v>36</v>
      </c>
      <c r="J90" s="28" t="str">
        <f>E25</f>
        <v>Ing.Jan Pustějovský, Ph.D.</v>
      </c>
      <c r="L90" s="30"/>
    </row>
    <row r="91" spans="2:63" s="1" customFormat="1" ht="15.2" customHeight="1">
      <c r="B91" s="30"/>
      <c r="C91" s="26" t="s">
        <v>32</v>
      </c>
      <c r="F91" s="24" t="str">
        <f>IF(E22="","",E22)</f>
        <v>IWU s.r.o.</v>
      </c>
      <c r="I91" s="26" t="s">
        <v>39</v>
      </c>
      <c r="J91" s="28" t="str">
        <f>E28</f>
        <v xml:space="preserve"> </v>
      </c>
      <c r="L91" s="30"/>
    </row>
    <row r="92" spans="2:63" s="1" customFormat="1" ht="10.35" customHeight="1">
      <c r="B92" s="30"/>
      <c r="L92" s="30"/>
    </row>
    <row r="93" spans="2:63" s="10" customFormat="1" ht="29.25" customHeight="1">
      <c r="B93" s="109"/>
      <c r="C93" s="110" t="s">
        <v>130</v>
      </c>
      <c r="D93" s="111" t="s">
        <v>62</v>
      </c>
      <c r="E93" s="111" t="s">
        <v>58</v>
      </c>
      <c r="F93" s="111" t="s">
        <v>59</v>
      </c>
      <c r="G93" s="111" t="s">
        <v>131</v>
      </c>
      <c r="H93" s="111" t="s">
        <v>132</v>
      </c>
      <c r="I93" s="111" t="s">
        <v>133</v>
      </c>
      <c r="J93" s="111" t="s">
        <v>124</v>
      </c>
      <c r="K93" s="112" t="s">
        <v>134</v>
      </c>
      <c r="L93" s="109"/>
      <c r="M93" s="54" t="s">
        <v>31</v>
      </c>
      <c r="N93" s="55" t="s">
        <v>47</v>
      </c>
      <c r="O93" s="55" t="s">
        <v>135</v>
      </c>
      <c r="P93" s="55" t="s">
        <v>136</v>
      </c>
      <c r="Q93" s="55" t="s">
        <v>137</v>
      </c>
      <c r="R93" s="55" t="s">
        <v>138</v>
      </c>
      <c r="S93" s="55" t="s">
        <v>139</v>
      </c>
      <c r="T93" s="56" t="s">
        <v>140</v>
      </c>
    </row>
    <row r="94" spans="2:63" s="1" customFormat="1" ht="22.8" customHeight="1">
      <c r="B94" s="30"/>
      <c r="C94" s="59" t="s">
        <v>141</v>
      </c>
      <c r="J94" s="113">
        <f>BK94</f>
        <v>86454.23</v>
      </c>
      <c r="L94" s="30"/>
      <c r="M94" s="57"/>
      <c r="N94" s="48"/>
      <c r="O94" s="48"/>
      <c r="P94" s="114">
        <f>P95</f>
        <v>19.276222000000001</v>
      </c>
      <c r="Q94" s="48"/>
      <c r="R94" s="114">
        <f>R95</f>
        <v>6.9971600000000009</v>
      </c>
      <c r="S94" s="48"/>
      <c r="T94" s="115">
        <f>T95</f>
        <v>0</v>
      </c>
      <c r="AT94" s="17" t="s">
        <v>76</v>
      </c>
      <c r="AU94" s="17" t="s">
        <v>125</v>
      </c>
      <c r="BK94" s="116">
        <f>BK95</f>
        <v>86454.23</v>
      </c>
    </row>
    <row r="95" spans="2:63" s="11" customFormat="1" ht="25.9" customHeight="1">
      <c r="B95" s="117"/>
      <c r="D95" s="118" t="s">
        <v>76</v>
      </c>
      <c r="E95" s="119" t="s">
        <v>142</v>
      </c>
      <c r="F95" s="119" t="s">
        <v>143</v>
      </c>
      <c r="J95" s="120">
        <f>BK95</f>
        <v>86454.23</v>
      </c>
      <c r="L95" s="117"/>
      <c r="M95" s="121"/>
      <c r="P95" s="122">
        <f>P96+P103</f>
        <v>19.276222000000001</v>
      </c>
      <c r="R95" s="122">
        <f>R96+R103</f>
        <v>6.9971600000000009</v>
      </c>
      <c r="T95" s="123">
        <f>T96+T103</f>
        <v>0</v>
      </c>
      <c r="AR95" s="118" t="s">
        <v>84</v>
      </c>
      <c r="AT95" s="124" t="s">
        <v>76</v>
      </c>
      <c r="AU95" s="124" t="s">
        <v>77</v>
      </c>
      <c r="AY95" s="118" t="s">
        <v>144</v>
      </c>
      <c r="BK95" s="125">
        <f>BK96+BK103</f>
        <v>86454.23</v>
      </c>
    </row>
    <row r="96" spans="2:63" s="11" customFormat="1" ht="22.8" customHeight="1">
      <c r="B96" s="117"/>
      <c r="D96" s="118" t="s">
        <v>76</v>
      </c>
      <c r="E96" s="126" t="s">
        <v>94</v>
      </c>
      <c r="F96" s="126" t="s">
        <v>145</v>
      </c>
      <c r="J96" s="127">
        <f>BK96</f>
        <v>55610</v>
      </c>
      <c r="L96" s="117"/>
      <c r="M96" s="121"/>
      <c r="P96" s="122">
        <f>SUM(P97:P102)</f>
        <v>3.88</v>
      </c>
      <c r="R96" s="122">
        <f>SUM(R97:R102)</f>
        <v>6.9971600000000009</v>
      </c>
      <c r="T96" s="123">
        <f>SUM(T97:T102)</f>
        <v>0</v>
      </c>
      <c r="AR96" s="118" t="s">
        <v>84</v>
      </c>
      <c r="AT96" s="124" t="s">
        <v>76</v>
      </c>
      <c r="AU96" s="124" t="s">
        <v>84</v>
      </c>
      <c r="AY96" s="118" t="s">
        <v>144</v>
      </c>
      <c r="BK96" s="125">
        <f>SUM(BK97:BK102)</f>
        <v>55610</v>
      </c>
    </row>
    <row r="97" spans="2:65" s="1" customFormat="1" ht="24.2" customHeight="1">
      <c r="B97" s="30"/>
      <c r="C97" s="128" t="s">
        <v>84</v>
      </c>
      <c r="D97" s="128" t="s">
        <v>146</v>
      </c>
      <c r="E97" s="129" t="s">
        <v>147</v>
      </c>
      <c r="F97" s="130" t="s">
        <v>148</v>
      </c>
      <c r="G97" s="131" t="s">
        <v>149</v>
      </c>
      <c r="H97" s="132">
        <v>2</v>
      </c>
      <c r="I97" s="133">
        <v>1490</v>
      </c>
      <c r="J97" s="133">
        <f>ROUND(I97*H97,2)</f>
        <v>2980</v>
      </c>
      <c r="K97" s="130" t="s">
        <v>150</v>
      </c>
      <c r="L97" s="30"/>
      <c r="M97" s="134" t="s">
        <v>31</v>
      </c>
      <c r="N97" s="135" t="s">
        <v>48</v>
      </c>
      <c r="O97" s="136">
        <v>1.224</v>
      </c>
      <c r="P97" s="136">
        <f>O97*H97</f>
        <v>2.448</v>
      </c>
      <c r="Q97" s="136">
        <v>0.10753</v>
      </c>
      <c r="R97" s="136">
        <f>Q97*H97</f>
        <v>0.21506</v>
      </c>
      <c r="S97" s="136">
        <v>0</v>
      </c>
      <c r="T97" s="137">
        <f>S97*H97</f>
        <v>0</v>
      </c>
      <c r="AR97" s="138" t="s">
        <v>151</v>
      </c>
      <c r="AT97" s="138" t="s">
        <v>146</v>
      </c>
      <c r="AU97" s="138" t="s">
        <v>86</v>
      </c>
      <c r="AY97" s="17" t="s">
        <v>144</v>
      </c>
      <c r="BE97" s="139">
        <f>IF(N97="základní",J97,0)</f>
        <v>2980</v>
      </c>
      <c r="BF97" s="139">
        <f>IF(N97="snížená",J97,0)</f>
        <v>0</v>
      </c>
      <c r="BG97" s="139">
        <f>IF(N97="zákl. přenesená",J97,0)</f>
        <v>0</v>
      </c>
      <c r="BH97" s="139">
        <f>IF(N97="sníž. přenesená",J97,0)</f>
        <v>0</v>
      </c>
      <c r="BI97" s="139">
        <f>IF(N97="nulová",J97,0)</f>
        <v>0</v>
      </c>
      <c r="BJ97" s="17" t="s">
        <v>84</v>
      </c>
      <c r="BK97" s="139">
        <f>ROUND(I97*H97,2)</f>
        <v>2980</v>
      </c>
      <c r="BL97" s="17" t="s">
        <v>151</v>
      </c>
      <c r="BM97" s="138" t="s">
        <v>225</v>
      </c>
    </row>
    <row r="98" spans="2:65" s="1" customFormat="1" ht="10.15">
      <c r="B98" s="30"/>
      <c r="D98" s="140" t="s">
        <v>153</v>
      </c>
      <c r="F98" s="141" t="s">
        <v>154</v>
      </c>
      <c r="L98" s="30"/>
      <c r="M98" s="142"/>
      <c r="T98" s="51"/>
      <c r="AT98" s="17" t="s">
        <v>153</v>
      </c>
      <c r="AU98" s="17" t="s">
        <v>86</v>
      </c>
    </row>
    <row r="99" spans="2:65" s="1" customFormat="1" ht="16.5" customHeight="1">
      <c r="B99" s="30"/>
      <c r="C99" s="143" t="s">
        <v>86</v>
      </c>
      <c r="D99" s="143" t="s">
        <v>155</v>
      </c>
      <c r="E99" s="144" t="s">
        <v>156</v>
      </c>
      <c r="F99" s="145" t="s">
        <v>157</v>
      </c>
      <c r="G99" s="146" t="s">
        <v>158</v>
      </c>
      <c r="H99" s="147">
        <v>1.7</v>
      </c>
      <c r="I99" s="148">
        <v>20400</v>
      </c>
      <c r="J99" s="148">
        <f>ROUND(I99*H99,2)</f>
        <v>34680</v>
      </c>
      <c r="K99" s="145" t="s">
        <v>150</v>
      </c>
      <c r="L99" s="149"/>
      <c r="M99" s="150" t="s">
        <v>31</v>
      </c>
      <c r="N99" s="151" t="s">
        <v>48</v>
      </c>
      <c r="O99" s="136">
        <v>0</v>
      </c>
      <c r="P99" s="136">
        <f>O99*H99</f>
        <v>0</v>
      </c>
      <c r="Q99" s="136">
        <v>2.4</v>
      </c>
      <c r="R99" s="136">
        <f>Q99*H99</f>
        <v>4.08</v>
      </c>
      <c r="S99" s="136">
        <v>0</v>
      </c>
      <c r="T99" s="137">
        <f>S99*H99</f>
        <v>0</v>
      </c>
      <c r="AR99" s="138" t="s">
        <v>159</v>
      </c>
      <c r="AT99" s="138" t="s">
        <v>155</v>
      </c>
      <c r="AU99" s="138" t="s">
        <v>86</v>
      </c>
      <c r="AY99" s="17" t="s">
        <v>144</v>
      </c>
      <c r="BE99" s="139">
        <f>IF(N99="základní",J99,0)</f>
        <v>34680</v>
      </c>
      <c r="BF99" s="139">
        <f>IF(N99="snížená",J99,0)</f>
        <v>0</v>
      </c>
      <c r="BG99" s="139">
        <f>IF(N99="zákl. přenesená",J99,0)</f>
        <v>0</v>
      </c>
      <c r="BH99" s="139">
        <f>IF(N99="sníž. přenesená",J99,0)</f>
        <v>0</v>
      </c>
      <c r="BI99" s="139">
        <f>IF(N99="nulová",J99,0)</f>
        <v>0</v>
      </c>
      <c r="BJ99" s="17" t="s">
        <v>84</v>
      </c>
      <c r="BK99" s="139">
        <f>ROUND(I99*H99,2)</f>
        <v>34680</v>
      </c>
      <c r="BL99" s="17" t="s">
        <v>151</v>
      </c>
      <c r="BM99" s="138" t="s">
        <v>226</v>
      </c>
    </row>
    <row r="100" spans="2:65" s="1" customFormat="1" ht="24.2" customHeight="1">
      <c r="B100" s="30"/>
      <c r="C100" s="128" t="s">
        <v>94</v>
      </c>
      <c r="D100" s="128" t="s">
        <v>146</v>
      </c>
      <c r="E100" s="129" t="s">
        <v>161</v>
      </c>
      <c r="F100" s="130" t="s">
        <v>162</v>
      </c>
      <c r="G100" s="131" t="s">
        <v>149</v>
      </c>
      <c r="H100" s="132">
        <v>1</v>
      </c>
      <c r="I100" s="133">
        <v>1750</v>
      </c>
      <c r="J100" s="133">
        <f>ROUND(I100*H100,2)</f>
        <v>1750</v>
      </c>
      <c r="K100" s="130" t="s">
        <v>150</v>
      </c>
      <c r="L100" s="30"/>
      <c r="M100" s="134" t="s">
        <v>31</v>
      </c>
      <c r="N100" s="135" t="s">
        <v>48</v>
      </c>
      <c r="O100" s="136">
        <v>1.4319999999999999</v>
      </c>
      <c r="P100" s="136">
        <f>O100*H100</f>
        <v>1.4319999999999999</v>
      </c>
      <c r="Q100" s="136">
        <v>0.13209999999999997</v>
      </c>
      <c r="R100" s="136">
        <f>Q100*H100</f>
        <v>0.13209999999999997</v>
      </c>
      <c r="S100" s="136">
        <v>0</v>
      </c>
      <c r="T100" s="137">
        <f>S100*H100</f>
        <v>0</v>
      </c>
      <c r="AR100" s="138" t="s">
        <v>151</v>
      </c>
      <c r="AT100" s="138" t="s">
        <v>146</v>
      </c>
      <c r="AU100" s="138" t="s">
        <v>86</v>
      </c>
      <c r="AY100" s="17" t="s">
        <v>144</v>
      </c>
      <c r="BE100" s="139">
        <f>IF(N100="základní",J100,0)</f>
        <v>1750</v>
      </c>
      <c r="BF100" s="139">
        <f>IF(N100="snížená",J100,0)</f>
        <v>0</v>
      </c>
      <c r="BG100" s="139">
        <f>IF(N100="zákl. přenesená",J100,0)</f>
        <v>0</v>
      </c>
      <c r="BH100" s="139">
        <f>IF(N100="sníž. přenesená",J100,0)</f>
        <v>0</v>
      </c>
      <c r="BI100" s="139">
        <f>IF(N100="nulová",J100,0)</f>
        <v>0</v>
      </c>
      <c r="BJ100" s="17" t="s">
        <v>84</v>
      </c>
      <c r="BK100" s="139">
        <f>ROUND(I100*H100,2)</f>
        <v>1750</v>
      </c>
      <c r="BL100" s="17" t="s">
        <v>151</v>
      </c>
      <c r="BM100" s="138" t="s">
        <v>227</v>
      </c>
    </row>
    <row r="101" spans="2:65" s="1" customFormat="1" ht="10.15">
      <c r="B101" s="30"/>
      <c r="D101" s="140" t="s">
        <v>153</v>
      </c>
      <c r="F101" s="141" t="s">
        <v>164</v>
      </c>
      <c r="L101" s="30"/>
      <c r="M101" s="142"/>
      <c r="T101" s="51"/>
      <c r="AT101" s="17" t="s">
        <v>153</v>
      </c>
      <c r="AU101" s="17" t="s">
        <v>86</v>
      </c>
    </row>
    <row r="102" spans="2:65" s="1" customFormat="1" ht="16.5" customHeight="1">
      <c r="B102" s="30"/>
      <c r="C102" s="143" t="s">
        <v>151</v>
      </c>
      <c r="D102" s="143" t="s">
        <v>155</v>
      </c>
      <c r="E102" s="144" t="s">
        <v>165</v>
      </c>
      <c r="F102" s="145" t="s">
        <v>166</v>
      </c>
      <c r="G102" s="146" t="s">
        <v>158</v>
      </c>
      <c r="H102" s="147">
        <v>1</v>
      </c>
      <c r="I102" s="148">
        <v>16200</v>
      </c>
      <c r="J102" s="148">
        <f>ROUND(I102*H102,2)</f>
        <v>16200</v>
      </c>
      <c r="K102" s="145" t="s">
        <v>150</v>
      </c>
      <c r="L102" s="149"/>
      <c r="M102" s="150" t="s">
        <v>31</v>
      </c>
      <c r="N102" s="151" t="s">
        <v>48</v>
      </c>
      <c r="O102" s="136">
        <v>0</v>
      </c>
      <c r="P102" s="136">
        <f>O102*H102</f>
        <v>0</v>
      </c>
      <c r="Q102" s="136">
        <v>2.57</v>
      </c>
      <c r="R102" s="136">
        <f>Q102*H102</f>
        <v>2.57</v>
      </c>
      <c r="S102" s="136">
        <v>0</v>
      </c>
      <c r="T102" s="137">
        <f>S102*H102</f>
        <v>0</v>
      </c>
      <c r="AR102" s="138" t="s">
        <v>159</v>
      </c>
      <c r="AT102" s="138" t="s">
        <v>155</v>
      </c>
      <c r="AU102" s="138" t="s">
        <v>86</v>
      </c>
      <c r="AY102" s="17" t="s">
        <v>144</v>
      </c>
      <c r="BE102" s="139">
        <f>IF(N102="základní",J102,0)</f>
        <v>16200</v>
      </c>
      <c r="BF102" s="139">
        <f>IF(N102="snížená",J102,0)</f>
        <v>0</v>
      </c>
      <c r="BG102" s="139">
        <f>IF(N102="zákl. přenesená",J102,0)</f>
        <v>0</v>
      </c>
      <c r="BH102" s="139">
        <f>IF(N102="sníž. přenesená",J102,0)</f>
        <v>0</v>
      </c>
      <c r="BI102" s="139">
        <f>IF(N102="nulová",J102,0)</f>
        <v>0</v>
      </c>
      <c r="BJ102" s="17" t="s">
        <v>84</v>
      </c>
      <c r="BK102" s="139">
        <f>ROUND(I102*H102,2)</f>
        <v>16200</v>
      </c>
      <c r="BL102" s="17" t="s">
        <v>151</v>
      </c>
      <c r="BM102" s="138" t="s">
        <v>228</v>
      </c>
    </row>
    <row r="103" spans="2:65" s="11" customFormat="1" ht="22.8" customHeight="1">
      <c r="B103" s="117"/>
      <c r="D103" s="118" t="s">
        <v>76</v>
      </c>
      <c r="E103" s="126" t="s">
        <v>168</v>
      </c>
      <c r="F103" s="126" t="s">
        <v>169</v>
      </c>
      <c r="J103" s="127">
        <f>BK103</f>
        <v>30844.23</v>
      </c>
      <c r="L103" s="117"/>
      <c r="M103" s="121"/>
      <c r="P103" s="122">
        <f>SUM(P104:P110)</f>
        <v>15.396222000000002</v>
      </c>
      <c r="R103" s="122">
        <f>SUM(R104:R110)</f>
        <v>0</v>
      </c>
      <c r="T103" s="123">
        <f>SUM(T104:T110)</f>
        <v>0</v>
      </c>
      <c r="AR103" s="118" t="s">
        <v>84</v>
      </c>
      <c r="AT103" s="124" t="s">
        <v>76</v>
      </c>
      <c r="AU103" s="124" t="s">
        <v>84</v>
      </c>
      <c r="AY103" s="118" t="s">
        <v>144</v>
      </c>
      <c r="BK103" s="125">
        <f>SUM(BK104:BK110)</f>
        <v>30844.23</v>
      </c>
    </row>
    <row r="104" spans="2:65" s="1" customFormat="1" ht="44.25" customHeight="1">
      <c r="B104" s="30"/>
      <c r="C104" s="128" t="s">
        <v>190</v>
      </c>
      <c r="D104" s="128" t="s">
        <v>146</v>
      </c>
      <c r="E104" s="129" t="s">
        <v>171</v>
      </c>
      <c r="F104" s="130" t="s">
        <v>172</v>
      </c>
      <c r="G104" s="131" t="s">
        <v>173</v>
      </c>
      <c r="H104" s="132">
        <v>6.9969999999999999</v>
      </c>
      <c r="I104" s="133">
        <v>564</v>
      </c>
      <c r="J104" s="133">
        <f>ROUND(I104*H104,2)</f>
        <v>3946.31</v>
      </c>
      <c r="K104" s="130" t="s">
        <v>150</v>
      </c>
      <c r="L104" s="30"/>
      <c r="M104" s="134" t="s">
        <v>31</v>
      </c>
      <c r="N104" s="135" t="s">
        <v>48</v>
      </c>
      <c r="O104" s="136">
        <v>0.47199999999999998</v>
      </c>
      <c r="P104" s="136">
        <f>O104*H104</f>
        <v>3.302584</v>
      </c>
      <c r="Q104" s="136">
        <v>0</v>
      </c>
      <c r="R104" s="136">
        <f>Q104*H104</f>
        <v>0</v>
      </c>
      <c r="S104" s="136">
        <v>0</v>
      </c>
      <c r="T104" s="137">
        <f>S104*H104</f>
        <v>0</v>
      </c>
      <c r="AR104" s="138" t="s">
        <v>151</v>
      </c>
      <c r="AT104" s="138" t="s">
        <v>146</v>
      </c>
      <c r="AU104" s="138" t="s">
        <v>86</v>
      </c>
      <c r="AY104" s="17" t="s">
        <v>144</v>
      </c>
      <c r="BE104" s="139">
        <f>IF(N104="základní",J104,0)</f>
        <v>3946.31</v>
      </c>
      <c r="BF104" s="139">
        <f>IF(N104="snížená",J104,0)</f>
        <v>0</v>
      </c>
      <c r="BG104" s="139">
        <f>IF(N104="zákl. přenesená",J104,0)</f>
        <v>0</v>
      </c>
      <c r="BH104" s="139">
        <f>IF(N104="sníž. přenesená",J104,0)</f>
        <v>0</v>
      </c>
      <c r="BI104" s="139">
        <f>IF(N104="nulová",J104,0)</f>
        <v>0</v>
      </c>
      <c r="BJ104" s="17" t="s">
        <v>84</v>
      </c>
      <c r="BK104" s="139">
        <f>ROUND(I104*H104,2)</f>
        <v>3946.31</v>
      </c>
      <c r="BL104" s="17" t="s">
        <v>151</v>
      </c>
      <c r="BM104" s="138" t="s">
        <v>229</v>
      </c>
    </row>
    <row r="105" spans="2:65" s="1" customFormat="1" ht="10.15">
      <c r="B105" s="30"/>
      <c r="D105" s="140" t="s">
        <v>153</v>
      </c>
      <c r="F105" s="141" t="s">
        <v>175</v>
      </c>
      <c r="L105" s="30"/>
      <c r="M105" s="142"/>
      <c r="T105" s="51"/>
      <c r="AT105" s="17" t="s">
        <v>153</v>
      </c>
      <c r="AU105" s="17" t="s">
        <v>86</v>
      </c>
    </row>
    <row r="106" spans="2:65" s="1" customFormat="1" ht="49.05" customHeight="1">
      <c r="B106" s="30"/>
      <c r="C106" s="128" t="s">
        <v>192</v>
      </c>
      <c r="D106" s="128" t="s">
        <v>146</v>
      </c>
      <c r="E106" s="129" t="s">
        <v>176</v>
      </c>
      <c r="F106" s="130" t="s">
        <v>177</v>
      </c>
      <c r="G106" s="131" t="s">
        <v>173</v>
      </c>
      <c r="H106" s="132">
        <v>208.511</v>
      </c>
      <c r="I106" s="133">
        <v>129</v>
      </c>
      <c r="J106" s="133">
        <f>ROUND(I106*H106,2)</f>
        <v>26897.919999999998</v>
      </c>
      <c r="K106" s="130" t="s">
        <v>150</v>
      </c>
      <c r="L106" s="30"/>
      <c r="M106" s="134" t="s">
        <v>31</v>
      </c>
      <c r="N106" s="135" t="s">
        <v>48</v>
      </c>
      <c r="O106" s="136">
        <v>5.800000000000001E-2</v>
      </c>
      <c r="P106" s="136">
        <f>O106*H106</f>
        <v>12.093638000000002</v>
      </c>
      <c r="Q106" s="136">
        <v>0</v>
      </c>
      <c r="R106" s="136">
        <f>Q106*H106</f>
        <v>0</v>
      </c>
      <c r="S106" s="136">
        <v>0</v>
      </c>
      <c r="T106" s="137">
        <f>S106*H106</f>
        <v>0</v>
      </c>
      <c r="AR106" s="138" t="s">
        <v>151</v>
      </c>
      <c r="AT106" s="138" t="s">
        <v>146</v>
      </c>
      <c r="AU106" s="138" t="s">
        <v>86</v>
      </c>
      <c r="AY106" s="17" t="s">
        <v>144</v>
      </c>
      <c r="BE106" s="139">
        <f>IF(N106="základní",J106,0)</f>
        <v>26897.919999999998</v>
      </c>
      <c r="BF106" s="139">
        <f>IF(N106="snížená",J106,0)</f>
        <v>0</v>
      </c>
      <c r="BG106" s="139">
        <f>IF(N106="zákl. přenesená",J106,0)</f>
        <v>0</v>
      </c>
      <c r="BH106" s="139">
        <f>IF(N106="sníž. přenesená",J106,0)</f>
        <v>0</v>
      </c>
      <c r="BI106" s="139">
        <f>IF(N106="nulová",J106,0)</f>
        <v>0</v>
      </c>
      <c r="BJ106" s="17" t="s">
        <v>84</v>
      </c>
      <c r="BK106" s="139">
        <f>ROUND(I106*H106,2)</f>
        <v>26897.919999999998</v>
      </c>
      <c r="BL106" s="17" t="s">
        <v>151</v>
      </c>
      <c r="BM106" s="138" t="s">
        <v>230</v>
      </c>
    </row>
    <row r="107" spans="2:65" s="1" customFormat="1" ht="10.15">
      <c r="B107" s="30"/>
      <c r="D107" s="140" t="s">
        <v>153</v>
      </c>
      <c r="F107" s="141" t="s">
        <v>179</v>
      </c>
      <c r="L107" s="30"/>
      <c r="M107" s="142"/>
      <c r="T107" s="51"/>
      <c r="AT107" s="17" t="s">
        <v>153</v>
      </c>
      <c r="AU107" s="17" t="s">
        <v>86</v>
      </c>
    </row>
    <row r="108" spans="2:65" s="12" customFormat="1" ht="10.15">
      <c r="B108" s="152"/>
      <c r="D108" s="153" t="s">
        <v>180</v>
      </c>
      <c r="E108" s="154" t="s">
        <v>31</v>
      </c>
      <c r="F108" s="155" t="s">
        <v>181</v>
      </c>
      <c r="H108" s="154" t="s">
        <v>31</v>
      </c>
      <c r="L108" s="152"/>
      <c r="M108" s="156"/>
      <c r="T108" s="157"/>
      <c r="AT108" s="154" t="s">
        <v>180</v>
      </c>
      <c r="AU108" s="154" t="s">
        <v>86</v>
      </c>
      <c r="AV108" s="12" t="s">
        <v>84</v>
      </c>
      <c r="AW108" s="12" t="s">
        <v>38</v>
      </c>
      <c r="AX108" s="12" t="s">
        <v>77</v>
      </c>
      <c r="AY108" s="154" t="s">
        <v>144</v>
      </c>
    </row>
    <row r="109" spans="2:65" s="13" customFormat="1" ht="10.15">
      <c r="B109" s="158"/>
      <c r="D109" s="153" t="s">
        <v>180</v>
      </c>
      <c r="E109" s="159" t="s">
        <v>31</v>
      </c>
      <c r="F109" s="160" t="s">
        <v>231</v>
      </c>
      <c r="H109" s="161">
        <v>208.511</v>
      </c>
      <c r="L109" s="158"/>
      <c r="M109" s="162"/>
      <c r="T109" s="163"/>
      <c r="AT109" s="159" t="s">
        <v>180</v>
      </c>
      <c r="AU109" s="159" t="s">
        <v>86</v>
      </c>
      <c r="AV109" s="13" t="s">
        <v>86</v>
      </c>
      <c r="AW109" s="13" t="s">
        <v>38</v>
      </c>
      <c r="AX109" s="13" t="s">
        <v>77</v>
      </c>
      <c r="AY109" s="159" t="s">
        <v>144</v>
      </c>
    </row>
    <row r="110" spans="2:65" s="14" customFormat="1" ht="10.15">
      <c r="B110" s="164"/>
      <c r="D110" s="153" t="s">
        <v>180</v>
      </c>
      <c r="E110" s="165" t="s">
        <v>31</v>
      </c>
      <c r="F110" s="166" t="s">
        <v>183</v>
      </c>
      <c r="H110" s="167">
        <v>208.511</v>
      </c>
      <c r="L110" s="164"/>
      <c r="M110" s="168"/>
      <c r="N110" s="169"/>
      <c r="O110" s="169"/>
      <c r="P110" s="169"/>
      <c r="Q110" s="169"/>
      <c r="R110" s="169"/>
      <c r="S110" s="169"/>
      <c r="T110" s="170"/>
      <c r="AT110" s="165" t="s">
        <v>180</v>
      </c>
      <c r="AU110" s="165" t="s">
        <v>86</v>
      </c>
      <c r="AV110" s="14" t="s">
        <v>151</v>
      </c>
      <c r="AW110" s="14" t="s">
        <v>38</v>
      </c>
      <c r="AX110" s="14" t="s">
        <v>84</v>
      </c>
      <c r="AY110" s="165" t="s">
        <v>144</v>
      </c>
    </row>
    <row r="111" spans="2:65" s="1" customFormat="1" ht="6.95" customHeight="1"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30"/>
    </row>
  </sheetData>
  <sheetProtection algorithmName="SHA-512" hashValue="4F/wShmiYALr3+3wY7p1GouLs0ahXf9y/Ls1InVJz3QUT4nmTYkx4/OW79ZR25w1jYJHwns79+6c5vHQ9gsjXQ==" saltValue="8DGZQczydGMBG1rnGV4t6JcQR8SyYvianZHZ00Te1lgv7rHusLzbgHMjlEQw8l/skOBaDbAa/cckxc/KFV1hkw==" spinCount="100000" sheet="1" objects="1" scenarios="1" formatColumns="0" formatRows="0" autoFilter="0"/>
  <autoFilter ref="C93:K110" xr:uid="{00000000-0009-0000-0000-000006000000}"/>
  <mergeCells count="14">
    <mergeCell ref="E84:H84"/>
    <mergeCell ref="E82:H82"/>
    <mergeCell ref="E86:H86"/>
    <mergeCell ref="L2:V2"/>
    <mergeCell ref="E52:H52"/>
    <mergeCell ref="E56:H56"/>
    <mergeCell ref="E54:H54"/>
    <mergeCell ref="E58:H58"/>
    <mergeCell ref="E80:H80"/>
    <mergeCell ref="E7:H7"/>
    <mergeCell ref="E11:H11"/>
    <mergeCell ref="E9:H9"/>
    <mergeCell ref="E13:H13"/>
    <mergeCell ref="E31:H31"/>
  </mergeCells>
  <hyperlinks>
    <hyperlink ref="F98" r:id="rId1" xr:uid="{00000000-0004-0000-0600-000000000000}"/>
    <hyperlink ref="F101" r:id="rId2" xr:uid="{00000000-0004-0000-0600-000001000000}"/>
    <hyperlink ref="F105" r:id="rId3" xr:uid="{00000000-0004-0000-0600-000002000000}"/>
    <hyperlink ref="F107" r:id="rId4" xr:uid="{00000000-0004-0000-0600-000003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4.25"/>
  <cols>
    <col min="1" max="1" width="8.33203125" style="171" customWidth="1"/>
    <col min="2" max="2" width="1.6640625" style="171" customWidth="1"/>
    <col min="3" max="4" width="5" style="171" customWidth="1"/>
    <col min="5" max="5" width="11.6640625" style="171" customWidth="1"/>
    <col min="6" max="6" width="9.1640625" style="171" customWidth="1"/>
    <col min="7" max="7" width="5" style="171" customWidth="1"/>
    <col min="8" max="8" width="77.83203125" style="171" customWidth="1"/>
    <col min="9" max="10" width="20" style="171" customWidth="1"/>
    <col min="11" max="11" width="1.6640625" style="171" customWidth="1"/>
  </cols>
  <sheetData>
    <row r="1" spans="2:11" customFormat="1" ht="37.5" customHeight="1"/>
    <row r="2" spans="2:11" customFormat="1" ht="7.5" customHeight="1">
      <c r="B2" s="172"/>
      <c r="C2" s="173"/>
      <c r="D2" s="173"/>
      <c r="E2" s="173"/>
      <c r="F2" s="173"/>
      <c r="G2" s="173"/>
      <c r="H2" s="173"/>
      <c r="I2" s="173"/>
      <c r="J2" s="173"/>
      <c r="K2" s="174"/>
    </row>
    <row r="3" spans="2:11" s="15" customFormat="1" ht="45" customHeight="1">
      <c r="B3" s="175"/>
      <c r="C3" s="298" t="s">
        <v>232</v>
      </c>
      <c r="D3" s="298"/>
      <c r="E3" s="298"/>
      <c r="F3" s="298"/>
      <c r="G3" s="298"/>
      <c r="H3" s="298"/>
      <c r="I3" s="298"/>
      <c r="J3" s="298"/>
      <c r="K3" s="176"/>
    </row>
    <row r="4" spans="2:11" customFormat="1" ht="25.5" customHeight="1">
      <c r="B4" s="177"/>
      <c r="C4" s="297" t="s">
        <v>233</v>
      </c>
      <c r="D4" s="297"/>
      <c r="E4" s="297"/>
      <c r="F4" s="297"/>
      <c r="G4" s="297"/>
      <c r="H4" s="297"/>
      <c r="I4" s="297"/>
      <c r="J4" s="297"/>
      <c r="K4" s="178"/>
    </row>
    <row r="5" spans="2:11" customFormat="1" ht="5.25" customHeight="1">
      <c r="B5" s="177"/>
      <c r="C5" s="179"/>
      <c r="D5" s="179"/>
      <c r="E5" s="179"/>
      <c r="F5" s="179"/>
      <c r="G5" s="179"/>
      <c r="H5" s="179"/>
      <c r="I5" s="179"/>
      <c r="J5" s="179"/>
      <c r="K5" s="178"/>
    </row>
    <row r="6" spans="2:11" customFormat="1" ht="15" customHeight="1">
      <c r="B6" s="177"/>
      <c r="C6" s="296" t="s">
        <v>234</v>
      </c>
      <c r="D6" s="296"/>
      <c r="E6" s="296"/>
      <c r="F6" s="296"/>
      <c r="G6" s="296"/>
      <c r="H6" s="296"/>
      <c r="I6" s="296"/>
      <c r="J6" s="296"/>
      <c r="K6" s="178"/>
    </row>
    <row r="7" spans="2:11" customFormat="1" ht="15" customHeight="1">
      <c r="B7" s="181"/>
      <c r="C7" s="296" t="s">
        <v>235</v>
      </c>
      <c r="D7" s="296"/>
      <c r="E7" s="296"/>
      <c r="F7" s="296"/>
      <c r="G7" s="296"/>
      <c r="H7" s="296"/>
      <c r="I7" s="296"/>
      <c r="J7" s="296"/>
      <c r="K7" s="178"/>
    </row>
    <row r="8" spans="2:11" customFormat="1" ht="12.75" customHeight="1">
      <c r="B8" s="181"/>
      <c r="C8" s="180"/>
      <c r="D8" s="180"/>
      <c r="E8" s="180"/>
      <c r="F8" s="180"/>
      <c r="G8" s="180"/>
      <c r="H8" s="180"/>
      <c r="I8" s="180"/>
      <c r="J8" s="180"/>
      <c r="K8" s="178"/>
    </row>
    <row r="9" spans="2:11" customFormat="1" ht="15" customHeight="1">
      <c r="B9" s="181"/>
      <c r="C9" s="296" t="s">
        <v>236</v>
      </c>
      <c r="D9" s="296"/>
      <c r="E9" s="296"/>
      <c r="F9" s="296"/>
      <c r="G9" s="296"/>
      <c r="H9" s="296"/>
      <c r="I9" s="296"/>
      <c r="J9" s="296"/>
      <c r="K9" s="178"/>
    </row>
    <row r="10" spans="2:11" customFormat="1" ht="15" customHeight="1">
      <c r="B10" s="181"/>
      <c r="C10" s="180"/>
      <c r="D10" s="296" t="s">
        <v>237</v>
      </c>
      <c r="E10" s="296"/>
      <c r="F10" s="296"/>
      <c r="G10" s="296"/>
      <c r="H10" s="296"/>
      <c r="I10" s="296"/>
      <c r="J10" s="296"/>
      <c r="K10" s="178"/>
    </row>
    <row r="11" spans="2:11" customFormat="1" ht="15" customHeight="1">
      <c r="B11" s="181"/>
      <c r="C11" s="182"/>
      <c r="D11" s="296" t="s">
        <v>238</v>
      </c>
      <c r="E11" s="296"/>
      <c r="F11" s="296"/>
      <c r="G11" s="296"/>
      <c r="H11" s="296"/>
      <c r="I11" s="296"/>
      <c r="J11" s="296"/>
      <c r="K11" s="178"/>
    </row>
    <row r="12" spans="2:11" customFormat="1" ht="15" customHeight="1">
      <c r="B12" s="181"/>
      <c r="C12" s="182"/>
      <c r="D12" s="180"/>
      <c r="E12" s="180"/>
      <c r="F12" s="180"/>
      <c r="G12" s="180"/>
      <c r="H12" s="180"/>
      <c r="I12" s="180"/>
      <c r="J12" s="180"/>
      <c r="K12" s="178"/>
    </row>
    <row r="13" spans="2:11" customFormat="1" ht="15" customHeight="1">
      <c r="B13" s="181"/>
      <c r="C13" s="182"/>
      <c r="D13" s="183" t="s">
        <v>239</v>
      </c>
      <c r="E13" s="180"/>
      <c r="F13" s="180"/>
      <c r="G13" s="180"/>
      <c r="H13" s="180"/>
      <c r="I13" s="180"/>
      <c r="J13" s="180"/>
      <c r="K13" s="178"/>
    </row>
    <row r="14" spans="2:11" customFormat="1" ht="12.75" customHeight="1">
      <c r="B14" s="181"/>
      <c r="C14" s="182"/>
      <c r="D14" s="182"/>
      <c r="E14" s="182"/>
      <c r="F14" s="182"/>
      <c r="G14" s="182"/>
      <c r="H14" s="182"/>
      <c r="I14" s="182"/>
      <c r="J14" s="182"/>
      <c r="K14" s="178"/>
    </row>
    <row r="15" spans="2:11" customFormat="1" ht="15" customHeight="1">
      <c r="B15" s="181"/>
      <c r="C15" s="182"/>
      <c r="D15" s="296" t="s">
        <v>240</v>
      </c>
      <c r="E15" s="296"/>
      <c r="F15" s="296"/>
      <c r="G15" s="296"/>
      <c r="H15" s="296"/>
      <c r="I15" s="296"/>
      <c r="J15" s="296"/>
      <c r="K15" s="178"/>
    </row>
    <row r="16" spans="2:11" customFormat="1" ht="15" customHeight="1">
      <c r="B16" s="181"/>
      <c r="C16" s="182"/>
      <c r="D16" s="296" t="s">
        <v>241</v>
      </c>
      <c r="E16" s="296"/>
      <c r="F16" s="296"/>
      <c r="G16" s="296"/>
      <c r="H16" s="296"/>
      <c r="I16" s="296"/>
      <c r="J16" s="296"/>
      <c r="K16" s="178"/>
    </row>
    <row r="17" spans="2:11" customFormat="1" ht="15" customHeight="1">
      <c r="B17" s="181"/>
      <c r="C17" s="182"/>
      <c r="D17" s="296" t="s">
        <v>242</v>
      </c>
      <c r="E17" s="296"/>
      <c r="F17" s="296"/>
      <c r="G17" s="296"/>
      <c r="H17" s="296"/>
      <c r="I17" s="296"/>
      <c r="J17" s="296"/>
      <c r="K17" s="178"/>
    </row>
    <row r="18" spans="2:11" customFormat="1" ht="15" customHeight="1">
      <c r="B18" s="181"/>
      <c r="C18" s="182"/>
      <c r="D18" s="182"/>
      <c r="E18" s="184" t="s">
        <v>83</v>
      </c>
      <c r="F18" s="296" t="s">
        <v>243</v>
      </c>
      <c r="G18" s="296"/>
      <c r="H18" s="296"/>
      <c r="I18" s="296"/>
      <c r="J18" s="296"/>
      <c r="K18" s="178"/>
    </row>
    <row r="19" spans="2:11" customFormat="1" ht="15" customHeight="1">
      <c r="B19" s="181"/>
      <c r="C19" s="182"/>
      <c r="D19" s="182"/>
      <c r="E19" s="184" t="s">
        <v>244</v>
      </c>
      <c r="F19" s="296" t="s">
        <v>245</v>
      </c>
      <c r="G19" s="296"/>
      <c r="H19" s="296"/>
      <c r="I19" s="296"/>
      <c r="J19" s="296"/>
      <c r="K19" s="178"/>
    </row>
    <row r="20" spans="2:11" customFormat="1" ht="15" customHeight="1">
      <c r="B20" s="181"/>
      <c r="C20" s="182"/>
      <c r="D20" s="182"/>
      <c r="E20" s="184" t="s">
        <v>246</v>
      </c>
      <c r="F20" s="296" t="s">
        <v>247</v>
      </c>
      <c r="G20" s="296"/>
      <c r="H20" s="296"/>
      <c r="I20" s="296"/>
      <c r="J20" s="296"/>
      <c r="K20" s="178"/>
    </row>
    <row r="21" spans="2:11" customFormat="1" ht="15" customHeight="1">
      <c r="B21" s="181"/>
      <c r="C21" s="182"/>
      <c r="D21" s="182"/>
      <c r="E21" s="184" t="s">
        <v>248</v>
      </c>
      <c r="F21" s="296" t="s">
        <v>249</v>
      </c>
      <c r="G21" s="296"/>
      <c r="H21" s="296"/>
      <c r="I21" s="296"/>
      <c r="J21" s="296"/>
      <c r="K21" s="178"/>
    </row>
    <row r="22" spans="2:11" customFormat="1" ht="15" customHeight="1">
      <c r="B22" s="181"/>
      <c r="C22" s="182"/>
      <c r="D22" s="182"/>
      <c r="E22" s="184" t="s">
        <v>250</v>
      </c>
      <c r="F22" s="296" t="s">
        <v>251</v>
      </c>
      <c r="G22" s="296"/>
      <c r="H22" s="296"/>
      <c r="I22" s="296"/>
      <c r="J22" s="296"/>
      <c r="K22" s="178"/>
    </row>
    <row r="23" spans="2:11" customFormat="1" ht="15" customHeight="1">
      <c r="B23" s="181"/>
      <c r="C23" s="182"/>
      <c r="D23" s="182"/>
      <c r="E23" s="184" t="s">
        <v>89</v>
      </c>
      <c r="F23" s="296" t="s">
        <v>252</v>
      </c>
      <c r="G23" s="296"/>
      <c r="H23" s="296"/>
      <c r="I23" s="296"/>
      <c r="J23" s="296"/>
      <c r="K23" s="178"/>
    </row>
    <row r="24" spans="2:11" customFormat="1" ht="12.75" customHeight="1">
      <c r="B24" s="181"/>
      <c r="C24" s="182"/>
      <c r="D24" s="182"/>
      <c r="E24" s="182"/>
      <c r="F24" s="182"/>
      <c r="G24" s="182"/>
      <c r="H24" s="182"/>
      <c r="I24" s="182"/>
      <c r="J24" s="182"/>
      <c r="K24" s="178"/>
    </row>
    <row r="25" spans="2:11" customFormat="1" ht="15" customHeight="1">
      <c r="B25" s="181"/>
      <c r="C25" s="296" t="s">
        <v>253</v>
      </c>
      <c r="D25" s="296"/>
      <c r="E25" s="296"/>
      <c r="F25" s="296"/>
      <c r="G25" s="296"/>
      <c r="H25" s="296"/>
      <c r="I25" s="296"/>
      <c r="J25" s="296"/>
      <c r="K25" s="178"/>
    </row>
    <row r="26" spans="2:11" customFormat="1" ht="15" customHeight="1">
      <c r="B26" s="181"/>
      <c r="C26" s="296" t="s">
        <v>254</v>
      </c>
      <c r="D26" s="296"/>
      <c r="E26" s="296"/>
      <c r="F26" s="296"/>
      <c r="G26" s="296"/>
      <c r="H26" s="296"/>
      <c r="I26" s="296"/>
      <c r="J26" s="296"/>
      <c r="K26" s="178"/>
    </row>
    <row r="27" spans="2:11" customFormat="1" ht="15" customHeight="1">
      <c r="B27" s="181"/>
      <c r="C27" s="180"/>
      <c r="D27" s="296" t="s">
        <v>255</v>
      </c>
      <c r="E27" s="296"/>
      <c r="F27" s="296"/>
      <c r="G27" s="296"/>
      <c r="H27" s="296"/>
      <c r="I27" s="296"/>
      <c r="J27" s="296"/>
      <c r="K27" s="178"/>
    </row>
    <row r="28" spans="2:11" customFormat="1" ht="15" customHeight="1">
      <c r="B28" s="181"/>
      <c r="C28" s="182"/>
      <c r="D28" s="296" t="s">
        <v>256</v>
      </c>
      <c r="E28" s="296"/>
      <c r="F28" s="296"/>
      <c r="G28" s="296"/>
      <c r="H28" s="296"/>
      <c r="I28" s="296"/>
      <c r="J28" s="296"/>
      <c r="K28" s="178"/>
    </row>
    <row r="29" spans="2:11" customFormat="1" ht="12.75" customHeight="1">
      <c r="B29" s="181"/>
      <c r="C29" s="182"/>
      <c r="D29" s="182"/>
      <c r="E29" s="182"/>
      <c r="F29" s="182"/>
      <c r="G29" s="182"/>
      <c r="H29" s="182"/>
      <c r="I29" s="182"/>
      <c r="J29" s="182"/>
      <c r="K29" s="178"/>
    </row>
    <row r="30" spans="2:11" customFormat="1" ht="15" customHeight="1">
      <c r="B30" s="181"/>
      <c r="C30" s="182"/>
      <c r="D30" s="296" t="s">
        <v>257</v>
      </c>
      <c r="E30" s="296"/>
      <c r="F30" s="296"/>
      <c r="G30" s="296"/>
      <c r="H30" s="296"/>
      <c r="I30" s="296"/>
      <c r="J30" s="296"/>
      <c r="K30" s="178"/>
    </row>
    <row r="31" spans="2:11" customFormat="1" ht="15" customHeight="1">
      <c r="B31" s="181"/>
      <c r="C31" s="182"/>
      <c r="D31" s="296" t="s">
        <v>258</v>
      </c>
      <c r="E31" s="296"/>
      <c r="F31" s="296"/>
      <c r="G31" s="296"/>
      <c r="H31" s="296"/>
      <c r="I31" s="296"/>
      <c r="J31" s="296"/>
      <c r="K31" s="178"/>
    </row>
    <row r="32" spans="2:11" customFormat="1" ht="12.75" customHeight="1">
      <c r="B32" s="181"/>
      <c r="C32" s="182"/>
      <c r="D32" s="182"/>
      <c r="E32" s="182"/>
      <c r="F32" s="182"/>
      <c r="G32" s="182"/>
      <c r="H32" s="182"/>
      <c r="I32" s="182"/>
      <c r="J32" s="182"/>
      <c r="K32" s="178"/>
    </row>
    <row r="33" spans="2:11" customFormat="1" ht="15" customHeight="1">
      <c r="B33" s="181"/>
      <c r="C33" s="182"/>
      <c r="D33" s="296" t="s">
        <v>259</v>
      </c>
      <c r="E33" s="296"/>
      <c r="F33" s="296"/>
      <c r="G33" s="296"/>
      <c r="H33" s="296"/>
      <c r="I33" s="296"/>
      <c r="J33" s="296"/>
      <c r="K33" s="178"/>
    </row>
    <row r="34" spans="2:11" customFormat="1" ht="15" customHeight="1">
      <c r="B34" s="181"/>
      <c r="C34" s="182"/>
      <c r="D34" s="296" t="s">
        <v>260</v>
      </c>
      <c r="E34" s="296"/>
      <c r="F34" s="296"/>
      <c r="G34" s="296"/>
      <c r="H34" s="296"/>
      <c r="I34" s="296"/>
      <c r="J34" s="296"/>
      <c r="K34" s="178"/>
    </row>
    <row r="35" spans="2:11" customFormat="1" ht="15" customHeight="1">
      <c r="B35" s="181"/>
      <c r="C35" s="182"/>
      <c r="D35" s="296" t="s">
        <v>261</v>
      </c>
      <c r="E35" s="296"/>
      <c r="F35" s="296"/>
      <c r="G35" s="296"/>
      <c r="H35" s="296"/>
      <c r="I35" s="296"/>
      <c r="J35" s="296"/>
      <c r="K35" s="178"/>
    </row>
    <row r="36" spans="2:11" customFormat="1" ht="15" customHeight="1">
      <c r="B36" s="181"/>
      <c r="C36" s="182"/>
      <c r="D36" s="180"/>
      <c r="E36" s="183" t="s">
        <v>130</v>
      </c>
      <c r="F36" s="180"/>
      <c r="G36" s="296" t="s">
        <v>262</v>
      </c>
      <c r="H36" s="296"/>
      <c r="I36" s="296"/>
      <c r="J36" s="296"/>
      <c r="K36" s="178"/>
    </row>
    <row r="37" spans="2:11" customFormat="1" ht="30.75" customHeight="1">
      <c r="B37" s="181"/>
      <c r="C37" s="182"/>
      <c r="D37" s="180"/>
      <c r="E37" s="183" t="s">
        <v>263</v>
      </c>
      <c r="F37" s="180"/>
      <c r="G37" s="296" t="s">
        <v>264</v>
      </c>
      <c r="H37" s="296"/>
      <c r="I37" s="296"/>
      <c r="J37" s="296"/>
      <c r="K37" s="178"/>
    </row>
    <row r="38" spans="2:11" customFormat="1" ht="15" customHeight="1">
      <c r="B38" s="181"/>
      <c r="C38" s="182"/>
      <c r="D38" s="180"/>
      <c r="E38" s="183" t="s">
        <v>58</v>
      </c>
      <c r="F38" s="180"/>
      <c r="G38" s="296" t="s">
        <v>265</v>
      </c>
      <c r="H38" s="296"/>
      <c r="I38" s="296"/>
      <c r="J38" s="296"/>
      <c r="K38" s="178"/>
    </row>
    <row r="39" spans="2:11" customFormat="1" ht="15" customHeight="1">
      <c r="B39" s="181"/>
      <c r="C39" s="182"/>
      <c r="D39" s="180"/>
      <c r="E39" s="183" t="s">
        <v>59</v>
      </c>
      <c r="F39" s="180"/>
      <c r="G39" s="296" t="s">
        <v>266</v>
      </c>
      <c r="H39" s="296"/>
      <c r="I39" s="296"/>
      <c r="J39" s="296"/>
      <c r="K39" s="178"/>
    </row>
    <row r="40" spans="2:11" customFormat="1" ht="15" customHeight="1">
      <c r="B40" s="181"/>
      <c r="C40" s="182"/>
      <c r="D40" s="180"/>
      <c r="E40" s="183" t="s">
        <v>131</v>
      </c>
      <c r="F40" s="180"/>
      <c r="G40" s="296" t="s">
        <v>267</v>
      </c>
      <c r="H40" s="296"/>
      <c r="I40" s="296"/>
      <c r="J40" s="296"/>
      <c r="K40" s="178"/>
    </row>
    <row r="41" spans="2:11" customFormat="1" ht="15" customHeight="1">
      <c r="B41" s="181"/>
      <c r="C41" s="182"/>
      <c r="D41" s="180"/>
      <c r="E41" s="183" t="s">
        <v>132</v>
      </c>
      <c r="F41" s="180"/>
      <c r="G41" s="296" t="s">
        <v>268</v>
      </c>
      <c r="H41" s="296"/>
      <c r="I41" s="296"/>
      <c r="J41" s="296"/>
      <c r="K41" s="178"/>
    </row>
    <row r="42" spans="2:11" customFormat="1" ht="15" customHeight="1">
      <c r="B42" s="181"/>
      <c r="C42" s="182"/>
      <c r="D42" s="180"/>
      <c r="E42" s="183" t="s">
        <v>269</v>
      </c>
      <c r="F42" s="180"/>
      <c r="G42" s="296" t="s">
        <v>270</v>
      </c>
      <c r="H42" s="296"/>
      <c r="I42" s="296"/>
      <c r="J42" s="296"/>
      <c r="K42" s="178"/>
    </row>
    <row r="43" spans="2:11" customFormat="1" ht="15" customHeight="1">
      <c r="B43" s="181"/>
      <c r="C43" s="182"/>
      <c r="D43" s="180"/>
      <c r="E43" s="183"/>
      <c r="F43" s="180"/>
      <c r="G43" s="296" t="s">
        <v>271</v>
      </c>
      <c r="H43" s="296"/>
      <c r="I43" s="296"/>
      <c r="J43" s="296"/>
      <c r="K43" s="178"/>
    </row>
    <row r="44" spans="2:11" customFormat="1" ht="15" customHeight="1">
      <c r="B44" s="181"/>
      <c r="C44" s="182"/>
      <c r="D44" s="180"/>
      <c r="E44" s="183" t="s">
        <v>272</v>
      </c>
      <c r="F44" s="180"/>
      <c r="G44" s="296" t="s">
        <v>273</v>
      </c>
      <c r="H44" s="296"/>
      <c r="I44" s="296"/>
      <c r="J44" s="296"/>
      <c r="K44" s="178"/>
    </row>
    <row r="45" spans="2:11" customFormat="1" ht="15" customHeight="1">
      <c r="B45" s="181"/>
      <c r="C45" s="182"/>
      <c r="D45" s="180"/>
      <c r="E45" s="183" t="s">
        <v>134</v>
      </c>
      <c r="F45" s="180"/>
      <c r="G45" s="296" t="s">
        <v>274</v>
      </c>
      <c r="H45" s="296"/>
      <c r="I45" s="296"/>
      <c r="J45" s="296"/>
      <c r="K45" s="178"/>
    </row>
    <row r="46" spans="2:11" customFormat="1" ht="12.75" customHeight="1">
      <c r="B46" s="181"/>
      <c r="C46" s="182"/>
      <c r="D46" s="180"/>
      <c r="E46" s="180"/>
      <c r="F46" s="180"/>
      <c r="G46" s="180"/>
      <c r="H46" s="180"/>
      <c r="I46" s="180"/>
      <c r="J46" s="180"/>
      <c r="K46" s="178"/>
    </row>
    <row r="47" spans="2:11" customFormat="1" ht="15" customHeight="1">
      <c r="B47" s="181"/>
      <c r="C47" s="182"/>
      <c r="D47" s="296" t="s">
        <v>275</v>
      </c>
      <c r="E47" s="296"/>
      <c r="F47" s="296"/>
      <c r="G47" s="296"/>
      <c r="H47" s="296"/>
      <c r="I47" s="296"/>
      <c r="J47" s="296"/>
      <c r="K47" s="178"/>
    </row>
    <row r="48" spans="2:11" customFormat="1" ht="15" customHeight="1">
      <c r="B48" s="181"/>
      <c r="C48" s="182"/>
      <c r="D48" s="182"/>
      <c r="E48" s="296" t="s">
        <v>276</v>
      </c>
      <c r="F48" s="296"/>
      <c r="G48" s="296"/>
      <c r="H48" s="296"/>
      <c r="I48" s="296"/>
      <c r="J48" s="296"/>
      <c r="K48" s="178"/>
    </row>
    <row r="49" spans="2:11" customFormat="1" ht="15" customHeight="1">
      <c r="B49" s="181"/>
      <c r="C49" s="182"/>
      <c r="D49" s="182"/>
      <c r="E49" s="296" t="s">
        <v>277</v>
      </c>
      <c r="F49" s="296"/>
      <c r="G49" s="296"/>
      <c r="H49" s="296"/>
      <c r="I49" s="296"/>
      <c r="J49" s="296"/>
      <c r="K49" s="178"/>
    </row>
    <row r="50" spans="2:11" customFormat="1" ht="15" customHeight="1">
      <c r="B50" s="181"/>
      <c r="C50" s="182"/>
      <c r="D50" s="182"/>
      <c r="E50" s="296" t="s">
        <v>278</v>
      </c>
      <c r="F50" s="296"/>
      <c r="G50" s="296"/>
      <c r="H50" s="296"/>
      <c r="I50" s="296"/>
      <c r="J50" s="296"/>
      <c r="K50" s="178"/>
    </row>
    <row r="51" spans="2:11" customFormat="1" ht="15" customHeight="1">
      <c r="B51" s="181"/>
      <c r="C51" s="182"/>
      <c r="D51" s="296" t="s">
        <v>279</v>
      </c>
      <c r="E51" s="296"/>
      <c r="F51" s="296"/>
      <c r="G51" s="296"/>
      <c r="H51" s="296"/>
      <c r="I51" s="296"/>
      <c r="J51" s="296"/>
      <c r="K51" s="178"/>
    </row>
    <row r="52" spans="2:11" customFormat="1" ht="25.5" customHeight="1">
      <c r="B52" s="177"/>
      <c r="C52" s="297" t="s">
        <v>280</v>
      </c>
      <c r="D52" s="297"/>
      <c r="E52" s="297"/>
      <c r="F52" s="297"/>
      <c r="G52" s="297"/>
      <c r="H52" s="297"/>
      <c r="I52" s="297"/>
      <c r="J52" s="297"/>
      <c r="K52" s="178"/>
    </row>
    <row r="53" spans="2:11" customFormat="1" ht="5.25" customHeight="1">
      <c r="B53" s="177"/>
      <c r="C53" s="179"/>
      <c r="D53" s="179"/>
      <c r="E53" s="179"/>
      <c r="F53" s="179"/>
      <c r="G53" s="179"/>
      <c r="H53" s="179"/>
      <c r="I53" s="179"/>
      <c r="J53" s="179"/>
      <c r="K53" s="178"/>
    </row>
    <row r="54" spans="2:11" customFormat="1" ht="15" customHeight="1">
      <c r="B54" s="177"/>
      <c r="C54" s="296" t="s">
        <v>281</v>
      </c>
      <c r="D54" s="296"/>
      <c r="E54" s="296"/>
      <c r="F54" s="296"/>
      <c r="G54" s="296"/>
      <c r="H54" s="296"/>
      <c r="I54" s="296"/>
      <c r="J54" s="296"/>
      <c r="K54" s="178"/>
    </row>
    <row r="55" spans="2:11" customFormat="1" ht="15" customHeight="1">
      <c r="B55" s="177"/>
      <c r="C55" s="296" t="s">
        <v>282</v>
      </c>
      <c r="D55" s="296"/>
      <c r="E55" s="296"/>
      <c r="F55" s="296"/>
      <c r="G55" s="296"/>
      <c r="H55" s="296"/>
      <c r="I55" s="296"/>
      <c r="J55" s="296"/>
      <c r="K55" s="178"/>
    </row>
    <row r="56" spans="2:11" customFormat="1" ht="12.75" customHeight="1">
      <c r="B56" s="177"/>
      <c r="C56" s="180"/>
      <c r="D56" s="180"/>
      <c r="E56" s="180"/>
      <c r="F56" s="180"/>
      <c r="G56" s="180"/>
      <c r="H56" s="180"/>
      <c r="I56" s="180"/>
      <c r="J56" s="180"/>
      <c r="K56" s="178"/>
    </row>
    <row r="57" spans="2:11" customFormat="1" ht="15" customHeight="1">
      <c r="B57" s="177"/>
      <c r="C57" s="296" t="s">
        <v>283</v>
      </c>
      <c r="D57" s="296"/>
      <c r="E57" s="296"/>
      <c r="F57" s="296"/>
      <c r="G57" s="296"/>
      <c r="H57" s="296"/>
      <c r="I57" s="296"/>
      <c r="J57" s="296"/>
      <c r="K57" s="178"/>
    </row>
    <row r="58" spans="2:11" customFormat="1" ht="15" customHeight="1">
      <c r="B58" s="177"/>
      <c r="C58" s="182"/>
      <c r="D58" s="296" t="s">
        <v>284</v>
      </c>
      <c r="E58" s="296"/>
      <c r="F58" s="296"/>
      <c r="G58" s="296"/>
      <c r="H58" s="296"/>
      <c r="I58" s="296"/>
      <c r="J58" s="296"/>
      <c r="K58" s="178"/>
    </row>
    <row r="59" spans="2:11" customFormat="1" ht="15" customHeight="1">
      <c r="B59" s="177"/>
      <c r="C59" s="182"/>
      <c r="D59" s="296" t="s">
        <v>285</v>
      </c>
      <c r="E59" s="296"/>
      <c r="F59" s="296"/>
      <c r="G59" s="296"/>
      <c r="H59" s="296"/>
      <c r="I59" s="296"/>
      <c r="J59" s="296"/>
      <c r="K59" s="178"/>
    </row>
    <row r="60" spans="2:11" customFormat="1" ht="15" customHeight="1">
      <c r="B60" s="177"/>
      <c r="C60" s="182"/>
      <c r="D60" s="296" t="s">
        <v>286</v>
      </c>
      <c r="E60" s="296"/>
      <c r="F60" s="296"/>
      <c r="G60" s="296"/>
      <c r="H60" s="296"/>
      <c r="I60" s="296"/>
      <c r="J60" s="296"/>
      <c r="K60" s="178"/>
    </row>
    <row r="61" spans="2:11" customFormat="1" ht="15" customHeight="1">
      <c r="B61" s="177"/>
      <c r="C61" s="182"/>
      <c r="D61" s="296" t="s">
        <v>287</v>
      </c>
      <c r="E61" s="296"/>
      <c r="F61" s="296"/>
      <c r="G61" s="296"/>
      <c r="H61" s="296"/>
      <c r="I61" s="296"/>
      <c r="J61" s="296"/>
      <c r="K61" s="178"/>
    </row>
    <row r="62" spans="2:11" customFormat="1" ht="15" customHeight="1">
      <c r="B62" s="177"/>
      <c r="C62" s="182"/>
      <c r="D62" s="299" t="s">
        <v>288</v>
      </c>
      <c r="E62" s="299"/>
      <c r="F62" s="299"/>
      <c r="G62" s="299"/>
      <c r="H62" s="299"/>
      <c r="I62" s="299"/>
      <c r="J62" s="299"/>
      <c r="K62" s="178"/>
    </row>
    <row r="63" spans="2:11" customFormat="1" ht="15" customHeight="1">
      <c r="B63" s="177"/>
      <c r="C63" s="182"/>
      <c r="D63" s="296" t="s">
        <v>289</v>
      </c>
      <c r="E63" s="296"/>
      <c r="F63" s="296"/>
      <c r="G63" s="296"/>
      <c r="H63" s="296"/>
      <c r="I63" s="296"/>
      <c r="J63" s="296"/>
      <c r="K63" s="178"/>
    </row>
    <row r="64" spans="2:11" customFormat="1" ht="12.75" customHeight="1">
      <c r="B64" s="177"/>
      <c r="C64" s="182"/>
      <c r="D64" s="182"/>
      <c r="E64" s="185"/>
      <c r="F64" s="182"/>
      <c r="G64" s="182"/>
      <c r="H64" s="182"/>
      <c r="I64" s="182"/>
      <c r="J64" s="182"/>
      <c r="K64" s="178"/>
    </row>
    <row r="65" spans="2:11" customFormat="1" ht="15" customHeight="1">
      <c r="B65" s="177"/>
      <c r="C65" s="182"/>
      <c r="D65" s="296" t="s">
        <v>290</v>
      </c>
      <c r="E65" s="296"/>
      <c r="F65" s="296"/>
      <c r="G65" s="296"/>
      <c r="H65" s="296"/>
      <c r="I65" s="296"/>
      <c r="J65" s="296"/>
      <c r="K65" s="178"/>
    </row>
    <row r="66" spans="2:11" customFormat="1" ht="15" customHeight="1">
      <c r="B66" s="177"/>
      <c r="C66" s="182"/>
      <c r="D66" s="299" t="s">
        <v>291</v>
      </c>
      <c r="E66" s="299"/>
      <c r="F66" s="299"/>
      <c r="G66" s="299"/>
      <c r="H66" s="299"/>
      <c r="I66" s="299"/>
      <c r="J66" s="299"/>
      <c r="K66" s="178"/>
    </row>
    <row r="67" spans="2:11" customFormat="1" ht="15" customHeight="1">
      <c r="B67" s="177"/>
      <c r="C67" s="182"/>
      <c r="D67" s="296" t="s">
        <v>292</v>
      </c>
      <c r="E67" s="296"/>
      <c r="F67" s="296"/>
      <c r="G67" s="296"/>
      <c r="H67" s="296"/>
      <c r="I67" s="296"/>
      <c r="J67" s="296"/>
      <c r="K67" s="178"/>
    </row>
    <row r="68" spans="2:11" customFormat="1" ht="15" customHeight="1">
      <c r="B68" s="177"/>
      <c r="C68" s="182"/>
      <c r="D68" s="296" t="s">
        <v>293</v>
      </c>
      <c r="E68" s="296"/>
      <c r="F68" s="296"/>
      <c r="G68" s="296"/>
      <c r="H68" s="296"/>
      <c r="I68" s="296"/>
      <c r="J68" s="296"/>
      <c r="K68" s="178"/>
    </row>
    <row r="69" spans="2:11" customFormat="1" ht="15" customHeight="1">
      <c r="B69" s="177"/>
      <c r="C69" s="182"/>
      <c r="D69" s="296" t="s">
        <v>294</v>
      </c>
      <c r="E69" s="296"/>
      <c r="F69" s="296"/>
      <c r="G69" s="296"/>
      <c r="H69" s="296"/>
      <c r="I69" s="296"/>
      <c r="J69" s="296"/>
      <c r="K69" s="178"/>
    </row>
    <row r="70" spans="2:11" customFormat="1" ht="15" customHeight="1">
      <c r="B70" s="177"/>
      <c r="C70" s="182"/>
      <c r="D70" s="296" t="s">
        <v>295</v>
      </c>
      <c r="E70" s="296"/>
      <c r="F70" s="296"/>
      <c r="G70" s="296"/>
      <c r="H70" s="296"/>
      <c r="I70" s="296"/>
      <c r="J70" s="296"/>
      <c r="K70" s="178"/>
    </row>
    <row r="71" spans="2:11" customFormat="1" ht="12.75" customHeight="1">
      <c r="B71" s="186"/>
      <c r="C71" s="187"/>
      <c r="D71" s="187"/>
      <c r="E71" s="187"/>
      <c r="F71" s="187"/>
      <c r="G71" s="187"/>
      <c r="H71" s="187"/>
      <c r="I71" s="187"/>
      <c r="J71" s="187"/>
      <c r="K71" s="188"/>
    </row>
    <row r="72" spans="2:11" customFormat="1" ht="18.75" customHeight="1">
      <c r="B72" s="189"/>
      <c r="C72" s="189"/>
      <c r="D72" s="189"/>
      <c r="E72" s="189"/>
      <c r="F72" s="189"/>
      <c r="G72" s="189"/>
      <c r="H72" s="189"/>
      <c r="I72" s="189"/>
      <c r="J72" s="189"/>
      <c r="K72" s="190"/>
    </row>
    <row r="73" spans="2:11" customFormat="1" ht="18.75" customHeight="1">
      <c r="B73" s="190"/>
      <c r="C73" s="190"/>
      <c r="D73" s="190"/>
      <c r="E73" s="190"/>
      <c r="F73" s="190"/>
      <c r="G73" s="190"/>
      <c r="H73" s="190"/>
      <c r="I73" s="190"/>
      <c r="J73" s="190"/>
      <c r="K73" s="190"/>
    </row>
    <row r="74" spans="2:11" customFormat="1" ht="7.5" customHeight="1">
      <c r="B74" s="191"/>
      <c r="C74" s="192"/>
      <c r="D74" s="192"/>
      <c r="E74" s="192"/>
      <c r="F74" s="192"/>
      <c r="G74" s="192"/>
      <c r="H74" s="192"/>
      <c r="I74" s="192"/>
      <c r="J74" s="192"/>
      <c r="K74" s="193"/>
    </row>
    <row r="75" spans="2:11" customFormat="1" ht="45" customHeight="1">
      <c r="B75" s="194"/>
      <c r="C75" s="300" t="s">
        <v>296</v>
      </c>
      <c r="D75" s="300"/>
      <c r="E75" s="300"/>
      <c r="F75" s="300"/>
      <c r="G75" s="300"/>
      <c r="H75" s="300"/>
      <c r="I75" s="300"/>
      <c r="J75" s="300"/>
      <c r="K75" s="195"/>
    </row>
    <row r="76" spans="2:11" customFormat="1" ht="17.25" customHeight="1">
      <c r="B76" s="194"/>
      <c r="C76" s="196" t="s">
        <v>297</v>
      </c>
      <c r="D76" s="196"/>
      <c r="E76" s="196"/>
      <c r="F76" s="196" t="s">
        <v>298</v>
      </c>
      <c r="G76" s="197"/>
      <c r="H76" s="196" t="s">
        <v>59</v>
      </c>
      <c r="I76" s="196" t="s">
        <v>62</v>
      </c>
      <c r="J76" s="196" t="s">
        <v>299</v>
      </c>
      <c r="K76" s="195"/>
    </row>
    <row r="77" spans="2:11" customFormat="1" ht="17.25" customHeight="1">
      <c r="B77" s="194"/>
      <c r="C77" s="198" t="s">
        <v>300</v>
      </c>
      <c r="D77" s="198"/>
      <c r="E77" s="198"/>
      <c r="F77" s="199" t="s">
        <v>301</v>
      </c>
      <c r="G77" s="200"/>
      <c r="H77" s="198"/>
      <c r="I77" s="198"/>
      <c r="J77" s="198" t="s">
        <v>302</v>
      </c>
      <c r="K77" s="195"/>
    </row>
    <row r="78" spans="2:11" customFormat="1" ht="5.25" customHeight="1">
      <c r="B78" s="194"/>
      <c r="C78" s="201"/>
      <c r="D78" s="201"/>
      <c r="E78" s="201"/>
      <c r="F78" s="201"/>
      <c r="G78" s="202"/>
      <c r="H78" s="201"/>
      <c r="I78" s="201"/>
      <c r="J78" s="201"/>
      <c r="K78" s="195"/>
    </row>
    <row r="79" spans="2:11" customFormat="1" ht="15" customHeight="1">
      <c r="B79" s="194"/>
      <c r="C79" s="183" t="s">
        <v>58</v>
      </c>
      <c r="D79" s="203"/>
      <c r="E79" s="203"/>
      <c r="F79" s="204" t="s">
        <v>303</v>
      </c>
      <c r="G79" s="205"/>
      <c r="H79" s="183" t="s">
        <v>304</v>
      </c>
      <c r="I79" s="183" t="s">
        <v>305</v>
      </c>
      <c r="J79" s="183">
        <v>20</v>
      </c>
      <c r="K79" s="195"/>
    </row>
    <row r="80" spans="2:11" customFormat="1" ht="15" customHeight="1">
      <c r="B80" s="194"/>
      <c r="C80" s="183" t="s">
        <v>306</v>
      </c>
      <c r="D80" s="183"/>
      <c r="E80" s="183"/>
      <c r="F80" s="204" t="s">
        <v>303</v>
      </c>
      <c r="G80" s="205"/>
      <c r="H80" s="183" t="s">
        <v>307</v>
      </c>
      <c r="I80" s="183" t="s">
        <v>305</v>
      </c>
      <c r="J80" s="183">
        <v>120</v>
      </c>
      <c r="K80" s="195"/>
    </row>
    <row r="81" spans="2:11" customFormat="1" ht="15" customHeight="1">
      <c r="B81" s="206"/>
      <c r="C81" s="183" t="s">
        <v>308</v>
      </c>
      <c r="D81" s="183"/>
      <c r="E81" s="183"/>
      <c r="F81" s="204" t="s">
        <v>309</v>
      </c>
      <c r="G81" s="205"/>
      <c r="H81" s="183" t="s">
        <v>310</v>
      </c>
      <c r="I81" s="183" t="s">
        <v>305</v>
      </c>
      <c r="J81" s="183">
        <v>50</v>
      </c>
      <c r="K81" s="195"/>
    </row>
    <row r="82" spans="2:11" customFormat="1" ht="15" customHeight="1">
      <c r="B82" s="206"/>
      <c r="C82" s="183" t="s">
        <v>311</v>
      </c>
      <c r="D82" s="183"/>
      <c r="E82" s="183"/>
      <c r="F82" s="204" t="s">
        <v>303</v>
      </c>
      <c r="G82" s="205"/>
      <c r="H82" s="183" t="s">
        <v>312</v>
      </c>
      <c r="I82" s="183" t="s">
        <v>313</v>
      </c>
      <c r="J82" s="183"/>
      <c r="K82" s="195"/>
    </row>
    <row r="83" spans="2:11" customFormat="1" ht="15" customHeight="1">
      <c r="B83" s="206"/>
      <c r="C83" s="183" t="s">
        <v>314</v>
      </c>
      <c r="D83" s="183"/>
      <c r="E83" s="183"/>
      <c r="F83" s="204" t="s">
        <v>309</v>
      </c>
      <c r="G83" s="183"/>
      <c r="H83" s="183" t="s">
        <v>315</v>
      </c>
      <c r="I83" s="183" t="s">
        <v>305</v>
      </c>
      <c r="J83" s="183">
        <v>15</v>
      </c>
      <c r="K83" s="195"/>
    </row>
    <row r="84" spans="2:11" customFormat="1" ht="15" customHeight="1">
      <c r="B84" s="206"/>
      <c r="C84" s="183" t="s">
        <v>316</v>
      </c>
      <c r="D84" s="183"/>
      <c r="E84" s="183"/>
      <c r="F84" s="204" t="s">
        <v>309</v>
      </c>
      <c r="G84" s="183"/>
      <c r="H84" s="183" t="s">
        <v>317</v>
      </c>
      <c r="I84" s="183" t="s">
        <v>305</v>
      </c>
      <c r="J84" s="183">
        <v>15</v>
      </c>
      <c r="K84" s="195"/>
    </row>
    <row r="85" spans="2:11" customFormat="1" ht="15" customHeight="1">
      <c r="B85" s="206"/>
      <c r="C85" s="183" t="s">
        <v>318</v>
      </c>
      <c r="D85" s="183"/>
      <c r="E85" s="183"/>
      <c r="F85" s="204" t="s">
        <v>309</v>
      </c>
      <c r="G85" s="183"/>
      <c r="H85" s="183" t="s">
        <v>319</v>
      </c>
      <c r="I85" s="183" t="s">
        <v>305</v>
      </c>
      <c r="J85" s="183">
        <v>20</v>
      </c>
      <c r="K85" s="195"/>
    </row>
    <row r="86" spans="2:11" customFormat="1" ht="15" customHeight="1">
      <c r="B86" s="206"/>
      <c r="C86" s="183" t="s">
        <v>320</v>
      </c>
      <c r="D86" s="183"/>
      <c r="E86" s="183"/>
      <c r="F86" s="204" t="s">
        <v>309</v>
      </c>
      <c r="G86" s="183"/>
      <c r="H86" s="183" t="s">
        <v>321</v>
      </c>
      <c r="I86" s="183" t="s">
        <v>305</v>
      </c>
      <c r="J86" s="183">
        <v>20</v>
      </c>
      <c r="K86" s="195"/>
    </row>
    <row r="87" spans="2:11" customFormat="1" ht="15" customHeight="1">
      <c r="B87" s="206"/>
      <c r="C87" s="183" t="s">
        <v>322</v>
      </c>
      <c r="D87" s="183"/>
      <c r="E87" s="183"/>
      <c r="F87" s="204" t="s">
        <v>309</v>
      </c>
      <c r="G87" s="205"/>
      <c r="H87" s="183" t="s">
        <v>323</v>
      </c>
      <c r="I87" s="183" t="s">
        <v>305</v>
      </c>
      <c r="J87" s="183">
        <v>50</v>
      </c>
      <c r="K87" s="195"/>
    </row>
    <row r="88" spans="2:11" customFormat="1" ht="15" customHeight="1">
      <c r="B88" s="206"/>
      <c r="C88" s="183" t="s">
        <v>324</v>
      </c>
      <c r="D88" s="183"/>
      <c r="E88" s="183"/>
      <c r="F88" s="204" t="s">
        <v>309</v>
      </c>
      <c r="G88" s="205"/>
      <c r="H88" s="183" t="s">
        <v>325</v>
      </c>
      <c r="I88" s="183" t="s">
        <v>305</v>
      </c>
      <c r="J88" s="183">
        <v>20</v>
      </c>
      <c r="K88" s="195"/>
    </row>
    <row r="89" spans="2:11" customFormat="1" ht="15" customHeight="1">
      <c r="B89" s="206"/>
      <c r="C89" s="183" t="s">
        <v>326</v>
      </c>
      <c r="D89" s="183"/>
      <c r="E89" s="183"/>
      <c r="F89" s="204" t="s">
        <v>309</v>
      </c>
      <c r="G89" s="205"/>
      <c r="H89" s="183" t="s">
        <v>327</v>
      </c>
      <c r="I89" s="183" t="s">
        <v>305</v>
      </c>
      <c r="J89" s="183">
        <v>20</v>
      </c>
      <c r="K89" s="195"/>
    </row>
    <row r="90" spans="2:11" customFormat="1" ht="15" customHeight="1">
      <c r="B90" s="206"/>
      <c r="C90" s="183" t="s">
        <v>328</v>
      </c>
      <c r="D90" s="183"/>
      <c r="E90" s="183"/>
      <c r="F90" s="204" t="s">
        <v>309</v>
      </c>
      <c r="G90" s="205"/>
      <c r="H90" s="183" t="s">
        <v>329</v>
      </c>
      <c r="I90" s="183" t="s">
        <v>305</v>
      </c>
      <c r="J90" s="183">
        <v>50</v>
      </c>
      <c r="K90" s="195"/>
    </row>
    <row r="91" spans="2:11" customFormat="1" ht="15" customHeight="1">
      <c r="B91" s="206"/>
      <c r="C91" s="183" t="s">
        <v>330</v>
      </c>
      <c r="D91" s="183"/>
      <c r="E91" s="183"/>
      <c r="F91" s="204" t="s">
        <v>309</v>
      </c>
      <c r="G91" s="205"/>
      <c r="H91" s="183" t="s">
        <v>330</v>
      </c>
      <c r="I91" s="183" t="s">
        <v>305</v>
      </c>
      <c r="J91" s="183">
        <v>50</v>
      </c>
      <c r="K91" s="195"/>
    </row>
    <row r="92" spans="2:11" customFormat="1" ht="15" customHeight="1">
      <c r="B92" s="206"/>
      <c r="C92" s="183" t="s">
        <v>331</v>
      </c>
      <c r="D92" s="183"/>
      <c r="E92" s="183"/>
      <c r="F92" s="204" t="s">
        <v>309</v>
      </c>
      <c r="G92" s="205"/>
      <c r="H92" s="183" t="s">
        <v>332</v>
      </c>
      <c r="I92" s="183" t="s">
        <v>305</v>
      </c>
      <c r="J92" s="183">
        <v>255</v>
      </c>
      <c r="K92" s="195"/>
    </row>
    <row r="93" spans="2:11" customFormat="1" ht="15" customHeight="1">
      <c r="B93" s="206"/>
      <c r="C93" s="183" t="s">
        <v>333</v>
      </c>
      <c r="D93" s="183"/>
      <c r="E93" s="183"/>
      <c r="F93" s="204" t="s">
        <v>303</v>
      </c>
      <c r="G93" s="205"/>
      <c r="H93" s="183" t="s">
        <v>334</v>
      </c>
      <c r="I93" s="183" t="s">
        <v>335</v>
      </c>
      <c r="J93" s="183"/>
      <c r="K93" s="195"/>
    </row>
    <row r="94" spans="2:11" customFormat="1" ht="15" customHeight="1">
      <c r="B94" s="206"/>
      <c r="C94" s="183" t="s">
        <v>336</v>
      </c>
      <c r="D94" s="183"/>
      <c r="E94" s="183"/>
      <c r="F94" s="204" t="s">
        <v>303</v>
      </c>
      <c r="G94" s="205"/>
      <c r="H94" s="183" t="s">
        <v>337</v>
      </c>
      <c r="I94" s="183" t="s">
        <v>338</v>
      </c>
      <c r="J94" s="183"/>
      <c r="K94" s="195"/>
    </row>
    <row r="95" spans="2:11" customFormat="1" ht="15" customHeight="1">
      <c r="B95" s="206"/>
      <c r="C95" s="183" t="s">
        <v>339</v>
      </c>
      <c r="D95" s="183"/>
      <c r="E95" s="183"/>
      <c r="F95" s="204" t="s">
        <v>303</v>
      </c>
      <c r="G95" s="205"/>
      <c r="H95" s="183" t="s">
        <v>339</v>
      </c>
      <c r="I95" s="183" t="s">
        <v>338</v>
      </c>
      <c r="J95" s="183"/>
      <c r="K95" s="195"/>
    </row>
    <row r="96" spans="2:11" customFormat="1" ht="15" customHeight="1">
      <c r="B96" s="206"/>
      <c r="C96" s="183" t="s">
        <v>43</v>
      </c>
      <c r="D96" s="183"/>
      <c r="E96" s="183"/>
      <c r="F96" s="204" t="s">
        <v>303</v>
      </c>
      <c r="G96" s="205"/>
      <c r="H96" s="183" t="s">
        <v>340</v>
      </c>
      <c r="I96" s="183" t="s">
        <v>338</v>
      </c>
      <c r="J96" s="183"/>
      <c r="K96" s="195"/>
    </row>
    <row r="97" spans="2:11" customFormat="1" ht="15" customHeight="1">
      <c r="B97" s="206"/>
      <c r="C97" s="183" t="s">
        <v>53</v>
      </c>
      <c r="D97" s="183"/>
      <c r="E97" s="183"/>
      <c r="F97" s="204" t="s">
        <v>303</v>
      </c>
      <c r="G97" s="205"/>
      <c r="H97" s="183" t="s">
        <v>341</v>
      </c>
      <c r="I97" s="183" t="s">
        <v>338</v>
      </c>
      <c r="J97" s="183"/>
      <c r="K97" s="195"/>
    </row>
    <row r="98" spans="2:11" customFormat="1" ht="15" customHeight="1">
      <c r="B98" s="207"/>
      <c r="C98" s="208"/>
      <c r="D98" s="208"/>
      <c r="E98" s="208"/>
      <c r="F98" s="208"/>
      <c r="G98" s="208"/>
      <c r="H98" s="208"/>
      <c r="I98" s="208"/>
      <c r="J98" s="208"/>
      <c r="K98" s="209"/>
    </row>
    <row r="99" spans="2:11" customFormat="1" ht="18.75" customHeight="1">
      <c r="B99" s="210"/>
      <c r="C99" s="211"/>
      <c r="D99" s="211"/>
      <c r="E99" s="211"/>
      <c r="F99" s="211"/>
      <c r="G99" s="211"/>
      <c r="H99" s="211"/>
      <c r="I99" s="211"/>
      <c r="J99" s="211"/>
      <c r="K99" s="210"/>
    </row>
    <row r="100" spans="2:11" customFormat="1" ht="18.75" customHeight="1">
      <c r="B100" s="190"/>
      <c r="C100" s="190"/>
      <c r="D100" s="190"/>
      <c r="E100" s="190"/>
      <c r="F100" s="190"/>
      <c r="G100" s="190"/>
      <c r="H100" s="190"/>
      <c r="I100" s="190"/>
      <c r="J100" s="190"/>
      <c r="K100" s="190"/>
    </row>
    <row r="101" spans="2:11" customFormat="1" ht="7.5" customHeight="1">
      <c r="B101" s="191"/>
      <c r="C101" s="192"/>
      <c r="D101" s="192"/>
      <c r="E101" s="192"/>
      <c r="F101" s="192"/>
      <c r="G101" s="192"/>
      <c r="H101" s="192"/>
      <c r="I101" s="192"/>
      <c r="J101" s="192"/>
      <c r="K101" s="193"/>
    </row>
    <row r="102" spans="2:11" customFormat="1" ht="45" customHeight="1">
      <c r="B102" s="194"/>
      <c r="C102" s="300" t="s">
        <v>342</v>
      </c>
      <c r="D102" s="300"/>
      <c r="E102" s="300"/>
      <c r="F102" s="300"/>
      <c r="G102" s="300"/>
      <c r="H102" s="300"/>
      <c r="I102" s="300"/>
      <c r="J102" s="300"/>
      <c r="K102" s="195"/>
    </row>
    <row r="103" spans="2:11" customFormat="1" ht="17.25" customHeight="1">
      <c r="B103" s="194"/>
      <c r="C103" s="196" t="s">
        <v>297</v>
      </c>
      <c r="D103" s="196"/>
      <c r="E103" s="196"/>
      <c r="F103" s="196" t="s">
        <v>298</v>
      </c>
      <c r="G103" s="197"/>
      <c r="H103" s="196" t="s">
        <v>59</v>
      </c>
      <c r="I103" s="196" t="s">
        <v>62</v>
      </c>
      <c r="J103" s="196" t="s">
        <v>299</v>
      </c>
      <c r="K103" s="195"/>
    </row>
    <row r="104" spans="2:11" customFormat="1" ht="17.25" customHeight="1">
      <c r="B104" s="194"/>
      <c r="C104" s="198" t="s">
        <v>300</v>
      </c>
      <c r="D104" s="198"/>
      <c r="E104" s="198"/>
      <c r="F104" s="199" t="s">
        <v>301</v>
      </c>
      <c r="G104" s="200"/>
      <c r="H104" s="198"/>
      <c r="I104" s="198"/>
      <c r="J104" s="198" t="s">
        <v>302</v>
      </c>
      <c r="K104" s="195"/>
    </row>
    <row r="105" spans="2:11" customFormat="1" ht="5.25" customHeight="1">
      <c r="B105" s="194"/>
      <c r="C105" s="196"/>
      <c r="D105" s="196"/>
      <c r="E105" s="196"/>
      <c r="F105" s="196"/>
      <c r="G105" s="212"/>
      <c r="H105" s="196"/>
      <c r="I105" s="196"/>
      <c r="J105" s="196"/>
      <c r="K105" s="195"/>
    </row>
    <row r="106" spans="2:11" customFormat="1" ht="15" customHeight="1">
      <c r="B106" s="194"/>
      <c r="C106" s="183" t="s">
        <v>58</v>
      </c>
      <c r="D106" s="203"/>
      <c r="E106" s="203"/>
      <c r="F106" s="204" t="s">
        <v>303</v>
      </c>
      <c r="G106" s="183"/>
      <c r="H106" s="183" t="s">
        <v>343</v>
      </c>
      <c r="I106" s="183" t="s">
        <v>305</v>
      </c>
      <c r="J106" s="183">
        <v>20</v>
      </c>
      <c r="K106" s="195"/>
    </row>
    <row r="107" spans="2:11" customFormat="1" ht="15" customHeight="1">
      <c r="B107" s="194"/>
      <c r="C107" s="183" t="s">
        <v>306</v>
      </c>
      <c r="D107" s="183"/>
      <c r="E107" s="183"/>
      <c r="F107" s="204" t="s">
        <v>303</v>
      </c>
      <c r="G107" s="183"/>
      <c r="H107" s="183" t="s">
        <v>343</v>
      </c>
      <c r="I107" s="183" t="s">
        <v>305</v>
      </c>
      <c r="J107" s="183">
        <v>120</v>
      </c>
      <c r="K107" s="195"/>
    </row>
    <row r="108" spans="2:11" customFormat="1" ht="15" customHeight="1">
      <c r="B108" s="206"/>
      <c r="C108" s="183" t="s">
        <v>308</v>
      </c>
      <c r="D108" s="183"/>
      <c r="E108" s="183"/>
      <c r="F108" s="204" t="s">
        <v>309</v>
      </c>
      <c r="G108" s="183"/>
      <c r="H108" s="183" t="s">
        <v>343</v>
      </c>
      <c r="I108" s="183" t="s">
        <v>305</v>
      </c>
      <c r="J108" s="183">
        <v>50</v>
      </c>
      <c r="K108" s="195"/>
    </row>
    <row r="109" spans="2:11" customFormat="1" ht="15" customHeight="1">
      <c r="B109" s="206"/>
      <c r="C109" s="183" t="s">
        <v>311</v>
      </c>
      <c r="D109" s="183"/>
      <c r="E109" s="183"/>
      <c r="F109" s="204" t="s">
        <v>303</v>
      </c>
      <c r="G109" s="183"/>
      <c r="H109" s="183" t="s">
        <v>343</v>
      </c>
      <c r="I109" s="183" t="s">
        <v>313</v>
      </c>
      <c r="J109" s="183"/>
      <c r="K109" s="195"/>
    </row>
    <row r="110" spans="2:11" customFormat="1" ht="15" customHeight="1">
      <c r="B110" s="206"/>
      <c r="C110" s="183" t="s">
        <v>322</v>
      </c>
      <c r="D110" s="183"/>
      <c r="E110" s="183"/>
      <c r="F110" s="204" t="s">
        <v>309</v>
      </c>
      <c r="G110" s="183"/>
      <c r="H110" s="183" t="s">
        <v>343</v>
      </c>
      <c r="I110" s="183" t="s">
        <v>305</v>
      </c>
      <c r="J110" s="183">
        <v>50</v>
      </c>
      <c r="K110" s="195"/>
    </row>
    <row r="111" spans="2:11" customFormat="1" ht="15" customHeight="1">
      <c r="B111" s="206"/>
      <c r="C111" s="183" t="s">
        <v>330</v>
      </c>
      <c r="D111" s="183"/>
      <c r="E111" s="183"/>
      <c r="F111" s="204" t="s">
        <v>309</v>
      </c>
      <c r="G111" s="183"/>
      <c r="H111" s="183" t="s">
        <v>343</v>
      </c>
      <c r="I111" s="183" t="s">
        <v>305</v>
      </c>
      <c r="J111" s="183">
        <v>50</v>
      </c>
      <c r="K111" s="195"/>
    </row>
    <row r="112" spans="2:11" customFormat="1" ht="15" customHeight="1">
      <c r="B112" s="206"/>
      <c r="C112" s="183" t="s">
        <v>328</v>
      </c>
      <c r="D112" s="183"/>
      <c r="E112" s="183"/>
      <c r="F112" s="204" t="s">
        <v>309</v>
      </c>
      <c r="G112" s="183"/>
      <c r="H112" s="183" t="s">
        <v>343</v>
      </c>
      <c r="I112" s="183" t="s">
        <v>305</v>
      </c>
      <c r="J112" s="183">
        <v>50</v>
      </c>
      <c r="K112" s="195"/>
    </row>
    <row r="113" spans="2:11" customFormat="1" ht="15" customHeight="1">
      <c r="B113" s="206"/>
      <c r="C113" s="183" t="s">
        <v>58</v>
      </c>
      <c r="D113" s="183"/>
      <c r="E113" s="183"/>
      <c r="F113" s="204" t="s">
        <v>303</v>
      </c>
      <c r="G113" s="183"/>
      <c r="H113" s="183" t="s">
        <v>344</v>
      </c>
      <c r="I113" s="183" t="s">
        <v>305</v>
      </c>
      <c r="J113" s="183">
        <v>20</v>
      </c>
      <c r="K113" s="195"/>
    </row>
    <row r="114" spans="2:11" customFormat="1" ht="15" customHeight="1">
      <c r="B114" s="206"/>
      <c r="C114" s="183" t="s">
        <v>345</v>
      </c>
      <c r="D114" s="183"/>
      <c r="E114" s="183"/>
      <c r="F114" s="204" t="s">
        <v>303</v>
      </c>
      <c r="G114" s="183"/>
      <c r="H114" s="183" t="s">
        <v>346</v>
      </c>
      <c r="I114" s="183" t="s">
        <v>305</v>
      </c>
      <c r="J114" s="183">
        <v>120</v>
      </c>
      <c r="K114" s="195"/>
    </row>
    <row r="115" spans="2:11" customFormat="1" ht="15" customHeight="1">
      <c r="B115" s="206"/>
      <c r="C115" s="183" t="s">
        <v>43</v>
      </c>
      <c r="D115" s="183"/>
      <c r="E115" s="183"/>
      <c r="F115" s="204" t="s">
        <v>303</v>
      </c>
      <c r="G115" s="183"/>
      <c r="H115" s="183" t="s">
        <v>347</v>
      </c>
      <c r="I115" s="183" t="s">
        <v>338</v>
      </c>
      <c r="J115" s="183"/>
      <c r="K115" s="195"/>
    </row>
    <row r="116" spans="2:11" customFormat="1" ht="15" customHeight="1">
      <c r="B116" s="206"/>
      <c r="C116" s="183" t="s">
        <v>53</v>
      </c>
      <c r="D116" s="183"/>
      <c r="E116" s="183"/>
      <c r="F116" s="204" t="s">
        <v>303</v>
      </c>
      <c r="G116" s="183"/>
      <c r="H116" s="183" t="s">
        <v>348</v>
      </c>
      <c r="I116" s="183" t="s">
        <v>338</v>
      </c>
      <c r="J116" s="183"/>
      <c r="K116" s="195"/>
    </row>
    <row r="117" spans="2:11" customFormat="1" ht="15" customHeight="1">
      <c r="B117" s="206"/>
      <c r="C117" s="183" t="s">
        <v>62</v>
      </c>
      <c r="D117" s="183"/>
      <c r="E117" s="183"/>
      <c r="F117" s="204" t="s">
        <v>303</v>
      </c>
      <c r="G117" s="183"/>
      <c r="H117" s="183" t="s">
        <v>349</v>
      </c>
      <c r="I117" s="183" t="s">
        <v>350</v>
      </c>
      <c r="J117" s="183"/>
      <c r="K117" s="195"/>
    </row>
    <row r="118" spans="2:11" customFormat="1" ht="15" customHeight="1">
      <c r="B118" s="207"/>
      <c r="C118" s="213"/>
      <c r="D118" s="213"/>
      <c r="E118" s="213"/>
      <c r="F118" s="213"/>
      <c r="G118" s="213"/>
      <c r="H118" s="213"/>
      <c r="I118" s="213"/>
      <c r="J118" s="213"/>
      <c r="K118" s="209"/>
    </row>
    <row r="119" spans="2:11" customFormat="1" ht="18.75" customHeight="1">
      <c r="B119" s="214"/>
      <c r="C119" s="215"/>
      <c r="D119" s="215"/>
      <c r="E119" s="215"/>
      <c r="F119" s="216"/>
      <c r="G119" s="215"/>
      <c r="H119" s="215"/>
      <c r="I119" s="215"/>
      <c r="J119" s="215"/>
      <c r="K119" s="214"/>
    </row>
    <row r="120" spans="2:11" customFormat="1" ht="18.75" customHeight="1">
      <c r="B120" s="190"/>
      <c r="C120" s="190"/>
      <c r="D120" s="190"/>
      <c r="E120" s="190"/>
      <c r="F120" s="190"/>
      <c r="G120" s="190"/>
      <c r="H120" s="190"/>
      <c r="I120" s="190"/>
      <c r="J120" s="190"/>
      <c r="K120" s="190"/>
    </row>
    <row r="121" spans="2:11" customFormat="1" ht="7.5" customHeight="1">
      <c r="B121" s="217"/>
      <c r="C121" s="218"/>
      <c r="D121" s="218"/>
      <c r="E121" s="218"/>
      <c r="F121" s="218"/>
      <c r="G121" s="218"/>
      <c r="H121" s="218"/>
      <c r="I121" s="218"/>
      <c r="J121" s="218"/>
      <c r="K121" s="219"/>
    </row>
    <row r="122" spans="2:11" customFormat="1" ht="45" customHeight="1">
      <c r="B122" s="220"/>
      <c r="C122" s="298" t="s">
        <v>351</v>
      </c>
      <c r="D122" s="298"/>
      <c r="E122" s="298"/>
      <c r="F122" s="298"/>
      <c r="G122" s="298"/>
      <c r="H122" s="298"/>
      <c r="I122" s="298"/>
      <c r="J122" s="298"/>
      <c r="K122" s="221"/>
    </row>
    <row r="123" spans="2:11" customFormat="1" ht="17.25" customHeight="1">
      <c r="B123" s="222"/>
      <c r="C123" s="196" t="s">
        <v>297</v>
      </c>
      <c r="D123" s="196"/>
      <c r="E123" s="196"/>
      <c r="F123" s="196" t="s">
        <v>298</v>
      </c>
      <c r="G123" s="197"/>
      <c r="H123" s="196" t="s">
        <v>59</v>
      </c>
      <c r="I123" s="196" t="s">
        <v>62</v>
      </c>
      <c r="J123" s="196" t="s">
        <v>299</v>
      </c>
      <c r="K123" s="223"/>
    </row>
    <row r="124" spans="2:11" customFormat="1" ht="17.25" customHeight="1">
      <c r="B124" s="222"/>
      <c r="C124" s="198" t="s">
        <v>300</v>
      </c>
      <c r="D124" s="198"/>
      <c r="E124" s="198"/>
      <c r="F124" s="199" t="s">
        <v>301</v>
      </c>
      <c r="G124" s="200"/>
      <c r="H124" s="198"/>
      <c r="I124" s="198"/>
      <c r="J124" s="198" t="s">
        <v>302</v>
      </c>
      <c r="K124" s="223"/>
    </row>
    <row r="125" spans="2:11" customFormat="1" ht="5.25" customHeight="1">
      <c r="B125" s="224"/>
      <c r="C125" s="201"/>
      <c r="D125" s="201"/>
      <c r="E125" s="201"/>
      <c r="F125" s="201"/>
      <c r="G125" s="225"/>
      <c r="H125" s="201"/>
      <c r="I125" s="201"/>
      <c r="J125" s="201"/>
      <c r="K125" s="226"/>
    </row>
    <row r="126" spans="2:11" customFormat="1" ht="15" customHeight="1">
      <c r="B126" s="224"/>
      <c r="C126" s="183" t="s">
        <v>306</v>
      </c>
      <c r="D126" s="203"/>
      <c r="E126" s="203"/>
      <c r="F126" s="204" t="s">
        <v>303</v>
      </c>
      <c r="G126" s="183"/>
      <c r="H126" s="183" t="s">
        <v>343</v>
      </c>
      <c r="I126" s="183" t="s">
        <v>305</v>
      </c>
      <c r="J126" s="183">
        <v>120</v>
      </c>
      <c r="K126" s="227"/>
    </row>
    <row r="127" spans="2:11" customFormat="1" ht="15" customHeight="1">
      <c r="B127" s="224"/>
      <c r="C127" s="183" t="s">
        <v>352</v>
      </c>
      <c r="D127" s="183"/>
      <c r="E127" s="183"/>
      <c r="F127" s="204" t="s">
        <v>303</v>
      </c>
      <c r="G127" s="183"/>
      <c r="H127" s="183" t="s">
        <v>353</v>
      </c>
      <c r="I127" s="183" t="s">
        <v>305</v>
      </c>
      <c r="J127" s="183" t="s">
        <v>354</v>
      </c>
      <c r="K127" s="227"/>
    </row>
    <row r="128" spans="2:11" customFormat="1" ht="15" customHeight="1">
      <c r="B128" s="224"/>
      <c r="C128" s="183" t="s">
        <v>89</v>
      </c>
      <c r="D128" s="183"/>
      <c r="E128" s="183"/>
      <c r="F128" s="204" t="s">
        <v>303</v>
      </c>
      <c r="G128" s="183"/>
      <c r="H128" s="183" t="s">
        <v>355</v>
      </c>
      <c r="I128" s="183" t="s">
        <v>305</v>
      </c>
      <c r="J128" s="183" t="s">
        <v>354</v>
      </c>
      <c r="K128" s="227"/>
    </row>
    <row r="129" spans="2:11" customFormat="1" ht="15" customHeight="1">
      <c r="B129" s="224"/>
      <c r="C129" s="183" t="s">
        <v>314</v>
      </c>
      <c r="D129" s="183"/>
      <c r="E129" s="183"/>
      <c r="F129" s="204" t="s">
        <v>309</v>
      </c>
      <c r="G129" s="183"/>
      <c r="H129" s="183" t="s">
        <v>315</v>
      </c>
      <c r="I129" s="183" t="s">
        <v>305</v>
      </c>
      <c r="J129" s="183">
        <v>15</v>
      </c>
      <c r="K129" s="227"/>
    </row>
    <row r="130" spans="2:11" customFormat="1" ht="15" customHeight="1">
      <c r="B130" s="224"/>
      <c r="C130" s="183" t="s">
        <v>316</v>
      </c>
      <c r="D130" s="183"/>
      <c r="E130" s="183"/>
      <c r="F130" s="204" t="s">
        <v>309</v>
      </c>
      <c r="G130" s="183"/>
      <c r="H130" s="183" t="s">
        <v>317</v>
      </c>
      <c r="I130" s="183" t="s">
        <v>305</v>
      </c>
      <c r="J130" s="183">
        <v>15</v>
      </c>
      <c r="K130" s="227"/>
    </row>
    <row r="131" spans="2:11" customFormat="1" ht="15" customHeight="1">
      <c r="B131" s="224"/>
      <c r="C131" s="183" t="s">
        <v>318</v>
      </c>
      <c r="D131" s="183"/>
      <c r="E131" s="183"/>
      <c r="F131" s="204" t="s">
        <v>309</v>
      </c>
      <c r="G131" s="183"/>
      <c r="H131" s="183" t="s">
        <v>319</v>
      </c>
      <c r="I131" s="183" t="s">
        <v>305</v>
      </c>
      <c r="J131" s="183">
        <v>20</v>
      </c>
      <c r="K131" s="227"/>
    </row>
    <row r="132" spans="2:11" customFormat="1" ht="15" customHeight="1">
      <c r="B132" s="224"/>
      <c r="C132" s="183" t="s">
        <v>320</v>
      </c>
      <c r="D132" s="183"/>
      <c r="E132" s="183"/>
      <c r="F132" s="204" t="s">
        <v>309</v>
      </c>
      <c r="G132" s="183"/>
      <c r="H132" s="183" t="s">
        <v>321</v>
      </c>
      <c r="I132" s="183" t="s">
        <v>305</v>
      </c>
      <c r="J132" s="183">
        <v>20</v>
      </c>
      <c r="K132" s="227"/>
    </row>
    <row r="133" spans="2:11" customFormat="1" ht="15" customHeight="1">
      <c r="B133" s="224"/>
      <c r="C133" s="183" t="s">
        <v>308</v>
      </c>
      <c r="D133" s="183"/>
      <c r="E133" s="183"/>
      <c r="F133" s="204" t="s">
        <v>309</v>
      </c>
      <c r="G133" s="183"/>
      <c r="H133" s="183" t="s">
        <v>343</v>
      </c>
      <c r="I133" s="183" t="s">
        <v>305</v>
      </c>
      <c r="J133" s="183">
        <v>50</v>
      </c>
      <c r="K133" s="227"/>
    </row>
    <row r="134" spans="2:11" customFormat="1" ht="15" customHeight="1">
      <c r="B134" s="224"/>
      <c r="C134" s="183" t="s">
        <v>322</v>
      </c>
      <c r="D134" s="183"/>
      <c r="E134" s="183"/>
      <c r="F134" s="204" t="s">
        <v>309</v>
      </c>
      <c r="G134" s="183"/>
      <c r="H134" s="183" t="s">
        <v>343</v>
      </c>
      <c r="I134" s="183" t="s">
        <v>305</v>
      </c>
      <c r="J134" s="183">
        <v>50</v>
      </c>
      <c r="K134" s="227"/>
    </row>
    <row r="135" spans="2:11" customFormat="1" ht="15" customHeight="1">
      <c r="B135" s="224"/>
      <c r="C135" s="183" t="s">
        <v>328</v>
      </c>
      <c r="D135" s="183"/>
      <c r="E135" s="183"/>
      <c r="F135" s="204" t="s">
        <v>309</v>
      </c>
      <c r="G135" s="183"/>
      <c r="H135" s="183" t="s">
        <v>343</v>
      </c>
      <c r="I135" s="183" t="s">
        <v>305</v>
      </c>
      <c r="J135" s="183">
        <v>50</v>
      </c>
      <c r="K135" s="227"/>
    </row>
    <row r="136" spans="2:11" customFormat="1" ht="15" customHeight="1">
      <c r="B136" s="224"/>
      <c r="C136" s="183" t="s">
        <v>330</v>
      </c>
      <c r="D136" s="183"/>
      <c r="E136" s="183"/>
      <c r="F136" s="204" t="s">
        <v>309</v>
      </c>
      <c r="G136" s="183"/>
      <c r="H136" s="183" t="s">
        <v>343</v>
      </c>
      <c r="I136" s="183" t="s">
        <v>305</v>
      </c>
      <c r="J136" s="183">
        <v>50</v>
      </c>
      <c r="K136" s="227"/>
    </row>
    <row r="137" spans="2:11" customFormat="1" ht="15" customHeight="1">
      <c r="B137" s="224"/>
      <c r="C137" s="183" t="s">
        <v>331</v>
      </c>
      <c r="D137" s="183"/>
      <c r="E137" s="183"/>
      <c r="F137" s="204" t="s">
        <v>309</v>
      </c>
      <c r="G137" s="183"/>
      <c r="H137" s="183" t="s">
        <v>356</v>
      </c>
      <c r="I137" s="183" t="s">
        <v>305</v>
      </c>
      <c r="J137" s="183">
        <v>255</v>
      </c>
      <c r="K137" s="227"/>
    </row>
    <row r="138" spans="2:11" customFormat="1" ht="15" customHeight="1">
      <c r="B138" s="224"/>
      <c r="C138" s="183" t="s">
        <v>333</v>
      </c>
      <c r="D138" s="183"/>
      <c r="E138" s="183"/>
      <c r="F138" s="204" t="s">
        <v>303</v>
      </c>
      <c r="G138" s="183"/>
      <c r="H138" s="183" t="s">
        <v>357</v>
      </c>
      <c r="I138" s="183" t="s">
        <v>335</v>
      </c>
      <c r="J138" s="183"/>
      <c r="K138" s="227"/>
    </row>
    <row r="139" spans="2:11" customFormat="1" ht="15" customHeight="1">
      <c r="B139" s="224"/>
      <c r="C139" s="183" t="s">
        <v>336</v>
      </c>
      <c r="D139" s="183"/>
      <c r="E139" s="183"/>
      <c r="F139" s="204" t="s">
        <v>303</v>
      </c>
      <c r="G139" s="183"/>
      <c r="H139" s="183" t="s">
        <v>358</v>
      </c>
      <c r="I139" s="183" t="s">
        <v>338</v>
      </c>
      <c r="J139" s="183"/>
      <c r="K139" s="227"/>
    </row>
    <row r="140" spans="2:11" customFormat="1" ht="15" customHeight="1">
      <c r="B140" s="224"/>
      <c r="C140" s="183" t="s">
        <v>339</v>
      </c>
      <c r="D140" s="183"/>
      <c r="E140" s="183"/>
      <c r="F140" s="204" t="s">
        <v>303</v>
      </c>
      <c r="G140" s="183"/>
      <c r="H140" s="183" t="s">
        <v>339</v>
      </c>
      <c r="I140" s="183" t="s">
        <v>338</v>
      </c>
      <c r="J140" s="183"/>
      <c r="K140" s="227"/>
    </row>
    <row r="141" spans="2:11" customFormat="1" ht="15" customHeight="1">
      <c r="B141" s="224"/>
      <c r="C141" s="183" t="s">
        <v>43</v>
      </c>
      <c r="D141" s="183"/>
      <c r="E141" s="183"/>
      <c r="F141" s="204" t="s">
        <v>303</v>
      </c>
      <c r="G141" s="183"/>
      <c r="H141" s="183" t="s">
        <v>359</v>
      </c>
      <c r="I141" s="183" t="s">
        <v>338</v>
      </c>
      <c r="J141" s="183"/>
      <c r="K141" s="227"/>
    </row>
    <row r="142" spans="2:11" customFormat="1" ht="15" customHeight="1">
      <c r="B142" s="224"/>
      <c r="C142" s="183" t="s">
        <v>360</v>
      </c>
      <c r="D142" s="183"/>
      <c r="E142" s="183"/>
      <c r="F142" s="204" t="s">
        <v>303</v>
      </c>
      <c r="G142" s="183"/>
      <c r="H142" s="183" t="s">
        <v>361</v>
      </c>
      <c r="I142" s="183" t="s">
        <v>338</v>
      </c>
      <c r="J142" s="183"/>
      <c r="K142" s="227"/>
    </row>
    <row r="143" spans="2:11" customFormat="1" ht="15" customHeight="1">
      <c r="B143" s="228"/>
      <c r="C143" s="229"/>
      <c r="D143" s="229"/>
      <c r="E143" s="229"/>
      <c r="F143" s="229"/>
      <c r="G143" s="229"/>
      <c r="H143" s="229"/>
      <c r="I143" s="229"/>
      <c r="J143" s="229"/>
      <c r="K143" s="230"/>
    </row>
    <row r="144" spans="2:11" customFormat="1" ht="18.75" customHeight="1">
      <c r="B144" s="215"/>
      <c r="C144" s="215"/>
      <c r="D144" s="215"/>
      <c r="E144" s="215"/>
      <c r="F144" s="216"/>
      <c r="G144" s="215"/>
      <c r="H144" s="215"/>
      <c r="I144" s="215"/>
      <c r="J144" s="215"/>
      <c r="K144" s="215"/>
    </row>
    <row r="145" spans="2:11" customFormat="1" ht="18.75" customHeight="1">
      <c r="B145" s="190"/>
      <c r="C145" s="190"/>
      <c r="D145" s="190"/>
      <c r="E145" s="190"/>
      <c r="F145" s="190"/>
      <c r="G145" s="190"/>
      <c r="H145" s="190"/>
      <c r="I145" s="190"/>
      <c r="J145" s="190"/>
      <c r="K145" s="190"/>
    </row>
    <row r="146" spans="2:11" customFormat="1" ht="7.5" customHeight="1">
      <c r="B146" s="191"/>
      <c r="C146" s="192"/>
      <c r="D146" s="192"/>
      <c r="E146" s="192"/>
      <c r="F146" s="192"/>
      <c r="G146" s="192"/>
      <c r="H146" s="192"/>
      <c r="I146" s="192"/>
      <c r="J146" s="192"/>
      <c r="K146" s="193"/>
    </row>
    <row r="147" spans="2:11" customFormat="1" ht="45" customHeight="1">
      <c r="B147" s="194"/>
      <c r="C147" s="300" t="s">
        <v>362</v>
      </c>
      <c r="D147" s="300"/>
      <c r="E147" s="300"/>
      <c r="F147" s="300"/>
      <c r="G147" s="300"/>
      <c r="H147" s="300"/>
      <c r="I147" s="300"/>
      <c r="J147" s="300"/>
      <c r="K147" s="195"/>
    </row>
    <row r="148" spans="2:11" customFormat="1" ht="17.25" customHeight="1">
      <c r="B148" s="194"/>
      <c r="C148" s="196" t="s">
        <v>297</v>
      </c>
      <c r="D148" s="196"/>
      <c r="E148" s="196"/>
      <c r="F148" s="196" t="s">
        <v>298</v>
      </c>
      <c r="G148" s="197"/>
      <c r="H148" s="196" t="s">
        <v>59</v>
      </c>
      <c r="I148" s="196" t="s">
        <v>62</v>
      </c>
      <c r="J148" s="196" t="s">
        <v>299</v>
      </c>
      <c r="K148" s="195"/>
    </row>
    <row r="149" spans="2:11" customFormat="1" ht="17.25" customHeight="1">
      <c r="B149" s="194"/>
      <c r="C149" s="198" t="s">
        <v>300</v>
      </c>
      <c r="D149" s="198"/>
      <c r="E149" s="198"/>
      <c r="F149" s="199" t="s">
        <v>301</v>
      </c>
      <c r="G149" s="200"/>
      <c r="H149" s="198"/>
      <c r="I149" s="198"/>
      <c r="J149" s="198" t="s">
        <v>302</v>
      </c>
      <c r="K149" s="195"/>
    </row>
    <row r="150" spans="2:11" customFormat="1" ht="5.25" customHeight="1">
      <c r="B150" s="206"/>
      <c r="C150" s="201"/>
      <c r="D150" s="201"/>
      <c r="E150" s="201"/>
      <c r="F150" s="201"/>
      <c r="G150" s="202"/>
      <c r="H150" s="201"/>
      <c r="I150" s="201"/>
      <c r="J150" s="201"/>
      <c r="K150" s="227"/>
    </row>
    <row r="151" spans="2:11" customFormat="1" ht="15" customHeight="1">
      <c r="B151" s="206"/>
      <c r="C151" s="231" t="s">
        <v>306</v>
      </c>
      <c r="D151" s="183"/>
      <c r="E151" s="183"/>
      <c r="F151" s="232" t="s">
        <v>303</v>
      </c>
      <c r="G151" s="183"/>
      <c r="H151" s="231" t="s">
        <v>343</v>
      </c>
      <c r="I151" s="231" t="s">
        <v>305</v>
      </c>
      <c r="J151" s="231">
        <v>120</v>
      </c>
      <c r="K151" s="227"/>
    </row>
    <row r="152" spans="2:11" customFormat="1" ht="15" customHeight="1">
      <c r="B152" s="206"/>
      <c r="C152" s="231" t="s">
        <v>352</v>
      </c>
      <c r="D152" s="183"/>
      <c r="E152" s="183"/>
      <c r="F152" s="232" t="s">
        <v>303</v>
      </c>
      <c r="G152" s="183"/>
      <c r="H152" s="231" t="s">
        <v>363</v>
      </c>
      <c r="I152" s="231" t="s">
        <v>305</v>
      </c>
      <c r="J152" s="231" t="s">
        <v>354</v>
      </c>
      <c r="K152" s="227"/>
    </row>
    <row r="153" spans="2:11" customFormat="1" ht="15" customHeight="1">
      <c r="B153" s="206"/>
      <c r="C153" s="231" t="s">
        <v>89</v>
      </c>
      <c r="D153" s="183"/>
      <c r="E153" s="183"/>
      <c r="F153" s="232" t="s">
        <v>303</v>
      </c>
      <c r="G153" s="183"/>
      <c r="H153" s="231" t="s">
        <v>364</v>
      </c>
      <c r="I153" s="231" t="s">
        <v>305</v>
      </c>
      <c r="J153" s="231" t="s">
        <v>354</v>
      </c>
      <c r="K153" s="227"/>
    </row>
    <row r="154" spans="2:11" customFormat="1" ht="15" customHeight="1">
      <c r="B154" s="206"/>
      <c r="C154" s="231" t="s">
        <v>308</v>
      </c>
      <c r="D154" s="183"/>
      <c r="E154" s="183"/>
      <c r="F154" s="232" t="s">
        <v>309</v>
      </c>
      <c r="G154" s="183"/>
      <c r="H154" s="231" t="s">
        <v>343</v>
      </c>
      <c r="I154" s="231" t="s">
        <v>305</v>
      </c>
      <c r="J154" s="231">
        <v>50</v>
      </c>
      <c r="K154" s="227"/>
    </row>
    <row r="155" spans="2:11" customFormat="1" ht="15" customHeight="1">
      <c r="B155" s="206"/>
      <c r="C155" s="231" t="s">
        <v>311</v>
      </c>
      <c r="D155" s="183"/>
      <c r="E155" s="183"/>
      <c r="F155" s="232" t="s">
        <v>303</v>
      </c>
      <c r="G155" s="183"/>
      <c r="H155" s="231" t="s">
        <v>343</v>
      </c>
      <c r="I155" s="231" t="s">
        <v>313</v>
      </c>
      <c r="J155" s="231"/>
      <c r="K155" s="227"/>
    </row>
    <row r="156" spans="2:11" customFormat="1" ht="15" customHeight="1">
      <c r="B156" s="206"/>
      <c r="C156" s="231" t="s">
        <v>322</v>
      </c>
      <c r="D156" s="183"/>
      <c r="E156" s="183"/>
      <c r="F156" s="232" t="s">
        <v>309</v>
      </c>
      <c r="G156" s="183"/>
      <c r="H156" s="231" t="s">
        <v>343</v>
      </c>
      <c r="I156" s="231" t="s">
        <v>305</v>
      </c>
      <c r="J156" s="231">
        <v>50</v>
      </c>
      <c r="K156" s="227"/>
    </row>
    <row r="157" spans="2:11" customFormat="1" ht="15" customHeight="1">
      <c r="B157" s="206"/>
      <c r="C157" s="231" t="s">
        <v>330</v>
      </c>
      <c r="D157" s="183"/>
      <c r="E157" s="183"/>
      <c r="F157" s="232" t="s">
        <v>309</v>
      </c>
      <c r="G157" s="183"/>
      <c r="H157" s="231" t="s">
        <v>343</v>
      </c>
      <c r="I157" s="231" t="s">
        <v>305</v>
      </c>
      <c r="J157" s="231">
        <v>50</v>
      </c>
      <c r="K157" s="227"/>
    </row>
    <row r="158" spans="2:11" customFormat="1" ht="15" customHeight="1">
      <c r="B158" s="206"/>
      <c r="C158" s="231" t="s">
        <v>328</v>
      </c>
      <c r="D158" s="183"/>
      <c r="E158" s="183"/>
      <c r="F158" s="232" t="s">
        <v>309</v>
      </c>
      <c r="G158" s="183"/>
      <c r="H158" s="231" t="s">
        <v>343</v>
      </c>
      <c r="I158" s="231" t="s">
        <v>305</v>
      </c>
      <c r="J158" s="231">
        <v>50</v>
      </c>
      <c r="K158" s="227"/>
    </row>
    <row r="159" spans="2:11" customFormat="1" ht="15" customHeight="1">
      <c r="B159" s="206"/>
      <c r="C159" s="231" t="s">
        <v>123</v>
      </c>
      <c r="D159" s="183"/>
      <c r="E159" s="183"/>
      <c r="F159" s="232" t="s">
        <v>303</v>
      </c>
      <c r="G159" s="183"/>
      <c r="H159" s="231" t="s">
        <v>365</v>
      </c>
      <c r="I159" s="231" t="s">
        <v>305</v>
      </c>
      <c r="J159" s="231" t="s">
        <v>366</v>
      </c>
      <c r="K159" s="227"/>
    </row>
    <row r="160" spans="2:11" customFormat="1" ht="15" customHeight="1">
      <c r="B160" s="206"/>
      <c r="C160" s="231" t="s">
        <v>367</v>
      </c>
      <c r="D160" s="183"/>
      <c r="E160" s="183"/>
      <c r="F160" s="232" t="s">
        <v>303</v>
      </c>
      <c r="G160" s="183"/>
      <c r="H160" s="231" t="s">
        <v>368</v>
      </c>
      <c r="I160" s="231" t="s">
        <v>338</v>
      </c>
      <c r="J160" s="231"/>
      <c r="K160" s="227"/>
    </row>
    <row r="161" spans="2:11" customFormat="1" ht="15" customHeight="1">
      <c r="B161" s="233"/>
      <c r="C161" s="213"/>
      <c r="D161" s="213"/>
      <c r="E161" s="213"/>
      <c r="F161" s="213"/>
      <c r="G161" s="213"/>
      <c r="H161" s="213"/>
      <c r="I161" s="213"/>
      <c r="J161" s="213"/>
      <c r="K161" s="234"/>
    </row>
    <row r="162" spans="2:11" customFormat="1" ht="18.75" customHeight="1">
      <c r="B162" s="215"/>
      <c r="C162" s="225"/>
      <c r="D162" s="225"/>
      <c r="E162" s="225"/>
      <c r="F162" s="235"/>
      <c r="G162" s="225"/>
      <c r="H162" s="225"/>
      <c r="I162" s="225"/>
      <c r="J162" s="225"/>
      <c r="K162" s="215"/>
    </row>
    <row r="163" spans="2:11" customFormat="1" ht="18.75" customHeight="1">
      <c r="B163" s="190"/>
      <c r="C163" s="190"/>
      <c r="D163" s="190"/>
      <c r="E163" s="190"/>
      <c r="F163" s="190"/>
      <c r="G163" s="190"/>
      <c r="H163" s="190"/>
      <c r="I163" s="190"/>
      <c r="J163" s="190"/>
      <c r="K163" s="190"/>
    </row>
    <row r="164" spans="2:11" customFormat="1" ht="7.5" customHeight="1">
      <c r="B164" s="172"/>
      <c r="C164" s="173"/>
      <c r="D164" s="173"/>
      <c r="E164" s="173"/>
      <c r="F164" s="173"/>
      <c r="G164" s="173"/>
      <c r="H164" s="173"/>
      <c r="I164" s="173"/>
      <c r="J164" s="173"/>
      <c r="K164" s="174"/>
    </row>
    <row r="165" spans="2:11" customFormat="1" ht="45" customHeight="1">
      <c r="B165" s="175"/>
      <c r="C165" s="298" t="s">
        <v>369</v>
      </c>
      <c r="D165" s="298"/>
      <c r="E165" s="298"/>
      <c r="F165" s="298"/>
      <c r="G165" s="298"/>
      <c r="H165" s="298"/>
      <c r="I165" s="298"/>
      <c r="J165" s="298"/>
      <c r="K165" s="176"/>
    </row>
    <row r="166" spans="2:11" customFormat="1" ht="17.25" customHeight="1">
      <c r="B166" s="175"/>
      <c r="C166" s="196" t="s">
        <v>297</v>
      </c>
      <c r="D166" s="196"/>
      <c r="E166" s="196"/>
      <c r="F166" s="196" t="s">
        <v>298</v>
      </c>
      <c r="G166" s="236"/>
      <c r="H166" s="237" t="s">
        <v>59</v>
      </c>
      <c r="I166" s="237" t="s">
        <v>62</v>
      </c>
      <c r="J166" s="196" t="s">
        <v>299</v>
      </c>
      <c r="K166" s="176"/>
    </row>
    <row r="167" spans="2:11" customFormat="1" ht="17.25" customHeight="1">
      <c r="B167" s="177"/>
      <c r="C167" s="198" t="s">
        <v>300</v>
      </c>
      <c r="D167" s="198"/>
      <c r="E167" s="198"/>
      <c r="F167" s="199" t="s">
        <v>301</v>
      </c>
      <c r="G167" s="238"/>
      <c r="H167" s="239"/>
      <c r="I167" s="239"/>
      <c r="J167" s="198" t="s">
        <v>302</v>
      </c>
      <c r="K167" s="178"/>
    </row>
    <row r="168" spans="2:11" customFormat="1" ht="5.25" customHeight="1">
      <c r="B168" s="206"/>
      <c r="C168" s="201"/>
      <c r="D168" s="201"/>
      <c r="E168" s="201"/>
      <c r="F168" s="201"/>
      <c r="G168" s="202"/>
      <c r="H168" s="201"/>
      <c r="I168" s="201"/>
      <c r="J168" s="201"/>
      <c r="K168" s="227"/>
    </row>
    <row r="169" spans="2:11" customFormat="1" ht="15" customHeight="1">
      <c r="B169" s="206"/>
      <c r="C169" s="183" t="s">
        <v>306</v>
      </c>
      <c r="D169" s="183"/>
      <c r="E169" s="183"/>
      <c r="F169" s="204" t="s">
        <v>303</v>
      </c>
      <c r="G169" s="183"/>
      <c r="H169" s="183" t="s">
        <v>343</v>
      </c>
      <c r="I169" s="183" t="s">
        <v>305</v>
      </c>
      <c r="J169" s="183">
        <v>120</v>
      </c>
      <c r="K169" s="227"/>
    </row>
    <row r="170" spans="2:11" customFormat="1" ht="15" customHeight="1">
      <c r="B170" s="206"/>
      <c r="C170" s="183" t="s">
        <v>352</v>
      </c>
      <c r="D170" s="183"/>
      <c r="E170" s="183"/>
      <c r="F170" s="204" t="s">
        <v>303</v>
      </c>
      <c r="G170" s="183"/>
      <c r="H170" s="183" t="s">
        <v>353</v>
      </c>
      <c r="I170" s="183" t="s">
        <v>305</v>
      </c>
      <c r="J170" s="183" t="s">
        <v>354</v>
      </c>
      <c r="K170" s="227"/>
    </row>
    <row r="171" spans="2:11" customFormat="1" ht="15" customHeight="1">
      <c r="B171" s="206"/>
      <c r="C171" s="183" t="s">
        <v>89</v>
      </c>
      <c r="D171" s="183"/>
      <c r="E171" s="183"/>
      <c r="F171" s="204" t="s">
        <v>303</v>
      </c>
      <c r="G171" s="183"/>
      <c r="H171" s="183" t="s">
        <v>370</v>
      </c>
      <c r="I171" s="183" t="s">
        <v>305</v>
      </c>
      <c r="J171" s="183" t="s">
        <v>354</v>
      </c>
      <c r="K171" s="227"/>
    </row>
    <row r="172" spans="2:11" customFormat="1" ht="15" customHeight="1">
      <c r="B172" s="206"/>
      <c r="C172" s="183" t="s">
        <v>308</v>
      </c>
      <c r="D172" s="183"/>
      <c r="E172" s="183"/>
      <c r="F172" s="204" t="s">
        <v>309</v>
      </c>
      <c r="G172" s="183"/>
      <c r="H172" s="183" t="s">
        <v>370</v>
      </c>
      <c r="I172" s="183" t="s">
        <v>305</v>
      </c>
      <c r="J172" s="183">
        <v>50</v>
      </c>
      <c r="K172" s="227"/>
    </row>
    <row r="173" spans="2:11" customFormat="1" ht="15" customHeight="1">
      <c r="B173" s="206"/>
      <c r="C173" s="183" t="s">
        <v>311</v>
      </c>
      <c r="D173" s="183"/>
      <c r="E173" s="183"/>
      <c r="F173" s="204" t="s">
        <v>303</v>
      </c>
      <c r="G173" s="183"/>
      <c r="H173" s="183" t="s">
        <v>370</v>
      </c>
      <c r="I173" s="183" t="s">
        <v>313</v>
      </c>
      <c r="J173" s="183"/>
      <c r="K173" s="227"/>
    </row>
    <row r="174" spans="2:11" customFormat="1" ht="15" customHeight="1">
      <c r="B174" s="206"/>
      <c r="C174" s="183" t="s">
        <v>322</v>
      </c>
      <c r="D174" s="183"/>
      <c r="E174" s="183"/>
      <c r="F174" s="204" t="s">
        <v>309</v>
      </c>
      <c r="G174" s="183"/>
      <c r="H174" s="183" t="s">
        <v>370</v>
      </c>
      <c r="I174" s="183" t="s">
        <v>305</v>
      </c>
      <c r="J174" s="183">
        <v>50</v>
      </c>
      <c r="K174" s="227"/>
    </row>
    <row r="175" spans="2:11" customFormat="1" ht="15" customHeight="1">
      <c r="B175" s="206"/>
      <c r="C175" s="183" t="s">
        <v>330</v>
      </c>
      <c r="D175" s="183"/>
      <c r="E175" s="183"/>
      <c r="F175" s="204" t="s">
        <v>309</v>
      </c>
      <c r="G175" s="183"/>
      <c r="H175" s="183" t="s">
        <v>370</v>
      </c>
      <c r="I175" s="183" t="s">
        <v>305</v>
      </c>
      <c r="J175" s="183">
        <v>50</v>
      </c>
      <c r="K175" s="227"/>
    </row>
    <row r="176" spans="2:11" customFormat="1" ht="15" customHeight="1">
      <c r="B176" s="206"/>
      <c r="C176" s="183" t="s">
        <v>328</v>
      </c>
      <c r="D176" s="183"/>
      <c r="E176" s="183"/>
      <c r="F176" s="204" t="s">
        <v>309</v>
      </c>
      <c r="G176" s="183"/>
      <c r="H176" s="183" t="s">
        <v>370</v>
      </c>
      <c r="I176" s="183" t="s">
        <v>305</v>
      </c>
      <c r="J176" s="183">
        <v>50</v>
      </c>
      <c r="K176" s="227"/>
    </row>
    <row r="177" spans="2:11" customFormat="1" ht="15" customHeight="1">
      <c r="B177" s="206"/>
      <c r="C177" s="183" t="s">
        <v>130</v>
      </c>
      <c r="D177" s="183"/>
      <c r="E177" s="183"/>
      <c r="F177" s="204" t="s">
        <v>303</v>
      </c>
      <c r="G177" s="183"/>
      <c r="H177" s="183" t="s">
        <v>371</v>
      </c>
      <c r="I177" s="183" t="s">
        <v>372</v>
      </c>
      <c r="J177" s="183"/>
      <c r="K177" s="227"/>
    </row>
    <row r="178" spans="2:11" customFormat="1" ht="15" customHeight="1">
      <c r="B178" s="206"/>
      <c r="C178" s="183" t="s">
        <v>62</v>
      </c>
      <c r="D178" s="183"/>
      <c r="E178" s="183"/>
      <c r="F178" s="204" t="s">
        <v>303</v>
      </c>
      <c r="G178" s="183"/>
      <c r="H178" s="183" t="s">
        <v>373</v>
      </c>
      <c r="I178" s="183" t="s">
        <v>374</v>
      </c>
      <c r="J178" s="183">
        <v>1</v>
      </c>
      <c r="K178" s="227"/>
    </row>
    <row r="179" spans="2:11" customFormat="1" ht="15" customHeight="1">
      <c r="B179" s="206"/>
      <c r="C179" s="183" t="s">
        <v>58</v>
      </c>
      <c r="D179" s="183"/>
      <c r="E179" s="183"/>
      <c r="F179" s="204" t="s">
        <v>303</v>
      </c>
      <c r="G179" s="183"/>
      <c r="H179" s="183" t="s">
        <v>375</v>
      </c>
      <c r="I179" s="183" t="s">
        <v>305</v>
      </c>
      <c r="J179" s="183">
        <v>20</v>
      </c>
      <c r="K179" s="227"/>
    </row>
    <row r="180" spans="2:11" customFormat="1" ht="15" customHeight="1">
      <c r="B180" s="206"/>
      <c r="C180" s="183" t="s">
        <v>59</v>
      </c>
      <c r="D180" s="183"/>
      <c r="E180" s="183"/>
      <c r="F180" s="204" t="s">
        <v>303</v>
      </c>
      <c r="G180" s="183"/>
      <c r="H180" s="183" t="s">
        <v>376</v>
      </c>
      <c r="I180" s="183" t="s">
        <v>305</v>
      </c>
      <c r="J180" s="183">
        <v>255</v>
      </c>
      <c r="K180" s="227"/>
    </row>
    <row r="181" spans="2:11" customFormat="1" ht="15" customHeight="1">
      <c r="B181" s="206"/>
      <c r="C181" s="183" t="s">
        <v>131</v>
      </c>
      <c r="D181" s="183"/>
      <c r="E181" s="183"/>
      <c r="F181" s="204" t="s">
        <v>303</v>
      </c>
      <c r="G181" s="183"/>
      <c r="H181" s="183" t="s">
        <v>267</v>
      </c>
      <c r="I181" s="183" t="s">
        <v>305</v>
      </c>
      <c r="J181" s="183">
        <v>10</v>
      </c>
      <c r="K181" s="227"/>
    </row>
    <row r="182" spans="2:11" customFormat="1" ht="15" customHeight="1">
      <c r="B182" s="206"/>
      <c r="C182" s="183" t="s">
        <v>132</v>
      </c>
      <c r="D182" s="183"/>
      <c r="E182" s="183"/>
      <c r="F182" s="204" t="s">
        <v>303</v>
      </c>
      <c r="G182" s="183"/>
      <c r="H182" s="183" t="s">
        <v>377</v>
      </c>
      <c r="I182" s="183" t="s">
        <v>338</v>
      </c>
      <c r="J182" s="183"/>
      <c r="K182" s="227"/>
    </row>
    <row r="183" spans="2:11" customFormat="1" ht="15" customHeight="1">
      <c r="B183" s="206"/>
      <c r="C183" s="183" t="s">
        <v>378</v>
      </c>
      <c r="D183" s="183"/>
      <c r="E183" s="183"/>
      <c r="F183" s="204" t="s">
        <v>303</v>
      </c>
      <c r="G183" s="183"/>
      <c r="H183" s="183" t="s">
        <v>379</v>
      </c>
      <c r="I183" s="183" t="s">
        <v>338</v>
      </c>
      <c r="J183" s="183"/>
      <c r="K183" s="227"/>
    </row>
    <row r="184" spans="2:11" customFormat="1" ht="15" customHeight="1">
      <c r="B184" s="206"/>
      <c r="C184" s="183" t="s">
        <v>367</v>
      </c>
      <c r="D184" s="183"/>
      <c r="E184" s="183"/>
      <c r="F184" s="204" t="s">
        <v>303</v>
      </c>
      <c r="G184" s="183"/>
      <c r="H184" s="183" t="s">
        <v>380</v>
      </c>
      <c r="I184" s="183" t="s">
        <v>338</v>
      </c>
      <c r="J184" s="183"/>
      <c r="K184" s="227"/>
    </row>
    <row r="185" spans="2:11" customFormat="1" ht="15" customHeight="1">
      <c r="B185" s="206"/>
      <c r="C185" s="183" t="s">
        <v>134</v>
      </c>
      <c r="D185" s="183"/>
      <c r="E185" s="183"/>
      <c r="F185" s="204" t="s">
        <v>309</v>
      </c>
      <c r="G185" s="183"/>
      <c r="H185" s="183" t="s">
        <v>381</v>
      </c>
      <c r="I185" s="183" t="s">
        <v>305</v>
      </c>
      <c r="J185" s="183">
        <v>50</v>
      </c>
      <c r="K185" s="227"/>
    </row>
    <row r="186" spans="2:11" customFormat="1" ht="15" customHeight="1">
      <c r="B186" s="206"/>
      <c r="C186" s="183" t="s">
        <v>382</v>
      </c>
      <c r="D186" s="183"/>
      <c r="E186" s="183"/>
      <c r="F186" s="204" t="s">
        <v>309</v>
      </c>
      <c r="G186" s="183"/>
      <c r="H186" s="183" t="s">
        <v>383</v>
      </c>
      <c r="I186" s="183" t="s">
        <v>384</v>
      </c>
      <c r="J186" s="183"/>
      <c r="K186" s="227"/>
    </row>
    <row r="187" spans="2:11" customFormat="1" ht="15" customHeight="1">
      <c r="B187" s="206"/>
      <c r="C187" s="183" t="s">
        <v>385</v>
      </c>
      <c r="D187" s="183"/>
      <c r="E187" s="183"/>
      <c r="F187" s="204" t="s">
        <v>309</v>
      </c>
      <c r="G187" s="183"/>
      <c r="H187" s="183" t="s">
        <v>386</v>
      </c>
      <c r="I187" s="183" t="s">
        <v>384</v>
      </c>
      <c r="J187" s="183"/>
      <c r="K187" s="227"/>
    </row>
    <row r="188" spans="2:11" customFormat="1" ht="15" customHeight="1">
      <c r="B188" s="206"/>
      <c r="C188" s="183" t="s">
        <v>387</v>
      </c>
      <c r="D188" s="183"/>
      <c r="E188" s="183"/>
      <c r="F188" s="204" t="s">
        <v>309</v>
      </c>
      <c r="G188" s="183"/>
      <c r="H188" s="183" t="s">
        <v>388</v>
      </c>
      <c r="I188" s="183" t="s">
        <v>384</v>
      </c>
      <c r="J188" s="183"/>
      <c r="K188" s="227"/>
    </row>
    <row r="189" spans="2:11" customFormat="1" ht="15" customHeight="1">
      <c r="B189" s="206"/>
      <c r="C189" s="240" t="s">
        <v>389</v>
      </c>
      <c r="D189" s="183"/>
      <c r="E189" s="183"/>
      <c r="F189" s="204" t="s">
        <v>309</v>
      </c>
      <c r="G189" s="183"/>
      <c r="H189" s="183" t="s">
        <v>390</v>
      </c>
      <c r="I189" s="183" t="s">
        <v>391</v>
      </c>
      <c r="J189" s="241" t="s">
        <v>392</v>
      </c>
      <c r="K189" s="227"/>
    </row>
    <row r="190" spans="2:11" customFormat="1" ht="15" customHeight="1">
      <c r="B190" s="242"/>
      <c r="C190" s="243" t="s">
        <v>393</v>
      </c>
      <c r="D190" s="244"/>
      <c r="E190" s="244"/>
      <c r="F190" s="245" t="s">
        <v>309</v>
      </c>
      <c r="G190" s="244"/>
      <c r="H190" s="244" t="s">
        <v>394</v>
      </c>
      <c r="I190" s="244" t="s">
        <v>391</v>
      </c>
      <c r="J190" s="246" t="s">
        <v>392</v>
      </c>
      <c r="K190" s="247"/>
    </row>
    <row r="191" spans="2:11" customFormat="1" ht="15" customHeight="1">
      <c r="B191" s="206"/>
      <c r="C191" s="240" t="s">
        <v>47</v>
      </c>
      <c r="D191" s="183"/>
      <c r="E191" s="183"/>
      <c r="F191" s="204" t="s">
        <v>303</v>
      </c>
      <c r="G191" s="183"/>
      <c r="H191" s="180" t="s">
        <v>395</v>
      </c>
      <c r="I191" s="183" t="s">
        <v>396</v>
      </c>
      <c r="J191" s="183"/>
      <c r="K191" s="227"/>
    </row>
    <row r="192" spans="2:11" customFormat="1" ht="15" customHeight="1">
      <c r="B192" s="206"/>
      <c r="C192" s="240" t="s">
        <v>397</v>
      </c>
      <c r="D192" s="183"/>
      <c r="E192" s="183"/>
      <c r="F192" s="204" t="s">
        <v>303</v>
      </c>
      <c r="G192" s="183"/>
      <c r="H192" s="183" t="s">
        <v>398</v>
      </c>
      <c r="I192" s="183" t="s">
        <v>338</v>
      </c>
      <c r="J192" s="183"/>
      <c r="K192" s="227"/>
    </row>
    <row r="193" spans="2:11" customFormat="1" ht="15" customHeight="1">
      <c r="B193" s="206"/>
      <c r="C193" s="240" t="s">
        <v>399</v>
      </c>
      <c r="D193" s="183"/>
      <c r="E193" s="183"/>
      <c r="F193" s="204" t="s">
        <v>303</v>
      </c>
      <c r="G193" s="183"/>
      <c r="H193" s="183" t="s">
        <v>400</v>
      </c>
      <c r="I193" s="183" t="s">
        <v>338</v>
      </c>
      <c r="J193" s="183"/>
      <c r="K193" s="227"/>
    </row>
    <row r="194" spans="2:11" customFormat="1" ht="15" customHeight="1">
      <c r="B194" s="206"/>
      <c r="C194" s="240" t="s">
        <v>401</v>
      </c>
      <c r="D194" s="183"/>
      <c r="E194" s="183"/>
      <c r="F194" s="204" t="s">
        <v>309</v>
      </c>
      <c r="G194" s="183"/>
      <c r="H194" s="183" t="s">
        <v>402</v>
      </c>
      <c r="I194" s="183" t="s">
        <v>338</v>
      </c>
      <c r="J194" s="183"/>
      <c r="K194" s="227"/>
    </row>
    <row r="195" spans="2:11" customFormat="1" ht="15" customHeight="1">
      <c r="B195" s="233"/>
      <c r="C195" s="248"/>
      <c r="D195" s="213"/>
      <c r="E195" s="213"/>
      <c r="F195" s="213"/>
      <c r="G195" s="213"/>
      <c r="H195" s="213"/>
      <c r="I195" s="213"/>
      <c r="J195" s="213"/>
      <c r="K195" s="234"/>
    </row>
    <row r="196" spans="2:11" customFormat="1" ht="18.75" customHeight="1">
      <c r="B196" s="215"/>
      <c r="C196" s="225"/>
      <c r="D196" s="225"/>
      <c r="E196" s="225"/>
      <c r="F196" s="235"/>
      <c r="G196" s="225"/>
      <c r="H196" s="225"/>
      <c r="I196" s="225"/>
      <c r="J196" s="225"/>
      <c r="K196" s="215"/>
    </row>
    <row r="197" spans="2:11" customFormat="1" ht="18.75" customHeight="1">
      <c r="B197" s="215"/>
      <c r="C197" s="225"/>
      <c r="D197" s="225"/>
      <c r="E197" s="225"/>
      <c r="F197" s="235"/>
      <c r="G197" s="225"/>
      <c r="H197" s="225"/>
      <c r="I197" s="225"/>
      <c r="J197" s="225"/>
      <c r="K197" s="215"/>
    </row>
    <row r="198" spans="2:11" customFormat="1" ht="18.75" customHeight="1">
      <c r="B198" s="190"/>
      <c r="C198" s="190"/>
      <c r="D198" s="190"/>
      <c r="E198" s="190"/>
      <c r="F198" s="190"/>
      <c r="G198" s="190"/>
      <c r="H198" s="190"/>
      <c r="I198" s="190"/>
      <c r="J198" s="190"/>
      <c r="K198" s="190"/>
    </row>
    <row r="199" spans="2:11" customFormat="1" ht="10.5">
      <c r="B199" s="172"/>
      <c r="C199" s="173"/>
      <c r="D199" s="173"/>
      <c r="E199" s="173"/>
      <c r="F199" s="173"/>
      <c r="G199" s="173"/>
      <c r="H199" s="173"/>
      <c r="I199" s="173"/>
      <c r="J199" s="173"/>
      <c r="K199" s="174"/>
    </row>
    <row r="200" spans="2:11" customFormat="1" ht="21">
      <c r="B200" s="175"/>
      <c r="C200" s="298" t="s">
        <v>403</v>
      </c>
      <c r="D200" s="298"/>
      <c r="E200" s="298"/>
      <c r="F200" s="298"/>
      <c r="G200" s="298"/>
      <c r="H200" s="298"/>
      <c r="I200" s="298"/>
      <c r="J200" s="298"/>
      <c r="K200" s="176"/>
    </row>
    <row r="201" spans="2:11" customFormat="1" ht="25.5" customHeight="1">
      <c r="B201" s="175"/>
      <c r="C201" s="249" t="s">
        <v>404</v>
      </c>
      <c r="D201" s="249"/>
      <c r="E201" s="249"/>
      <c r="F201" s="249" t="s">
        <v>405</v>
      </c>
      <c r="G201" s="250"/>
      <c r="H201" s="301" t="s">
        <v>406</v>
      </c>
      <c r="I201" s="301"/>
      <c r="J201" s="301"/>
      <c r="K201" s="176"/>
    </row>
    <row r="202" spans="2:11" customFormat="1" ht="5.25" customHeight="1">
      <c r="B202" s="206"/>
      <c r="C202" s="201"/>
      <c r="D202" s="201"/>
      <c r="E202" s="201"/>
      <c r="F202" s="201"/>
      <c r="G202" s="225"/>
      <c r="H202" s="201"/>
      <c r="I202" s="201"/>
      <c r="J202" s="201"/>
      <c r="K202" s="227"/>
    </row>
    <row r="203" spans="2:11" customFormat="1" ht="15" customHeight="1">
      <c r="B203" s="206"/>
      <c r="C203" s="183" t="s">
        <v>396</v>
      </c>
      <c r="D203" s="183"/>
      <c r="E203" s="183"/>
      <c r="F203" s="204" t="s">
        <v>48</v>
      </c>
      <c r="G203" s="183"/>
      <c r="H203" s="302" t="s">
        <v>407</v>
      </c>
      <c r="I203" s="302"/>
      <c r="J203" s="302"/>
      <c r="K203" s="227"/>
    </row>
    <row r="204" spans="2:11" customFormat="1" ht="15" customHeight="1">
      <c r="B204" s="206"/>
      <c r="C204" s="183"/>
      <c r="D204" s="183"/>
      <c r="E204" s="183"/>
      <c r="F204" s="204" t="s">
        <v>49</v>
      </c>
      <c r="G204" s="183"/>
      <c r="H204" s="302" t="s">
        <v>408</v>
      </c>
      <c r="I204" s="302"/>
      <c r="J204" s="302"/>
      <c r="K204" s="227"/>
    </row>
    <row r="205" spans="2:11" customFormat="1" ht="15" customHeight="1">
      <c r="B205" s="206"/>
      <c r="C205" s="183"/>
      <c r="D205" s="183"/>
      <c r="E205" s="183"/>
      <c r="F205" s="204" t="s">
        <v>52</v>
      </c>
      <c r="G205" s="183"/>
      <c r="H205" s="302" t="s">
        <v>409</v>
      </c>
      <c r="I205" s="302"/>
      <c r="J205" s="302"/>
      <c r="K205" s="227"/>
    </row>
    <row r="206" spans="2:11" customFormat="1" ht="15" customHeight="1">
      <c r="B206" s="206"/>
      <c r="C206" s="183"/>
      <c r="D206" s="183"/>
      <c r="E206" s="183"/>
      <c r="F206" s="204" t="s">
        <v>50</v>
      </c>
      <c r="G206" s="183"/>
      <c r="H206" s="302" t="s">
        <v>410</v>
      </c>
      <c r="I206" s="302"/>
      <c r="J206" s="302"/>
      <c r="K206" s="227"/>
    </row>
    <row r="207" spans="2:11" customFormat="1" ht="15" customHeight="1">
      <c r="B207" s="206"/>
      <c r="C207" s="183"/>
      <c r="D207" s="183"/>
      <c r="E207" s="183"/>
      <c r="F207" s="204" t="s">
        <v>51</v>
      </c>
      <c r="G207" s="183"/>
      <c r="H207" s="302" t="s">
        <v>411</v>
      </c>
      <c r="I207" s="302"/>
      <c r="J207" s="302"/>
      <c r="K207" s="227"/>
    </row>
    <row r="208" spans="2:11" customFormat="1" ht="15" customHeight="1">
      <c r="B208" s="206"/>
      <c r="C208" s="183"/>
      <c r="D208" s="183"/>
      <c r="E208" s="183"/>
      <c r="F208" s="204"/>
      <c r="G208" s="183"/>
      <c r="H208" s="183"/>
      <c r="I208" s="183"/>
      <c r="J208" s="183"/>
      <c r="K208" s="227"/>
    </row>
    <row r="209" spans="2:11" customFormat="1" ht="15" customHeight="1">
      <c r="B209" s="206"/>
      <c r="C209" s="183" t="s">
        <v>350</v>
      </c>
      <c r="D209" s="183"/>
      <c r="E209" s="183"/>
      <c r="F209" s="204" t="s">
        <v>83</v>
      </c>
      <c r="G209" s="183"/>
      <c r="H209" s="302" t="s">
        <v>412</v>
      </c>
      <c r="I209" s="302"/>
      <c r="J209" s="302"/>
      <c r="K209" s="227"/>
    </row>
    <row r="210" spans="2:11" customFormat="1" ht="15" customHeight="1">
      <c r="B210" s="206"/>
      <c r="C210" s="183"/>
      <c r="D210" s="183"/>
      <c r="E210" s="183"/>
      <c r="F210" s="204" t="s">
        <v>246</v>
      </c>
      <c r="G210" s="183"/>
      <c r="H210" s="302" t="s">
        <v>247</v>
      </c>
      <c r="I210" s="302"/>
      <c r="J210" s="302"/>
      <c r="K210" s="227"/>
    </row>
    <row r="211" spans="2:11" customFormat="1" ht="15" customHeight="1">
      <c r="B211" s="206"/>
      <c r="C211" s="183"/>
      <c r="D211" s="183"/>
      <c r="E211" s="183"/>
      <c r="F211" s="204" t="s">
        <v>244</v>
      </c>
      <c r="G211" s="183"/>
      <c r="H211" s="302" t="s">
        <v>413</v>
      </c>
      <c r="I211" s="302"/>
      <c r="J211" s="302"/>
      <c r="K211" s="227"/>
    </row>
    <row r="212" spans="2:11" customFormat="1" ht="15" customHeight="1">
      <c r="B212" s="251"/>
      <c r="C212" s="183"/>
      <c r="D212" s="183"/>
      <c r="E212" s="183"/>
      <c r="F212" s="204" t="s">
        <v>248</v>
      </c>
      <c r="G212" s="240"/>
      <c r="H212" s="303" t="s">
        <v>249</v>
      </c>
      <c r="I212" s="303"/>
      <c r="J212" s="303"/>
      <c r="K212" s="252"/>
    </row>
    <row r="213" spans="2:11" customFormat="1" ht="15" customHeight="1">
      <c r="B213" s="251"/>
      <c r="C213" s="183"/>
      <c r="D213" s="183"/>
      <c r="E213" s="183"/>
      <c r="F213" s="204" t="s">
        <v>250</v>
      </c>
      <c r="G213" s="240"/>
      <c r="H213" s="303" t="s">
        <v>414</v>
      </c>
      <c r="I213" s="303"/>
      <c r="J213" s="303"/>
      <c r="K213" s="252"/>
    </row>
    <row r="214" spans="2:11" customFormat="1" ht="15" customHeight="1">
      <c r="B214" s="251"/>
      <c r="C214" s="183"/>
      <c r="D214" s="183"/>
      <c r="E214" s="183"/>
      <c r="F214" s="204"/>
      <c r="G214" s="240"/>
      <c r="H214" s="231"/>
      <c r="I214" s="231"/>
      <c r="J214" s="231"/>
      <c r="K214" s="252"/>
    </row>
    <row r="215" spans="2:11" customFormat="1" ht="15" customHeight="1">
      <c r="B215" s="251"/>
      <c r="C215" s="183" t="s">
        <v>374</v>
      </c>
      <c r="D215" s="183"/>
      <c r="E215" s="183"/>
      <c r="F215" s="204">
        <v>1</v>
      </c>
      <c r="G215" s="240"/>
      <c r="H215" s="303" t="s">
        <v>415</v>
      </c>
      <c r="I215" s="303"/>
      <c r="J215" s="303"/>
      <c r="K215" s="252"/>
    </row>
    <row r="216" spans="2:11" customFormat="1" ht="15" customHeight="1">
      <c r="B216" s="251"/>
      <c r="C216" s="183"/>
      <c r="D216" s="183"/>
      <c r="E216" s="183"/>
      <c r="F216" s="204">
        <v>2</v>
      </c>
      <c r="G216" s="240"/>
      <c r="H216" s="303" t="s">
        <v>416</v>
      </c>
      <c r="I216" s="303"/>
      <c r="J216" s="303"/>
      <c r="K216" s="252"/>
    </row>
    <row r="217" spans="2:11" customFormat="1" ht="15" customHeight="1">
      <c r="B217" s="251"/>
      <c r="C217" s="183"/>
      <c r="D217" s="183"/>
      <c r="E217" s="183"/>
      <c r="F217" s="204">
        <v>3</v>
      </c>
      <c r="G217" s="240"/>
      <c r="H217" s="303" t="s">
        <v>417</v>
      </c>
      <c r="I217" s="303"/>
      <c r="J217" s="303"/>
      <c r="K217" s="252"/>
    </row>
    <row r="218" spans="2:11" customFormat="1" ht="15" customHeight="1">
      <c r="B218" s="251"/>
      <c r="C218" s="183"/>
      <c r="D218" s="183"/>
      <c r="E218" s="183"/>
      <c r="F218" s="204">
        <v>4</v>
      </c>
      <c r="G218" s="240"/>
      <c r="H218" s="303" t="s">
        <v>418</v>
      </c>
      <c r="I218" s="303"/>
      <c r="J218" s="303"/>
      <c r="K218" s="252"/>
    </row>
    <row r="219" spans="2:11" customFormat="1" ht="12.75" customHeight="1">
      <c r="B219" s="253"/>
      <c r="C219" s="254"/>
      <c r="D219" s="254"/>
      <c r="E219" s="254"/>
      <c r="F219" s="254"/>
      <c r="G219" s="254"/>
      <c r="H219" s="254"/>
      <c r="I219" s="254"/>
      <c r="J219" s="254"/>
      <c r="K219" s="255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15</vt:i4>
      </vt:variant>
    </vt:vector>
  </HeadingPairs>
  <TitlesOfParts>
    <vt:vector size="23" baseType="lpstr">
      <vt:lpstr>Rekapitulace stavby</vt:lpstr>
      <vt:lpstr>ZBV-02b - vícepráce</vt:lpstr>
      <vt:lpstr>ZBV-03b - vícepráce</vt:lpstr>
      <vt:lpstr>ZBV-04b - vícepráce</vt:lpstr>
      <vt:lpstr>ZBV-05b - vícepráce</vt:lpstr>
      <vt:lpstr>ZBV-06b - vícepráce</vt:lpstr>
      <vt:lpstr>ZBV-07b - vícepráce</vt:lpstr>
      <vt:lpstr>Pokyny pro vyplnění</vt:lpstr>
      <vt:lpstr>'Rekapitulace stavby'!Názvy_tisku</vt:lpstr>
      <vt:lpstr>'ZBV-02b - vícepráce'!Názvy_tisku</vt:lpstr>
      <vt:lpstr>'ZBV-03b - vícepráce'!Názvy_tisku</vt:lpstr>
      <vt:lpstr>'ZBV-04b - vícepráce'!Názvy_tisku</vt:lpstr>
      <vt:lpstr>'ZBV-05b - vícepráce'!Názvy_tisku</vt:lpstr>
      <vt:lpstr>'ZBV-06b - vícepráce'!Názvy_tisku</vt:lpstr>
      <vt:lpstr>'ZBV-07b - vícepráce'!Názvy_tisku</vt:lpstr>
      <vt:lpstr>'Pokyny pro vyplnění'!Oblast_tisku</vt:lpstr>
      <vt:lpstr>'Rekapitulace stavby'!Oblast_tisku</vt:lpstr>
      <vt:lpstr>'ZBV-02b - vícepráce'!Oblast_tisku</vt:lpstr>
      <vt:lpstr>'ZBV-03b - vícepráce'!Oblast_tisku</vt:lpstr>
      <vt:lpstr>'ZBV-04b - vícepráce'!Oblast_tisku</vt:lpstr>
      <vt:lpstr>'ZBV-05b - vícepráce'!Oblast_tisku</vt:lpstr>
      <vt:lpstr>'ZBV-06b - vícepráce'!Oblast_tisku</vt:lpstr>
      <vt:lpstr>'ZBV-07b - vícepráce'!Oblast_tisku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JULIE36\linux</dc:creator>
  <cp:lastModifiedBy>Pavel Lněnička</cp:lastModifiedBy>
  <dcterms:created xsi:type="dcterms:W3CDTF">2025-11-13T15:24:42Z</dcterms:created>
  <dcterms:modified xsi:type="dcterms:W3CDTF">2025-11-25T19:25:40Z</dcterms:modified>
</cp:coreProperties>
</file>