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C:\Users\Ing. Miroslav Máška\Desktop\EB dlažby\EB dlažby -  zadání VZ\"/>
    </mc:Choice>
  </mc:AlternateContent>
  <xr:revisionPtr revIDLastSave="0" documentId="13_ncr:1_{6722C95C-F099-4BE9-840A-13FC21E25067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Rekapitulace stavby" sheetId="1" r:id="rId1"/>
    <sheet name="SO 01 - SO 01 Výměna podl..." sheetId="2" r:id="rId2"/>
    <sheet name="SO 02 - SO 02 Rozšíření k..." sheetId="3" r:id="rId3"/>
  </sheets>
  <definedNames>
    <definedName name="_xlnm.Print_Area" localSheetId="0">'Rekapitulace stavby'!$C$4:$AP$70,'Rekapitulace stavby'!$C$76:$AP$97</definedName>
    <definedName name="_xlnm.Print_Area" localSheetId="1">'SO 01 - SO 01 Výměna podl...'!$C$4:$Q$70,'SO 01 - SO 01 Výměna podl...'!$C$76:$Q$107,'SO 01 - SO 01 Výměna podl...'!$C$113:$Q$241</definedName>
    <definedName name="_xlnm.Print_Area" localSheetId="2">'SO 02 - SO 02 Rozšíření k...'!$C$4:$Q$70,'SO 02 - SO 02 Rozšíření k...'!$C$76:$Q$108,'SO 02 - SO 02 Rozšíření k...'!$C$114:$Q$214</definedName>
  </definedNames>
  <calcPr calcId="181029"/>
</workbook>
</file>

<file path=xl/calcChain.xml><?xml version="1.0" encoding="utf-8"?>
<calcChain xmlns="http://schemas.openxmlformats.org/spreadsheetml/2006/main">
  <c r="E15" i="2" l="1"/>
  <c r="AA192" i="3"/>
  <c r="W192" i="3"/>
  <c r="Y180" i="3"/>
  <c r="Y177" i="3"/>
  <c r="AA171" i="3"/>
  <c r="W171" i="3"/>
  <c r="Y154" i="3"/>
  <c r="AA130" i="3"/>
  <c r="W130" i="3"/>
  <c r="Y127" i="3"/>
  <c r="AY89" i="1"/>
  <c r="AX89" i="1"/>
  <c r="BI214" i="3"/>
  <c r="BH214" i="3"/>
  <c r="BG214" i="3"/>
  <c r="BF214" i="3"/>
  <c r="N214" i="3"/>
  <c r="BE214" i="3" s="1"/>
  <c r="BK214" i="3"/>
  <c r="BI213" i="3"/>
  <c r="BH213" i="3"/>
  <c r="BG213" i="3"/>
  <c r="BF213" i="3"/>
  <c r="BE213" i="3"/>
  <c r="BK213" i="3"/>
  <c r="N213" i="3" s="1"/>
  <c r="BI212" i="3"/>
  <c r="BH212" i="3"/>
  <c r="BG212" i="3"/>
  <c r="BF212" i="3"/>
  <c r="N212" i="3"/>
  <c r="BE212" i="3" s="1"/>
  <c r="BK212" i="3"/>
  <c r="BI211" i="3"/>
  <c r="BH211" i="3"/>
  <c r="BG211" i="3"/>
  <c r="BF211" i="3"/>
  <c r="BE211" i="3"/>
  <c r="BK211" i="3"/>
  <c r="N211" i="3" s="1"/>
  <c r="BI210" i="3"/>
  <c r="BH210" i="3"/>
  <c r="BG210" i="3"/>
  <c r="BF210" i="3"/>
  <c r="N210" i="3"/>
  <c r="BE210" i="3" s="1"/>
  <c r="BK210" i="3"/>
  <c r="BK209" i="3" s="1"/>
  <c r="N209" i="3" s="1"/>
  <c r="N98" i="3" s="1"/>
  <c r="BI208" i="3"/>
  <c r="BH208" i="3"/>
  <c r="BG208" i="3"/>
  <c r="BF208" i="3"/>
  <c r="BE208" i="3"/>
  <c r="AA208" i="3"/>
  <c r="Y208" i="3"/>
  <c r="W208" i="3"/>
  <c r="BK208" i="3"/>
  <c r="N208" i="3"/>
  <c r="BI207" i="3"/>
  <c r="BH207" i="3"/>
  <c r="BG207" i="3"/>
  <c r="BF207" i="3"/>
  <c r="BE207" i="3"/>
  <c r="AA207" i="3"/>
  <c r="Y207" i="3"/>
  <c r="W207" i="3"/>
  <c r="BK207" i="3"/>
  <c r="N207" i="3"/>
  <c r="BI205" i="3"/>
  <c r="BH205" i="3"/>
  <c r="BG205" i="3"/>
  <c r="BF205" i="3"/>
  <c r="BE205" i="3"/>
  <c r="AA205" i="3"/>
  <c r="Y205" i="3"/>
  <c r="W205" i="3"/>
  <c r="BK205" i="3"/>
  <c r="N205" i="3"/>
  <c r="BI203" i="3"/>
  <c r="BH203" i="3"/>
  <c r="BG203" i="3"/>
  <c r="BF203" i="3"/>
  <c r="BE203" i="3"/>
  <c r="AA203" i="3"/>
  <c r="Y203" i="3"/>
  <c r="W203" i="3"/>
  <c r="BK203" i="3"/>
  <c r="N203" i="3"/>
  <c r="BI202" i="3"/>
  <c r="BH202" i="3"/>
  <c r="BG202" i="3"/>
  <c r="BF202" i="3"/>
  <c r="BE202" i="3"/>
  <c r="AA202" i="3"/>
  <c r="Y202" i="3"/>
  <c r="W202" i="3"/>
  <c r="BK202" i="3"/>
  <c r="N202" i="3"/>
  <c r="BI201" i="3"/>
  <c r="BH201" i="3"/>
  <c r="BG201" i="3"/>
  <c r="BF201" i="3"/>
  <c r="BE201" i="3"/>
  <c r="AA201" i="3"/>
  <c r="Y201" i="3"/>
  <c r="W201" i="3"/>
  <c r="BK201" i="3"/>
  <c r="N201" i="3"/>
  <c r="BI200" i="3"/>
  <c r="BH200" i="3"/>
  <c r="BG200" i="3"/>
  <c r="BF200" i="3"/>
  <c r="BE200" i="3"/>
  <c r="AA200" i="3"/>
  <c r="Y200" i="3"/>
  <c r="W200" i="3"/>
  <c r="BK200" i="3"/>
  <c r="N200" i="3"/>
  <c r="BI198" i="3"/>
  <c r="BH198" i="3"/>
  <c r="BG198" i="3"/>
  <c r="BF198" i="3"/>
  <c r="BE198" i="3"/>
  <c r="AA198" i="3"/>
  <c r="Y198" i="3"/>
  <c r="W198" i="3"/>
  <c r="BK198" i="3"/>
  <c r="N198" i="3"/>
  <c r="BI195" i="3"/>
  <c r="BH195" i="3"/>
  <c r="BG195" i="3"/>
  <c r="BF195" i="3"/>
  <c r="BE195" i="3"/>
  <c r="AA195" i="3"/>
  <c r="Y195" i="3"/>
  <c r="W195" i="3"/>
  <c r="BK195" i="3"/>
  <c r="N195" i="3"/>
  <c r="BI194" i="3"/>
  <c r="BH194" i="3"/>
  <c r="BG194" i="3"/>
  <c r="BF194" i="3"/>
  <c r="BE194" i="3"/>
  <c r="AA194" i="3"/>
  <c r="Y194" i="3"/>
  <c r="W194" i="3"/>
  <c r="BK194" i="3"/>
  <c r="N194" i="3"/>
  <c r="BI193" i="3"/>
  <c r="BH193" i="3"/>
  <c r="BG193" i="3"/>
  <c r="BF193" i="3"/>
  <c r="BE193" i="3"/>
  <c r="AA193" i="3"/>
  <c r="Y193" i="3"/>
  <c r="Y192" i="3" s="1"/>
  <c r="W193" i="3"/>
  <c r="BK193" i="3"/>
  <c r="BK192" i="3" s="1"/>
  <c r="N192" i="3" s="1"/>
  <c r="N97" i="3" s="1"/>
  <c r="N193" i="3"/>
  <c r="BI191" i="3"/>
  <c r="BH191" i="3"/>
  <c r="BG191" i="3"/>
  <c r="BF191" i="3"/>
  <c r="AA191" i="3"/>
  <c r="Y191" i="3"/>
  <c r="W191" i="3"/>
  <c r="BK191" i="3"/>
  <c r="N191" i="3"/>
  <c r="BE191" i="3" s="1"/>
  <c r="BI190" i="3"/>
  <c r="BH190" i="3"/>
  <c r="BG190" i="3"/>
  <c r="BF190" i="3"/>
  <c r="AA190" i="3"/>
  <c r="Y190" i="3"/>
  <c r="W190" i="3"/>
  <c r="BK190" i="3"/>
  <c r="N190" i="3"/>
  <c r="BE190" i="3" s="1"/>
  <c r="BI189" i="3"/>
  <c r="BH189" i="3"/>
  <c r="BG189" i="3"/>
  <c r="BF189" i="3"/>
  <c r="AA189" i="3"/>
  <c r="Y189" i="3"/>
  <c r="W189" i="3"/>
  <c r="BK189" i="3"/>
  <c r="N189" i="3"/>
  <c r="BE189" i="3" s="1"/>
  <c r="BI188" i="3"/>
  <c r="BH188" i="3"/>
  <c r="BG188" i="3"/>
  <c r="BF188" i="3"/>
  <c r="AA188" i="3"/>
  <c r="Y188" i="3"/>
  <c r="W188" i="3"/>
  <c r="BK188" i="3"/>
  <c r="N188" i="3"/>
  <c r="BE188" i="3" s="1"/>
  <c r="BI187" i="3"/>
  <c r="BH187" i="3"/>
  <c r="BG187" i="3"/>
  <c r="BF187" i="3"/>
  <c r="AA187" i="3"/>
  <c r="Y187" i="3"/>
  <c r="W187" i="3"/>
  <c r="BK187" i="3"/>
  <c r="N187" i="3"/>
  <c r="BE187" i="3" s="1"/>
  <c r="BI186" i="3"/>
  <c r="BH186" i="3"/>
  <c r="BG186" i="3"/>
  <c r="BF186" i="3"/>
  <c r="AA186" i="3"/>
  <c r="Y186" i="3"/>
  <c r="W186" i="3"/>
  <c r="BK186" i="3"/>
  <c r="N186" i="3"/>
  <c r="BE186" i="3" s="1"/>
  <c r="BI185" i="3"/>
  <c r="BH185" i="3"/>
  <c r="BG185" i="3"/>
  <c r="BF185" i="3"/>
  <c r="AA185" i="3"/>
  <c r="Y185" i="3"/>
  <c r="W185" i="3"/>
  <c r="BK185" i="3"/>
  <c r="N185" i="3"/>
  <c r="BE185" i="3" s="1"/>
  <c r="BI184" i="3"/>
  <c r="BH184" i="3"/>
  <c r="BG184" i="3"/>
  <c r="BF184" i="3"/>
  <c r="AA184" i="3"/>
  <c r="Y184" i="3"/>
  <c r="W184" i="3"/>
  <c r="BK184" i="3"/>
  <c r="N184" i="3"/>
  <c r="BE184" i="3" s="1"/>
  <c r="BI183" i="3"/>
  <c r="BH183" i="3"/>
  <c r="BG183" i="3"/>
  <c r="BF183" i="3"/>
  <c r="AA183" i="3"/>
  <c r="Y183" i="3"/>
  <c r="W183" i="3"/>
  <c r="BK183" i="3"/>
  <c r="N183" i="3"/>
  <c r="BE183" i="3" s="1"/>
  <c r="BI182" i="3"/>
  <c r="BH182" i="3"/>
  <c r="BG182" i="3"/>
  <c r="BF182" i="3"/>
  <c r="AA182" i="3"/>
  <c r="Y182" i="3"/>
  <c r="W182" i="3"/>
  <c r="BK182" i="3"/>
  <c r="N182" i="3"/>
  <c r="BE182" i="3" s="1"/>
  <c r="BI181" i="3"/>
  <c r="BH181" i="3"/>
  <c r="BG181" i="3"/>
  <c r="BF181" i="3"/>
  <c r="AA181" i="3"/>
  <c r="Y181" i="3"/>
  <c r="W181" i="3"/>
  <c r="BK181" i="3"/>
  <c r="BK180" i="3" s="1"/>
  <c r="BK179" i="3" s="1"/>
  <c r="N179" i="3" s="1"/>
  <c r="N95" i="3" s="1"/>
  <c r="N181" i="3"/>
  <c r="BE181" i="3" s="1"/>
  <c r="BI178" i="3"/>
  <c r="BH178" i="3"/>
  <c r="BG178" i="3"/>
  <c r="BF178" i="3"/>
  <c r="AA178" i="3"/>
  <c r="AA177" i="3" s="1"/>
  <c r="Y178" i="3"/>
  <c r="W178" i="3"/>
  <c r="W177" i="3" s="1"/>
  <c r="BK178" i="3"/>
  <c r="BK177" i="3" s="1"/>
  <c r="N177" i="3" s="1"/>
  <c r="N94" i="3" s="1"/>
  <c r="N178" i="3"/>
  <c r="BE178" i="3" s="1"/>
  <c r="BI176" i="3"/>
  <c r="BH176" i="3"/>
  <c r="BG176" i="3"/>
  <c r="BF176" i="3"/>
  <c r="BE176" i="3"/>
  <c r="AA176" i="3"/>
  <c r="Y176" i="3"/>
  <c r="W176" i="3"/>
  <c r="BK176" i="3"/>
  <c r="N176" i="3"/>
  <c r="BI175" i="3"/>
  <c r="BH175" i="3"/>
  <c r="BG175" i="3"/>
  <c r="BF175" i="3"/>
  <c r="BE175" i="3"/>
  <c r="AA175" i="3"/>
  <c r="Y175" i="3"/>
  <c r="W175" i="3"/>
  <c r="BK175" i="3"/>
  <c r="N175" i="3"/>
  <c r="BI174" i="3"/>
  <c r="BH174" i="3"/>
  <c r="BG174" i="3"/>
  <c r="BF174" i="3"/>
  <c r="BE174" i="3"/>
  <c r="AA174" i="3"/>
  <c r="Y174" i="3"/>
  <c r="W174" i="3"/>
  <c r="BK174" i="3"/>
  <c r="N174" i="3"/>
  <c r="BI173" i="3"/>
  <c r="BH173" i="3"/>
  <c r="BG173" i="3"/>
  <c r="BF173" i="3"/>
  <c r="BE173" i="3"/>
  <c r="AA173" i="3"/>
  <c r="Y173" i="3"/>
  <c r="W173" i="3"/>
  <c r="BK173" i="3"/>
  <c r="N173" i="3"/>
  <c r="BI172" i="3"/>
  <c r="BH172" i="3"/>
  <c r="BG172" i="3"/>
  <c r="BF172" i="3"/>
  <c r="BE172" i="3"/>
  <c r="AA172" i="3"/>
  <c r="Y172" i="3"/>
  <c r="Y171" i="3" s="1"/>
  <c r="W172" i="3"/>
  <c r="BK172" i="3"/>
  <c r="BK171" i="3" s="1"/>
  <c r="N171" i="3" s="1"/>
  <c r="N93" i="3" s="1"/>
  <c r="N172" i="3"/>
  <c r="BI170" i="3"/>
  <c r="BH170" i="3"/>
  <c r="BG170" i="3"/>
  <c r="BF170" i="3"/>
  <c r="AA170" i="3"/>
  <c r="Y170" i="3"/>
  <c r="W170" i="3"/>
  <c r="BK170" i="3"/>
  <c r="N170" i="3"/>
  <c r="BE170" i="3" s="1"/>
  <c r="BI169" i="3"/>
  <c r="BH169" i="3"/>
  <c r="BG169" i="3"/>
  <c r="BF169" i="3"/>
  <c r="AA169" i="3"/>
  <c r="Y169" i="3"/>
  <c r="W169" i="3"/>
  <c r="BK169" i="3"/>
  <c r="N169" i="3"/>
  <c r="BE169" i="3" s="1"/>
  <c r="BI168" i="3"/>
  <c r="BH168" i="3"/>
  <c r="BG168" i="3"/>
  <c r="BF168" i="3"/>
  <c r="AA168" i="3"/>
  <c r="Y168" i="3"/>
  <c r="W168" i="3"/>
  <c r="BK168" i="3"/>
  <c r="N168" i="3"/>
  <c r="BE168" i="3" s="1"/>
  <c r="BI166" i="3"/>
  <c r="BH166" i="3"/>
  <c r="BG166" i="3"/>
  <c r="BF166" i="3"/>
  <c r="AA166" i="3"/>
  <c r="Y166" i="3"/>
  <c r="W166" i="3"/>
  <c r="BK166" i="3"/>
  <c r="N166" i="3"/>
  <c r="BE166" i="3" s="1"/>
  <c r="BI164" i="3"/>
  <c r="BH164" i="3"/>
  <c r="BG164" i="3"/>
  <c r="BF164" i="3"/>
  <c r="AA164" i="3"/>
  <c r="Y164" i="3"/>
  <c r="W164" i="3"/>
  <c r="BK164" i="3"/>
  <c r="N164" i="3"/>
  <c r="BE164" i="3" s="1"/>
  <c r="BI161" i="3"/>
  <c r="BH161" i="3"/>
  <c r="BG161" i="3"/>
  <c r="BF161" i="3"/>
  <c r="AA161" i="3"/>
  <c r="Y161" i="3"/>
  <c r="W161" i="3"/>
  <c r="BK161" i="3"/>
  <c r="N161" i="3"/>
  <c r="BE161" i="3" s="1"/>
  <c r="BI159" i="3"/>
  <c r="BH159" i="3"/>
  <c r="BG159" i="3"/>
  <c r="BF159" i="3"/>
  <c r="AA159" i="3"/>
  <c r="Y159" i="3"/>
  <c r="W159" i="3"/>
  <c r="BK159" i="3"/>
  <c r="N159" i="3"/>
  <c r="BE159" i="3" s="1"/>
  <c r="BI157" i="3"/>
  <c r="BH157" i="3"/>
  <c r="BG157" i="3"/>
  <c r="BF157" i="3"/>
  <c r="AA157" i="3"/>
  <c r="Y157" i="3"/>
  <c r="W157" i="3"/>
  <c r="BK157" i="3"/>
  <c r="N157" i="3"/>
  <c r="BE157" i="3" s="1"/>
  <c r="BI155" i="3"/>
  <c r="BH155" i="3"/>
  <c r="BG155" i="3"/>
  <c r="BF155" i="3"/>
  <c r="AA155" i="3"/>
  <c r="Y155" i="3"/>
  <c r="W155" i="3"/>
  <c r="BK155" i="3"/>
  <c r="BK154" i="3" s="1"/>
  <c r="N154" i="3" s="1"/>
  <c r="N92" i="3" s="1"/>
  <c r="N155" i="3"/>
  <c r="BE155" i="3" s="1"/>
  <c r="BI153" i="3"/>
  <c r="BH153" i="3"/>
  <c r="BG153" i="3"/>
  <c r="BF153" i="3"/>
  <c r="BE153" i="3"/>
  <c r="AA153" i="3"/>
  <c r="Y153" i="3"/>
  <c r="W153" i="3"/>
  <c r="BK153" i="3"/>
  <c r="N153" i="3"/>
  <c r="BI152" i="3"/>
  <c r="BH152" i="3"/>
  <c r="BG152" i="3"/>
  <c r="BF152" i="3"/>
  <c r="BE152" i="3"/>
  <c r="AA152" i="3"/>
  <c r="Y152" i="3"/>
  <c r="W152" i="3"/>
  <c r="BK152" i="3"/>
  <c r="N152" i="3"/>
  <c r="BI150" i="3"/>
  <c r="BH150" i="3"/>
  <c r="BG150" i="3"/>
  <c r="BF150" i="3"/>
  <c r="BE150" i="3"/>
  <c r="AA150" i="3"/>
  <c r="Y150" i="3"/>
  <c r="W150" i="3"/>
  <c r="BK150" i="3"/>
  <c r="N150" i="3"/>
  <c r="BI147" i="3"/>
  <c r="BH147" i="3"/>
  <c r="BG147" i="3"/>
  <c r="BF147" i="3"/>
  <c r="BE147" i="3"/>
  <c r="AA147" i="3"/>
  <c r="Y147" i="3"/>
  <c r="W147" i="3"/>
  <c r="BK147" i="3"/>
  <c r="N147" i="3"/>
  <c r="BI146" i="3"/>
  <c r="BH146" i="3"/>
  <c r="BG146" i="3"/>
  <c r="BF146" i="3"/>
  <c r="BE146" i="3"/>
  <c r="AA146" i="3"/>
  <c r="Y146" i="3"/>
  <c r="W146" i="3"/>
  <c r="BK146" i="3"/>
  <c r="N146" i="3"/>
  <c r="BI145" i="3"/>
  <c r="BH145" i="3"/>
  <c r="BG145" i="3"/>
  <c r="BF145" i="3"/>
  <c r="BE145" i="3"/>
  <c r="AA145" i="3"/>
  <c r="Y145" i="3"/>
  <c r="W145" i="3"/>
  <c r="BK145" i="3"/>
  <c r="N145" i="3"/>
  <c r="BI144" i="3"/>
  <c r="BH144" i="3"/>
  <c r="BG144" i="3"/>
  <c r="BF144" i="3"/>
  <c r="BE144" i="3"/>
  <c r="AA144" i="3"/>
  <c r="Y144" i="3"/>
  <c r="W144" i="3"/>
  <c r="BK144" i="3"/>
  <c r="N144" i="3"/>
  <c r="BI143" i="3"/>
  <c r="BH143" i="3"/>
  <c r="BG143" i="3"/>
  <c r="BF143" i="3"/>
  <c r="BE143" i="3"/>
  <c r="AA143" i="3"/>
  <c r="Y143" i="3"/>
  <c r="W143" i="3"/>
  <c r="BK143" i="3"/>
  <c r="N143" i="3"/>
  <c r="BI141" i="3"/>
  <c r="BH141" i="3"/>
  <c r="BG141" i="3"/>
  <c r="BF141" i="3"/>
  <c r="BE141" i="3"/>
  <c r="AA141" i="3"/>
  <c r="Y141" i="3"/>
  <c r="W141" i="3"/>
  <c r="BK141" i="3"/>
  <c r="N141" i="3"/>
  <c r="BI139" i="3"/>
  <c r="BH139" i="3"/>
  <c r="BG139" i="3"/>
  <c r="BF139" i="3"/>
  <c r="BE139" i="3"/>
  <c r="AA139" i="3"/>
  <c r="Y139" i="3"/>
  <c r="W139" i="3"/>
  <c r="BK139" i="3"/>
  <c r="N139" i="3"/>
  <c r="BI137" i="3"/>
  <c r="BH137" i="3"/>
  <c r="BG137" i="3"/>
  <c r="BF137" i="3"/>
  <c r="BE137" i="3"/>
  <c r="AA137" i="3"/>
  <c r="Y137" i="3"/>
  <c r="W137" i="3"/>
  <c r="BK137" i="3"/>
  <c r="N137" i="3"/>
  <c r="BI136" i="3"/>
  <c r="BH136" i="3"/>
  <c r="BG136" i="3"/>
  <c r="BF136" i="3"/>
  <c r="BE136" i="3"/>
  <c r="AA136" i="3"/>
  <c r="Y136" i="3"/>
  <c r="W136" i="3"/>
  <c r="BK136" i="3"/>
  <c r="N136" i="3"/>
  <c r="BI135" i="3"/>
  <c r="BH135" i="3"/>
  <c r="BG135" i="3"/>
  <c r="BF135" i="3"/>
  <c r="BE135" i="3"/>
  <c r="AA135" i="3"/>
  <c r="Y135" i="3"/>
  <c r="W135" i="3"/>
  <c r="BK135" i="3"/>
  <c r="N135" i="3"/>
  <c r="BI134" i="3"/>
  <c r="BH134" i="3"/>
  <c r="BG134" i="3"/>
  <c r="BF134" i="3"/>
  <c r="BE134" i="3"/>
  <c r="AA134" i="3"/>
  <c r="Y134" i="3"/>
  <c r="W134" i="3"/>
  <c r="BK134" i="3"/>
  <c r="N134" i="3"/>
  <c r="BI132" i="3"/>
  <c r="BH132" i="3"/>
  <c r="BG132" i="3"/>
  <c r="BF132" i="3"/>
  <c r="BE132" i="3"/>
  <c r="AA132" i="3"/>
  <c r="Y132" i="3"/>
  <c r="W132" i="3"/>
  <c r="BK132" i="3"/>
  <c r="N132" i="3"/>
  <c r="BI131" i="3"/>
  <c r="H36" i="3" s="1"/>
  <c r="BD89" i="1" s="1"/>
  <c r="BH131" i="3"/>
  <c r="BG131" i="3"/>
  <c r="H34" i="3" s="1"/>
  <c r="BB89" i="1" s="1"/>
  <c r="BF131" i="3"/>
  <c r="BE131" i="3"/>
  <c r="AA131" i="3"/>
  <c r="Y131" i="3"/>
  <c r="Y130" i="3" s="1"/>
  <c r="W131" i="3"/>
  <c r="BK131" i="3"/>
  <c r="BK130" i="3" s="1"/>
  <c r="N130" i="3" s="1"/>
  <c r="N91" i="3" s="1"/>
  <c r="N131" i="3"/>
  <c r="BI128" i="3"/>
  <c r="BH128" i="3"/>
  <c r="BG128" i="3"/>
  <c r="BF128" i="3"/>
  <c r="AA128" i="3"/>
  <c r="AA127" i="3" s="1"/>
  <c r="Y128" i="3"/>
  <c r="W128" i="3"/>
  <c r="W127" i="3" s="1"/>
  <c r="BK128" i="3"/>
  <c r="BK127" i="3" s="1"/>
  <c r="N127" i="3" s="1"/>
  <c r="N90" i="3" s="1"/>
  <c r="N128" i="3"/>
  <c r="BE128" i="3" s="1"/>
  <c r="M122" i="3"/>
  <c r="M121" i="3"/>
  <c r="F121" i="3"/>
  <c r="F119" i="3"/>
  <c r="F117" i="3"/>
  <c r="F116" i="3"/>
  <c r="BI106" i="3"/>
  <c r="BH106" i="3"/>
  <c r="BG106" i="3"/>
  <c r="BF106" i="3"/>
  <c r="BI105" i="3"/>
  <c r="BH105" i="3"/>
  <c r="BG105" i="3"/>
  <c r="BF105" i="3"/>
  <c r="BI104" i="3"/>
  <c r="BH104" i="3"/>
  <c r="BG104" i="3"/>
  <c r="BF104" i="3"/>
  <c r="BI103" i="3"/>
  <c r="BH103" i="3"/>
  <c r="BG103" i="3"/>
  <c r="BF103" i="3"/>
  <c r="BI102" i="3"/>
  <c r="BH102" i="3"/>
  <c r="BG102" i="3"/>
  <c r="BF102" i="3"/>
  <c r="BI101" i="3"/>
  <c r="BH101" i="3"/>
  <c r="BG101" i="3"/>
  <c r="BF101" i="3"/>
  <c r="M84" i="3"/>
  <c r="M83" i="3"/>
  <c r="F83" i="3"/>
  <c r="F81" i="3"/>
  <c r="F79" i="3"/>
  <c r="F78" i="3"/>
  <c r="O15" i="3"/>
  <c r="E15" i="3"/>
  <c r="F84" i="3" s="1"/>
  <c r="O14" i="3"/>
  <c r="O9" i="3"/>
  <c r="F6" i="3"/>
  <c r="AA191" i="2"/>
  <c r="AY88" i="1"/>
  <c r="AX88" i="1"/>
  <c r="BI241" i="2"/>
  <c r="BH241" i="2"/>
  <c r="BG241" i="2"/>
  <c r="BF241" i="2"/>
  <c r="N241" i="2"/>
  <c r="BE241" i="2" s="1"/>
  <c r="BK241" i="2"/>
  <c r="BI240" i="2"/>
  <c r="BH240" i="2"/>
  <c r="BG240" i="2"/>
  <c r="BF240" i="2"/>
  <c r="BK240" i="2"/>
  <c r="N240" i="2" s="1"/>
  <c r="BE240" i="2" s="1"/>
  <c r="BI239" i="2"/>
  <c r="BH239" i="2"/>
  <c r="BG239" i="2"/>
  <c r="BF239" i="2"/>
  <c r="N239" i="2"/>
  <c r="BE239" i="2" s="1"/>
  <c r="BK239" i="2"/>
  <c r="BI238" i="2"/>
  <c r="BH238" i="2"/>
  <c r="BG238" i="2"/>
  <c r="BF238" i="2"/>
  <c r="BK238" i="2"/>
  <c r="N238" i="2" s="1"/>
  <c r="BE238" i="2" s="1"/>
  <c r="BI237" i="2"/>
  <c r="BH237" i="2"/>
  <c r="BG237" i="2"/>
  <c r="BF237" i="2"/>
  <c r="N237" i="2"/>
  <c r="BE237" i="2" s="1"/>
  <c r="BK237" i="2"/>
  <c r="BI235" i="2"/>
  <c r="BH235" i="2"/>
  <c r="BG235" i="2"/>
  <c r="BF235" i="2"/>
  <c r="BE235" i="2"/>
  <c r="AA235" i="2"/>
  <c r="Y235" i="2"/>
  <c r="W235" i="2"/>
  <c r="BK235" i="2"/>
  <c r="N235" i="2"/>
  <c r="BI234" i="2"/>
  <c r="BH234" i="2"/>
  <c r="BG234" i="2"/>
  <c r="BF234" i="2"/>
  <c r="BE234" i="2"/>
  <c r="AA234" i="2"/>
  <c r="Y234" i="2"/>
  <c r="W234" i="2"/>
  <c r="BK234" i="2"/>
  <c r="N234" i="2"/>
  <c r="BI231" i="2"/>
  <c r="BH231" i="2"/>
  <c r="BG231" i="2"/>
  <c r="BF231" i="2"/>
  <c r="BE231" i="2"/>
  <c r="AA231" i="2"/>
  <c r="Y231" i="2"/>
  <c r="W231" i="2"/>
  <c r="BK231" i="2"/>
  <c r="N231" i="2"/>
  <c r="BI230" i="2"/>
  <c r="BH230" i="2"/>
  <c r="BG230" i="2"/>
  <c r="BF230" i="2"/>
  <c r="BE230" i="2"/>
  <c r="AA230" i="2"/>
  <c r="Y230" i="2"/>
  <c r="W230" i="2"/>
  <c r="BK230" i="2"/>
  <c r="N230" i="2"/>
  <c r="BI228" i="2"/>
  <c r="BH228" i="2"/>
  <c r="BG228" i="2"/>
  <c r="BF228" i="2"/>
  <c r="BE228" i="2"/>
  <c r="AA228" i="2"/>
  <c r="Y228" i="2"/>
  <c r="W228" i="2"/>
  <c r="BK228" i="2"/>
  <c r="N228" i="2"/>
  <c r="BI226" i="2"/>
  <c r="BH226" i="2"/>
  <c r="BG226" i="2"/>
  <c r="BF226" i="2"/>
  <c r="BE226" i="2"/>
  <c r="AA226" i="2"/>
  <c r="Y226" i="2"/>
  <c r="W226" i="2"/>
  <c r="BK226" i="2"/>
  <c r="N226" i="2"/>
  <c r="BI224" i="2"/>
  <c r="BH224" i="2"/>
  <c r="BG224" i="2"/>
  <c r="BF224" i="2"/>
  <c r="BE224" i="2"/>
  <c r="AA224" i="2"/>
  <c r="Y224" i="2"/>
  <c r="W224" i="2"/>
  <c r="BK224" i="2"/>
  <c r="N224" i="2"/>
  <c r="BI223" i="2"/>
  <c r="BH223" i="2"/>
  <c r="BG223" i="2"/>
  <c r="BF223" i="2"/>
  <c r="BE223" i="2"/>
  <c r="AA223" i="2"/>
  <c r="Y223" i="2"/>
  <c r="W223" i="2"/>
  <c r="BK223" i="2"/>
  <c r="N223" i="2"/>
  <c r="BI222" i="2"/>
  <c r="BH222" i="2"/>
  <c r="BG222" i="2"/>
  <c r="BF222" i="2"/>
  <c r="BE222" i="2"/>
  <c r="AA222" i="2"/>
  <c r="Y222" i="2"/>
  <c r="W222" i="2"/>
  <c r="BK222" i="2"/>
  <c r="N222" i="2"/>
  <c r="BI213" i="2"/>
  <c r="BH213" i="2"/>
  <c r="BG213" i="2"/>
  <c r="BF213" i="2"/>
  <c r="BE213" i="2"/>
  <c r="AA213" i="2"/>
  <c r="Y213" i="2"/>
  <c r="W213" i="2"/>
  <c r="BK213" i="2"/>
  <c r="N213" i="2"/>
  <c r="BI211" i="2"/>
  <c r="BH211" i="2"/>
  <c r="BG211" i="2"/>
  <c r="BF211" i="2"/>
  <c r="BE211" i="2"/>
  <c r="AA211" i="2"/>
  <c r="Y211" i="2"/>
  <c r="W211" i="2"/>
  <c r="BK211" i="2"/>
  <c r="N211" i="2"/>
  <c r="BI208" i="2"/>
  <c r="BH208" i="2"/>
  <c r="BG208" i="2"/>
  <c r="BF208" i="2"/>
  <c r="BE208" i="2"/>
  <c r="AA208" i="2"/>
  <c r="Y208" i="2"/>
  <c r="W208" i="2"/>
  <c r="BK208" i="2"/>
  <c r="N208" i="2"/>
  <c r="BI205" i="2"/>
  <c r="BH205" i="2"/>
  <c r="BG205" i="2"/>
  <c r="BF205" i="2"/>
  <c r="BE205" i="2"/>
  <c r="AA205" i="2"/>
  <c r="Y205" i="2"/>
  <c r="W205" i="2"/>
  <c r="BK205" i="2"/>
  <c r="N205" i="2"/>
  <c r="BI203" i="2"/>
  <c r="BH203" i="2"/>
  <c r="BG203" i="2"/>
  <c r="BF203" i="2"/>
  <c r="BE203" i="2"/>
  <c r="AA203" i="2"/>
  <c r="Y203" i="2"/>
  <c r="W203" i="2"/>
  <c r="BK203" i="2"/>
  <c r="N203" i="2"/>
  <c r="BI192" i="2"/>
  <c r="BH192" i="2"/>
  <c r="BG192" i="2"/>
  <c r="BF192" i="2"/>
  <c r="BE192" i="2"/>
  <c r="AA192" i="2"/>
  <c r="Y192" i="2"/>
  <c r="Y191" i="2" s="1"/>
  <c r="W192" i="2"/>
  <c r="W191" i="2" s="1"/>
  <c r="BK192" i="2"/>
  <c r="BK191" i="2" s="1"/>
  <c r="N191" i="2" s="1"/>
  <c r="N96" i="2" s="1"/>
  <c r="N192" i="2"/>
  <c r="BI190" i="2"/>
  <c r="BH190" i="2"/>
  <c r="BG190" i="2"/>
  <c r="BF190" i="2"/>
  <c r="AA190" i="2"/>
  <c r="Y190" i="2"/>
  <c r="W190" i="2"/>
  <c r="BK190" i="2"/>
  <c r="N190" i="2"/>
  <c r="BE190" i="2" s="1"/>
  <c r="BI189" i="2"/>
  <c r="BH189" i="2"/>
  <c r="BG189" i="2"/>
  <c r="BF189" i="2"/>
  <c r="AA189" i="2"/>
  <c r="Y189" i="2"/>
  <c r="W189" i="2"/>
  <c r="BK189" i="2"/>
  <c r="N189" i="2"/>
  <c r="BE189" i="2" s="1"/>
  <c r="BI187" i="2"/>
  <c r="BH187" i="2"/>
  <c r="BG187" i="2"/>
  <c r="BF187" i="2"/>
  <c r="AA187" i="2"/>
  <c r="Y187" i="2"/>
  <c r="W187" i="2"/>
  <c r="BK187" i="2"/>
  <c r="N187" i="2"/>
  <c r="BE187" i="2" s="1"/>
  <c r="BI186" i="2"/>
  <c r="BH186" i="2"/>
  <c r="BG186" i="2"/>
  <c r="BF186" i="2"/>
  <c r="AA186" i="2"/>
  <c r="Y186" i="2"/>
  <c r="W186" i="2"/>
  <c r="BK186" i="2"/>
  <c r="N186" i="2"/>
  <c r="BE186" i="2" s="1"/>
  <c r="BI184" i="2"/>
  <c r="BH184" i="2"/>
  <c r="BG184" i="2"/>
  <c r="BF184" i="2"/>
  <c r="AA184" i="2"/>
  <c r="AA183" i="2" s="1"/>
  <c r="AA182" i="2" s="1"/>
  <c r="Y184" i="2"/>
  <c r="Y183" i="2" s="1"/>
  <c r="Y182" i="2" s="1"/>
  <c r="W184" i="2"/>
  <c r="W183" i="2" s="1"/>
  <c r="W182" i="2" s="1"/>
  <c r="BK184" i="2"/>
  <c r="BK183" i="2" s="1"/>
  <c r="N183" i="2" s="1"/>
  <c r="N95" i="2" s="1"/>
  <c r="N184" i="2"/>
  <c r="BE184" i="2" s="1"/>
  <c r="BI181" i="2"/>
  <c r="BH181" i="2"/>
  <c r="BG181" i="2"/>
  <c r="BF181" i="2"/>
  <c r="AA181" i="2"/>
  <c r="AA180" i="2" s="1"/>
  <c r="Y181" i="2"/>
  <c r="Y180" i="2" s="1"/>
  <c r="W181" i="2"/>
  <c r="W180" i="2" s="1"/>
  <c r="BK181" i="2"/>
  <c r="BK180" i="2" s="1"/>
  <c r="N180" i="2" s="1"/>
  <c r="N93" i="2" s="1"/>
  <c r="N181" i="2"/>
  <c r="BE181" i="2" s="1"/>
  <c r="BI179" i="2"/>
  <c r="BH179" i="2"/>
  <c r="BG179" i="2"/>
  <c r="BF179" i="2"/>
  <c r="BE179" i="2"/>
  <c r="AA179" i="2"/>
  <c r="Y179" i="2"/>
  <c r="W179" i="2"/>
  <c r="BK179" i="2"/>
  <c r="N179" i="2"/>
  <c r="BI178" i="2"/>
  <c r="BH178" i="2"/>
  <c r="BG178" i="2"/>
  <c r="BF178" i="2"/>
  <c r="BE178" i="2"/>
  <c r="AA178" i="2"/>
  <c r="Y178" i="2"/>
  <c r="W178" i="2"/>
  <c r="BK178" i="2"/>
  <c r="N178" i="2"/>
  <c r="BI177" i="2"/>
  <c r="BH177" i="2"/>
  <c r="BG177" i="2"/>
  <c r="BF177" i="2"/>
  <c r="BE177" i="2"/>
  <c r="AA177" i="2"/>
  <c r="Y177" i="2"/>
  <c r="W177" i="2"/>
  <c r="BK177" i="2"/>
  <c r="N177" i="2"/>
  <c r="BI176" i="2"/>
  <c r="BH176" i="2"/>
  <c r="BG176" i="2"/>
  <c r="BF176" i="2"/>
  <c r="BE176" i="2"/>
  <c r="AA176" i="2"/>
  <c r="Y176" i="2"/>
  <c r="W176" i="2"/>
  <c r="BK176" i="2"/>
  <c r="N176" i="2"/>
  <c r="BI175" i="2"/>
  <c r="BH175" i="2"/>
  <c r="BG175" i="2"/>
  <c r="BF175" i="2"/>
  <c r="BE175" i="2"/>
  <c r="AA175" i="2"/>
  <c r="AA174" i="2" s="1"/>
  <c r="Y175" i="2"/>
  <c r="Y174" i="2" s="1"/>
  <c r="W175" i="2"/>
  <c r="W174" i="2" s="1"/>
  <c r="BK175" i="2"/>
  <c r="BK174" i="2" s="1"/>
  <c r="N174" i="2" s="1"/>
  <c r="N92" i="2" s="1"/>
  <c r="N175" i="2"/>
  <c r="BI173" i="2"/>
  <c r="BH173" i="2"/>
  <c r="BG173" i="2"/>
  <c r="BF173" i="2"/>
  <c r="AA173" i="2"/>
  <c r="Y173" i="2"/>
  <c r="W173" i="2"/>
  <c r="BK173" i="2"/>
  <c r="N173" i="2"/>
  <c r="BE173" i="2" s="1"/>
  <c r="BI171" i="2"/>
  <c r="BH171" i="2"/>
  <c r="BG171" i="2"/>
  <c r="BF171" i="2"/>
  <c r="AA171" i="2"/>
  <c r="Y171" i="2"/>
  <c r="W171" i="2"/>
  <c r="BK171" i="2"/>
  <c r="N171" i="2"/>
  <c r="BE171" i="2" s="1"/>
  <c r="BI168" i="2"/>
  <c r="BH168" i="2"/>
  <c r="BG168" i="2"/>
  <c r="BF168" i="2"/>
  <c r="AA168" i="2"/>
  <c r="Y168" i="2"/>
  <c r="W168" i="2"/>
  <c r="BK168" i="2"/>
  <c r="N168" i="2"/>
  <c r="BE168" i="2" s="1"/>
  <c r="BI166" i="2"/>
  <c r="BH166" i="2"/>
  <c r="BG166" i="2"/>
  <c r="BF166" i="2"/>
  <c r="AA166" i="2"/>
  <c r="Y166" i="2"/>
  <c r="W166" i="2"/>
  <c r="BK166" i="2"/>
  <c r="N166" i="2"/>
  <c r="BE166" i="2" s="1"/>
  <c r="BI150" i="2"/>
  <c r="BH150" i="2"/>
  <c r="BG150" i="2"/>
  <c r="BF150" i="2"/>
  <c r="AA150" i="2"/>
  <c r="Y150" i="2"/>
  <c r="W150" i="2"/>
  <c r="BK150" i="2"/>
  <c r="N150" i="2"/>
  <c r="BE150" i="2" s="1"/>
  <c r="BI148" i="2"/>
  <c r="BH148" i="2"/>
  <c r="BG148" i="2"/>
  <c r="BF148" i="2"/>
  <c r="AA148" i="2"/>
  <c r="Y148" i="2"/>
  <c r="W148" i="2"/>
  <c r="BK148" i="2"/>
  <c r="N148" i="2"/>
  <c r="BE148" i="2" s="1"/>
  <c r="BI147" i="2"/>
  <c r="BH147" i="2"/>
  <c r="BG147" i="2"/>
  <c r="BF147" i="2"/>
  <c r="AA147" i="2"/>
  <c r="AA146" i="2" s="1"/>
  <c r="Y147" i="2"/>
  <c r="Y146" i="2" s="1"/>
  <c r="W147" i="2"/>
  <c r="W146" i="2" s="1"/>
  <c r="BK147" i="2"/>
  <c r="BK146" i="2" s="1"/>
  <c r="N146" i="2" s="1"/>
  <c r="N91" i="2" s="1"/>
  <c r="N147" i="2"/>
  <c r="BE147" i="2" s="1"/>
  <c r="BI144" i="2"/>
  <c r="BH144" i="2"/>
  <c r="BG144" i="2"/>
  <c r="BF144" i="2"/>
  <c r="BE144" i="2"/>
  <c r="AA144" i="2"/>
  <c r="Y144" i="2"/>
  <c r="W144" i="2"/>
  <c r="BK144" i="2"/>
  <c r="N144" i="2"/>
  <c r="BI137" i="2"/>
  <c r="BH137" i="2"/>
  <c r="BG137" i="2"/>
  <c r="BF137" i="2"/>
  <c r="BE137" i="2"/>
  <c r="AA137" i="2"/>
  <c r="Y137" i="2"/>
  <c r="W137" i="2"/>
  <c r="BK137" i="2"/>
  <c r="N137" i="2"/>
  <c r="BI136" i="2"/>
  <c r="BH136" i="2"/>
  <c r="BG136" i="2"/>
  <c r="BF136" i="2"/>
  <c r="BE136" i="2"/>
  <c r="AA136" i="2"/>
  <c r="Y136" i="2"/>
  <c r="W136" i="2"/>
  <c r="BK136" i="2"/>
  <c r="N136" i="2"/>
  <c r="BI135" i="2"/>
  <c r="BH135" i="2"/>
  <c r="BG135" i="2"/>
  <c r="BF135" i="2"/>
  <c r="BE135" i="2"/>
  <c r="AA135" i="2"/>
  <c r="Y135" i="2"/>
  <c r="W135" i="2"/>
  <c r="BK135" i="2"/>
  <c r="N135" i="2"/>
  <c r="BI134" i="2"/>
  <c r="BH134" i="2"/>
  <c r="BG134" i="2"/>
  <c r="BF134" i="2"/>
  <c r="BE134" i="2"/>
  <c r="AA134" i="2"/>
  <c r="Y134" i="2"/>
  <c r="W134" i="2"/>
  <c r="BK134" i="2"/>
  <c r="N134" i="2"/>
  <c r="BI132" i="2"/>
  <c r="BH132" i="2"/>
  <c r="BG132" i="2"/>
  <c r="BF132" i="2"/>
  <c r="BE132" i="2"/>
  <c r="AA132" i="2"/>
  <c r="Y132" i="2"/>
  <c r="W132" i="2"/>
  <c r="BK132" i="2"/>
  <c r="N132" i="2"/>
  <c r="BI131" i="2"/>
  <c r="BH131" i="2"/>
  <c r="BG131" i="2"/>
  <c r="BF131" i="2"/>
  <c r="BE131" i="2"/>
  <c r="AA131" i="2"/>
  <c r="Y131" i="2"/>
  <c r="W131" i="2"/>
  <c r="BK131" i="2"/>
  <c r="N131" i="2"/>
  <c r="BI130" i="2"/>
  <c r="BH130" i="2"/>
  <c r="BG130" i="2"/>
  <c r="BF130" i="2"/>
  <c r="BE130" i="2"/>
  <c r="AA130" i="2"/>
  <c r="Y130" i="2"/>
  <c r="W130" i="2"/>
  <c r="BK130" i="2"/>
  <c r="N130" i="2"/>
  <c r="BI128" i="2"/>
  <c r="BH128" i="2"/>
  <c r="BG128" i="2"/>
  <c r="BF128" i="2"/>
  <c r="BE128" i="2"/>
  <c r="AA128" i="2"/>
  <c r="Y128" i="2"/>
  <c r="W128" i="2"/>
  <c r="BK128" i="2"/>
  <c r="N128" i="2"/>
  <c r="BI127" i="2"/>
  <c r="BH127" i="2"/>
  <c r="BG127" i="2"/>
  <c r="BF127" i="2"/>
  <c r="BE127" i="2"/>
  <c r="AA127" i="2"/>
  <c r="AA126" i="2" s="1"/>
  <c r="AA125" i="2" s="1"/>
  <c r="AA124" i="2" s="1"/>
  <c r="Y127" i="2"/>
  <c r="Y126" i="2" s="1"/>
  <c r="Y125" i="2" s="1"/>
  <c r="Y124" i="2" s="1"/>
  <c r="W127" i="2"/>
  <c r="W126" i="2" s="1"/>
  <c r="W125" i="2" s="1"/>
  <c r="W124" i="2" s="1"/>
  <c r="AU88" i="1" s="1"/>
  <c r="BK127" i="2"/>
  <c r="BK126" i="2" s="1"/>
  <c r="N127" i="2"/>
  <c r="M121" i="2"/>
  <c r="M120" i="2"/>
  <c r="F120" i="2"/>
  <c r="F118" i="2"/>
  <c r="F116" i="2"/>
  <c r="BI105" i="2"/>
  <c r="BH105" i="2"/>
  <c r="BG105" i="2"/>
  <c r="BF105" i="2"/>
  <c r="BI104" i="2"/>
  <c r="BH104" i="2"/>
  <c r="BG104" i="2"/>
  <c r="BF104" i="2"/>
  <c r="BI103" i="2"/>
  <c r="BH103" i="2"/>
  <c r="BG103" i="2"/>
  <c r="BF103" i="2"/>
  <c r="BI102" i="2"/>
  <c r="BH102" i="2"/>
  <c r="BG102" i="2"/>
  <c r="BF102" i="2"/>
  <c r="BI101" i="2"/>
  <c r="BH101" i="2"/>
  <c r="BG101" i="2"/>
  <c r="BF101" i="2"/>
  <c r="BI100" i="2"/>
  <c r="H36" i="2" s="1"/>
  <c r="BD88" i="1" s="1"/>
  <c r="BD87" i="1" s="1"/>
  <c r="W35" i="1" s="1"/>
  <c r="BH100" i="2"/>
  <c r="H35" i="2" s="1"/>
  <c r="BC88" i="1" s="1"/>
  <c r="BG100" i="2"/>
  <c r="H34" i="2" s="1"/>
  <c r="BB88" i="1" s="1"/>
  <c r="BB87" i="1" s="1"/>
  <c r="BF100" i="2"/>
  <c r="H33" i="2" s="1"/>
  <c r="BA88" i="1" s="1"/>
  <c r="M84" i="2"/>
  <c r="M83" i="2"/>
  <c r="F83" i="2"/>
  <c r="F81" i="2"/>
  <c r="F79" i="2"/>
  <c r="O15" i="2"/>
  <c r="F121" i="2"/>
  <c r="O14" i="2"/>
  <c r="O9" i="2"/>
  <c r="M118" i="2" s="1"/>
  <c r="F6" i="2"/>
  <c r="F115" i="2" s="1"/>
  <c r="CK95" i="1"/>
  <c r="CJ95" i="1"/>
  <c r="CI95" i="1"/>
  <c r="CC95" i="1"/>
  <c r="CH95" i="1"/>
  <c r="CB95" i="1"/>
  <c r="CG95" i="1"/>
  <c r="CA95" i="1"/>
  <c r="CF95" i="1"/>
  <c r="BZ95" i="1"/>
  <c r="CE95" i="1"/>
  <c r="CK94" i="1"/>
  <c r="CJ94" i="1"/>
  <c r="CI94" i="1"/>
  <c r="CC94" i="1"/>
  <c r="CH94" i="1"/>
  <c r="CB94" i="1"/>
  <c r="CG94" i="1"/>
  <c r="CA94" i="1"/>
  <c r="CF94" i="1"/>
  <c r="BZ94" i="1"/>
  <c r="CE94" i="1"/>
  <c r="CK93" i="1"/>
  <c r="CJ93" i="1"/>
  <c r="CI93" i="1"/>
  <c r="CC93" i="1"/>
  <c r="CH93" i="1"/>
  <c r="CB93" i="1"/>
  <c r="CG93" i="1"/>
  <c r="CA93" i="1"/>
  <c r="CF93" i="1"/>
  <c r="BZ93" i="1"/>
  <c r="CE93" i="1"/>
  <c r="CK92" i="1"/>
  <c r="CJ92" i="1"/>
  <c r="CI92" i="1"/>
  <c r="CH92" i="1"/>
  <c r="CG92" i="1"/>
  <c r="CF92" i="1"/>
  <c r="BZ92" i="1"/>
  <c r="CE92" i="1"/>
  <c r="AM83" i="1"/>
  <c r="L83" i="1"/>
  <c r="AM82" i="1"/>
  <c r="L82" i="1"/>
  <c r="AM80" i="1"/>
  <c r="L80" i="1"/>
  <c r="L78" i="1"/>
  <c r="L77" i="1"/>
  <c r="F122" i="3" l="1"/>
  <c r="M81" i="2"/>
  <c r="W33" i="1"/>
  <c r="AX87" i="1"/>
  <c r="N126" i="2"/>
  <c r="N90" i="2" s="1"/>
  <c r="BK125" i="2"/>
  <c r="F78" i="2"/>
  <c r="F84" i="2"/>
  <c r="BK236" i="2"/>
  <c r="N236" i="2" s="1"/>
  <c r="N97" i="2" s="1"/>
  <c r="M33" i="2"/>
  <c r="AW88" i="1" s="1"/>
  <c r="BK182" i="2"/>
  <c r="N182" i="2" s="1"/>
  <c r="N94" i="2" s="1"/>
  <c r="M119" i="3"/>
  <c r="M81" i="3"/>
  <c r="M33" i="3"/>
  <c r="AW89" i="1" s="1"/>
  <c r="H35" i="3"/>
  <c r="BC89" i="1" s="1"/>
  <c r="BC87" i="1" s="1"/>
  <c r="W154" i="3"/>
  <c r="W126" i="3" s="1"/>
  <c r="W125" i="3" s="1"/>
  <c r="AU89" i="1" s="1"/>
  <c r="AU87" i="1" s="1"/>
  <c r="AA154" i="3"/>
  <c r="AA126" i="3" s="1"/>
  <c r="AA125" i="3" s="1"/>
  <c r="W180" i="3"/>
  <c r="W179" i="3" s="1"/>
  <c r="AA180" i="3"/>
  <c r="AA179" i="3" s="1"/>
  <c r="H33" i="3"/>
  <c r="BA89" i="1" s="1"/>
  <c r="BA87" i="1" s="1"/>
  <c r="BK126" i="3"/>
  <c r="Y126" i="3"/>
  <c r="N180" i="3"/>
  <c r="N96" i="3" s="1"/>
  <c r="Y179" i="3"/>
  <c r="W32" i="1" l="1"/>
  <c r="AW87" i="1"/>
  <c r="AK32" i="1" s="1"/>
  <c r="W34" i="1"/>
  <c r="AY87" i="1"/>
  <c r="N126" i="3"/>
  <c r="N89" i="3" s="1"/>
  <c r="BK125" i="3"/>
  <c r="N125" i="3" s="1"/>
  <c r="N88" i="3" s="1"/>
  <c r="Y125" i="3"/>
  <c r="N125" i="2"/>
  <c r="N89" i="2" s="1"/>
  <c r="BK124" i="2"/>
  <c r="N124" i="2" s="1"/>
  <c r="N88" i="2" s="1"/>
  <c r="N105" i="3" l="1"/>
  <c r="BE105" i="3" s="1"/>
  <c r="N103" i="3"/>
  <c r="BE103" i="3" s="1"/>
  <c r="N101" i="3"/>
  <c r="N106" i="3"/>
  <c r="BE106" i="3" s="1"/>
  <c r="N104" i="3"/>
  <c r="BE104" i="3" s="1"/>
  <c r="N102" i="3"/>
  <c r="BE102" i="3" s="1"/>
  <c r="M27" i="3"/>
  <c r="N105" i="2"/>
  <c r="BE105" i="2" s="1"/>
  <c r="N104" i="2"/>
  <c r="BE104" i="2" s="1"/>
  <c r="N103" i="2"/>
  <c r="BE103" i="2" s="1"/>
  <c r="N102" i="2"/>
  <c r="BE102" i="2" s="1"/>
  <c r="N101" i="2"/>
  <c r="BE101" i="2" s="1"/>
  <c r="N100" i="2"/>
  <c r="M27" i="2"/>
  <c r="BE100" i="2" l="1"/>
  <c r="N99" i="2"/>
  <c r="BE101" i="3"/>
  <c r="N100" i="3"/>
  <c r="M28" i="3" l="1"/>
  <c r="L108" i="3"/>
  <c r="M28" i="2"/>
  <c r="L107" i="2"/>
  <c r="M32" i="3"/>
  <c r="AV89" i="1" s="1"/>
  <c r="AT89" i="1" s="1"/>
  <c r="H32" i="3"/>
  <c r="AZ89" i="1" s="1"/>
  <c r="H32" i="2"/>
  <c r="AZ88" i="1" s="1"/>
  <c r="AZ87" i="1" s="1"/>
  <c r="M32" i="2"/>
  <c r="AV88" i="1" s="1"/>
  <c r="AT88" i="1" s="1"/>
  <c r="AV87" i="1" l="1"/>
  <c r="AS88" i="1"/>
  <c r="M30" i="2"/>
  <c r="AS89" i="1"/>
  <c r="M30" i="3"/>
  <c r="L38" i="3" l="1"/>
  <c r="AG89" i="1"/>
  <c r="AN89" i="1" s="1"/>
  <c r="AT87" i="1"/>
  <c r="AG88" i="1"/>
  <c r="L38" i="2"/>
  <c r="AS87" i="1"/>
  <c r="AG87" i="1" l="1"/>
  <c r="AN88" i="1"/>
  <c r="AG92" i="1" l="1"/>
  <c r="AK26" i="1"/>
  <c r="AG95" i="1"/>
  <c r="AG94" i="1"/>
  <c r="AG93" i="1"/>
  <c r="AN87" i="1"/>
  <c r="CD93" i="1" l="1"/>
  <c r="AV93" i="1"/>
  <c r="BY93" i="1" s="1"/>
  <c r="CD95" i="1"/>
  <c r="AV95" i="1"/>
  <c r="BY95" i="1" s="1"/>
  <c r="CD94" i="1"/>
  <c r="AV94" i="1"/>
  <c r="BY94" i="1" s="1"/>
  <c r="AN94" i="1"/>
  <c r="AG91" i="1"/>
  <c r="CD92" i="1"/>
  <c r="W31" i="1" s="1"/>
  <c r="AV92" i="1"/>
  <c r="BY92" i="1" s="1"/>
  <c r="AK31" i="1" s="1"/>
  <c r="AN92" i="1" l="1"/>
  <c r="AK27" i="1"/>
  <c r="AK29" i="1" s="1"/>
  <c r="AK37" i="1" s="1"/>
  <c r="AG97" i="1"/>
  <c r="AN95" i="1"/>
  <c r="AN93" i="1"/>
  <c r="AN91" i="1" l="1"/>
  <c r="AN97" i="1" s="1"/>
</calcChain>
</file>

<file path=xl/sharedStrings.xml><?xml version="1.0" encoding="utf-8"?>
<sst xmlns="http://schemas.openxmlformats.org/spreadsheetml/2006/main" count="2678" uniqueCount="510">
  <si>
    <t>2012</t>
  </si>
  <si>
    <t>List obsahuje:</t>
  </si>
  <si>
    <t>1) Souhrnný list stavby</t>
  </si>
  <si>
    <t>2) Rekapitulace objektů</t>
  </si>
  <si>
    <t>2.0</t>
  </si>
  <si>
    <t>ZAMOK</t>
  </si>
  <si>
    <t>False</t>
  </si>
  <si>
    <t>optimalizováno pro tisk sestav ve formátu A4 - na výšku</t>
  </si>
  <si>
    <t>&gt;&gt;  skryté sloupce  &lt;&lt;</t>
  </si>
  <si>
    <t>0,01</t>
  </si>
  <si>
    <t>21</t>
  </si>
  <si>
    <t>1</t>
  </si>
  <si>
    <t>15</t>
  </si>
  <si>
    <t>SOUHRNNÝ LIST STAVBY</t>
  </si>
  <si>
    <t>v ---  níže se nacházejí doplnkové a pomocné údaje k sestavám  --- v</t>
  </si>
  <si>
    <t>Návod na vyplnění</t>
  </si>
  <si>
    <t>0,001</t>
  </si>
  <si>
    <t>Kód:</t>
  </si>
  <si>
    <t>R</t>
  </si>
  <si>
    <t>Měnit lze pouze buňky se žlutým podbarvením!_x000D_
_x000D_
1) na prvním listu Rekapitulace stavby vyplňte v sestavě_x000D_
_x000D_
    a) Souhrnný list_x000D_
       - údaje o Zhotoviteli_x000D_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Zhotoviteli, pokud se liší od údajů o Zhotoviteli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případe potřeby poznámku (ta je v skrytém sloupci)</t>
  </si>
  <si>
    <t>Stavba:</t>
  </si>
  <si>
    <t>Výměna podlahových krytin v budově 1. stupně ZŠ</t>
  </si>
  <si>
    <t>JKSO:</t>
  </si>
  <si>
    <t/>
  </si>
  <si>
    <t>CC-CZ:</t>
  </si>
  <si>
    <t>Místo:</t>
  </si>
  <si>
    <t>Písek - Mírové nám. 1466</t>
  </si>
  <si>
    <t>Datum:</t>
  </si>
  <si>
    <t>Objednatel:</t>
  </si>
  <si>
    <t>IČ:</t>
  </si>
  <si>
    <t>ZŠ E. Beneše a MŠ Písek, Mírové nám. 1466</t>
  </si>
  <si>
    <t>DIČ:</t>
  </si>
  <si>
    <t>Zhotovitel:</t>
  </si>
  <si>
    <t>Vyplň údaj</t>
  </si>
  <si>
    <t>Projektant:</t>
  </si>
  <si>
    <t>Petr Albrecht - PROJKA</t>
  </si>
  <si>
    <t>True</t>
  </si>
  <si>
    <t>Zpracovatel:</t>
  </si>
  <si>
    <t>Petr Albrecht</t>
  </si>
  <si>
    <t>Poznámka:</t>
  </si>
  <si>
    <t>Náklady z rozpočtů</t>
  </si>
  <si>
    <t>Ostatní náklady ze souhrnného listu</t>
  </si>
  <si>
    <t>Cena bez DPH</t>
  </si>
  <si>
    <t>DPH</t>
  </si>
  <si>
    <t>základní</t>
  </si>
  <si>
    <t>ze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</si>
  <si>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</si>
  <si>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</si>
  <si>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</si>
  <si>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</si>
  <si>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</si>
  <si>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</si>
  <si>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</si>
  <si>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</si>
  <si>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</si>
  <si>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</si>
  <si>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</si>
  <si>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</si>
  <si>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</si>
  <si>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</t>
  </si>
  <si>
    <t>Informatívní údaje z listů zakázek</t>
  </si>
  <si>
    <t>Kód</t>
  </si>
  <si>
    <t>Objekt</t>
  </si>
  <si>
    <t>Cena bez DPH [CZK]</t>
  </si>
  <si>
    <t>Cena s DPH [CZK]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</si>
  <si>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</si>
  <si>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</si>
  <si>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</si>
  <si>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</si>
  <si>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</si>
  <si>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</si>
  <si>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</si>
  <si>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</si>
  <si>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</si>
  <si>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</si>
  <si>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</si>
  <si>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</si>
  <si>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1) Náklady z rozpočtů</t>
  </si>
  <si>
    <t>D</t>
  </si>
  <si>
    <t>0</t>
  </si>
  <si>
    <t>###NOIMPORT###</t>
  </si>
  <si>
    <t>IMPORT</t>
  </si>
  <si>
    <t>{2bf1bc0d-5a52-4cb3-82b5-7234b80f1158}</t>
  </si>
  <si>
    <t>{00000000-0000-0000-0000-000000000000}</t>
  </si>
  <si>
    <t>/</t>
  </si>
  <si>
    <t>SO 01</t>
  </si>
  <si>
    <t>SO 01 Výměna podlahových krytin v budově 1. stupně ZŠ</t>
  </si>
  <si>
    <t>{1903842f-b7f6-4991-ac6d-12d599daf4cc}</t>
  </si>
  <si>
    <t>SO 02</t>
  </si>
  <si>
    <t>SO 02 Rozšíření keramické dílny - dlažba + dveře</t>
  </si>
  <si>
    <t>{c579d4b4-a88b-4648-957e-3391926f6319}</t>
  </si>
  <si>
    <t>2) Ostatní náklady ze souhrnného listu</t>
  </si>
  <si>
    <t>Procent. zadání_x000D_
[% nákladů rozpočtu]</t>
  </si>
  <si>
    <t>Zařazení nákladů</t>
  </si>
  <si>
    <t>Ostatní náklady</t>
  </si>
  <si>
    <t>stavební čast</t>
  </si>
  <si>
    <t>OSTATNENAKLADY</t>
  </si>
  <si>
    <t>Vyplň vlastní</t>
  </si>
  <si>
    <t>OSTATNENAKLADYVLASTNE</t>
  </si>
  <si>
    <t>Celkové náklady za stavbu 1) + 2)</t>
  </si>
  <si>
    <t>1) Krycí list rozpočtu</t>
  </si>
  <si>
    <t>2) Rekapitulace rozpočtu</t>
  </si>
  <si>
    <t>3) Rozpočet</t>
  </si>
  <si>
    <t>Zpět na list:</t>
  </si>
  <si>
    <t>Rekapitulace stavby</t>
  </si>
  <si>
    <t>2</t>
  </si>
  <si>
    <t>KRYCÍ LIST ROZPOČTU</t>
  </si>
  <si>
    <t>Objekt:</t>
  </si>
  <si>
    <t>SO 01 - SO 01 Výměna podlahových krytin v budově 1. stupně ZŠ</t>
  </si>
  <si>
    <t>Náklady z rozpočtu</t>
  </si>
  <si>
    <t>REKAPITULACE ROZPOČTU</t>
  </si>
  <si>
    <t>Kód - Popis</t>
  </si>
  <si>
    <t>Cena celkem [CZK]</t>
  </si>
  <si>
    <t>1) Náklady z rozpočtu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</si>
  <si>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</si>
  <si>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</si>
  <si>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</si>
  <si>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</si>
  <si>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</si>
  <si>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</si>
  <si>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</si>
  <si>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767 - Konstrukce zámečnické</t>
  </si>
  <si>
    <t xml:space="preserve">    771 - Podlahy z dlaždic</t>
  </si>
  <si>
    <t>VP -   Vícepráce</t>
  </si>
  <si>
    <t>2) Ostatní náklady</t>
  </si>
  <si>
    <t>Zařízení staveniště</t>
  </si>
  <si>
    <t>VRN</t>
  </si>
  <si>
    <t>Projektové práce</t>
  </si>
  <si>
    <t>Územní vlivy</t>
  </si>
  <si>
    <t>Provozní vlivy</t>
  </si>
  <si>
    <t>Jiné VRN</t>
  </si>
  <si>
    <t>Kompletační činnost</t>
  </si>
  <si>
    <t>KOMPLETACNA</t>
  </si>
  <si>
    <t>ROZPOČET</t>
  </si>
  <si>
    <t>PČ</t>
  </si>
  <si>
    <t>Typ</t>
  </si>
  <si>
    <t>Popis</t>
  </si>
  <si>
    <t>MJ</t>
  </si>
  <si>
    <t>Množství</t>
  </si>
  <si>
    <t>J.cena [CZK]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</si>
  <si>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</si>
  <si>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</si>
  <si>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</si>
  <si>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</si>
  <si>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</si>
  <si>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</si>
  <si>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</si>
  <si>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ROZPOCET</t>
  </si>
  <si>
    <t>K</t>
  </si>
  <si>
    <t>181111111</t>
  </si>
  <si>
    <t>Plošná úprava podkladu násypu</t>
  </si>
  <si>
    <t>m2</t>
  </si>
  <si>
    <t>4</t>
  </si>
  <si>
    <t>523388065</t>
  </si>
  <si>
    <t>619995001</t>
  </si>
  <si>
    <t xml:space="preserve">Začištění omítek kolem obkladů </t>
  </si>
  <si>
    <t>m</t>
  </si>
  <si>
    <t>-1480999262</t>
  </si>
  <si>
    <t>64,44+35,34</t>
  </si>
  <si>
    <t>VV</t>
  </si>
  <si>
    <t>3</t>
  </si>
  <si>
    <t>619996111</t>
  </si>
  <si>
    <t>Zřízení ochrany stavebních konstrukcí a předmětů bedněním</t>
  </si>
  <si>
    <t>1187646490</t>
  </si>
  <si>
    <t>619996121</t>
  </si>
  <si>
    <t>Odstranění ochrany stavebních konstrukcí a předmětů bedněním</t>
  </si>
  <si>
    <t>1472391868</t>
  </si>
  <si>
    <t>5</t>
  </si>
  <si>
    <t>631311114</t>
  </si>
  <si>
    <t>Mazanina tl do 80 mm z betonu prostého bez zvýšených nároků na prostředí tř. C 16/20</t>
  </si>
  <si>
    <t>m3</t>
  </si>
  <si>
    <t>778093260</t>
  </si>
  <si>
    <t>252,744*0,07</t>
  </si>
  <si>
    <t>6</t>
  </si>
  <si>
    <t>631319011</t>
  </si>
  <si>
    <t>Příplatek k mazanině tl do 80 mm za přehlazení povrchu</t>
  </si>
  <si>
    <t>-600719251</t>
  </si>
  <si>
    <t>7</t>
  </si>
  <si>
    <t>6319 R-pol.</t>
  </si>
  <si>
    <t xml:space="preserve">Příplatek za Duremit hydro </t>
  </si>
  <si>
    <t>1096407485</t>
  </si>
  <si>
    <t>8</t>
  </si>
  <si>
    <t>632481213</t>
  </si>
  <si>
    <t>Separační vrstva z PE fólie</t>
  </si>
  <si>
    <t>-1865714827</t>
  </si>
  <si>
    <t>9</t>
  </si>
  <si>
    <t>634111113</t>
  </si>
  <si>
    <t>Obvodová dilatace mezi stěnou a mazaninou</t>
  </si>
  <si>
    <t>8446841</t>
  </si>
  <si>
    <t>1,5+6,75*2+2,61+2,36+1,85+2,82*2+3,7+2,1*2+0,15*2</t>
  </si>
  <si>
    <t>2,64+2,49*2+16,95*2+1,51*2+2,34+2,46*2+0,63*2+2,39*2+4,98+4,4*2+1,5</t>
  </si>
  <si>
    <t>2,36*2+16,26*2+1,18*2+0,36*2*3+0,48*2*2+2,6+0,48*2+1,5</t>
  </si>
  <si>
    <t>2,36*2+19,45*2+0,48*2*2+0,35*2*4+2,26+0,48*2+2,1*2+3,71+0,15*2</t>
  </si>
  <si>
    <t>2,84*2+1,82+0,2*2-0,94</t>
  </si>
  <si>
    <t>14,0*2+2,18*2+0,61*2*3+0,3*2*4</t>
  </si>
  <si>
    <t>10</t>
  </si>
  <si>
    <t>634911114</t>
  </si>
  <si>
    <t>Řezání dilatačních spár š 5 mm hl do 80 mm v čerstvé betonové mazanině</t>
  </si>
  <si>
    <t>1694257279</t>
  </si>
  <si>
    <t>2,61+2,34+1,51*2+2,39+2,44+(0,36+2,36+0,48)*6+3,09*2</t>
  </si>
  <si>
    <t>11</t>
  </si>
  <si>
    <t>952901411</t>
  </si>
  <si>
    <t>Vyčištění ostatních objektů při jakékoliv výšce podlaží - hrubý úklid</t>
  </si>
  <si>
    <t>558623594</t>
  </si>
  <si>
    <t>12</t>
  </si>
  <si>
    <t>965042141</t>
  </si>
  <si>
    <t>Bourání podkladů pod dlažby nebo mazanin betonových tl do 100 mm pl přes 4 m2</t>
  </si>
  <si>
    <t>1834867338</t>
  </si>
  <si>
    <t>252,744*0,05</t>
  </si>
  <si>
    <t>13</t>
  </si>
  <si>
    <t>965081213</t>
  </si>
  <si>
    <t>Bourání podlah z dlaždic keramických tl do 10 mm plochy přes 1 m2</t>
  </si>
  <si>
    <t>-2073542371</t>
  </si>
  <si>
    <t>"1. PP"</t>
  </si>
  <si>
    <t>2,61*6,75+2,36*2,34</t>
  </si>
  <si>
    <t>1,85*2,82+0,95*0,15+0,9*0,1*2</t>
  </si>
  <si>
    <t>2,64*2,49+0,9*0,2</t>
  </si>
  <si>
    <t>16,95*1,51+0,95*0,2</t>
  </si>
  <si>
    <t xml:space="preserve"> 4,98*2,39+2,44*4,4</t>
  </si>
  <si>
    <t>2,84*1,82+0,94*0,2</t>
  </si>
  <si>
    <t>14,0*2,18+(1,19+2,0+1,16)*0,61+(2,55+2,56+2,56+2,55)*0,3+0,9*0,1</t>
  </si>
  <si>
    <t>"1. NP"</t>
  </si>
  <si>
    <t>3,7*2,1</t>
  </si>
  <si>
    <t>2,36*16,26+(2,59*3)*0,36+1,32*1,18+(1,15+2,8)*0,48</t>
  </si>
  <si>
    <t>2,3*2,3+2,1*0,48</t>
  </si>
  <si>
    <t>2,36*19,45+(2,08+1,18)*0,48+(2,6*4)*0,36+1,86*0,55+1,85*0,8+5,1*0,1</t>
  </si>
  <si>
    <t>2,1*3,71+1,95*0,1</t>
  </si>
  <si>
    <t>14</t>
  </si>
  <si>
    <t>965081601</t>
  </si>
  <si>
    <t>Odsekání soklíků schodišťových</t>
  </si>
  <si>
    <t>1538609728</t>
  </si>
  <si>
    <t>(0,42+0,15)*(8*3+16*2+6)</t>
  </si>
  <si>
    <t>965081611</t>
  </si>
  <si>
    <t>Odsekání soklíků rovných</t>
  </si>
  <si>
    <t>-176622096</t>
  </si>
  <si>
    <t>16,95*2+1,51*2+2,46+0,1+1,0+(1,3*2+0,8)*2+0,88*2-0,9*2</t>
  </si>
  <si>
    <t>0,1+14,0+0,3*2*4+0,7</t>
  </si>
  <si>
    <t>16</t>
  </si>
  <si>
    <t>965082923</t>
  </si>
  <si>
    <t>Odstranění násypů pod podlahami tl do 100 mm pl přes 2 m2</t>
  </si>
  <si>
    <t>-968742493</t>
  </si>
  <si>
    <t>252,744*0,02</t>
  </si>
  <si>
    <t>17</t>
  </si>
  <si>
    <t>96588 R-pol.</t>
  </si>
  <si>
    <t>Úprava topných kanálů</t>
  </si>
  <si>
    <t>kpl</t>
  </si>
  <si>
    <t>1057672095</t>
  </si>
  <si>
    <t>18</t>
  </si>
  <si>
    <t>997013214</t>
  </si>
  <si>
    <t>Vnitrostaveništní doprava suti a vybouraných hmot pro budovy v do 15 m ručně</t>
  </si>
  <si>
    <t>t</t>
  </si>
  <si>
    <t>-21663964</t>
  </si>
  <si>
    <t>19</t>
  </si>
  <si>
    <t>997013219</t>
  </si>
  <si>
    <t>Příplatek k vnitrostaveništní dopravě suti a vybouraných hmot za zvětšenou dopravu suti ZKD 10 m</t>
  </si>
  <si>
    <t>-144097429</t>
  </si>
  <si>
    <t>20</t>
  </si>
  <si>
    <t>997013509</t>
  </si>
  <si>
    <t>Příplatek k odvozu suti a vybouraných hmot na skládku ZKD 1 km přes 1 km</t>
  </si>
  <si>
    <t>-1496860738</t>
  </si>
  <si>
    <t>997013511</t>
  </si>
  <si>
    <t>Odvoz suti a vybouraných hmot z meziskládky na skládku do 1 km s naložením a se složením</t>
  </si>
  <si>
    <t>1758112180</t>
  </si>
  <si>
    <t>22</t>
  </si>
  <si>
    <t>997013831</t>
  </si>
  <si>
    <t>Poplatek za uložení stavebního směsného odpadu na skládce (skládkovné)</t>
  </si>
  <si>
    <t>-309652462</t>
  </si>
  <si>
    <t>23</t>
  </si>
  <si>
    <t>998017001</t>
  </si>
  <si>
    <t>Přesun hmot s omezením mechanizace pro budovy v do 6 m</t>
  </si>
  <si>
    <t>1649749969</t>
  </si>
  <si>
    <t>24</t>
  </si>
  <si>
    <t>767531111</t>
  </si>
  <si>
    <t>Montáž čistících zón</t>
  </si>
  <si>
    <t>724871667</t>
  </si>
  <si>
    <t>2,4*1,0+2,0*1,0+2,1*1,0*2 "pol. 4 prvky PSV"</t>
  </si>
  <si>
    <t>25</t>
  </si>
  <si>
    <t>M</t>
  </si>
  <si>
    <t>6977 R-pol.</t>
  </si>
  <si>
    <t>čistící zóna textilní zátěžová s gumovým podkladem celk. tl. 14 mm (pol. 4 - prvky PSV)</t>
  </si>
  <si>
    <t>32</t>
  </si>
  <si>
    <t>276204695</t>
  </si>
  <si>
    <t>26</t>
  </si>
  <si>
    <t>767531121</t>
  </si>
  <si>
    <t>Osazení zapuštěného rámu z L profilů k čistícím rohožím</t>
  </si>
  <si>
    <t>-646377879</t>
  </si>
  <si>
    <t>((2,4+1,0)*1+(2,0+1,0)*1+(2,1+1,0)*2)*2</t>
  </si>
  <si>
    <t>27</t>
  </si>
  <si>
    <t>697521600</t>
  </si>
  <si>
    <t xml:space="preserve">rám pro zapuštění, profil L </t>
  </si>
  <si>
    <t>-688885665</t>
  </si>
  <si>
    <t>28</t>
  </si>
  <si>
    <t>998767101</t>
  </si>
  <si>
    <t>Přesun hmot tonážní pro zámečnické konstrukce v objektech v do 6 m</t>
  </si>
  <si>
    <t>1761899764</t>
  </si>
  <si>
    <t>29</t>
  </si>
  <si>
    <t>771474114</t>
  </si>
  <si>
    <t>Montáž soklíků z dlaždic keramických rovných flexibilní lepidlo v do 150 mm</t>
  </si>
  <si>
    <t>1339004259</t>
  </si>
  <si>
    <t>1,5+6,75*2+2,61+2,36+1,85+2,82*2+3,7+2,6*2+0,15*2</t>
  </si>
  <si>
    <t>-(0,95*3+0,8+0,9+2,37)</t>
  </si>
  <si>
    <t>-(0,9*6+0,8*3)</t>
  </si>
  <si>
    <t>-(0,7+0,9*2+2,1)</t>
  </si>
  <si>
    <t>-(0,9*2+2,08+1,95)</t>
  </si>
  <si>
    <t>2,18*2+14,0*2+0,61*2*3+0,3*2*4-(0,9*3+0,7*2)</t>
  </si>
  <si>
    <t>30</t>
  </si>
  <si>
    <t>771474134</t>
  </si>
  <si>
    <t>Montáž soklíků z dlaždic keramických schodišťových stupňovitých flexibilní lepidlo v do 150 mm</t>
  </si>
  <si>
    <t>-746778661</t>
  </si>
  <si>
    <t>(0,42+0,15)*(8*2+8*2+8*2+15+16+6+9+6*2+6*2+8*2+9+6+16+15+8*2)</t>
  </si>
  <si>
    <t>31</t>
  </si>
  <si>
    <t>771574118</t>
  </si>
  <si>
    <t xml:space="preserve">Montáž podlah keramických režných hladkých lepených flexibilním lepidlem </t>
  </si>
  <si>
    <t>-993581670</t>
  </si>
  <si>
    <t>"dle bourání dlažeb" 252,744</t>
  </si>
  <si>
    <t>"čistící zóny"    -8,6</t>
  </si>
  <si>
    <t>597611390</t>
  </si>
  <si>
    <t xml:space="preserve">dlaždice keramické 45/45 </t>
  </si>
  <si>
    <t>-1760868559</t>
  </si>
  <si>
    <t>244,144*1,1</t>
  </si>
  <si>
    <t>(234,42+111,72)*0,15*1,15</t>
  </si>
  <si>
    <t>33</t>
  </si>
  <si>
    <t>771591111</t>
  </si>
  <si>
    <t>Podlahy penetrace podkladu</t>
  </si>
  <si>
    <t>-1435953553</t>
  </si>
  <si>
    <t>(234,42+111,72)*0,15+244,144</t>
  </si>
  <si>
    <t>34</t>
  </si>
  <si>
    <t>771591115</t>
  </si>
  <si>
    <t>Podlahy spárování silikonem</t>
  </si>
  <si>
    <t>1774628877</t>
  </si>
  <si>
    <t>"rovných"</t>
  </si>
  <si>
    <t>2,18*2+14,0*2+0,61*2*3+0,3*2*4</t>
  </si>
  <si>
    <t>"schodišťových" 200,1</t>
  </si>
  <si>
    <t>35</t>
  </si>
  <si>
    <t>771591161</t>
  </si>
  <si>
    <t>Montáž profilu dilatační spáry bez izolace v rovině dlažby</t>
  </si>
  <si>
    <t>-812600423</t>
  </si>
  <si>
    <t>36</t>
  </si>
  <si>
    <t>590541520</t>
  </si>
  <si>
    <t xml:space="preserve">profil dilatační </t>
  </si>
  <si>
    <t>2075010983</t>
  </si>
  <si>
    <t>37</t>
  </si>
  <si>
    <t>771591185</t>
  </si>
  <si>
    <t>Podlahy řezání keramických dlaždic rovné</t>
  </si>
  <si>
    <t>kus</t>
  </si>
  <si>
    <t>-6969207</t>
  </si>
  <si>
    <t>(234,42+111,72)*(0,45*3)</t>
  </si>
  <si>
    <t>38</t>
  </si>
  <si>
    <t>77160 R-pol.</t>
  </si>
  <si>
    <t>Příplatek - kamenické rohy</t>
  </si>
  <si>
    <t>-578058912</t>
  </si>
  <si>
    <t>0,15*46</t>
  </si>
  <si>
    <t>39</t>
  </si>
  <si>
    <t>771990112</t>
  </si>
  <si>
    <t>Vyrovnání podkladu samonivelační stěrkou tl 4 mm pevnosti 30 Mpa</t>
  </si>
  <si>
    <t>2081822315</t>
  </si>
  <si>
    <t>"čistící zóny" 8,6</t>
  </si>
  <si>
    <t>40</t>
  </si>
  <si>
    <t>783501303</t>
  </si>
  <si>
    <t>Příprava podkladu odmaštěním - stáv. keramického soklu</t>
  </si>
  <si>
    <t>471489535</t>
  </si>
  <si>
    <t>41</t>
  </si>
  <si>
    <t>783823103</t>
  </si>
  <si>
    <t>Penetrační akrylátový nátěr s plnivem pro hladké povrchy</t>
  </si>
  <si>
    <t>-1177599084</t>
  </si>
  <si>
    <t>"rovné" (234,42-64,44)*0,15</t>
  </si>
  <si>
    <t>"schodišťové"  (111,75-35,34)*0,15</t>
  </si>
  <si>
    <t>42</t>
  </si>
  <si>
    <t>998771181</t>
  </si>
  <si>
    <t>Příplatek k přesunu hmot tonážní 771 prováděný bez použití mechanizace</t>
  </si>
  <si>
    <t>1129586125</t>
  </si>
  <si>
    <t>43</t>
  </si>
  <si>
    <t>998771192</t>
  </si>
  <si>
    <t>Příplatek k přesunu hmot tonážní 771 za zvětšený přesun do 100 m</t>
  </si>
  <si>
    <t>1613478621</t>
  </si>
  <si>
    <t>VP - Vícepráce</t>
  </si>
  <si>
    <t>PN</t>
  </si>
  <si>
    <t>SO 02 - SO 02 Rozšíření keramické dílny - dlažba + dveře</t>
  </si>
  <si>
    <t xml:space="preserve">    3 - Svislé a kompletní konstrukce</t>
  </si>
  <si>
    <t xml:space="preserve">    766 - Konstrukce truhlářské</t>
  </si>
  <si>
    <t>349231811</t>
  </si>
  <si>
    <t>Přizdívka ostění z cihel tl do 150 mm</t>
  </si>
  <si>
    <t>1047437399</t>
  </si>
  <si>
    <t>(0,9+2,0*2)*3*0,1</t>
  </si>
  <si>
    <t>1955183573</t>
  </si>
  <si>
    <t>1325936273</t>
  </si>
  <si>
    <t>36,772*0,07</t>
  </si>
  <si>
    <t>-843804004</t>
  </si>
  <si>
    <t>1254193415</t>
  </si>
  <si>
    <t>-1386093548</t>
  </si>
  <si>
    <t>-1575333171</t>
  </si>
  <si>
    <t>(14,0+2,2)*2+0,3*4*2+0,62*3*2+0,1*2</t>
  </si>
  <si>
    <t>1789030712</t>
  </si>
  <si>
    <t>(2,2+0,3+0,62)*2</t>
  </si>
  <si>
    <t>631312141</t>
  </si>
  <si>
    <t>Doplnění rýh v dosavadních mazaninách betonem prostým</t>
  </si>
  <si>
    <t>-2146857585</t>
  </si>
  <si>
    <t>(0,9*0,15*0,15)*3</t>
  </si>
  <si>
    <t>642944121</t>
  </si>
  <si>
    <t>Osazování ocelových zárubní dodatečné pl do 2,5 m2</t>
  </si>
  <si>
    <t>-636692240</t>
  </si>
  <si>
    <t>553311190</t>
  </si>
  <si>
    <t>zárubeň ocelová 110 900 L/P - poz. 1 prvky PSV</t>
  </si>
  <si>
    <t>-665380929</t>
  </si>
  <si>
    <t>642945111</t>
  </si>
  <si>
    <t>Osazování protipožárních  zárubní dveří jednokřídlových do 2,5 m2</t>
  </si>
  <si>
    <t>-355610314</t>
  </si>
  <si>
    <t>553312030</t>
  </si>
  <si>
    <t>zárubeň ocelová s drážkou pro těsnění 110 DV 900 L/P - pol. 2 prvky PSV</t>
  </si>
  <si>
    <t>-951216040</t>
  </si>
  <si>
    <t>Začištění omítek kolem dveří, podlah,  obkladů apod.</t>
  </si>
  <si>
    <t>-1607906210</t>
  </si>
  <si>
    <t>"kolem dveří" (0,9+2,0*2)*3*2</t>
  </si>
  <si>
    <t>"kolem soklíků" 33,64</t>
  </si>
  <si>
    <t>619991001</t>
  </si>
  <si>
    <t>Zakrytí podlah</t>
  </si>
  <si>
    <t>1000005849</t>
  </si>
  <si>
    <t>1,2*1,0*2+2,0*1,0*4</t>
  </si>
  <si>
    <t>-1166803695</t>
  </si>
  <si>
    <t>-1405033296</t>
  </si>
  <si>
    <t>952901411.1</t>
  </si>
  <si>
    <t>Vyčištění objektů při jakékoliv výšce podlaží - hrubý úklid</t>
  </si>
  <si>
    <t>600462851</t>
  </si>
  <si>
    <t>10,4+36,772</t>
  </si>
  <si>
    <t>-1719126283</t>
  </si>
  <si>
    <t>36,772*0,05</t>
  </si>
  <si>
    <t>-561906548</t>
  </si>
  <si>
    <t>14,0*2,2+(2,56*4)*0,3+(2,1+1,2+1,22)*0,62+0,98*0,1</t>
  </si>
  <si>
    <t>2083916820</t>
  </si>
  <si>
    <t>-(0,7*2+0,98+0,9*3)</t>
  </si>
  <si>
    <t>101701804</t>
  </si>
  <si>
    <t>36,772*0,02</t>
  </si>
  <si>
    <t>968072455</t>
  </si>
  <si>
    <t>Vybourání kovových dveřních zárubní pl do 2 m2</t>
  </si>
  <si>
    <t>528940114</t>
  </si>
  <si>
    <t>0,9*2,0*3</t>
  </si>
  <si>
    <t>953941210</t>
  </si>
  <si>
    <t>Osazování kovových poklopů s rámy pl do 1 m2</t>
  </si>
  <si>
    <t>2038102346</t>
  </si>
  <si>
    <t>5525 R-pol.</t>
  </si>
  <si>
    <t>zadlážďovací poklop šachtový  AD 46 tř. A30, vodotěsný s obvodovým těsněním vnitřní 400x600 - pol. 3 prvky PSV</t>
  </si>
  <si>
    <t>1174757411</t>
  </si>
  <si>
    <t>-1868008377</t>
  </si>
  <si>
    <t>-2004418575</t>
  </si>
  <si>
    <t>1176890868</t>
  </si>
  <si>
    <t>-817164174</t>
  </si>
  <si>
    <t>-2049379903</t>
  </si>
  <si>
    <t>163267224</t>
  </si>
  <si>
    <t>1483250213</t>
  </si>
  <si>
    <t>766660002</t>
  </si>
  <si>
    <t>Montáž dveřních křídel otvíravých 1křídlových š přes 0,8 m do ocelové zárubně</t>
  </si>
  <si>
    <t>1226404158</t>
  </si>
  <si>
    <t>611629360</t>
  </si>
  <si>
    <t>dveře vnitřní hladké povrch CPL dub přírodní plné 1křídlé 90x197 cm vč. okopového plechu z obou stran - pol. 1 prvky PSV</t>
  </si>
  <si>
    <t>1449063883</t>
  </si>
  <si>
    <t>766660022</t>
  </si>
  <si>
    <t>Montáž dveřních křídel otvíravých 1křídlových š přes 0,8 m požárních do ocelové zárubně</t>
  </si>
  <si>
    <t>751782411</t>
  </si>
  <si>
    <t>611656110</t>
  </si>
  <si>
    <t>dveře vnitřní požárně odolné, povrch CPL dub přírodní,odolnost EI (EW) 30 DP3C, 1křídlové 90 x 197 cm vč. okopového plechu z obou stran</t>
  </si>
  <si>
    <t>1716956054</t>
  </si>
  <si>
    <t>766660717</t>
  </si>
  <si>
    <t>Montáž dveřních křídel samozavírače na ocelovou zárubeň</t>
  </si>
  <si>
    <t>834682151</t>
  </si>
  <si>
    <t>54918 R-pol.</t>
  </si>
  <si>
    <t>samozavírač TS 2000 - stříbrný</t>
  </si>
  <si>
    <t>-1073577447</t>
  </si>
  <si>
    <t>766660722</t>
  </si>
  <si>
    <t>Montáž dveřního kování - klika/klika</t>
  </si>
  <si>
    <t>-14531788</t>
  </si>
  <si>
    <t>549146200</t>
  </si>
  <si>
    <t>klika včetně rozet a montážního materiálu PZ nerez PK</t>
  </si>
  <si>
    <t>-468078360</t>
  </si>
  <si>
    <t>766695213</t>
  </si>
  <si>
    <t>Montáž truhlářských prahů dveří 1křídlových šířky přes 10 cm</t>
  </si>
  <si>
    <t>-671690236</t>
  </si>
  <si>
    <t>611871810</t>
  </si>
  <si>
    <t>prah dveřní dřevěný dubový tl 2 cm dl.92 cm</t>
  </si>
  <si>
    <t>-837798693</t>
  </si>
  <si>
    <t>998766101</t>
  </si>
  <si>
    <t>Přesun hmot tonážní pro konstrukce truhlářské v objektech v do 6 m</t>
  </si>
  <si>
    <t>-1740493477</t>
  </si>
  <si>
    <t>44</t>
  </si>
  <si>
    <t>-316655212</t>
  </si>
  <si>
    <t>45</t>
  </si>
  <si>
    <t>-157520414</t>
  </si>
  <si>
    <t>46</t>
  </si>
  <si>
    <t xml:space="preserve">dlaždice keramické  45/45 </t>
  </si>
  <si>
    <t>-1755823437</t>
  </si>
  <si>
    <t>36,772*1,1</t>
  </si>
  <si>
    <t>33,64*0,15*1,15</t>
  </si>
  <si>
    <t>47</t>
  </si>
  <si>
    <t>558536073</t>
  </si>
  <si>
    <t>36,772+33,64*0,15</t>
  </si>
  <si>
    <t>48</t>
  </si>
  <si>
    <t>-805348476</t>
  </si>
  <si>
    <t>49</t>
  </si>
  <si>
    <t>1095364059</t>
  </si>
  <si>
    <t>50</t>
  </si>
  <si>
    <t>-335279752</t>
  </si>
  <si>
    <t>51</t>
  </si>
  <si>
    <t>516082361</t>
  </si>
  <si>
    <t>33,64*(0,45*3)</t>
  </si>
  <si>
    <t>52</t>
  </si>
  <si>
    <t>1449516131</t>
  </si>
  <si>
    <t>0,15*15</t>
  </si>
  <si>
    <t>53</t>
  </si>
  <si>
    <t>-1138358117</t>
  </si>
  <si>
    <t>54</t>
  </si>
  <si>
    <t>-615843022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</si>
</sst>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0" x14ac:knownFonts="1">
    <font>
      <sz val="8"/>
      <name val="Trebuchet MS"/>
      <family val="2"/>
    </font>
    <font>
      <sz val="8"/>
      <color rgb="FF969696"/>
      <name val="Trebuchet MS"/>
      <family val="2"/>
      <charset val="238"/>
    </font>
    <font>
      <sz val="9"/>
      <name val="Trebuchet MS"/>
      <family val="2"/>
      <charset val="238"/>
    </font>
    <font>
      <b/>
      <sz val="12"/>
      <name val="Trebuchet MS"/>
      <family val="2"/>
      <charset val="238"/>
    </font>
    <font>
      <sz val="11"/>
      <name val="Trebuchet MS"/>
      <family val="2"/>
      <charset val="238"/>
    </font>
    <font>
      <sz val="12"/>
      <color rgb="FF003366"/>
      <name val="Trebuchet MS"/>
      <family val="2"/>
      <charset val="238"/>
    </font>
    <font>
      <sz val="10"/>
      <color rgb="FF003366"/>
      <name val="Trebuchet MS"/>
      <family val="2"/>
      <charset val="238"/>
    </font>
    <font>
      <sz val="8"/>
      <color rgb="FF003366"/>
      <name val="Trebuchet MS"/>
      <family val="2"/>
      <charset val="238"/>
    </font>
    <font>
      <sz val="8"/>
      <color rgb="FF505050"/>
      <name val="Trebuchet MS"/>
      <family val="2"/>
      <charset val="238"/>
    </font>
    <font>
      <sz val="8"/>
      <color rgb="FF800080"/>
      <name val="Trebuchet MS"/>
      <family val="2"/>
      <charset val="238"/>
    </font>
    <font>
      <sz val="8"/>
      <color rgb="FFFAE682"/>
      <name val="Trebuchet MS"/>
      <family val="2"/>
      <charset val="238"/>
    </font>
    <font>
      <sz val="10"/>
      <name val="Trebuchet MS"/>
      <family val="2"/>
      <charset val="238"/>
    </font>
    <font>
      <sz val="10"/>
      <color rgb="FF960000"/>
      <name val="Trebuchet MS"/>
      <family val="2"/>
      <charset val="238"/>
    </font>
    <font>
      <u/>
      <sz val="10"/>
      <color theme="10"/>
      <name val="Trebuchet MS"/>
      <family val="2"/>
      <charset val="238"/>
    </font>
    <font>
      <sz val="8"/>
      <color rgb="FF3366FF"/>
      <name val="Trebuchet MS"/>
      <family val="2"/>
      <charset val="238"/>
    </font>
    <font>
      <b/>
      <sz val="16"/>
      <name val="Trebuchet MS"/>
      <family val="2"/>
      <charset val="238"/>
    </font>
    <font>
      <b/>
      <sz val="12"/>
      <color rgb="FF969696"/>
      <name val="Trebuchet MS"/>
      <family val="2"/>
      <charset val="238"/>
    </font>
    <font>
      <sz val="9"/>
      <color rgb="FF969696"/>
      <name val="Trebuchet MS"/>
      <family val="2"/>
      <charset val="238"/>
    </font>
    <font>
      <b/>
      <sz val="8"/>
      <color rgb="FF969696"/>
      <name val="Trebuchet MS"/>
      <family val="2"/>
      <charset val="238"/>
    </font>
    <font>
      <sz val="10"/>
      <color rgb="FF464646"/>
      <name val="Trebuchet MS"/>
      <family val="2"/>
      <charset val="238"/>
    </font>
    <font>
      <b/>
      <sz val="10"/>
      <name val="Trebuchet MS"/>
      <family val="2"/>
      <charset val="238"/>
    </font>
    <font>
      <b/>
      <sz val="10"/>
      <color rgb="FF464646"/>
      <name val="Trebuchet MS"/>
      <family val="2"/>
      <charset val="238"/>
    </font>
    <font>
      <sz val="10"/>
      <color rgb="FF969696"/>
      <name val="Trebuchet MS"/>
      <family val="2"/>
      <charset val="238"/>
    </font>
    <font>
      <b/>
      <sz val="9"/>
      <name val="Trebuchet MS"/>
      <family val="2"/>
      <charset val="238"/>
    </font>
    <font>
      <sz val="12"/>
      <color rgb="FF969696"/>
      <name val="Trebuchet MS"/>
      <family val="2"/>
      <charset val="238"/>
    </font>
    <font>
      <b/>
      <sz val="12"/>
      <color rgb="FF960000"/>
      <name val="Trebuchet MS"/>
      <family val="2"/>
      <charset val="238"/>
    </font>
    <font>
      <sz val="12"/>
      <name val="Trebuchet MS"/>
      <family val="2"/>
      <charset val="238"/>
    </font>
    <font>
      <sz val="18"/>
      <color theme="10"/>
      <name val="Wingdings 2"/>
      <family val="1"/>
      <charset val="2"/>
    </font>
    <font>
      <b/>
      <sz val="11"/>
      <color rgb="FF003366"/>
      <name val="Trebuchet MS"/>
      <family val="2"/>
      <charset val="238"/>
    </font>
    <font>
      <sz val="11"/>
      <color rgb="FF003366"/>
      <name val="Trebuchet MS"/>
      <family val="2"/>
      <charset val="238"/>
    </font>
    <font>
      <sz val="11"/>
      <color rgb="FF969696"/>
      <name val="Trebuchet MS"/>
      <family val="2"/>
      <charset val="238"/>
    </font>
    <font>
      <b/>
      <sz val="12"/>
      <color rgb="FF800000"/>
      <name val="Trebuchet MS"/>
      <family val="2"/>
      <charset val="238"/>
    </font>
    <font>
      <b/>
      <sz val="12"/>
      <color rgb="FF800000"/>
      <name val="Trebuchet MS"/>
      <family val="2"/>
      <charset val="238"/>
    </font>
    <font>
      <b/>
      <sz val="8"/>
      <color rgb="FF800000"/>
      <name val="Trebuchet MS"/>
      <family val="2"/>
      <charset val="238"/>
    </font>
    <font>
      <sz val="9"/>
      <color rgb="FF000000"/>
      <name val="Trebuchet MS"/>
      <family val="2"/>
      <charset val="238"/>
    </font>
    <font>
      <sz val="8"/>
      <color rgb="FF960000"/>
      <name val="Trebuchet MS"/>
      <family val="2"/>
      <charset val="238"/>
    </font>
    <font>
      <b/>
      <sz val="8"/>
      <name val="Trebuchet MS"/>
      <family val="2"/>
      <charset val="238"/>
    </font>
    <font>
      <sz val="8"/>
      <color rgb="FF800080"/>
      <name val="Trebuchet MS"/>
      <family val="2"/>
      <charset val="238"/>
    </font>
    <font>
      <i/>
      <sz val="8"/>
      <color rgb="FF0000FF"/>
      <name val="Trebuchet MS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6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2" borderId="0" xfId="0" applyFont="1" applyFill="1" applyAlignment="1">
      <alignment horizontal="left"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horizontal="left" vertical="center"/>
    </xf>
    <xf numFmtId="0" fontId="13" fillId="2" borderId="0" xfId="1" applyFont="1" applyFill="1" applyAlignment="1">
      <alignment vertical="center"/>
    </xf>
    <xf numFmtId="0" fontId="0" fillId="2" borderId="0" xfId="0" applyFill="1"/>
    <xf numFmtId="0" fontId="10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7" fillId="0" borderId="0" xfId="0" applyFont="1" applyAlignment="1">
      <alignment horizontal="left" vertical="center"/>
    </xf>
    <xf numFmtId="0" fontId="2" fillId="4" borderId="0" xfId="0" applyFont="1" applyFill="1" applyAlignment="1" applyProtection="1">
      <alignment horizontal="left" vertical="center"/>
      <protection locked="0"/>
    </xf>
    <xf numFmtId="49" fontId="2" fillId="4" borderId="0" xfId="0" applyNumberFormat="1" applyFont="1" applyFill="1" applyAlignment="1" applyProtection="1">
      <alignment horizontal="left" vertical="center"/>
      <protection locked="0"/>
    </xf>
    <xf numFmtId="0" fontId="0" fillId="0" borderId="6" xfId="0" applyBorder="1"/>
    <xf numFmtId="0" fontId="19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20" fillId="0" borderId="7" xfId="0" applyFont="1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5" borderId="0" xfId="0" applyFill="1" applyAlignment="1">
      <alignment vertical="center"/>
    </xf>
    <xf numFmtId="0" fontId="3" fillId="5" borderId="8" xfId="0" applyFont="1" applyFill="1" applyBorder="1" applyAlignment="1">
      <alignment horizontal="left" vertical="center"/>
    </xf>
    <xf numFmtId="0" fontId="0" fillId="5" borderId="9" xfId="0" applyFill="1" applyBorder="1" applyAlignment="1">
      <alignment vertical="center"/>
    </xf>
    <xf numFmtId="0" fontId="3" fillId="5" borderId="9" xfId="0" applyFont="1" applyFill="1" applyBorder="1" applyAlignment="1">
      <alignment horizontal="center" vertical="center"/>
    </xf>
    <xf numFmtId="0" fontId="21" fillId="0" borderId="11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22" fillId="0" borderId="16" xfId="0" applyFont="1" applyBorder="1" applyAlignment="1">
      <alignment horizontal="left" vertical="center"/>
    </xf>
    <xf numFmtId="0" fontId="0" fillId="0" borderId="17" xfId="0" applyBorder="1" applyAlignment="1">
      <alignment vertical="center"/>
    </xf>
    <xf numFmtId="0" fontId="22" fillId="0" borderId="17" xfId="0" applyFont="1" applyBorder="1" applyAlignment="1">
      <alignment horizontal="left"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6" borderId="9" xfId="0" applyFill="1" applyBorder="1" applyAlignment="1">
      <alignment vertical="center"/>
    </xf>
    <xf numFmtId="0" fontId="17" fillId="0" borderId="22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4" fillId="0" borderId="14" xfId="0" applyNumberFormat="1" applyFont="1" applyBorder="1" applyAlignment="1">
      <alignment vertical="center"/>
    </xf>
    <xf numFmtId="4" fontId="24" fillId="0" borderId="0" xfId="0" applyNumberFormat="1" applyFont="1" applyAlignment="1">
      <alignment vertical="center"/>
    </xf>
    <xf numFmtId="166" fontId="24" fillId="0" borderId="0" xfId="0" applyNumberFormat="1" applyFont="1" applyAlignment="1">
      <alignment vertical="center"/>
    </xf>
    <xf numFmtId="4" fontId="24" fillId="0" borderId="15" xfId="0" applyNumberFormat="1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Alignment="1">
      <alignment vertical="center"/>
    </xf>
    <xf numFmtId="166" fontId="30" fillId="0" borderId="0" xfId="0" applyNumberFormat="1" applyFont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4" fontId="30" fillId="0" borderId="16" xfId="0" applyNumberFormat="1" applyFont="1" applyBorder="1" applyAlignment="1">
      <alignment vertical="center"/>
    </xf>
    <xf numFmtId="4" fontId="30" fillId="0" borderId="17" xfId="0" applyNumberFormat="1" applyFont="1" applyBorder="1" applyAlignment="1">
      <alignment vertical="center"/>
    </xf>
    <xf numFmtId="166" fontId="30" fillId="0" borderId="17" xfId="0" applyNumberFormat="1" applyFont="1" applyBorder="1" applyAlignment="1">
      <alignment vertical="center"/>
    </xf>
    <xf numFmtId="4" fontId="30" fillId="0" borderId="18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164" fontId="22" fillId="4" borderId="11" xfId="0" applyNumberFormat="1" applyFont="1" applyFill="1" applyBorder="1" applyAlignment="1" applyProtection="1">
      <alignment horizontal="center" vertical="center"/>
      <protection locked="0"/>
    </xf>
    <xf numFmtId="0" fontId="22" fillId="4" borderId="12" xfId="0" applyFont="1" applyFill="1" applyBorder="1" applyAlignment="1" applyProtection="1">
      <alignment horizontal="center" vertical="center"/>
      <protection locked="0"/>
    </xf>
    <xf numFmtId="4" fontId="22" fillId="0" borderId="13" xfId="0" applyNumberFormat="1" applyFont="1" applyBorder="1" applyAlignment="1">
      <alignment vertical="center"/>
    </xf>
    <xf numFmtId="4" fontId="0" fillId="0" borderId="0" xfId="0" applyNumberFormat="1" applyAlignment="1">
      <alignment vertical="center"/>
    </xf>
    <xf numFmtId="164" fontId="22" fillId="4" borderId="14" xfId="0" applyNumberFormat="1" applyFont="1" applyFill="1" applyBorder="1" applyAlignment="1" applyProtection="1">
      <alignment horizontal="center" vertical="center"/>
      <protection locked="0"/>
    </xf>
    <xf numFmtId="0" fontId="22" fillId="4" borderId="0" xfId="0" applyFont="1" applyFill="1" applyAlignment="1" applyProtection="1">
      <alignment horizontal="center" vertical="center"/>
      <protection locked="0"/>
    </xf>
    <xf numFmtId="4" fontId="22" fillId="0" borderId="15" xfId="0" applyNumberFormat="1" applyFont="1" applyBorder="1" applyAlignment="1">
      <alignment vertical="center"/>
    </xf>
    <xf numFmtId="164" fontId="22" fillId="4" borderId="16" xfId="0" applyNumberFormat="1" applyFont="1" applyFill="1" applyBorder="1" applyAlignment="1" applyProtection="1">
      <alignment horizontal="center" vertical="center"/>
      <protection locked="0"/>
    </xf>
    <xf numFmtId="0" fontId="22" fillId="4" borderId="17" xfId="0" applyFont="1" applyFill="1" applyBorder="1" applyAlignment="1" applyProtection="1">
      <alignment horizontal="center" vertical="center"/>
      <protection locked="0"/>
    </xf>
    <xf numFmtId="4" fontId="22" fillId="0" borderId="18" xfId="0" applyNumberFormat="1" applyFont="1" applyBorder="1" applyAlignment="1">
      <alignment vertical="center"/>
    </xf>
    <xf numFmtId="0" fontId="25" fillId="6" borderId="0" xfId="0" applyFont="1" applyFill="1" applyAlignment="1">
      <alignment horizontal="left" vertical="center"/>
    </xf>
    <xf numFmtId="0" fontId="0" fillId="6" borderId="0" xfId="0" applyFill="1" applyAlignment="1">
      <alignment vertical="center"/>
    </xf>
    <xf numFmtId="0" fontId="11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3" fillId="6" borderId="8" xfId="0" applyFont="1" applyFill="1" applyBorder="1" applyAlignment="1">
      <alignment horizontal="left" vertical="center"/>
    </xf>
    <xf numFmtId="0" fontId="3" fillId="6" borderId="9" xfId="0" applyFont="1" applyFill="1" applyBorder="1" applyAlignment="1">
      <alignment horizontal="right" vertical="center"/>
    </xf>
    <xf numFmtId="0" fontId="3" fillId="6" borderId="9" xfId="0" applyFont="1" applyFill="1" applyBorder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0" fillId="0" borderId="25" xfId="0" applyBorder="1" applyAlignment="1">
      <alignment vertical="center"/>
    </xf>
    <xf numFmtId="0" fontId="17" fillId="0" borderId="25" xfId="0" applyFont="1" applyBorder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4" fontId="0" fillId="0" borderId="0" xfId="0" applyNumberFormat="1" applyAlignment="1" applyProtection="1">
      <alignment vertical="center"/>
      <protection locked="0"/>
    </xf>
    <xf numFmtId="0" fontId="0" fillId="0" borderId="16" xfId="0" applyBorder="1" applyAlignment="1">
      <alignment vertical="center"/>
    </xf>
    <xf numFmtId="0" fontId="22" fillId="0" borderId="18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6" fontId="35" fillId="0" borderId="12" xfId="0" applyNumberFormat="1" applyFont="1" applyBorder="1"/>
    <xf numFmtId="166" fontId="35" fillId="0" borderId="13" xfId="0" applyNumberFormat="1" applyFont="1" applyBorder="1"/>
    <xf numFmtId="4" fontId="36" fillId="0" borderId="0" xfId="0" applyNumberFormat="1" applyFont="1" applyAlignment="1">
      <alignment vertical="center"/>
    </xf>
    <xf numFmtId="0" fontId="7" fillId="0" borderId="4" xfId="0" applyFont="1" applyBorder="1"/>
    <xf numFmtId="0" fontId="5" fillId="0" borderId="0" xfId="0" applyFont="1" applyAlignment="1">
      <alignment horizontal="left"/>
    </xf>
    <xf numFmtId="0" fontId="7" fillId="0" borderId="5" xfId="0" applyFont="1" applyBorder="1"/>
    <xf numFmtId="0" fontId="7" fillId="0" borderId="14" xfId="0" applyFont="1" applyBorder="1"/>
    <xf numFmtId="166" fontId="7" fillId="0" borderId="0" xfId="0" applyNumberFormat="1" applyFont="1"/>
    <xf numFmtId="166" fontId="7" fillId="0" borderId="15" xfId="0" applyNumberFormat="1" applyFont="1" applyBorder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6" fillId="0" borderId="0" xfId="0" applyFont="1" applyAlignment="1">
      <alignment horizontal="left"/>
    </xf>
    <xf numFmtId="0" fontId="0" fillId="0" borderId="25" xfId="0" applyBorder="1" applyAlignment="1">
      <alignment horizontal="center" vertical="center"/>
    </xf>
    <xf numFmtId="49" fontId="0" fillId="0" borderId="25" xfId="0" applyNumberFormat="1" applyBorder="1" applyAlignment="1">
      <alignment horizontal="left" vertical="center" wrapText="1"/>
    </xf>
    <xf numFmtId="0" fontId="0" fillId="0" borderId="25" xfId="0" applyBorder="1" applyAlignment="1">
      <alignment horizontal="center" vertical="center" wrapText="1"/>
    </xf>
    <xf numFmtId="167" fontId="0" fillId="0" borderId="25" xfId="0" applyNumberFormat="1" applyBorder="1" applyAlignment="1">
      <alignment vertical="center"/>
    </xf>
    <xf numFmtId="0" fontId="1" fillId="4" borderId="25" xfId="0" applyFont="1" applyFill="1" applyBorder="1" applyAlignment="1" applyProtection="1">
      <alignment horizontal="left" vertical="center"/>
      <protection locked="0"/>
    </xf>
    <xf numFmtId="166" fontId="1" fillId="0" borderId="0" xfId="0" applyNumberFormat="1" applyFont="1" applyAlignment="1">
      <alignment vertical="center"/>
    </xf>
    <xf numFmtId="166" fontId="1" fillId="0" borderId="15" xfId="0" applyNumberFormat="1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167" fontId="8" fillId="0" borderId="0" xfId="0" applyNumberFormat="1" applyFont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3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5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38" fillId="0" borderId="25" xfId="0" applyFont="1" applyBorder="1" applyAlignment="1">
      <alignment horizontal="center" vertical="center"/>
    </xf>
    <xf numFmtId="49" fontId="38" fillId="0" borderId="25" xfId="0" applyNumberFormat="1" applyFont="1" applyBorder="1" applyAlignment="1">
      <alignment horizontal="left" vertical="center" wrapText="1"/>
    </xf>
    <xf numFmtId="0" fontId="38" fillId="0" borderId="25" xfId="0" applyFont="1" applyBorder="1" applyAlignment="1">
      <alignment horizontal="center" vertical="center" wrapText="1"/>
    </xf>
    <xf numFmtId="167" fontId="38" fillId="0" borderId="25" xfId="0" applyNumberFormat="1" applyFont="1" applyBorder="1" applyAlignment="1">
      <alignment vertical="center"/>
    </xf>
    <xf numFmtId="0" fontId="0" fillId="4" borderId="25" xfId="0" applyFill="1" applyBorder="1" applyAlignment="1" applyProtection="1">
      <alignment horizontal="center" vertical="center"/>
      <protection locked="0"/>
    </xf>
    <xf numFmtId="49" fontId="0" fillId="4" borderId="25" xfId="0" applyNumberFormat="1" applyFill="1" applyBorder="1" applyAlignment="1" applyProtection="1">
      <alignment horizontal="left" vertical="center" wrapText="1"/>
      <protection locked="0"/>
    </xf>
    <xf numFmtId="0" fontId="0" fillId="4" borderId="25" xfId="0" applyFill="1" applyBorder="1" applyAlignment="1" applyProtection="1">
      <alignment horizontal="center" vertical="center" wrapText="1"/>
      <protection locked="0"/>
    </xf>
    <xf numFmtId="167" fontId="0" fillId="4" borderId="25" xfId="0" applyNumberFormat="1" applyFill="1" applyBorder="1" applyAlignment="1" applyProtection="1">
      <alignment vertical="center"/>
      <protection locked="0"/>
    </xf>
    <xf numFmtId="0" fontId="1" fillId="4" borderId="25" xfId="0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4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1" fillId="0" borderId="0" xfId="0" applyNumberFormat="1" applyFont="1" applyAlignment="1">
      <alignment vertical="center"/>
    </xf>
    <xf numFmtId="4" fontId="20" fillId="0" borderId="7" xfId="0" applyNumberFormat="1" applyFont="1" applyBorder="1" applyAlignment="1">
      <alignment vertical="center"/>
    </xf>
    <xf numFmtId="0" fontId="0" fillId="0" borderId="7" xfId="0" applyBorder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" fontId="18" fillId="0" borderId="0" xfId="0" applyNumberFormat="1" applyFont="1" applyAlignment="1">
      <alignment vertical="center"/>
    </xf>
    <xf numFmtId="0" fontId="3" fillId="5" borderId="9" xfId="0" applyFont="1" applyFill="1" applyBorder="1" applyAlignment="1">
      <alignment horizontal="left" vertical="center"/>
    </xf>
    <xf numFmtId="0" fontId="0" fillId="5" borderId="9" xfId="0" applyFill="1" applyBorder="1" applyAlignment="1">
      <alignment vertical="center"/>
    </xf>
    <xf numFmtId="4" fontId="3" fillId="5" borderId="9" xfId="0" applyNumberFormat="1" applyFont="1" applyFill="1" applyBorder="1" applyAlignment="1">
      <alignment vertical="center"/>
    </xf>
    <xf numFmtId="0" fontId="0" fillId="5" borderId="10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4" fillId="0" borderId="11" xfId="0" applyFont="1" applyBorder="1" applyAlignment="1">
      <alignment horizontal="center" vertical="center"/>
    </xf>
    <xf numFmtId="0" fontId="24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left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left" vertical="center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horizontal="left" vertical="center" wrapText="1"/>
    </xf>
    <xf numFmtId="4" fontId="6" fillId="4" borderId="0" xfId="0" applyNumberFormat="1" applyFont="1" applyFill="1" applyAlignment="1" applyProtection="1">
      <alignment vertical="center"/>
      <protection locked="0"/>
    </xf>
    <xf numFmtId="4" fontId="6" fillId="0" borderId="0" xfId="0" applyNumberFormat="1" applyFont="1" applyAlignment="1">
      <alignment vertical="center"/>
    </xf>
    <xf numFmtId="0" fontId="6" fillId="4" borderId="0" xfId="0" applyFont="1" applyFill="1" applyAlignment="1" applyProtection="1">
      <alignment horizontal="left" vertical="center"/>
      <protection locked="0"/>
    </xf>
    <xf numFmtId="0" fontId="6" fillId="0" borderId="0" xfId="0" applyFont="1" applyAlignment="1">
      <alignment horizontal="left" vertical="center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4" fontId="25" fillId="6" borderId="0" xfId="0" applyNumberFormat="1" applyFont="1" applyFill="1" applyAlignment="1">
      <alignment vertical="center"/>
    </xf>
    <xf numFmtId="0" fontId="14" fillId="3" borderId="0" xfId="0" applyFont="1" applyFill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65" fontId="2" fillId="4" borderId="0" xfId="0" applyNumberFormat="1" applyFont="1" applyFill="1" applyAlignment="1" applyProtection="1">
      <alignment horizontal="left" vertical="center"/>
      <protection locked="0"/>
    </xf>
    <xf numFmtId="165" fontId="2" fillId="0" borderId="0" xfId="0" applyNumberFormat="1" applyFont="1" applyAlignment="1">
      <alignment horizontal="left" vertical="center"/>
    </xf>
    <xf numFmtId="0" fontId="2" fillId="4" borderId="0" xfId="0" applyFont="1" applyFill="1" applyAlignment="1" applyProtection="1">
      <alignment horizontal="left" vertical="center"/>
      <protection locked="0"/>
    </xf>
    <xf numFmtId="0" fontId="2" fillId="4" borderId="0" xfId="0" applyFont="1" applyFill="1" applyAlignment="1">
      <alignment horizontal="left" vertical="center"/>
    </xf>
    <xf numFmtId="4" fontId="20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3" fillId="6" borderId="9" xfId="0" applyNumberFormat="1" applyFont="1" applyFill="1" applyBorder="1" applyAlignment="1">
      <alignment vertical="center"/>
    </xf>
    <xf numFmtId="4" fontId="3" fillId="6" borderId="10" xfId="0" applyNumberFormat="1" applyFont="1" applyFill="1" applyBorder="1" applyAlignment="1">
      <alignment vertical="center"/>
    </xf>
    <xf numFmtId="0" fontId="2" fillId="6" borderId="0" xfId="0" applyFont="1" applyFill="1" applyAlignment="1">
      <alignment horizontal="center" vertical="center"/>
    </xf>
    <xf numFmtId="0" fontId="0" fillId="6" borderId="0" xfId="0" applyFill="1" applyAlignment="1">
      <alignment vertical="center"/>
    </xf>
    <xf numFmtId="4" fontId="32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" fontId="5" fillId="0" borderId="0" xfId="0" applyNumberFormat="1" applyFont="1"/>
    <xf numFmtId="4" fontId="33" fillId="0" borderId="0" xfId="0" applyNumberFormat="1" applyFont="1" applyAlignment="1">
      <alignment vertical="center"/>
    </xf>
    <xf numFmtId="0" fontId="2" fillId="6" borderId="23" xfId="0" applyFont="1" applyFill="1" applyBorder="1" applyAlignment="1">
      <alignment horizontal="center" vertical="center" wrapText="1"/>
    </xf>
    <xf numFmtId="0" fontId="34" fillId="6" borderId="23" xfId="0" applyFont="1" applyFill="1" applyBorder="1" applyAlignment="1">
      <alignment horizontal="center" vertical="center" wrapText="1"/>
    </xf>
    <xf numFmtId="0" fontId="2" fillId="6" borderId="24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left" vertical="center" wrapText="1"/>
    </xf>
    <xf numFmtId="4" fontId="0" fillId="4" borderId="25" xfId="0" applyNumberFormat="1" applyFill="1" applyBorder="1" applyAlignment="1" applyProtection="1">
      <alignment vertical="center"/>
      <protection locked="0"/>
    </xf>
    <xf numFmtId="4" fontId="0" fillId="4" borderId="25" xfId="0" applyNumberFormat="1" applyFill="1" applyBorder="1" applyAlignment="1">
      <alignment vertical="center"/>
    </xf>
    <xf numFmtId="4" fontId="0" fillId="0" borderId="25" xfId="0" applyNumberFormat="1" applyBorder="1" applyAlignment="1">
      <alignment vertical="center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/>
    </xf>
    <xf numFmtId="0" fontId="37" fillId="0" borderId="12" xfId="0" applyFont="1" applyBorder="1" applyAlignment="1">
      <alignment horizontal="left" vertical="center" wrapText="1"/>
    </xf>
    <xf numFmtId="0" fontId="9" fillId="0" borderId="12" xfId="0" applyFont="1" applyBorder="1" applyAlignment="1">
      <alignment vertical="center"/>
    </xf>
    <xf numFmtId="0" fontId="37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/>
    </xf>
    <xf numFmtId="0" fontId="38" fillId="0" borderId="25" xfId="0" applyFont="1" applyBorder="1" applyAlignment="1">
      <alignment horizontal="left" vertical="center" wrapText="1"/>
    </xf>
    <xf numFmtId="4" fontId="38" fillId="4" borderId="25" xfId="0" applyNumberFormat="1" applyFont="1" applyFill="1" applyBorder="1" applyAlignment="1" applyProtection="1">
      <alignment vertical="center"/>
      <protection locked="0"/>
    </xf>
    <xf numFmtId="4" fontId="38" fillId="4" borderId="25" xfId="0" applyNumberFormat="1" applyFont="1" applyFill="1" applyBorder="1" applyAlignment="1">
      <alignment vertical="center"/>
    </xf>
    <xf numFmtId="4" fontId="38" fillId="0" borderId="25" xfId="0" applyNumberFormat="1" applyFont="1" applyBorder="1" applyAlignment="1">
      <alignment vertical="center"/>
    </xf>
    <xf numFmtId="0" fontId="0" fillId="4" borderId="25" xfId="0" applyFill="1" applyBorder="1" applyAlignment="1" applyProtection="1">
      <alignment horizontal="left" vertical="center" wrapText="1"/>
      <protection locked="0"/>
    </xf>
    <xf numFmtId="4" fontId="25" fillId="0" borderId="12" xfId="0" applyNumberFormat="1" applyFont="1" applyBorder="1"/>
    <xf numFmtId="4" fontId="3" fillId="0" borderId="12" xfId="0" applyNumberFormat="1" applyFont="1" applyBorder="1" applyAlignment="1">
      <alignment vertical="center"/>
    </xf>
    <xf numFmtId="4" fontId="6" fillId="0" borderId="17" xfId="0" applyNumberFormat="1" applyFont="1" applyBorder="1"/>
    <xf numFmtId="4" fontId="6" fillId="0" borderId="17" xfId="0" applyNumberFormat="1" applyFont="1" applyBorder="1" applyAlignment="1">
      <alignment vertical="center"/>
    </xf>
    <xf numFmtId="4" fontId="6" fillId="0" borderId="23" xfId="0" applyNumberFormat="1" applyFont="1" applyBorder="1"/>
    <xf numFmtId="4" fontId="6" fillId="0" borderId="23" xfId="0" applyNumberFormat="1" applyFont="1" applyBorder="1" applyAlignment="1">
      <alignment vertical="center"/>
    </xf>
    <xf numFmtId="4" fontId="5" fillId="0" borderId="12" xfId="0" applyNumberFormat="1" applyFont="1" applyBorder="1"/>
    <xf numFmtId="4" fontId="5" fillId="0" borderId="12" xfId="0" applyNumberFormat="1" applyFont="1" applyBorder="1" applyAlignment="1">
      <alignment vertical="center"/>
    </xf>
    <xf numFmtId="4" fontId="5" fillId="0" borderId="23" xfId="0" applyNumberFormat="1" applyFont="1" applyBorder="1"/>
    <xf numFmtId="4" fontId="5" fillId="0" borderId="23" xfId="0" applyNumberFormat="1" applyFont="1" applyBorder="1" applyAlignment="1">
      <alignment vertical="center"/>
    </xf>
    <xf numFmtId="0" fontId="13" fillId="2" borderId="0" xfId="1" applyFont="1" applyFill="1" applyAlignment="1">
      <alignment horizontal="center"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K98"/>
  <sheetViews>
    <sheetView showGridLines="0" tabSelected="1" workbookViewId="0">
      <pane ySplit="1" topLeftCell="A2" activePane="bottomLeft" state="frozen"/>
      <selection pane="bottomLeft" activeCell="E14" sqref="E14:AJ14"/>
    </sheetView>
  </sheetViews>
  <sheetFormatPr defaultRowHeight="15" x14ac:dyDescent="0.3"/>
  <cols>
    <col min="1" max="1" width="8.33203125" customWidth="1"/>
    <col min="2" max="2" width="1.6640625" customWidth="1"/>
    <col min="3" max="3" width="4.1640625" customWidth="1"/>
    <col min="4" max="33" width="2.5" customWidth="1"/>
    <col min="34" max="34" width="3.33203125" customWidth="1"/>
    <col min="35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.6640625" customWidth="1"/>
    <col min="44" max="44" width="13.6640625" customWidth="1"/>
    <col min="45" max="46" width="25.83203125" hidden="1" customWidth="1"/>
    <col min="47" max="47" width="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89" width="9.33203125" hidden="1"/>
  </cols>
  <sheetData>
    <row r="1" spans="1:73" ht="21.4" customHeight="1" x14ac:dyDescent="0.3">
      <c r="A1" s="12" t="s">
        <v>0</v>
      </c>
      <c r="B1" s="13"/>
      <c r="C1" s="13"/>
      <c r="D1" s="14" t="s">
        <v>1</v>
      </c>
      <c r="E1" s="13"/>
      <c r="F1" s="13"/>
      <c r="G1" s="13"/>
      <c r="H1" s="13"/>
      <c r="I1" s="13"/>
      <c r="J1" s="13"/>
      <c r="K1" s="15" t="s">
        <v>2</v>
      </c>
      <c r="L1" s="15"/>
      <c r="M1" s="15"/>
      <c r="N1" s="15"/>
      <c r="O1" s="15"/>
      <c r="P1" s="15"/>
      <c r="Q1" s="15"/>
      <c r="R1" s="15"/>
      <c r="S1" s="15"/>
      <c r="T1" s="13"/>
      <c r="U1" s="13"/>
      <c r="V1" s="13"/>
      <c r="W1" s="15" t="s">
        <v>3</v>
      </c>
      <c r="X1" s="15"/>
      <c r="Y1" s="15"/>
      <c r="Z1" s="15"/>
      <c r="AA1" s="15"/>
      <c r="AB1" s="15"/>
      <c r="AC1" s="15"/>
      <c r="AD1" s="15"/>
      <c r="AE1" s="15"/>
      <c r="AF1" s="15"/>
      <c r="AG1" s="13"/>
      <c r="AH1" s="13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2" t="s">
        <v>4</v>
      </c>
      <c r="BB1" s="12" t="s">
        <v>5</v>
      </c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T1" s="17" t="s">
        <v>6</v>
      </c>
      <c r="BU1" s="17" t="s">
        <v>6</v>
      </c>
    </row>
    <row r="2" spans="1:73" ht="36.950000000000003" customHeight="1" x14ac:dyDescent="0.3">
      <c r="C2" s="175" t="s">
        <v>7</v>
      </c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  <c r="AH2" s="176"/>
      <c r="AI2" s="176"/>
      <c r="AJ2" s="176"/>
      <c r="AK2" s="176"/>
      <c r="AL2" s="176"/>
      <c r="AM2" s="176"/>
      <c r="AN2" s="176"/>
      <c r="AO2" s="176"/>
      <c r="AP2" s="176"/>
      <c r="AR2" s="218" t="s">
        <v>8</v>
      </c>
      <c r="AS2" s="182"/>
      <c r="AT2" s="182"/>
      <c r="AU2" s="182"/>
      <c r="AV2" s="182"/>
      <c r="AW2" s="182"/>
      <c r="AX2" s="182"/>
      <c r="AY2" s="182"/>
      <c r="AZ2" s="182"/>
      <c r="BA2" s="182"/>
      <c r="BB2" s="182"/>
      <c r="BC2" s="182"/>
      <c r="BD2" s="182"/>
      <c r="BE2" s="182"/>
      <c r="BS2" s="19" t="s">
        <v>9</v>
      </c>
      <c r="BT2" s="19" t="s">
        <v>10</v>
      </c>
    </row>
    <row r="3" spans="1:73" ht="6.95" customHeight="1" x14ac:dyDescent="0.3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2"/>
      <c r="BS3" s="19" t="s">
        <v>11</v>
      </c>
      <c r="BT3" s="19" t="s">
        <v>12</v>
      </c>
    </row>
    <row r="4" spans="1:73" ht="36.950000000000003" customHeight="1" x14ac:dyDescent="0.3">
      <c r="B4" s="23"/>
      <c r="C4" s="177" t="s">
        <v>13</v>
      </c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78"/>
      <c r="AA4" s="178"/>
      <c r="AB4" s="178"/>
      <c r="AC4" s="178"/>
      <c r="AD4" s="178"/>
      <c r="AE4" s="178"/>
      <c r="AF4" s="178"/>
      <c r="AG4" s="178"/>
      <c r="AH4" s="178"/>
      <c r="AI4" s="178"/>
      <c r="AJ4" s="178"/>
      <c r="AK4" s="178"/>
      <c r="AL4" s="178"/>
      <c r="AM4" s="178"/>
      <c r="AN4" s="178"/>
      <c r="AO4" s="178"/>
      <c r="AP4" s="178"/>
      <c r="AQ4" s="24"/>
      <c r="AS4" s="18" t="s">
        <v>14</v>
      </c>
      <c r="BE4" s="25" t="s">
        <v>15</v>
      </c>
      <c r="BS4" s="19" t="s">
        <v>16</v>
      </c>
    </row>
    <row r="5" spans="1:73" ht="14.45" customHeight="1" x14ac:dyDescent="0.3">
      <c r="B5" s="23"/>
      <c r="D5" s="26" t="s">
        <v>17</v>
      </c>
      <c r="K5" s="181" t="s">
        <v>18</v>
      </c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K5" s="182"/>
      <c r="AL5" s="182"/>
      <c r="AM5" s="182"/>
      <c r="AN5" s="182"/>
      <c r="AO5" s="182"/>
      <c r="AQ5" s="24"/>
      <c r="BE5" s="179" t="s">
        <v>19</v>
      </c>
      <c r="BS5" s="19" t="s">
        <v>9</v>
      </c>
    </row>
    <row r="6" spans="1:73" ht="36.950000000000003" customHeight="1" x14ac:dyDescent="0.3">
      <c r="B6" s="23"/>
      <c r="D6" s="28" t="s">
        <v>20</v>
      </c>
      <c r="K6" s="183" t="s">
        <v>21</v>
      </c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  <c r="AL6" s="182"/>
      <c r="AM6" s="182"/>
      <c r="AN6" s="182"/>
      <c r="AO6" s="182"/>
      <c r="AQ6" s="24"/>
      <c r="BE6" s="180"/>
      <c r="BS6" s="19" t="s">
        <v>9</v>
      </c>
    </row>
    <row r="7" spans="1:73" ht="14.45" customHeight="1" x14ac:dyDescent="0.3">
      <c r="B7" s="23"/>
      <c r="D7" s="29" t="s">
        <v>22</v>
      </c>
      <c r="K7" s="27" t="s">
        <v>23</v>
      </c>
      <c r="AK7" s="29" t="s">
        <v>24</v>
      </c>
      <c r="AN7" s="27" t="s">
        <v>23</v>
      </c>
      <c r="AQ7" s="24"/>
      <c r="BE7" s="180"/>
      <c r="BS7" s="19" t="s">
        <v>9</v>
      </c>
    </row>
    <row r="8" spans="1:73" ht="14.45" customHeight="1" x14ac:dyDescent="0.3">
      <c r="B8" s="23"/>
      <c r="D8" s="29" t="s">
        <v>25</v>
      </c>
      <c r="K8" s="27" t="s">
        <v>26</v>
      </c>
      <c r="AK8" s="29" t="s">
        <v>27</v>
      </c>
      <c r="AN8" s="30"/>
      <c r="AQ8" s="24"/>
      <c r="BE8" s="180"/>
      <c r="BS8" s="19" t="s">
        <v>9</v>
      </c>
    </row>
    <row r="9" spans="1:73" ht="14.45" customHeight="1" x14ac:dyDescent="0.3">
      <c r="B9" s="23"/>
      <c r="AQ9" s="24"/>
      <c r="BE9" s="180"/>
      <c r="BS9" s="19" t="s">
        <v>9</v>
      </c>
    </row>
    <row r="10" spans="1:73" ht="14.45" customHeight="1" x14ac:dyDescent="0.3">
      <c r="B10" s="23"/>
      <c r="D10" s="29" t="s">
        <v>28</v>
      </c>
      <c r="AK10" s="29" t="s">
        <v>29</v>
      </c>
      <c r="AN10" s="27" t="s">
        <v>23</v>
      </c>
      <c r="AQ10" s="24"/>
      <c r="BE10" s="180"/>
      <c r="BS10" s="19" t="s">
        <v>9</v>
      </c>
    </row>
    <row r="11" spans="1:73" ht="18.399999999999999" customHeight="1" x14ac:dyDescent="0.3">
      <c r="B11" s="23"/>
      <c r="E11" s="27" t="s">
        <v>30</v>
      </c>
      <c r="AK11" s="29" t="s">
        <v>31</v>
      </c>
      <c r="AN11" s="27" t="s">
        <v>23</v>
      </c>
      <c r="AQ11" s="24"/>
      <c r="BE11" s="180"/>
      <c r="BS11" s="19" t="s">
        <v>9</v>
      </c>
    </row>
    <row r="12" spans="1:73" ht="6.95" customHeight="1" x14ac:dyDescent="0.3">
      <c r="B12" s="23"/>
      <c r="AQ12" s="24"/>
      <c r="BE12" s="180"/>
      <c r="BS12" s="19" t="s">
        <v>9</v>
      </c>
    </row>
    <row r="13" spans="1:73" ht="14.45" customHeight="1" x14ac:dyDescent="0.3">
      <c r="B13" s="23"/>
      <c r="D13" s="29" t="s">
        <v>32</v>
      </c>
      <c r="AK13" s="29" t="s">
        <v>29</v>
      </c>
      <c r="AN13" s="31" t="s">
        <v>33</v>
      </c>
      <c r="AQ13" s="24"/>
      <c r="BE13" s="180"/>
      <c r="BS13" s="19" t="s">
        <v>9</v>
      </c>
    </row>
    <row r="14" spans="1:73" x14ac:dyDescent="0.3">
      <c r="B14" s="23"/>
      <c r="E14" s="184" t="s">
        <v>33</v>
      </c>
      <c r="F14" s="185"/>
      <c r="G14" s="185"/>
      <c r="H14" s="185"/>
      <c r="I14" s="185"/>
      <c r="J14" s="185"/>
      <c r="K14" s="185"/>
      <c r="L14" s="185"/>
      <c r="M14" s="185"/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85"/>
      <c r="Z14" s="185"/>
      <c r="AA14" s="185"/>
      <c r="AB14" s="185"/>
      <c r="AC14" s="185"/>
      <c r="AD14" s="185"/>
      <c r="AE14" s="185"/>
      <c r="AF14" s="185"/>
      <c r="AG14" s="185"/>
      <c r="AH14" s="185"/>
      <c r="AI14" s="185"/>
      <c r="AJ14" s="185"/>
      <c r="AK14" s="29" t="s">
        <v>31</v>
      </c>
      <c r="AN14" s="31" t="s">
        <v>33</v>
      </c>
      <c r="AQ14" s="24"/>
      <c r="BE14" s="180"/>
      <c r="BS14" s="19" t="s">
        <v>9</v>
      </c>
    </row>
    <row r="15" spans="1:73" ht="6.95" customHeight="1" x14ac:dyDescent="0.3">
      <c r="B15" s="23"/>
      <c r="AQ15" s="24"/>
      <c r="BE15" s="180"/>
      <c r="BS15" s="19" t="s">
        <v>6</v>
      </c>
    </row>
    <row r="16" spans="1:73" ht="14.45" customHeight="1" x14ac:dyDescent="0.3">
      <c r="B16" s="23"/>
      <c r="D16" s="29" t="s">
        <v>34</v>
      </c>
      <c r="AK16" s="29" t="s">
        <v>29</v>
      </c>
      <c r="AN16" s="27" t="s">
        <v>23</v>
      </c>
      <c r="AQ16" s="24"/>
      <c r="BE16" s="180"/>
      <c r="BS16" s="19" t="s">
        <v>6</v>
      </c>
    </row>
    <row r="17" spans="2:71" ht="18.399999999999999" customHeight="1" x14ac:dyDescent="0.3">
      <c r="B17" s="23"/>
      <c r="E17" s="27" t="s">
        <v>35</v>
      </c>
      <c r="AK17" s="29" t="s">
        <v>31</v>
      </c>
      <c r="AN17" s="27" t="s">
        <v>23</v>
      </c>
      <c r="AQ17" s="24"/>
      <c r="BE17" s="180"/>
      <c r="BS17" s="19" t="s">
        <v>36</v>
      </c>
    </row>
    <row r="18" spans="2:71" ht="6.95" customHeight="1" x14ac:dyDescent="0.3">
      <c r="B18" s="23"/>
      <c r="AQ18" s="24"/>
      <c r="BE18" s="180"/>
      <c r="BS18" s="19" t="s">
        <v>11</v>
      </c>
    </row>
    <row r="19" spans="2:71" ht="14.45" customHeight="1" x14ac:dyDescent="0.3">
      <c r="B19" s="23"/>
      <c r="D19" s="29" t="s">
        <v>37</v>
      </c>
      <c r="AK19" s="29" t="s">
        <v>29</v>
      </c>
      <c r="AN19" s="27" t="s">
        <v>23</v>
      </c>
      <c r="AQ19" s="24"/>
      <c r="BE19" s="180"/>
      <c r="BS19" s="19" t="s">
        <v>11</v>
      </c>
    </row>
    <row r="20" spans="2:71" ht="18.399999999999999" customHeight="1" x14ac:dyDescent="0.3">
      <c r="B20" s="23"/>
      <c r="E20" s="27" t="s">
        <v>38</v>
      </c>
      <c r="AK20" s="29" t="s">
        <v>31</v>
      </c>
      <c r="AN20" s="27" t="s">
        <v>23</v>
      </c>
      <c r="AQ20" s="24"/>
      <c r="BE20" s="180"/>
    </row>
    <row r="21" spans="2:71" ht="6.95" customHeight="1" x14ac:dyDescent="0.3">
      <c r="B21" s="23"/>
      <c r="AQ21" s="24"/>
      <c r="BE21" s="180"/>
    </row>
    <row r="22" spans="2:71" x14ac:dyDescent="0.3">
      <c r="B22" s="23"/>
      <c r="D22" s="29" t="s">
        <v>39</v>
      </c>
      <c r="AQ22" s="24"/>
      <c r="BE22" s="180"/>
    </row>
    <row r="23" spans="2:71" ht="16.5" customHeight="1" x14ac:dyDescent="0.3">
      <c r="B23" s="23"/>
      <c r="E23" s="186" t="s">
        <v>23</v>
      </c>
      <c r="F23" s="186"/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  <c r="AF23" s="186"/>
      <c r="AG23" s="186"/>
      <c r="AH23" s="186"/>
      <c r="AI23" s="186"/>
      <c r="AJ23" s="186"/>
      <c r="AK23" s="186"/>
      <c r="AL23" s="186"/>
      <c r="AM23" s="186"/>
      <c r="AN23" s="186"/>
      <c r="AQ23" s="24"/>
      <c r="BE23" s="180"/>
    </row>
    <row r="24" spans="2:71" ht="6.95" customHeight="1" x14ac:dyDescent="0.3">
      <c r="B24" s="23"/>
      <c r="AQ24" s="24"/>
      <c r="BE24" s="180"/>
    </row>
    <row r="25" spans="2:71" ht="6.95" customHeight="1" x14ac:dyDescent="0.3">
      <c r="B25" s="23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Q25" s="24"/>
      <c r="BE25" s="180"/>
    </row>
    <row r="26" spans="2:71" ht="14.45" customHeight="1" x14ac:dyDescent="0.3">
      <c r="B26" s="23"/>
      <c r="D26" s="33" t="s">
        <v>40</v>
      </c>
      <c r="AK26" s="187">
        <f>ROUND(AG87,0)</f>
        <v>0</v>
      </c>
      <c r="AL26" s="182"/>
      <c r="AM26" s="182"/>
      <c r="AN26" s="182"/>
      <c r="AO26" s="182"/>
      <c r="AQ26" s="24"/>
      <c r="BE26" s="180"/>
    </row>
    <row r="27" spans="2:71" ht="14.45" customHeight="1" x14ac:dyDescent="0.3">
      <c r="B27" s="23"/>
      <c r="D27" s="33" t="s">
        <v>41</v>
      </c>
      <c r="AK27" s="187">
        <f>ROUND(AG91,0)</f>
        <v>0</v>
      </c>
      <c r="AL27" s="187"/>
      <c r="AM27" s="187"/>
      <c r="AN27" s="187"/>
      <c r="AO27" s="187"/>
      <c r="AQ27" s="24"/>
      <c r="BE27" s="180"/>
    </row>
    <row r="28" spans="2:71" s="1" customFormat="1" ht="6.95" customHeight="1" x14ac:dyDescent="0.3">
      <c r="B28" s="34"/>
      <c r="AQ28" s="35"/>
      <c r="BE28" s="180"/>
    </row>
    <row r="29" spans="2:71" s="1" customFormat="1" ht="25.9" customHeight="1" x14ac:dyDescent="0.3">
      <c r="B29" s="34"/>
      <c r="D29" s="36" t="s">
        <v>42</v>
      </c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188">
        <f>ROUND(AK26+AK27,0)</f>
        <v>0</v>
      </c>
      <c r="AL29" s="189"/>
      <c r="AM29" s="189"/>
      <c r="AN29" s="189"/>
      <c r="AO29" s="189"/>
      <c r="AQ29" s="35"/>
      <c r="BE29" s="180"/>
    </row>
    <row r="30" spans="2:71" s="1" customFormat="1" ht="6.95" customHeight="1" x14ac:dyDescent="0.3">
      <c r="B30" s="34"/>
      <c r="AQ30" s="35"/>
      <c r="BE30" s="180"/>
    </row>
    <row r="31" spans="2:71" s="2" customFormat="1" ht="14.45" customHeight="1" x14ac:dyDescent="0.3">
      <c r="B31" s="38"/>
      <c r="D31" s="39" t="s">
        <v>43</v>
      </c>
      <c r="F31" s="39" t="s">
        <v>44</v>
      </c>
      <c r="L31" s="190">
        <v>0.21</v>
      </c>
      <c r="M31" s="191"/>
      <c r="N31" s="191"/>
      <c r="O31" s="191"/>
      <c r="T31" s="41" t="s">
        <v>45</v>
      </c>
      <c r="W31" s="192">
        <f>ROUND(AZ87+SUM(CD92:CD96),0)</f>
        <v>0</v>
      </c>
      <c r="X31" s="191"/>
      <c r="Y31" s="191"/>
      <c r="Z31" s="191"/>
      <c r="AA31" s="191"/>
      <c r="AB31" s="191"/>
      <c r="AC31" s="191"/>
      <c r="AD31" s="191"/>
      <c r="AE31" s="191"/>
      <c r="AK31" s="192">
        <f>ROUND(AV87+SUM(BY92:BY96),0)</f>
        <v>0</v>
      </c>
      <c r="AL31" s="191"/>
      <c r="AM31" s="191"/>
      <c r="AN31" s="191"/>
      <c r="AO31" s="191"/>
      <c r="AQ31" s="42"/>
      <c r="BE31" s="180"/>
    </row>
    <row r="32" spans="2:71" s="2" customFormat="1" ht="14.45" customHeight="1" x14ac:dyDescent="0.3">
      <c r="B32" s="38"/>
      <c r="F32" s="39" t="s">
        <v>46</v>
      </c>
      <c r="L32" s="190">
        <v>0.15</v>
      </c>
      <c r="M32" s="191"/>
      <c r="N32" s="191"/>
      <c r="O32" s="191"/>
      <c r="T32" s="41" t="s">
        <v>45</v>
      </c>
      <c r="W32" s="192">
        <f>ROUND(BA87+SUM(CE92:CE96),0)</f>
        <v>0</v>
      </c>
      <c r="X32" s="191"/>
      <c r="Y32" s="191"/>
      <c r="Z32" s="191"/>
      <c r="AA32" s="191"/>
      <c r="AB32" s="191"/>
      <c r="AC32" s="191"/>
      <c r="AD32" s="191"/>
      <c r="AE32" s="191"/>
      <c r="AK32" s="192">
        <f>ROUND(AW87+SUM(BZ92:BZ96),0)</f>
        <v>0</v>
      </c>
      <c r="AL32" s="191"/>
      <c r="AM32" s="191"/>
      <c r="AN32" s="191"/>
      <c r="AO32" s="191"/>
      <c r="AQ32" s="42"/>
      <c r="BE32" s="180"/>
    </row>
    <row r="33" spans="2:57" s="2" customFormat="1" ht="14.45" hidden="1" customHeight="1" x14ac:dyDescent="0.3">
      <c r="B33" s="38"/>
      <c r="F33" s="39" t="s">
        <v>47</v>
      </c>
      <c r="L33" s="190">
        <v>0.21</v>
      </c>
      <c r="M33" s="191"/>
      <c r="N33" s="191"/>
      <c r="O33" s="191"/>
      <c r="T33" s="41" t="s">
        <v>45</v>
      </c>
      <c r="W33" s="192">
        <f>ROUND(BB87+SUM(CF92:CF96),0)</f>
        <v>0</v>
      </c>
      <c r="X33" s="191"/>
      <c r="Y33" s="191"/>
      <c r="Z33" s="191"/>
      <c r="AA33" s="191"/>
      <c r="AB33" s="191"/>
      <c r="AC33" s="191"/>
      <c r="AD33" s="191"/>
      <c r="AE33" s="191"/>
      <c r="AK33" s="192">
        <v>0</v>
      </c>
      <c r="AL33" s="191"/>
      <c r="AM33" s="191"/>
      <c r="AN33" s="191"/>
      <c r="AO33" s="191"/>
      <c r="AQ33" s="42"/>
      <c r="BE33" s="180"/>
    </row>
    <row r="34" spans="2:57" s="2" customFormat="1" ht="14.45" hidden="1" customHeight="1" x14ac:dyDescent="0.3">
      <c r="B34" s="38"/>
      <c r="F34" s="39" t="s">
        <v>48</v>
      </c>
      <c r="L34" s="190">
        <v>0.15</v>
      </c>
      <c r="M34" s="191"/>
      <c r="N34" s="191"/>
      <c r="O34" s="191"/>
      <c r="T34" s="41" t="s">
        <v>45</v>
      </c>
      <c r="W34" s="192">
        <f>ROUND(BC87+SUM(CG92:CG96),0)</f>
        <v>0</v>
      </c>
      <c r="X34" s="191"/>
      <c r="Y34" s="191"/>
      <c r="Z34" s="191"/>
      <c r="AA34" s="191"/>
      <c r="AB34" s="191"/>
      <c r="AC34" s="191"/>
      <c r="AD34" s="191"/>
      <c r="AE34" s="191"/>
      <c r="AK34" s="192">
        <v>0</v>
      </c>
      <c r="AL34" s="191"/>
      <c r="AM34" s="191"/>
      <c r="AN34" s="191"/>
      <c r="AO34" s="191"/>
      <c r="AQ34" s="42"/>
      <c r="BE34" s="180"/>
    </row>
    <row r="35" spans="2:57" s="2" customFormat="1" ht="14.45" hidden="1" customHeight="1" x14ac:dyDescent="0.3">
      <c r="B35" s="38"/>
      <c r="F35" s="39" t="s">
        <v>49</v>
      </c>
      <c r="L35" s="190">
        <v>0</v>
      </c>
      <c r="M35" s="191"/>
      <c r="N35" s="191"/>
      <c r="O35" s="191"/>
      <c r="T35" s="41" t="s">
        <v>45</v>
      </c>
      <c r="W35" s="192">
        <f>ROUND(BD87+SUM(CH92:CH96),0)</f>
        <v>0</v>
      </c>
      <c r="X35" s="191"/>
      <c r="Y35" s="191"/>
      <c r="Z35" s="191"/>
      <c r="AA35" s="191"/>
      <c r="AB35" s="191"/>
      <c r="AC35" s="191"/>
      <c r="AD35" s="191"/>
      <c r="AE35" s="191"/>
      <c r="AK35" s="192">
        <v>0</v>
      </c>
      <c r="AL35" s="191"/>
      <c r="AM35" s="191"/>
      <c r="AN35" s="191"/>
      <c r="AO35" s="191"/>
      <c r="AQ35" s="42"/>
    </row>
    <row r="36" spans="2:57" s="1" customFormat="1" ht="6.95" customHeight="1" x14ac:dyDescent="0.3">
      <c r="B36" s="34"/>
      <c r="AQ36" s="35"/>
    </row>
    <row r="37" spans="2:57" s="1" customFormat="1" ht="25.9" customHeight="1" x14ac:dyDescent="0.3">
      <c r="B37" s="34"/>
      <c r="C37" s="43"/>
      <c r="D37" s="44" t="s">
        <v>50</v>
      </c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6" t="s">
        <v>51</v>
      </c>
      <c r="U37" s="45"/>
      <c r="V37" s="45"/>
      <c r="W37" s="45"/>
      <c r="X37" s="193" t="s">
        <v>52</v>
      </c>
      <c r="Y37" s="194"/>
      <c r="Z37" s="194"/>
      <c r="AA37" s="194"/>
      <c r="AB37" s="194"/>
      <c r="AC37" s="45"/>
      <c r="AD37" s="45"/>
      <c r="AE37" s="45"/>
      <c r="AF37" s="45"/>
      <c r="AG37" s="45"/>
      <c r="AH37" s="45"/>
      <c r="AI37" s="45"/>
      <c r="AJ37" s="45"/>
      <c r="AK37" s="195">
        <f>SUM(AK29:AK35)</f>
        <v>0</v>
      </c>
      <c r="AL37" s="194"/>
      <c r="AM37" s="194"/>
      <c r="AN37" s="194"/>
      <c r="AO37" s="196"/>
      <c r="AP37" s="43"/>
      <c r="AQ37" s="35"/>
    </row>
    <row r="38" spans="2:57" s="1" customFormat="1" ht="14.45" customHeight="1" x14ac:dyDescent="0.3">
      <c r="B38" s="34"/>
      <c r="AQ38" s="35"/>
    </row>
    <row r="39" spans="2:57" ht="13.5" x14ac:dyDescent="0.3">
      <c r="B39" s="23"/>
      <c r="AQ39" s="24"/>
    </row>
    <row r="40" spans="2:57" ht="13.5" x14ac:dyDescent="0.3">
      <c r="B40" s="23"/>
      <c r="AQ40" s="24"/>
    </row>
    <row r="41" spans="2:57" ht="13.5" x14ac:dyDescent="0.3">
      <c r="B41" s="23"/>
      <c r="AQ41" s="24"/>
    </row>
    <row r="42" spans="2:57" ht="13.5" x14ac:dyDescent="0.3">
      <c r="B42" s="23"/>
      <c r="AQ42" s="24"/>
    </row>
    <row r="43" spans="2:57" ht="13.5" x14ac:dyDescent="0.3">
      <c r="B43" s="23"/>
      <c r="AQ43" s="24"/>
    </row>
    <row r="44" spans="2:57" ht="13.5" x14ac:dyDescent="0.3">
      <c r="B44" s="23"/>
      <c r="AQ44" s="24"/>
    </row>
    <row r="45" spans="2:57" ht="13.5" x14ac:dyDescent="0.3">
      <c r="B45" s="23"/>
      <c r="AQ45" s="24"/>
    </row>
    <row r="46" spans="2:57" ht="13.5" x14ac:dyDescent="0.3">
      <c r="B46" s="23"/>
      <c r="AQ46" s="24"/>
    </row>
    <row r="47" spans="2:57" ht="13.5" x14ac:dyDescent="0.3">
      <c r="B47" s="23"/>
      <c r="AQ47" s="24"/>
    </row>
    <row r="48" spans="2:57" ht="13.5" x14ac:dyDescent="0.3">
      <c r="B48" s="23"/>
      <c r="AQ48" s="24"/>
    </row>
    <row r="49" spans="2:43" s="1" customFormat="1" x14ac:dyDescent="0.3">
      <c r="B49" s="34"/>
      <c r="D49" s="47" t="s">
        <v>53</v>
      </c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9"/>
      <c r="AC49" s="47" t="s">
        <v>54</v>
      </c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9"/>
      <c r="AQ49" s="35"/>
    </row>
    <row r="50" spans="2:43" ht="13.5" x14ac:dyDescent="0.3">
      <c r="B50" s="23"/>
      <c r="D50" s="50"/>
      <c r="Z50" s="51"/>
      <c r="AC50" s="50"/>
      <c r="AO50" s="51"/>
      <c r="AQ50" s="24"/>
    </row>
    <row r="51" spans="2:43" ht="13.5" x14ac:dyDescent="0.3">
      <c r="B51" s="23"/>
      <c r="D51" s="50"/>
      <c r="Z51" s="51"/>
      <c r="AC51" s="50"/>
      <c r="AO51" s="51"/>
      <c r="AQ51" s="24"/>
    </row>
    <row r="52" spans="2:43" ht="13.5" x14ac:dyDescent="0.3">
      <c r="B52" s="23"/>
      <c r="D52" s="50"/>
      <c r="Z52" s="51"/>
      <c r="AC52" s="50"/>
      <c r="AO52" s="51"/>
      <c r="AQ52" s="24"/>
    </row>
    <row r="53" spans="2:43" ht="13.5" x14ac:dyDescent="0.3">
      <c r="B53" s="23"/>
      <c r="D53" s="50"/>
      <c r="Z53" s="51"/>
      <c r="AC53" s="50"/>
      <c r="AO53" s="51"/>
      <c r="AQ53" s="24"/>
    </row>
    <row r="54" spans="2:43" ht="13.5" x14ac:dyDescent="0.3">
      <c r="B54" s="23"/>
      <c r="D54" s="50"/>
      <c r="Z54" s="51"/>
      <c r="AC54" s="50"/>
      <c r="AO54" s="51"/>
      <c r="AQ54" s="24"/>
    </row>
    <row r="55" spans="2:43" ht="13.5" x14ac:dyDescent="0.3">
      <c r="B55" s="23"/>
      <c r="D55" s="50"/>
      <c r="Z55" s="51"/>
      <c r="AC55" s="50"/>
      <c r="AO55" s="51"/>
      <c r="AQ55" s="24"/>
    </row>
    <row r="56" spans="2:43" ht="13.5" x14ac:dyDescent="0.3">
      <c r="B56" s="23"/>
      <c r="D56" s="50"/>
      <c r="Z56" s="51"/>
      <c r="AC56" s="50"/>
      <c r="AO56" s="51"/>
      <c r="AQ56" s="24"/>
    </row>
    <row r="57" spans="2:43" ht="13.5" x14ac:dyDescent="0.3">
      <c r="B57" s="23"/>
      <c r="D57" s="50"/>
      <c r="Z57" s="51"/>
      <c r="AC57" s="50"/>
      <c r="AO57" s="51"/>
      <c r="AQ57" s="24"/>
    </row>
    <row r="58" spans="2:43" s="1" customFormat="1" x14ac:dyDescent="0.3">
      <c r="B58" s="34"/>
      <c r="D58" s="52" t="s">
        <v>55</v>
      </c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4" t="s">
        <v>56</v>
      </c>
      <c r="S58" s="53"/>
      <c r="T58" s="53"/>
      <c r="U58" s="53"/>
      <c r="V58" s="53"/>
      <c r="W58" s="53"/>
      <c r="X58" s="53"/>
      <c r="Y58" s="53"/>
      <c r="Z58" s="55"/>
      <c r="AC58" s="52" t="s">
        <v>55</v>
      </c>
      <c r="AD58" s="53"/>
      <c r="AE58" s="53"/>
      <c r="AF58" s="53"/>
      <c r="AG58" s="53"/>
      <c r="AH58" s="53"/>
      <c r="AI58" s="53"/>
      <c r="AJ58" s="53"/>
      <c r="AK58" s="53"/>
      <c r="AL58" s="53"/>
      <c r="AM58" s="54" t="s">
        <v>56</v>
      </c>
      <c r="AN58" s="53"/>
      <c r="AO58" s="55"/>
      <c r="AQ58" s="35"/>
    </row>
    <row r="59" spans="2:43" ht="13.5" x14ac:dyDescent="0.3">
      <c r="B59" s="23"/>
      <c r="AQ59" s="24"/>
    </row>
    <row r="60" spans="2:43" s="1" customFormat="1" x14ac:dyDescent="0.3">
      <c r="B60" s="34"/>
      <c r="D60" s="47" t="s">
        <v>57</v>
      </c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9"/>
      <c r="AC60" s="47" t="s">
        <v>58</v>
      </c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9"/>
      <c r="AQ60" s="35"/>
    </row>
    <row r="61" spans="2:43" ht="13.5" x14ac:dyDescent="0.3">
      <c r="B61" s="23"/>
      <c r="D61" s="50"/>
      <c r="Z61" s="51"/>
      <c r="AC61" s="50"/>
      <c r="AO61" s="51"/>
      <c r="AQ61" s="24"/>
    </row>
    <row r="62" spans="2:43" ht="13.5" x14ac:dyDescent="0.3">
      <c r="B62" s="23"/>
      <c r="D62" s="50"/>
      <c r="Z62" s="51"/>
      <c r="AC62" s="50"/>
      <c r="AO62" s="51"/>
      <c r="AQ62" s="24"/>
    </row>
    <row r="63" spans="2:43" ht="13.5" x14ac:dyDescent="0.3">
      <c r="B63" s="23"/>
      <c r="D63" s="50"/>
      <c r="Z63" s="51"/>
      <c r="AC63" s="50"/>
      <c r="AO63" s="51"/>
      <c r="AQ63" s="24"/>
    </row>
    <row r="64" spans="2:43" ht="13.5" x14ac:dyDescent="0.3">
      <c r="B64" s="23"/>
      <c r="D64" s="50"/>
      <c r="Z64" s="51"/>
      <c r="AC64" s="50"/>
      <c r="AO64" s="51"/>
      <c r="AQ64" s="24"/>
    </row>
    <row r="65" spans="2:43" ht="13.5" x14ac:dyDescent="0.3">
      <c r="B65" s="23"/>
      <c r="D65" s="50"/>
      <c r="Z65" s="51"/>
      <c r="AC65" s="50"/>
      <c r="AO65" s="51"/>
      <c r="AQ65" s="24"/>
    </row>
    <row r="66" spans="2:43" ht="13.5" x14ac:dyDescent="0.3">
      <c r="B66" s="23"/>
      <c r="D66" s="50"/>
      <c r="Z66" s="51"/>
      <c r="AC66" s="50"/>
      <c r="AO66" s="51"/>
      <c r="AQ66" s="24"/>
    </row>
    <row r="67" spans="2:43" ht="13.5" x14ac:dyDescent="0.3">
      <c r="B67" s="23"/>
      <c r="D67" s="50"/>
      <c r="Z67" s="51"/>
      <c r="AC67" s="50"/>
      <c r="AO67" s="51"/>
      <c r="AQ67" s="24"/>
    </row>
    <row r="68" spans="2:43" ht="13.5" x14ac:dyDescent="0.3">
      <c r="B68" s="23"/>
      <c r="D68" s="50"/>
      <c r="Z68" s="51"/>
      <c r="AC68" s="50"/>
      <c r="AO68" s="51"/>
      <c r="AQ68" s="24"/>
    </row>
    <row r="69" spans="2:43" s="1" customFormat="1" x14ac:dyDescent="0.3">
      <c r="B69" s="34"/>
      <c r="D69" s="52" t="s">
        <v>55</v>
      </c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4" t="s">
        <v>56</v>
      </c>
      <c r="S69" s="53"/>
      <c r="T69" s="53"/>
      <c r="U69" s="53"/>
      <c r="V69" s="53"/>
      <c r="W69" s="53"/>
      <c r="X69" s="53"/>
      <c r="Y69" s="53"/>
      <c r="Z69" s="55"/>
      <c r="AC69" s="52" t="s">
        <v>55</v>
      </c>
      <c r="AD69" s="53"/>
      <c r="AE69" s="53"/>
      <c r="AF69" s="53"/>
      <c r="AG69" s="53"/>
      <c r="AH69" s="53"/>
      <c r="AI69" s="53"/>
      <c r="AJ69" s="53"/>
      <c r="AK69" s="53"/>
      <c r="AL69" s="53"/>
      <c r="AM69" s="54" t="s">
        <v>56</v>
      </c>
      <c r="AN69" s="53"/>
      <c r="AO69" s="55"/>
      <c r="AQ69" s="35"/>
    </row>
    <row r="70" spans="2:43" s="1" customFormat="1" ht="6.95" customHeight="1" x14ac:dyDescent="0.3">
      <c r="B70" s="34"/>
      <c r="AQ70" s="35"/>
    </row>
    <row r="71" spans="2:43" s="1" customFormat="1" ht="6.95" customHeight="1" x14ac:dyDescent="0.3">
      <c r="B71" s="56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7"/>
      <c r="AL71" s="57"/>
      <c r="AM71" s="57"/>
      <c r="AN71" s="57"/>
      <c r="AO71" s="57"/>
      <c r="AP71" s="57"/>
      <c r="AQ71" s="58"/>
    </row>
    <row r="75" spans="2:43" s="1" customFormat="1" ht="6.95" customHeight="1" x14ac:dyDescent="0.3">
      <c r="B75" s="59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  <c r="AE75" s="60"/>
      <c r="AF75" s="60"/>
      <c r="AG75" s="60"/>
      <c r="AH75" s="60"/>
      <c r="AI75" s="60"/>
      <c r="AJ75" s="60"/>
      <c r="AK75" s="60"/>
      <c r="AL75" s="60"/>
      <c r="AM75" s="60"/>
      <c r="AN75" s="60"/>
      <c r="AO75" s="60"/>
      <c r="AP75" s="60"/>
      <c r="AQ75" s="61"/>
    </row>
    <row r="76" spans="2:43" s="1" customFormat="1" ht="36.950000000000003" customHeight="1" x14ac:dyDescent="0.3">
      <c r="B76" s="34"/>
      <c r="C76" s="177" t="s">
        <v>59</v>
      </c>
      <c r="D76" s="178"/>
      <c r="E76" s="178"/>
      <c r="F76" s="178"/>
      <c r="G76" s="178"/>
      <c r="H76" s="178"/>
      <c r="I76" s="178"/>
      <c r="J76" s="178"/>
      <c r="K76" s="178"/>
      <c r="L76" s="178"/>
      <c r="M76" s="178"/>
      <c r="N76" s="178"/>
      <c r="O76" s="178"/>
      <c r="P76" s="178"/>
      <c r="Q76" s="178"/>
      <c r="R76" s="178"/>
      <c r="S76" s="178"/>
      <c r="T76" s="178"/>
      <c r="U76" s="178"/>
      <c r="V76" s="178"/>
      <c r="W76" s="178"/>
      <c r="X76" s="178"/>
      <c r="Y76" s="178"/>
      <c r="Z76" s="178"/>
      <c r="AA76" s="178"/>
      <c r="AB76" s="178"/>
      <c r="AC76" s="178"/>
      <c r="AD76" s="178"/>
      <c r="AE76" s="178"/>
      <c r="AF76" s="178"/>
      <c r="AG76" s="178"/>
      <c r="AH76" s="178"/>
      <c r="AI76" s="178"/>
      <c r="AJ76" s="178"/>
      <c r="AK76" s="178"/>
      <c r="AL76" s="178"/>
      <c r="AM76" s="178"/>
      <c r="AN76" s="178"/>
      <c r="AO76" s="178"/>
      <c r="AP76" s="178"/>
      <c r="AQ76" s="35"/>
    </row>
    <row r="77" spans="2:43" s="3" customFormat="1" ht="14.45" customHeight="1" x14ac:dyDescent="0.3">
      <c r="B77" s="62"/>
      <c r="C77" s="29" t="s">
        <v>17</v>
      </c>
      <c r="L77" s="3" t="str">
        <f>K5</f>
        <v>R</v>
      </c>
      <c r="AQ77" s="63"/>
    </row>
    <row r="78" spans="2:43" s="4" customFormat="1" ht="36.950000000000003" customHeight="1" x14ac:dyDescent="0.3">
      <c r="B78" s="64"/>
      <c r="C78" s="65" t="s">
        <v>20</v>
      </c>
      <c r="L78" s="197" t="str">
        <f>K6</f>
        <v>Výměna podlahových krytin v budově 1. stupně ZŠ</v>
      </c>
      <c r="M78" s="198"/>
      <c r="N78" s="198"/>
      <c r="O78" s="198"/>
      <c r="P78" s="198"/>
      <c r="Q78" s="198"/>
      <c r="R78" s="198"/>
      <c r="S78" s="198"/>
      <c r="T78" s="198"/>
      <c r="U78" s="198"/>
      <c r="V78" s="198"/>
      <c r="W78" s="198"/>
      <c r="X78" s="198"/>
      <c r="Y78" s="198"/>
      <c r="Z78" s="198"/>
      <c r="AA78" s="198"/>
      <c r="AB78" s="198"/>
      <c r="AC78" s="198"/>
      <c r="AD78" s="198"/>
      <c r="AE78" s="198"/>
      <c r="AF78" s="198"/>
      <c r="AG78" s="198"/>
      <c r="AH78" s="198"/>
      <c r="AI78" s="198"/>
      <c r="AJ78" s="198"/>
      <c r="AK78" s="198"/>
      <c r="AL78" s="198"/>
      <c r="AM78" s="198"/>
      <c r="AN78" s="198"/>
      <c r="AO78" s="198"/>
      <c r="AQ78" s="66"/>
    </row>
    <row r="79" spans="2:43" s="1" customFormat="1" ht="6.95" customHeight="1" x14ac:dyDescent="0.3">
      <c r="B79" s="34"/>
      <c r="AQ79" s="35"/>
    </row>
    <row r="80" spans="2:43" s="1" customFormat="1" x14ac:dyDescent="0.3">
      <c r="B80" s="34"/>
      <c r="C80" s="29" t="s">
        <v>25</v>
      </c>
      <c r="L80" s="67" t="str">
        <f>IF(K8="","",K8)</f>
        <v>Písek - Mírové nám. 1466</v>
      </c>
      <c r="AI80" s="29" t="s">
        <v>27</v>
      </c>
      <c r="AM80" s="68" t="str">
        <f>IF(AN8= "","",AN8)</f>
        <v/>
      </c>
      <c r="AQ80" s="35"/>
    </row>
    <row r="81" spans="1:89" s="1" customFormat="1" ht="6.95" customHeight="1" x14ac:dyDescent="0.3">
      <c r="B81" s="34"/>
      <c r="AQ81" s="35"/>
    </row>
    <row r="82" spans="1:89" s="1" customFormat="1" x14ac:dyDescent="0.3">
      <c r="B82" s="34"/>
      <c r="C82" s="29" t="s">
        <v>28</v>
      </c>
      <c r="L82" s="3" t="str">
        <f>IF(E11= "","",E11)</f>
        <v>ZŠ E. Beneše a MŠ Písek, Mírové nám. 1466</v>
      </c>
      <c r="AI82" s="29" t="s">
        <v>34</v>
      </c>
      <c r="AM82" s="199" t="str">
        <f>IF(E17="","",E17)</f>
        <v>Petr Albrecht - PROJKA</v>
      </c>
      <c r="AN82" s="199"/>
      <c r="AO82" s="199"/>
      <c r="AP82" s="199"/>
      <c r="AQ82" s="35"/>
      <c r="AS82" s="200" t="s">
        <v>60</v>
      </c>
      <c r="AT82" s="201"/>
      <c r="AU82" s="48"/>
      <c r="AV82" s="48"/>
      <c r="AW82" s="48"/>
      <c r="AX82" s="48"/>
      <c r="AY82" s="48"/>
      <c r="AZ82" s="48"/>
      <c r="BA82" s="48"/>
      <c r="BB82" s="48"/>
      <c r="BC82" s="48"/>
      <c r="BD82" s="49"/>
    </row>
    <row r="83" spans="1:89" s="1" customFormat="1" x14ac:dyDescent="0.3">
      <c r="B83" s="34"/>
      <c r="C83" s="29" t="s">
        <v>32</v>
      </c>
      <c r="L83" s="3" t="str">
        <f>IF(E14= "Vyplň údaj","",E14)</f>
        <v/>
      </c>
      <c r="AI83" s="29" t="s">
        <v>37</v>
      </c>
      <c r="AM83" s="199" t="str">
        <f>IF(E20="","",E20)</f>
        <v>Petr Albrecht</v>
      </c>
      <c r="AN83" s="199"/>
      <c r="AO83" s="199"/>
      <c r="AP83" s="199"/>
      <c r="AQ83" s="35"/>
      <c r="AS83" s="202"/>
      <c r="AT83" s="203"/>
      <c r="BD83" s="69"/>
    </row>
    <row r="84" spans="1:89" s="1" customFormat="1" ht="10.9" customHeight="1" x14ac:dyDescent="0.3">
      <c r="B84" s="34"/>
      <c r="AQ84" s="35"/>
      <c r="AS84" s="202"/>
      <c r="AT84" s="203"/>
      <c r="BD84" s="69"/>
    </row>
    <row r="85" spans="1:89" s="1" customFormat="1" ht="29.25" customHeight="1" x14ac:dyDescent="0.3">
      <c r="B85" s="34"/>
      <c r="C85" s="204" t="s">
        <v>61</v>
      </c>
      <c r="D85" s="205"/>
      <c r="E85" s="205"/>
      <c r="F85" s="205"/>
      <c r="G85" s="205"/>
      <c r="H85" s="70"/>
      <c r="I85" s="206" t="s">
        <v>62</v>
      </c>
      <c r="J85" s="205"/>
      <c r="K85" s="205"/>
      <c r="L85" s="205"/>
      <c r="M85" s="205"/>
      <c r="N85" s="205"/>
      <c r="O85" s="205"/>
      <c r="P85" s="205"/>
      <c r="Q85" s="205"/>
      <c r="R85" s="205"/>
      <c r="S85" s="205"/>
      <c r="T85" s="205"/>
      <c r="U85" s="205"/>
      <c r="V85" s="205"/>
      <c r="W85" s="205"/>
      <c r="X85" s="205"/>
      <c r="Y85" s="205"/>
      <c r="Z85" s="205"/>
      <c r="AA85" s="205"/>
      <c r="AB85" s="205"/>
      <c r="AC85" s="205"/>
      <c r="AD85" s="205"/>
      <c r="AE85" s="205"/>
      <c r="AF85" s="205"/>
      <c r="AG85" s="206" t="s">
        <v>63</v>
      </c>
      <c r="AH85" s="205"/>
      <c r="AI85" s="205"/>
      <c r="AJ85" s="205"/>
      <c r="AK85" s="205"/>
      <c r="AL85" s="205"/>
      <c r="AM85" s="205"/>
      <c r="AN85" s="206" t="s">
        <v>64</v>
      </c>
      <c r="AO85" s="205"/>
      <c r="AP85" s="207"/>
      <c r="AQ85" s="35"/>
      <c r="AS85" s="71" t="s">
        <v>65</v>
      </c>
      <c r="AT85" s="72" t="s">
        <v>66</v>
      </c>
      <c r="AU85" s="72" t="s">
        <v>67</v>
      </c>
      <c r="AV85" s="72" t="s">
        <v>68</v>
      </c>
      <c r="AW85" s="72" t="s">
        <v>69</v>
      </c>
      <c r="AX85" s="72" t="s">
        <v>70</v>
      </c>
      <c r="AY85" s="72" t="s">
        <v>71</v>
      </c>
      <c r="AZ85" s="72" t="s">
        <v>72</v>
      </c>
      <c r="BA85" s="72" t="s">
        <v>73</v>
      </c>
      <c r="BB85" s="72" t="s">
        <v>74</v>
      </c>
      <c r="BC85" s="72" t="s">
        <v>75</v>
      </c>
      <c r="BD85" s="73" t="s">
        <v>76</v>
      </c>
    </row>
    <row r="86" spans="1:89" s="1" customFormat="1" ht="10.9" customHeight="1" x14ac:dyDescent="0.3">
      <c r="B86" s="34"/>
      <c r="AQ86" s="35"/>
      <c r="AS86" s="74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9"/>
    </row>
    <row r="87" spans="1:89" s="4" customFormat="1" ht="32.450000000000003" customHeight="1" x14ac:dyDescent="0.3">
      <c r="B87" s="64"/>
      <c r="C87" s="75" t="s">
        <v>77</v>
      </c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6"/>
      <c r="S87" s="76"/>
      <c r="T87" s="76"/>
      <c r="U87" s="76"/>
      <c r="V87" s="76"/>
      <c r="W87" s="76"/>
      <c r="X87" s="76"/>
      <c r="Y87" s="76"/>
      <c r="Z87" s="76"/>
      <c r="AA87" s="76"/>
      <c r="AB87" s="76"/>
      <c r="AC87" s="76"/>
      <c r="AD87" s="76"/>
      <c r="AE87" s="76"/>
      <c r="AF87" s="76"/>
      <c r="AG87" s="215">
        <f>ROUND(SUM(AG88:AG89),0)</f>
        <v>0</v>
      </c>
      <c r="AH87" s="215"/>
      <c r="AI87" s="215"/>
      <c r="AJ87" s="215"/>
      <c r="AK87" s="215"/>
      <c r="AL87" s="215"/>
      <c r="AM87" s="215"/>
      <c r="AN87" s="216">
        <f>SUM(AG87,AT87)</f>
        <v>0</v>
      </c>
      <c r="AO87" s="216"/>
      <c r="AP87" s="216"/>
      <c r="AQ87" s="66"/>
      <c r="AS87" s="77">
        <f>ROUND(SUM(AS88:AS89),0)</f>
        <v>0</v>
      </c>
      <c r="AT87" s="78">
        <f>ROUND(SUM(AV87:AW87),0)</f>
        <v>0</v>
      </c>
      <c r="AU87" s="79">
        <f>ROUND(SUM(AU88:AU89),5)</f>
        <v>0</v>
      </c>
      <c r="AV87" s="78">
        <f>ROUND(AZ87*L31,0)</f>
        <v>0</v>
      </c>
      <c r="AW87" s="78">
        <f>ROUND(BA87*L32,0)</f>
        <v>0</v>
      </c>
      <c r="AX87" s="78">
        <f>ROUND(BB87*L31,0)</f>
        <v>0</v>
      </c>
      <c r="AY87" s="78">
        <f>ROUND(BC87*L32,0)</f>
        <v>0</v>
      </c>
      <c r="AZ87" s="78">
        <f>ROUND(SUM(AZ88:AZ89),0)</f>
        <v>0</v>
      </c>
      <c r="BA87" s="78">
        <f>ROUND(SUM(BA88:BA89),0)</f>
        <v>0</v>
      </c>
      <c r="BB87" s="78">
        <f>ROUND(SUM(BB88:BB89),0)</f>
        <v>0</v>
      </c>
      <c r="BC87" s="78">
        <f>ROUND(SUM(BC88:BC89),0)</f>
        <v>0</v>
      </c>
      <c r="BD87" s="80">
        <f>ROUND(SUM(BD88:BD89),0)</f>
        <v>0</v>
      </c>
      <c r="BS87" s="65" t="s">
        <v>78</v>
      </c>
      <c r="BT87" s="65" t="s">
        <v>79</v>
      </c>
      <c r="BU87" s="81" t="s">
        <v>80</v>
      </c>
      <c r="BV87" s="65" t="s">
        <v>81</v>
      </c>
      <c r="BW87" s="65" t="s">
        <v>82</v>
      </c>
      <c r="BX87" s="65" t="s">
        <v>83</v>
      </c>
    </row>
    <row r="88" spans="1:89" s="5" customFormat="1" ht="31.5" customHeight="1" x14ac:dyDescent="0.3">
      <c r="A88" s="82" t="s">
        <v>84</v>
      </c>
      <c r="B88" s="83"/>
      <c r="C88" s="84"/>
      <c r="D88" s="210" t="s">
        <v>85</v>
      </c>
      <c r="E88" s="210"/>
      <c r="F88" s="210"/>
      <c r="G88" s="210"/>
      <c r="H88" s="210"/>
      <c r="I88" s="85"/>
      <c r="J88" s="210" t="s">
        <v>86</v>
      </c>
      <c r="K88" s="210"/>
      <c r="L88" s="210"/>
      <c r="M88" s="210"/>
      <c r="N88" s="210"/>
      <c r="O88" s="210"/>
      <c r="P88" s="210"/>
      <c r="Q88" s="210"/>
      <c r="R88" s="210"/>
      <c r="S88" s="210"/>
      <c r="T88" s="210"/>
      <c r="U88" s="210"/>
      <c r="V88" s="210"/>
      <c r="W88" s="210"/>
      <c r="X88" s="210"/>
      <c r="Y88" s="210"/>
      <c r="Z88" s="210"/>
      <c r="AA88" s="210"/>
      <c r="AB88" s="210"/>
      <c r="AC88" s="210"/>
      <c r="AD88" s="210"/>
      <c r="AE88" s="210"/>
      <c r="AF88" s="210"/>
      <c r="AG88" s="208">
        <f>'SO 01 - SO 01 Výměna podl...'!M30</f>
        <v>0</v>
      </c>
      <c r="AH88" s="209"/>
      <c r="AI88" s="209"/>
      <c r="AJ88" s="209"/>
      <c r="AK88" s="209"/>
      <c r="AL88" s="209"/>
      <c r="AM88" s="209"/>
      <c r="AN88" s="208">
        <f>SUM(AG88,AT88)</f>
        <v>0</v>
      </c>
      <c r="AO88" s="209"/>
      <c r="AP88" s="209"/>
      <c r="AQ88" s="86"/>
      <c r="AS88" s="87">
        <f>'SO 01 - SO 01 Výměna podl...'!M28</f>
        <v>0</v>
      </c>
      <c r="AT88" s="88">
        <f>ROUND(SUM(AV88:AW88),0)</f>
        <v>0</v>
      </c>
      <c r="AU88" s="89">
        <f>'SO 01 - SO 01 Výměna podl...'!W124</f>
        <v>0</v>
      </c>
      <c r="AV88" s="88">
        <f>'SO 01 - SO 01 Výměna podl...'!M32</f>
        <v>0</v>
      </c>
      <c r="AW88" s="88">
        <f>'SO 01 - SO 01 Výměna podl...'!M33</f>
        <v>0</v>
      </c>
      <c r="AX88" s="88">
        <f>'SO 01 - SO 01 Výměna podl...'!M34</f>
        <v>0</v>
      </c>
      <c r="AY88" s="88">
        <f>'SO 01 - SO 01 Výměna podl...'!M35</f>
        <v>0</v>
      </c>
      <c r="AZ88" s="88">
        <f>'SO 01 - SO 01 Výměna podl...'!H32</f>
        <v>0</v>
      </c>
      <c r="BA88" s="88">
        <f>'SO 01 - SO 01 Výměna podl...'!H33</f>
        <v>0</v>
      </c>
      <c r="BB88" s="88">
        <f>'SO 01 - SO 01 Výměna podl...'!H34</f>
        <v>0</v>
      </c>
      <c r="BC88" s="88">
        <f>'SO 01 - SO 01 Výměna podl...'!H35</f>
        <v>0</v>
      </c>
      <c r="BD88" s="90">
        <f>'SO 01 - SO 01 Výměna podl...'!H36</f>
        <v>0</v>
      </c>
      <c r="BT88" s="91" t="s">
        <v>11</v>
      </c>
      <c r="BV88" s="91" t="s">
        <v>81</v>
      </c>
      <c r="BW88" s="91" t="s">
        <v>87</v>
      </c>
      <c r="BX88" s="91" t="s">
        <v>82</v>
      </c>
    </row>
    <row r="89" spans="1:89" s="5" customFormat="1" ht="31.5" customHeight="1" x14ac:dyDescent="0.3">
      <c r="A89" s="82" t="s">
        <v>84</v>
      </c>
      <c r="B89" s="83"/>
      <c r="C89" s="84"/>
      <c r="D89" s="210" t="s">
        <v>88</v>
      </c>
      <c r="E89" s="210"/>
      <c r="F89" s="210"/>
      <c r="G89" s="210"/>
      <c r="H89" s="210"/>
      <c r="I89" s="85"/>
      <c r="J89" s="210" t="s">
        <v>89</v>
      </c>
      <c r="K89" s="210"/>
      <c r="L89" s="210"/>
      <c r="M89" s="210"/>
      <c r="N89" s="210"/>
      <c r="O89" s="210"/>
      <c r="P89" s="210"/>
      <c r="Q89" s="210"/>
      <c r="R89" s="210"/>
      <c r="S89" s="210"/>
      <c r="T89" s="210"/>
      <c r="U89" s="210"/>
      <c r="V89" s="210"/>
      <c r="W89" s="210"/>
      <c r="X89" s="210"/>
      <c r="Y89" s="210"/>
      <c r="Z89" s="210"/>
      <c r="AA89" s="210"/>
      <c r="AB89" s="210"/>
      <c r="AC89" s="210"/>
      <c r="AD89" s="210"/>
      <c r="AE89" s="210"/>
      <c r="AF89" s="210"/>
      <c r="AG89" s="208">
        <f>'SO 02 - SO 02 Rozšíření k...'!M30</f>
        <v>0</v>
      </c>
      <c r="AH89" s="209"/>
      <c r="AI89" s="209"/>
      <c r="AJ89" s="209"/>
      <c r="AK89" s="209"/>
      <c r="AL89" s="209"/>
      <c r="AM89" s="209"/>
      <c r="AN89" s="208">
        <f>SUM(AG89,AT89)</f>
        <v>0</v>
      </c>
      <c r="AO89" s="209"/>
      <c r="AP89" s="209"/>
      <c r="AQ89" s="86"/>
      <c r="AS89" s="92">
        <f>'SO 02 - SO 02 Rozšíření k...'!M28</f>
        <v>0</v>
      </c>
      <c r="AT89" s="93">
        <f>ROUND(SUM(AV89:AW89),0)</f>
        <v>0</v>
      </c>
      <c r="AU89" s="94">
        <f>'SO 02 - SO 02 Rozšíření k...'!W125</f>
        <v>0</v>
      </c>
      <c r="AV89" s="93">
        <f>'SO 02 - SO 02 Rozšíření k...'!M32</f>
        <v>0</v>
      </c>
      <c r="AW89" s="93">
        <f>'SO 02 - SO 02 Rozšíření k...'!M33</f>
        <v>0</v>
      </c>
      <c r="AX89" s="93">
        <f>'SO 02 - SO 02 Rozšíření k...'!M34</f>
        <v>0</v>
      </c>
      <c r="AY89" s="93">
        <f>'SO 02 - SO 02 Rozšíření k...'!M35</f>
        <v>0</v>
      </c>
      <c r="AZ89" s="93">
        <f>'SO 02 - SO 02 Rozšíření k...'!H32</f>
        <v>0</v>
      </c>
      <c r="BA89" s="93">
        <f>'SO 02 - SO 02 Rozšíření k...'!H33</f>
        <v>0</v>
      </c>
      <c r="BB89" s="93">
        <f>'SO 02 - SO 02 Rozšíření k...'!H34</f>
        <v>0</v>
      </c>
      <c r="BC89" s="93">
        <f>'SO 02 - SO 02 Rozšíření k...'!H35</f>
        <v>0</v>
      </c>
      <c r="BD89" s="95">
        <f>'SO 02 - SO 02 Rozšíření k...'!H36</f>
        <v>0</v>
      </c>
      <c r="BT89" s="91" t="s">
        <v>11</v>
      </c>
      <c r="BV89" s="91" t="s">
        <v>81</v>
      </c>
      <c r="BW89" s="91" t="s">
        <v>90</v>
      </c>
      <c r="BX89" s="91" t="s">
        <v>82</v>
      </c>
    </row>
    <row r="90" spans="1:89" ht="13.5" x14ac:dyDescent="0.3">
      <c r="B90" s="23"/>
      <c r="AQ90" s="24"/>
    </row>
    <row r="91" spans="1:89" s="1" customFormat="1" ht="30" customHeight="1" x14ac:dyDescent="0.3">
      <c r="B91" s="34"/>
      <c r="C91" s="75" t="s">
        <v>91</v>
      </c>
      <c r="AG91" s="216">
        <f>ROUND(SUM(AG92:AG95),0)</f>
        <v>0</v>
      </c>
      <c r="AH91" s="216"/>
      <c r="AI91" s="216"/>
      <c r="AJ91" s="216"/>
      <c r="AK91" s="216"/>
      <c r="AL91" s="216"/>
      <c r="AM91" s="216"/>
      <c r="AN91" s="216">
        <f>ROUND(SUM(AN92:AN95),0)</f>
        <v>0</v>
      </c>
      <c r="AO91" s="216"/>
      <c r="AP91" s="216"/>
      <c r="AQ91" s="35"/>
      <c r="AS91" s="71" t="s">
        <v>92</v>
      </c>
      <c r="AT91" s="72" t="s">
        <v>93</v>
      </c>
      <c r="AU91" s="72" t="s">
        <v>43</v>
      </c>
      <c r="AV91" s="73" t="s">
        <v>66</v>
      </c>
    </row>
    <row r="92" spans="1:89" s="1" customFormat="1" ht="19.899999999999999" customHeight="1" x14ac:dyDescent="0.3">
      <c r="B92" s="34"/>
      <c r="D92" s="96" t="s">
        <v>94</v>
      </c>
      <c r="AG92" s="211">
        <f>ROUND(AG87*AS92,0)</f>
        <v>0</v>
      </c>
      <c r="AH92" s="212"/>
      <c r="AI92" s="212"/>
      <c r="AJ92" s="212"/>
      <c r="AK92" s="212"/>
      <c r="AL92" s="212"/>
      <c r="AM92" s="212"/>
      <c r="AN92" s="212">
        <f>ROUND(AG92+AV92,0)</f>
        <v>0</v>
      </c>
      <c r="AO92" s="212"/>
      <c r="AP92" s="212"/>
      <c r="AQ92" s="35"/>
      <c r="AS92" s="97">
        <v>0</v>
      </c>
      <c r="AT92" s="98" t="s">
        <v>95</v>
      </c>
      <c r="AU92" s="98" t="s">
        <v>44</v>
      </c>
      <c r="AV92" s="99">
        <f>ROUND(IF(AU92="základní",AG92*L31,IF(AU92="snížená",AG92*L32,0)),0)</f>
        <v>0</v>
      </c>
      <c r="BV92" s="19" t="s">
        <v>96</v>
      </c>
      <c r="BY92" s="100">
        <f>IF(AU92="základní",AV92,0)</f>
        <v>0</v>
      </c>
      <c r="BZ92" s="100">
        <f>IF(AU92="snížená",AV92,0)</f>
        <v>0</v>
      </c>
      <c r="CA92" s="100">
        <v>0</v>
      </c>
      <c r="CB92" s="100">
        <v>0</v>
      </c>
      <c r="CC92" s="100">
        <v>0</v>
      </c>
      <c r="CD92" s="100">
        <f>IF(AU92="základní",AG92,0)</f>
        <v>0</v>
      </c>
      <c r="CE92" s="100">
        <f>IF(AU92="snížená",AG92,0)</f>
        <v>0</v>
      </c>
      <c r="CF92" s="100">
        <f>IF(AU92="zákl. přenesená",AG92,0)</f>
        <v>0</v>
      </c>
      <c r="CG92" s="100">
        <f>IF(AU92="sníž. přenesená",AG92,0)</f>
        <v>0</v>
      </c>
      <c r="CH92" s="100">
        <f>IF(AU92="nulová",AG92,0)</f>
        <v>0</v>
      </c>
      <c r="CI92" s="19">
        <f>IF(AU92="základní",1,IF(AU92="snížená",2,IF(AU92="zákl. přenesená",4,IF(AU92="sníž. přenesená",5,3))))</f>
        <v>1</v>
      </c>
      <c r="CJ92" s="19">
        <f>IF(AT92="stavební čast",1,IF(8892="investiční čast",2,3))</f>
        <v>1</v>
      </c>
      <c r="CK92" s="19" t="str">
        <f>IF(D92="Vyplň vlastní","","x")</f>
        <v>x</v>
      </c>
    </row>
    <row r="93" spans="1:89" s="1" customFormat="1" ht="19.899999999999999" customHeight="1" x14ac:dyDescent="0.3">
      <c r="B93" s="34"/>
      <c r="D93" s="213" t="s">
        <v>97</v>
      </c>
      <c r="E93" s="214"/>
      <c r="F93" s="214"/>
      <c r="G93" s="214"/>
      <c r="H93" s="214"/>
      <c r="I93" s="214"/>
      <c r="J93" s="214"/>
      <c r="K93" s="214"/>
      <c r="L93" s="214"/>
      <c r="M93" s="214"/>
      <c r="N93" s="214"/>
      <c r="O93" s="214"/>
      <c r="P93" s="214"/>
      <c r="Q93" s="214"/>
      <c r="R93" s="214"/>
      <c r="S93" s="214"/>
      <c r="T93" s="214"/>
      <c r="U93" s="214"/>
      <c r="V93" s="214"/>
      <c r="W93" s="214"/>
      <c r="X93" s="214"/>
      <c r="Y93" s="214"/>
      <c r="Z93" s="214"/>
      <c r="AA93" s="214"/>
      <c r="AB93" s="214"/>
      <c r="AG93" s="211">
        <f>AG87*AS93</f>
        <v>0</v>
      </c>
      <c r="AH93" s="212"/>
      <c r="AI93" s="212"/>
      <c r="AJ93" s="212"/>
      <c r="AK93" s="212"/>
      <c r="AL93" s="212"/>
      <c r="AM93" s="212"/>
      <c r="AN93" s="212">
        <f>AG93+AV93</f>
        <v>0</v>
      </c>
      <c r="AO93" s="212"/>
      <c r="AP93" s="212"/>
      <c r="AQ93" s="35"/>
      <c r="AS93" s="101">
        <v>0</v>
      </c>
      <c r="AT93" s="102" t="s">
        <v>95</v>
      </c>
      <c r="AU93" s="102" t="s">
        <v>44</v>
      </c>
      <c r="AV93" s="103">
        <f>ROUND(IF(AU93="nulová",0,IF(OR(AU93="základní",AU93="zákl. přenesená"),AG93*L31,AG93*L32)),0)</f>
        <v>0</v>
      </c>
      <c r="BV93" s="19" t="s">
        <v>98</v>
      </c>
      <c r="BY93" s="100">
        <f>IF(AU93="základní",AV93,0)</f>
        <v>0</v>
      </c>
      <c r="BZ93" s="100">
        <f>IF(AU93="snížená",AV93,0)</f>
        <v>0</v>
      </c>
      <c r="CA93" s="100">
        <f>IF(AU93="zákl. přenesená",AV93,0)</f>
        <v>0</v>
      </c>
      <c r="CB93" s="100">
        <f>IF(AU93="sníž. přenesená",AV93,0)</f>
        <v>0</v>
      </c>
      <c r="CC93" s="100">
        <f>IF(AU93="nulová",AV93,0)</f>
        <v>0</v>
      </c>
      <c r="CD93" s="100">
        <f>IF(AU93="základní",AG93,0)</f>
        <v>0</v>
      </c>
      <c r="CE93" s="100">
        <f>IF(AU93="snížená",AG93,0)</f>
        <v>0</v>
      </c>
      <c r="CF93" s="100">
        <f>IF(AU93="zákl. přenesená",AG93,0)</f>
        <v>0</v>
      </c>
      <c r="CG93" s="100">
        <f>IF(AU93="sníž. přenesená",AG93,0)</f>
        <v>0</v>
      </c>
      <c r="CH93" s="100">
        <f>IF(AU93="nulová",AG93,0)</f>
        <v>0</v>
      </c>
      <c r="CI93" s="19">
        <f>IF(AU93="základní",1,IF(AU93="snížená",2,IF(AU93="zákl. přenesená",4,IF(AU93="sníž. přenesená",5,3))))</f>
        <v>1</v>
      </c>
      <c r="CJ93" s="19">
        <f>IF(AT93="stavební čast",1,IF(8893="investiční čast",2,3))</f>
        <v>1</v>
      </c>
      <c r="CK93" s="19" t="str">
        <f>IF(D93="Vyplň vlastní","","x")</f>
        <v/>
      </c>
    </row>
    <row r="94" spans="1:89" s="1" customFormat="1" ht="19.899999999999999" customHeight="1" x14ac:dyDescent="0.3">
      <c r="B94" s="34"/>
      <c r="D94" s="213" t="s">
        <v>97</v>
      </c>
      <c r="E94" s="214"/>
      <c r="F94" s="214"/>
      <c r="G94" s="214"/>
      <c r="H94" s="214"/>
      <c r="I94" s="214"/>
      <c r="J94" s="214"/>
      <c r="K94" s="214"/>
      <c r="L94" s="214"/>
      <c r="M94" s="214"/>
      <c r="N94" s="214"/>
      <c r="O94" s="214"/>
      <c r="P94" s="214"/>
      <c r="Q94" s="214"/>
      <c r="R94" s="214"/>
      <c r="S94" s="214"/>
      <c r="T94" s="214"/>
      <c r="U94" s="214"/>
      <c r="V94" s="214"/>
      <c r="W94" s="214"/>
      <c r="X94" s="214"/>
      <c r="Y94" s="214"/>
      <c r="Z94" s="214"/>
      <c r="AA94" s="214"/>
      <c r="AB94" s="214"/>
      <c r="AG94" s="211">
        <f>AG87*AS94</f>
        <v>0</v>
      </c>
      <c r="AH94" s="212"/>
      <c r="AI94" s="212"/>
      <c r="AJ94" s="212"/>
      <c r="AK94" s="212"/>
      <c r="AL94" s="212"/>
      <c r="AM94" s="212"/>
      <c r="AN94" s="212">
        <f>AG94+AV94</f>
        <v>0</v>
      </c>
      <c r="AO94" s="212"/>
      <c r="AP94" s="212"/>
      <c r="AQ94" s="35"/>
      <c r="AS94" s="101">
        <v>0</v>
      </c>
      <c r="AT94" s="102" t="s">
        <v>95</v>
      </c>
      <c r="AU94" s="102" t="s">
        <v>44</v>
      </c>
      <c r="AV94" s="103">
        <f>ROUND(IF(AU94="nulová",0,IF(OR(AU94="základní",AU94="zákl. přenesená"),AG94*L31,AG94*L32)),0)</f>
        <v>0</v>
      </c>
      <c r="BV94" s="19" t="s">
        <v>98</v>
      </c>
      <c r="BY94" s="100">
        <f>IF(AU94="základní",AV94,0)</f>
        <v>0</v>
      </c>
      <c r="BZ94" s="100">
        <f>IF(AU94="snížená",AV94,0)</f>
        <v>0</v>
      </c>
      <c r="CA94" s="100">
        <f>IF(AU94="zákl. přenesená",AV94,0)</f>
        <v>0</v>
      </c>
      <c r="CB94" s="100">
        <f>IF(AU94="sníž. přenesená",AV94,0)</f>
        <v>0</v>
      </c>
      <c r="CC94" s="100">
        <f>IF(AU94="nulová",AV94,0)</f>
        <v>0</v>
      </c>
      <c r="CD94" s="100">
        <f>IF(AU94="základní",AG94,0)</f>
        <v>0</v>
      </c>
      <c r="CE94" s="100">
        <f>IF(AU94="snížená",AG94,0)</f>
        <v>0</v>
      </c>
      <c r="CF94" s="100">
        <f>IF(AU94="zákl. přenesená",AG94,0)</f>
        <v>0</v>
      </c>
      <c r="CG94" s="100">
        <f>IF(AU94="sníž. přenesená",AG94,0)</f>
        <v>0</v>
      </c>
      <c r="CH94" s="100">
        <f>IF(AU94="nulová",AG94,0)</f>
        <v>0</v>
      </c>
      <c r="CI94" s="19">
        <f>IF(AU94="základní",1,IF(AU94="snížená",2,IF(AU94="zákl. přenesená",4,IF(AU94="sníž. přenesená",5,3))))</f>
        <v>1</v>
      </c>
      <c r="CJ94" s="19">
        <f>IF(AT94="stavební čast",1,IF(8894="investiční čast",2,3))</f>
        <v>1</v>
      </c>
      <c r="CK94" s="19" t="str">
        <f>IF(D94="Vyplň vlastní","","x")</f>
        <v/>
      </c>
    </row>
    <row r="95" spans="1:89" s="1" customFormat="1" ht="19.899999999999999" customHeight="1" x14ac:dyDescent="0.3">
      <c r="B95" s="34"/>
      <c r="D95" s="213" t="s">
        <v>97</v>
      </c>
      <c r="E95" s="214"/>
      <c r="F95" s="214"/>
      <c r="G95" s="214"/>
      <c r="H95" s="214"/>
      <c r="I95" s="214"/>
      <c r="J95" s="214"/>
      <c r="K95" s="214"/>
      <c r="L95" s="214"/>
      <c r="M95" s="214"/>
      <c r="N95" s="214"/>
      <c r="O95" s="214"/>
      <c r="P95" s="214"/>
      <c r="Q95" s="214"/>
      <c r="R95" s="214"/>
      <c r="S95" s="214"/>
      <c r="T95" s="214"/>
      <c r="U95" s="214"/>
      <c r="V95" s="214"/>
      <c r="W95" s="214"/>
      <c r="X95" s="214"/>
      <c r="Y95" s="214"/>
      <c r="Z95" s="214"/>
      <c r="AA95" s="214"/>
      <c r="AB95" s="214"/>
      <c r="AG95" s="211">
        <f>AG87*AS95</f>
        <v>0</v>
      </c>
      <c r="AH95" s="212"/>
      <c r="AI95" s="212"/>
      <c r="AJ95" s="212"/>
      <c r="AK95" s="212"/>
      <c r="AL95" s="212"/>
      <c r="AM95" s="212"/>
      <c r="AN95" s="212">
        <f>AG95+AV95</f>
        <v>0</v>
      </c>
      <c r="AO95" s="212"/>
      <c r="AP95" s="212"/>
      <c r="AQ95" s="35"/>
      <c r="AS95" s="104">
        <v>0</v>
      </c>
      <c r="AT95" s="105" t="s">
        <v>95</v>
      </c>
      <c r="AU95" s="105" t="s">
        <v>44</v>
      </c>
      <c r="AV95" s="106">
        <f>ROUND(IF(AU95="nulová",0,IF(OR(AU95="základní",AU95="zákl. přenesená"),AG95*L31,AG95*L32)),0)</f>
        <v>0</v>
      </c>
      <c r="BV95" s="19" t="s">
        <v>98</v>
      </c>
      <c r="BY95" s="100">
        <f>IF(AU95="základní",AV95,0)</f>
        <v>0</v>
      </c>
      <c r="BZ95" s="100">
        <f>IF(AU95="snížená",AV95,0)</f>
        <v>0</v>
      </c>
      <c r="CA95" s="100">
        <f>IF(AU95="zákl. přenesená",AV95,0)</f>
        <v>0</v>
      </c>
      <c r="CB95" s="100">
        <f>IF(AU95="sníž. přenesená",AV95,0)</f>
        <v>0</v>
      </c>
      <c r="CC95" s="100">
        <f>IF(AU95="nulová",AV95,0)</f>
        <v>0</v>
      </c>
      <c r="CD95" s="100">
        <f>IF(AU95="základní",AG95,0)</f>
        <v>0</v>
      </c>
      <c r="CE95" s="100">
        <f>IF(AU95="snížená",AG95,0)</f>
        <v>0</v>
      </c>
      <c r="CF95" s="100">
        <f>IF(AU95="zákl. přenesená",AG95,0)</f>
        <v>0</v>
      </c>
      <c r="CG95" s="100">
        <f>IF(AU95="sníž. přenesená",AG95,0)</f>
        <v>0</v>
      </c>
      <c r="CH95" s="100">
        <f>IF(AU95="nulová",AG95,0)</f>
        <v>0</v>
      </c>
      <c r="CI95" s="19">
        <f>IF(AU95="základní",1,IF(AU95="snížená",2,IF(AU95="zákl. přenesená",4,IF(AU95="sníž. přenesená",5,3))))</f>
        <v>1</v>
      </c>
      <c r="CJ95" s="19">
        <f>IF(AT95="stavební čast",1,IF(8895="investiční čast",2,3))</f>
        <v>1</v>
      </c>
      <c r="CK95" s="19" t="str">
        <f>IF(D95="Vyplň vlastní","","x")</f>
        <v/>
      </c>
    </row>
    <row r="96" spans="1:89" s="1" customFormat="1" ht="10.9" customHeight="1" x14ac:dyDescent="0.3">
      <c r="B96" s="34"/>
      <c r="AQ96" s="35"/>
    </row>
    <row r="97" spans="2:43" s="1" customFormat="1" ht="30" customHeight="1" x14ac:dyDescent="0.3">
      <c r="B97" s="34"/>
      <c r="C97" s="107" t="s">
        <v>99</v>
      </c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8"/>
      <c r="W97" s="108"/>
      <c r="X97" s="108"/>
      <c r="Y97" s="108"/>
      <c r="Z97" s="108"/>
      <c r="AA97" s="108"/>
      <c r="AB97" s="108"/>
      <c r="AC97" s="108"/>
      <c r="AD97" s="108"/>
      <c r="AE97" s="108"/>
      <c r="AF97" s="108"/>
      <c r="AG97" s="217">
        <f>ROUND(AG87+AG91,0)</f>
        <v>0</v>
      </c>
      <c r="AH97" s="217"/>
      <c r="AI97" s="217"/>
      <c r="AJ97" s="217"/>
      <c r="AK97" s="217"/>
      <c r="AL97" s="217"/>
      <c r="AM97" s="217"/>
      <c r="AN97" s="217">
        <f>AN87+AN91</f>
        <v>0</v>
      </c>
      <c r="AO97" s="217"/>
      <c r="AP97" s="217"/>
      <c r="AQ97" s="35"/>
    </row>
    <row r="98" spans="2:43" s="1" customFormat="1" ht="6.95" customHeight="1" x14ac:dyDescent="0.3">
      <c r="B98" s="56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  <c r="AE98" s="57"/>
      <c r="AF98" s="57"/>
      <c r="AG98" s="57"/>
      <c r="AH98" s="57"/>
      <c r="AI98" s="57"/>
      <c r="AJ98" s="57"/>
      <c r="AK98" s="57"/>
      <c r="AL98" s="57"/>
      <c r="AM98" s="57"/>
      <c r="AN98" s="57"/>
      <c r="AO98" s="57"/>
      <c r="AP98" s="57"/>
      <c r="AQ98" s="58"/>
    </row>
  </sheetData>
  <sheetProtection algorithmName="SHA-512" hashValue="gB1UH0EMb/PZ5h/k5gqtzByWQr2G/EXNA8Z56Oxpil6YJOc5UquayBSkKEZTd9GE1Z+sn/U+oL1Aj2FRmAjlqw==" saltValue="Irj4tuQHV0hopqnTzVHNU1dJZ5eHxtUqMSSssDc4zoJ5rG/wfkIcYgbinwaHoCGaVDIYsf4mMhU4k4ld7E+QJg==" spinCount="10" sheet="1" objects="1" scenarios="1"/>
  <mergeCells count="62">
    <mergeCell ref="AG97:AM97"/>
    <mergeCell ref="AN97:AP97"/>
    <mergeCell ref="AR2:BE2"/>
    <mergeCell ref="D95:AB95"/>
    <mergeCell ref="AG95:AM95"/>
    <mergeCell ref="AN95:AP95"/>
    <mergeCell ref="AG87:AM87"/>
    <mergeCell ref="AN87:AP87"/>
    <mergeCell ref="AG91:AM91"/>
    <mergeCell ref="AN91:AP91"/>
    <mergeCell ref="D93:AB93"/>
    <mergeCell ref="AG93:AM93"/>
    <mergeCell ref="AN93:AP93"/>
    <mergeCell ref="D94:AB94"/>
    <mergeCell ref="AG94:AM94"/>
    <mergeCell ref="AN94:AP94"/>
    <mergeCell ref="AN89:AP89"/>
    <mergeCell ref="AG89:AM89"/>
    <mergeCell ref="D89:H89"/>
    <mergeCell ref="J89:AF89"/>
    <mergeCell ref="AG92:AM92"/>
    <mergeCell ref="AN92:AP92"/>
    <mergeCell ref="C85:G85"/>
    <mergeCell ref="I85:AF85"/>
    <mergeCell ref="AG85:AM85"/>
    <mergeCell ref="AN85:AP85"/>
    <mergeCell ref="AN88:AP88"/>
    <mergeCell ref="AG88:AM88"/>
    <mergeCell ref="D88:H88"/>
    <mergeCell ref="J88:AF88"/>
    <mergeCell ref="C76:AP76"/>
    <mergeCell ref="L78:AO78"/>
    <mergeCell ref="AM82:AP82"/>
    <mergeCell ref="AS82:AT84"/>
    <mergeCell ref="AM83:AP83"/>
    <mergeCell ref="L35:O35"/>
    <mergeCell ref="W35:AE35"/>
    <mergeCell ref="AK35:AO35"/>
    <mergeCell ref="X37:AB37"/>
    <mergeCell ref="AK37:AO37"/>
    <mergeCell ref="L33:O33"/>
    <mergeCell ref="W33:AE33"/>
    <mergeCell ref="AK33:AO33"/>
    <mergeCell ref="L34:O34"/>
    <mergeCell ref="W34:AE34"/>
    <mergeCell ref="AK34:AO34"/>
    <mergeCell ref="C2:AP2"/>
    <mergeCell ref="C4:AP4"/>
    <mergeCell ref="BE5:BE34"/>
    <mergeCell ref="K5:AO5"/>
    <mergeCell ref="K6:AO6"/>
    <mergeCell ref="E14:AJ14"/>
    <mergeCell ref="E23:AN23"/>
    <mergeCell ref="AK26:AO26"/>
    <mergeCell ref="AK27:AO27"/>
    <mergeCell ref="AK29:AO29"/>
    <mergeCell ref="L31:O31"/>
    <mergeCell ref="W31:AE31"/>
    <mergeCell ref="AK31:AO31"/>
    <mergeCell ref="L32:O32"/>
    <mergeCell ref="W32:AE32"/>
    <mergeCell ref="AK32:AO32"/>
  </mergeCells>
  <dataValidations count="2">
    <dataValidation type="list" allowBlank="1" showInputMessage="1" showErrorMessage="1" error="Povoleny jsou hodnoty základní, snížená, zákl. přenesená, sníž. přenesená, nulová." sqref="AU92:AU96" xr:uid="{00000000-0002-0000-0000-000000000000}">
      <formula1>"základní, snížená, zákl. přenesená, sníž. přenesená, nulová"</formula1>
    </dataValidation>
    <dataValidation type="list" allowBlank="1" showInputMessage="1" showErrorMessage="1" error="Povoleny jsou hodnoty stavební čast, technologická čast, investiční čast." sqref="AT92:AT96" xr:uid="{00000000-0002-0000-0000-000001000000}">
      <formula1>"stavební čast, technologická čast, investiční čast"</formula1>
    </dataValidation>
  </dataValidations>
  <hyperlinks>
    <hyperlink ref="K1:S1" location="C2" display="1) Souhrnný list stavby" xr:uid="{00000000-0004-0000-0000-000000000000}"/>
    <hyperlink ref="W1:AF1" location="C87" display="2) Rekapitulace objektů" xr:uid="{00000000-0004-0000-0000-000001000000}"/>
    <hyperlink ref="A88" location="'SO 01 - SO 01 Výměna podl...'!C2" display="/" xr:uid="{00000000-0004-0000-0000-000002000000}"/>
    <hyperlink ref="A89" location="'SO 02 - SO 02 Rozšíření k...'!C2" display="/" xr:uid="{00000000-0004-0000-0000-000003000000}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N242"/>
  <sheetViews>
    <sheetView showGridLines="0" workbookViewId="0">
      <pane ySplit="1" topLeftCell="A2" activePane="bottomLeft" state="frozen"/>
      <selection pane="bottomLeft" activeCell="E15" sqref="E15:L15"/>
    </sheetView>
  </sheetViews>
  <sheetFormatPr defaultRowHeight="15" x14ac:dyDescent="0.3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 x14ac:dyDescent="0.3">
      <c r="A1" s="16"/>
      <c r="B1" s="13"/>
      <c r="C1" s="13"/>
      <c r="D1" s="14" t="s">
        <v>1</v>
      </c>
      <c r="E1" s="13"/>
      <c r="F1" s="15" t="s">
        <v>100</v>
      </c>
      <c r="G1" s="15"/>
      <c r="H1" s="268" t="s">
        <v>101</v>
      </c>
      <c r="I1" s="268"/>
      <c r="J1" s="268"/>
      <c r="K1" s="268"/>
      <c r="L1" s="15" t="s">
        <v>102</v>
      </c>
      <c r="M1" s="13"/>
      <c r="N1" s="13"/>
      <c r="O1" s="14" t="s">
        <v>103</v>
      </c>
      <c r="P1" s="13"/>
      <c r="Q1" s="13"/>
      <c r="R1" s="13"/>
      <c r="S1" s="15" t="s">
        <v>104</v>
      </c>
      <c r="T1" s="15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ht="36.950000000000003" customHeight="1" x14ac:dyDescent="0.3">
      <c r="C2" s="175" t="s">
        <v>7</v>
      </c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S2" s="218" t="s">
        <v>8</v>
      </c>
      <c r="T2" s="182"/>
      <c r="U2" s="182"/>
      <c r="V2" s="182"/>
      <c r="W2" s="182"/>
      <c r="X2" s="182"/>
      <c r="Y2" s="182"/>
      <c r="Z2" s="182"/>
      <c r="AA2" s="182"/>
      <c r="AB2" s="182"/>
      <c r="AC2" s="182"/>
      <c r="AT2" s="19" t="s">
        <v>87</v>
      </c>
    </row>
    <row r="3" spans="1:66" ht="6.95" customHeight="1" x14ac:dyDescent="0.3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2"/>
      <c r="AT3" s="19" t="s">
        <v>105</v>
      </c>
    </row>
    <row r="4" spans="1:66" ht="36.950000000000003" customHeight="1" x14ac:dyDescent="0.3">
      <c r="B4" s="23"/>
      <c r="C4" s="177" t="s">
        <v>106</v>
      </c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24"/>
      <c r="T4" s="18" t="s">
        <v>14</v>
      </c>
      <c r="AT4" s="19" t="s">
        <v>6</v>
      </c>
    </row>
    <row r="5" spans="1:66" ht="6.95" customHeight="1" x14ac:dyDescent="0.3">
      <c r="B5" s="23"/>
      <c r="R5" s="24"/>
    </row>
    <row r="6" spans="1:66" ht="25.35" customHeight="1" x14ac:dyDescent="0.3">
      <c r="B6" s="23"/>
      <c r="D6" s="29" t="s">
        <v>20</v>
      </c>
      <c r="F6" s="219" t="str">
        <f>'Rekapitulace stavby'!K6</f>
        <v>Výměna podlahových krytin v budově 1. stupně ZŠ</v>
      </c>
      <c r="G6" s="220"/>
      <c r="H6" s="220"/>
      <c r="I6" s="220"/>
      <c r="J6" s="220"/>
      <c r="K6" s="220"/>
      <c r="L6" s="220"/>
      <c r="M6" s="220"/>
      <c r="N6" s="220"/>
      <c r="O6" s="220"/>
      <c r="P6" s="220"/>
      <c r="R6" s="24"/>
    </row>
    <row r="7" spans="1:66" s="1" customFormat="1" ht="32.85" customHeight="1" x14ac:dyDescent="0.3">
      <c r="B7" s="34"/>
      <c r="D7" s="28" t="s">
        <v>107</v>
      </c>
      <c r="F7" s="183" t="s">
        <v>108</v>
      </c>
      <c r="G7" s="221"/>
      <c r="H7" s="221"/>
      <c r="I7" s="221"/>
      <c r="J7" s="221"/>
      <c r="K7" s="221"/>
      <c r="L7" s="221"/>
      <c r="M7" s="221"/>
      <c r="N7" s="221"/>
      <c r="O7" s="221"/>
      <c r="P7" s="221"/>
      <c r="R7" s="35"/>
    </row>
    <row r="8" spans="1:66" s="1" customFormat="1" ht="14.45" customHeight="1" x14ac:dyDescent="0.3">
      <c r="B8" s="34"/>
      <c r="D8" s="29" t="s">
        <v>22</v>
      </c>
      <c r="F8" s="27" t="s">
        <v>23</v>
      </c>
      <c r="M8" s="29" t="s">
        <v>24</v>
      </c>
      <c r="O8" s="27" t="s">
        <v>23</v>
      </c>
      <c r="R8" s="35"/>
    </row>
    <row r="9" spans="1:66" s="1" customFormat="1" ht="14.45" customHeight="1" x14ac:dyDescent="0.3">
      <c r="B9" s="34"/>
      <c r="D9" s="29" t="s">
        <v>25</v>
      </c>
      <c r="F9" s="27" t="s">
        <v>26</v>
      </c>
      <c r="M9" s="29" t="s">
        <v>27</v>
      </c>
      <c r="O9" s="222">
        <f>'Rekapitulace stavby'!AN8</f>
        <v>0</v>
      </c>
      <c r="P9" s="223"/>
      <c r="R9" s="35"/>
    </row>
    <row r="10" spans="1:66" s="1" customFormat="1" ht="10.9" customHeight="1" x14ac:dyDescent="0.3">
      <c r="B10" s="34"/>
      <c r="R10" s="35"/>
    </row>
    <row r="11" spans="1:66" s="1" customFormat="1" ht="14.45" customHeight="1" x14ac:dyDescent="0.3">
      <c r="B11" s="34"/>
      <c r="D11" s="29" t="s">
        <v>28</v>
      </c>
      <c r="M11" s="29" t="s">
        <v>29</v>
      </c>
      <c r="O11" s="181" t="s">
        <v>23</v>
      </c>
      <c r="P11" s="181"/>
      <c r="R11" s="35"/>
    </row>
    <row r="12" spans="1:66" s="1" customFormat="1" ht="18" customHeight="1" x14ac:dyDescent="0.3">
      <c r="B12" s="34"/>
      <c r="E12" s="27" t="s">
        <v>30</v>
      </c>
      <c r="M12" s="29" t="s">
        <v>31</v>
      </c>
      <c r="O12" s="181" t="s">
        <v>23</v>
      </c>
      <c r="P12" s="181"/>
      <c r="R12" s="35"/>
    </row>
    <row r="13" spans="1:66" s="1" customFormat="1" ht="6.95" customHeight="1" x14ac:dyDescent="0.3">
      <c r="B13" s="34"/>
      <c r="R13" s="35"/>
    </row>
    <row r="14" spans="1:66" s="1" customFormat="1" ht="14.45" customHeight="1" x14ac:dyDescent="0.3">
      <c r="B14" s="34"/>
      <c r="D14" s="29" t="s">
        <v>32</v>
      </c>
      <c r="M14" s="29" t="s">
        <v>29</v>
      </c>
      <c r="O14" s="224" t="str">
        <f>IF('Rekapitulace stavby'!AN13="","",'Rekapitulace stavby'!AN13)</f>
        <v>Vyplň údaj</v>
      </c>
      <c r="P14" s="181"/>
      <c r="R14" s="35"/>
    </row>
    <row r="15" spans="1:66" s="1" customFormat="1" ht="18" customHeight="1" x14ac:dyDescent="0.3">
      <c r="B15" s="34"/>
      <c r="E15" s="224" t="str">
        <f>IF('Rekapitulace stavby'!E14="","",'Rekapitulace stavby'!E14)</f>
        <v>Vyplň údaj</v>
      </c>
      <c r="F15" s="225"/>
      <c r="G15" s="225"/>
      <c r="H15" s="225"/>
      <c r="I15" s="225"/>
      <c r="J15" s="225"/>
      <c r="K15" s="225"/>
      <c r="L15" s="225"/>
      <c r="M15" s="29" t="s">
        <v>31</v>
      </c>
      <c r="O15" s="224" t="str">
        <f>IF('Rekapitulace stavby'!AN14="","",'Rekapitulace stavby'!AN14)</f>
        <v>Vyplň údaj</v>
      </c>
      <c r="P15" s="181"/>
      <c r="R15" s="35"/>
    </row>
    <row r="16" spans="1:66" s="1" customFormat="1" ht="6.95" customHeight="1" x14ac:dyDescent="0.3">
      <c r="B16" s="34"/>
      <c r="R16" s="35"/>
    </row>
    <row r="17" spans="2:18" s="1" customFormat="1" ht="14.45" customHeight="1" x14ac:dyDescent="0.3">
      <c r="B17" s="34"/>
      <c r="D17" s="29" t="s">
        <v>34</v>
      </c>
      <c r="M17" s="29" t="s">
        <v>29</v>
      </c>
      <c r="O17" s="181" t="s">
        <v>23</v>
      </c>
      <c r="P17" s="181"/>
      <c r="R17" s="35"/>
    </row>
    <row r="18" spans="2:18" s="1" customFormat="1" ht="18" customHeight="1" x14ac:dyDescent="0.3">
      <c r="B18" s="34"/>
      <c r="E18" s="27" t="s">
        <v>35</v>
      </c>
      <c r="M18" s="29" t="s">
        <v>31</v>
      </c>
      <c r="O18" s="181" t="s">
        <v>23</v>
      </c>
      <c r="P18" s="181"/>
      <c r="R18" s="35"/>
    </row>
    <row r="19" spans="2:18" s="1" customFormat="1" ht="6.95" customHeight="1" x14ac:dyDescent="0.3">
      <c r="B19" s="34"/>
      <c r="R19" s="35"/>
    </row>
    <row r="20" spans="2:18" s="1" customFormat="1" ht="14.45" customHeight="1" x14ac:dyDescent="0.3">
      <c r="B20" s="34"/>
      <c r="D20" s="29" t="s">
        <v>37</v>
      </c>
      <c r="M20" s="29" t="s">
        <v>29</v>
      </c>
      <c r="O20" s="181" t="s">
        <v>23</v>
      </c>
      <c r="P20" s="181"/>
      <c r="R20" s="35"/>
    </row>
    <row r="21" spans="2:18" s="1" customFormat="1" ht="18" customHeight="1" x14ac:dyDescent="0.3">
      <c r="B21" s="34"/>
      <c r="E21" s="27" t="s">
        <v>38</v>
      </c>
      <c r="M21" s="29" t="s">
        <v>31</v>
      </c>
      <c r="O21" s="181" t="s">
        <v>23</v>
      </c>
      <c r="P21" s="181"/>
      <c r="R21" s="35"/>
    </row>
    <row r="22" spans="2:18" s="1" customFormat="1" ht="6.95" customHeight="1" x14ac:dyDescent="0.3">
      <c r="B22" s="34"/>
      <c r="R22" s="35"/>
    </row>
    <row r="23" spans="2:18" s="1" customFormat="1" ht="14.45" customHeight="1" x14ac:dyDescent="0.3">
      <c r="B23" s="34"/>
      <c r="D23" s="29" t="s">
        <v>39</v>
      </c>
      <c r="R23" s="35"/>
    </row>
    <row r="24" spans="2:18" s="1" customFormat="1" ht="16.5" customHeight="1" x14ac:dyDescent="0.3">
      <c r="B24" s="34"/>
      <c r="E24" s="186" t="s">
        <v>23</v>
      </c>
      <c r="F24" s="186"/>
      <c r="G24" s="186"/>
      <c r="H24" s="186"/>
      <c r="I24" s="186"/>
      <c r="J24" s="186"/>
      <c r="K24" s="186"/>
      <c r="L24" s="186"/>
      <c r="R24" s="35"/>
    </row>
    <row r="25" spans="2:18" s="1" customFormat="1" ht="6.95" customHeight="1" x14ac:dyDescent="0.3">
      <c r="B25" s="34"/>
      <c r="R25" s="35"/>
    </row>
    <row r="26" spans="2:18" s="1" customFormat="1" ht="6.95" customHeight="1" x14ac:dyDescent="0.3">
      <c r="B26" s="34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R26" s="35"/>
    </row>
    <row r="27" spans="2:18" s="1" customFormat="1" ht="14.45" customHeight="1" x14ac:dyDescent="0.3">
      <c r="B27" s="34"/>
      <c r="D27" s="109" t="s">
        <v>109</v>
      </c>
      <c r="M27" s="187">
        <f>N88</f>
        <v>0</v>
      </c>
      <c r="N27" s="187"/>
      <c r="O27" s="187"/>
      <c r="P27" s="187"/>
      <c r="R27" s="35"/>
    </row>
    <row r="28" spans="2:18" s="1" customFormat="1" ht="14.45" customHeight="1" x14ac:dyDescent="0.3">
      <c r="B28" s="34"/>
      <c r="D28" s="33" t="s">
        <v>94</v>
      </c>
      <c r="M28" s="187">
        <f>N99</f>
        <v>0</v>
      </c>
      <c r="N28" s="187"/>
      <c r="O28" s="187"/>
      <c r="P28" s="187"/>
      <c r="R28" s="35"/>
    </row>
    <row r="29" spans="2:18" s="1" customFormat="1" ht="6.95" customHeight="1" x14ac:dyDescent="0.3">
      <c r="B29" s="34"/>
      <c r="R29" s="35"/>
    </row>
    <row r="30" spans="2:18" s="1" customFormat="1" ht="25.35" customHeight="1" x14ac:dyDescent="0.3">
      <c r="B30" s="34"/>
      <c r="D30" s="110" t="s">
        <v>42</v>
      </c>
      <c r="M30" s="226">
        <f>ROUND(M27+M28,0)</f>
        <v>0</v>
      </c>
      <c r="N30" s="221"/>
      <c r="O30" s="221"/>
      <c r="P30" s="221"/>
      <c r="R30" s="35"/>
    </row>
    <row r="31" spans="2:18" s="1" customFormat="1" ht="6.95" customHeight="1" x14ac:dyDescent="0.3">
      <c r="B31" s="34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R31" s="35"/>
    </row>
    <row r="32" spans="2:18" s="1" customFormat="1" ht="14.45" customHeight="1" x14ac:dyDescent="0.3">
      <c r="B32" s="34"/>
      <c r="D32" s="39" t="s">
        <v>43</v>
      </c>
      <c r="E32" s="39" t="s">
        <v>44</v>
      </c>
      <c r="F32" s="40">
        <v>0.21</v>
      </c>
      <c r="G32" s="111" t="s">
        <v>45</v>
      </c>
      <c r="H32" s="227">
        <f>ROUND((((SUM(BE99:BE106)+SUM(BE124:BE235))+SUM(BE237:BE241))),0)</f>
        <v>0</v>
      </c>
      <c r="I32" s="221"/>
      <c r="J32" s="221"/>
      <c r="M32" s="227">
        <f>ROUND(((ROUND((SUM(BE99:BE106)+SUM(BE124:BE235)), 0)*F32)+SUM(BE237:BE241)*F32),0)</f>
        <v>0</v>
      </c>
      <c r="N32" s="221"/>
      <c r="O32" s="221"/>
      <c r="P32" s="221"/>
      <c r="R32" s="35"/>
    </row>
    <row r="33" spans="2:18" s="1" customFormat="1" ht="14.45" customHeight="1" x14ac:dyDescent="0.3">
      <c r="B33" s="34"/>
      <c r="E33" s="39" t="s">
        <v>46</v>
      </c>
      <c r="F33" s="40">
        <v>0.15</v>
      </c>
      <c r="G33" s="111" t="s">
        <v>45</v>
      </c>
      <c r="H33" s="227">
        <f>ROUND((((SUM(BF99:BF106)+SUM(BF124:BF235))+SUM(BF237:BF241))),0)</f>
        <v>0</v>
      </c>
      <c r="I33" s="221"/>
      <c r="J33" s="221"/>
      <c r="M33" s="227">
        <f>ROUND(((ROUND((SUM(BF99:BF106)+SUM(BF124:BF235)), 0)*F33)+SUM(BF237:BF241)*F33),0)</f>
        <v>0</v>
      </c>
      <c r="N33" s="221"/>
      <c r="O33" s="221"/>
      <c r="P33" s="221"/>
      <c r="R33" s="35"/>
    </row>
    <row r="34" spans="2:18" s="1" customFormat="1" ht="14.45" hidden="1" customHeight="1" x14ac:dyDescent="0.3">
      <c r="B34" s="34"/>
      <c r="E34" s="39" t="s">
        <v>47</v>
      </c>
      <c r="F34" s="40">
        <v>0.21</v>
      </c>
      <c r="G34" s="111" t="s">
        <v>45</v>
      </c>
      <c r="H34" s="227">
        <f>ROUND((((SUM(BG99:BG106)+SUM(BG124:BG235))+SUM(BG237:BG241))),0)</f>
        <v>0</v>
      </c>
      <c r="I34" s="221"/>
      <c r="J34" s="221"/>
      <c r="M34" s="227">
        <v>0</v>
      </c>
      <c r="N34" s="221"/>
      <c r="O34" s="221"/>
      <c r="P34" s="221"/>
      <c r="R34" s="35"/>
    </row>
    <row r="35" spans="2:18" s="1" customFormat="1" ht="14.45" hidden="1" customHeight="1" x14ac:dyDescent="0.3">
      <c r="B35" s="34"/>
      <c r="E35" s="39" t="s">
        <v>48</v>
      </c>
      <c r="F35" s="40">
        <v>0.15</v>
      </c>
      <c r="G35" s="111" t="s">
        <v>45</v>
      </c>
      <c r="H35" s="227">
        <f>ROUND((((SUM(BH99:BH106)+SUM(BH124:BH235))+SUM(BH237:BH241))),0)</f>
        <v>0</v>
      </c>
      <c r="I35" s="221"/>
      <c r="J35" s="221"/>
      <c r="M35" s="227">
        <v>0</v>
      </c>
      <c r="N35" s="221"/>
      <c r="O35" s="221"/>
      <c r="P35" s="221"/>
      <c r="R35" s="35"/>
    </row>
    <row r="36" spans="2:18" s="1" customFormat="1" ht="14.45" hidden="1" customHeight="1" x14ac:dyDescent="0.3">
      <c r="B36" s="34"/>
      <c r="E36" s="39" t="s">
        <v>49</v>
      </c>
      <c r="F36" s="40">
        <v>0</v>
      </c>
      <c r="G36" s="111" t="s">
        <v>45</v>
      </c>
      <c r="H36" s="227">
        <f>ROUND((((SUM(BI99:BI106)+SUM(BI124:BI235))+SUM(BI237:BI241))),0)</f>
        <v>0</v>
      </c>
      <c r="I36" s="221"/>
      <c r="J36" s="221"/>
      <c r="M36" s="227">
        <v>0</v>
      </c>
      <c r="N36" s="221"/>
      <c r="O36" s="221"/>
      <c r="P36" s="221"/>
      <c r="R36" s="35"/>
    </row>
    <row r="37" spans="2:18" s="1" customFormat="1" ht="6.95" customHeight="1" x14ac:dyDescent="0.3">
      <c r="B37" s="34"/>
      <c r="R37" s="35"/>
    </row>
    <row r="38" spans="2:18" s="1" customFormat="1" ht="25.35" customHeight="1" x14ac:dyDescent="0.3">
      <c r="B38" s="34"/>
      <c r="C38" s="108"/>
      <c r="D38" s="112" t="s">
        <v>50</v>
      </c>
      <c r="E38" s="70"/>
      <c r="F38" s="70"/>
      <c r="G38" s="113" t="s">
        <v>51</v>
      </c>
      <c r="H38" s="114" t="s">
        <v>52</v>
      </c>
      <c r="I38" s="70"/>
      <c r="J38" s="70"/>
      <c r="K38" s="70"/>
      <c r="L38" s="228">
        <f>SUM(M30:M36)</f>
        <v>0</v>
      </c>
      <c r="M38" s="228"/>
      <c r="N38" s="228"/>
      <c r="O38" s="228"/>
      <c r="P38" s="229"/>
      <c r="Q38" s="108"/>
      <c r="R38" s="35"/>
    </row>
    <row r="39" spans="2:18" s="1" customFormat="1" ht="14.45" customHeight="1" x14ac:dyDescent="0.3">
      <c r="B39" s="34"/>
      <c r="R39" s="35"/>
    </row>
    <row r="40" spans="2:18" s="1" customFormat="1" ht="14.45" customHeight="1" x14ac:dyDescent="0.3">
      <c r="B40" s="34"/>
      <c r="R40" s="35"/>
    </row>
    <row r="41" spans="2:18" ht="13.5" x14ac:dyDescent="0.3">
      <c r="B41" s="23"/>
      <c r="R41" s="24"/>
    </row>
    <row r="42" spans="2:18" ht="13.5" x14ac:dyDescent="0.3">
      <c r="B42" s="23"/>
      <c r="R42" s="24"/>
    </row>
    <row r="43" spans="2:18" ht="13.5" x14ac:dyDescent="0.3">
      <c r="B43" s="23"/>
      <c r="R43" s="24"/>
    </row>
    <row r="44" spans="2:18" ht="13.5" x14ac:dyDescent="0.3">
      <c r="B44" s="23"/>
      <c r="R44" s="24"/>
    </row>
    <row r="45" spans="2:18" ht="13.5" x14ac:dyDescent="0.3">
      <c r="B45" s="23"/>
      <c r="R45" s="24"/>
    </row>
    <row r="46" spans="2:18" ht="13.5" x14ac:dyDescent="0.3">
      <c r="B46" s="23"/>
      <c r="R46" s="24"/>
    </row>
    <row r="47" spans="2:18" ht="13.5" x14ac:dyDescent="0.3">
      <c r="B47" s="23"/>
      <c r="R47" s="24"/>
    </row>
    <row r="48" spans="2:18" ht="13.5" x14ac:dyDescent="0.3">
      <c r="B48" s="23"/>
      <c r="R48" s="24"/>
    </row>
    <row r="49" spans="2:18" ht="13.5" x14ac:dyDescent="0.3">
      <c r="B49" s="23"/>
      <c r="R49" s="24"/>
    </row>
    <row r="50" spans="2:18" s="1" customFormat="1" x14ac:dyDescent="0.3">
      <c r="B50" s="34"/>
      <c r="D50" s="47" t="s">
        <v>53</v>
      </c>
      <c r="E50" s="48"/>
      <c r="F50" s="48"/>
      <c r="G50" s="48"/>
      <c r="H50" s="49"/>
      <c r="J50" s="47" t="s">
        <v>54</v>
      </c>
      <c r="K50" s="48"/>
      <c r="L50" s="48"/>
      <c r="M50" s="48"/>
      <c r="N50" s="48"/>
      <c r="O50" s="48"/>
      <c r="P50" s="49"/>
      <c r="R50" s="35"/>
    </row>
    <row r="51" spans="2:18" ht="13.5" x14ac:dyDescent="0.3">
      <c r="B51" s="23"/>
      <c r="D51" s="50"/>
      <c r="H51" s="51"/>
      <c r="J51" s="50"/>
      <c r="P51" s="51"/>
      <c r="R51" s="24"/>
    </row>
    <row r="52" spans="2:18" ht="13.5" x14ac:dyDescent="0.3">
      <c r="B52" s="23"/>
      <c r="D52" s="50"/>
      <c r="H52" s="51"/>
      <c r="J52" s="50"/>
      <c r="P52" s="51"/>
      <c r="R52" s="24"/>
    </row>
    <row r="53" spans="2:18" ht="13.5" x14ac:dyDescent="0.3">
      <c r="B53" s="23"/>
      <c r="D53" s="50"/>
      <c r="H53" s="51"/>
      <c r="J53" s="50"/>
      <c r="P53" s="51"/>
      <c r="R53" s="24"/>
    </row>
    <row r="54" spans="2:18" ht="13.5" x14ac:dyDescent="0.3">
      <c r="B54" s="23"/>
      <c r="D54" s="50"/>
      <c r="H54" s="51"/>
      <c r="J54" s="50"/>
      <c r="P54" s="51"/>
      <c r="R54" s="24"/>
    </row>
    <row r="55" spans="2:18" ht="13.5" x14ac:dyDescent="0.3">
      <c r="B55" s="23"/>
      <c r="D55" s="50"/>
      <c r="H55" s="51"/>
      <c r="J55" s="50"/>
      <c r="P55" s="51"/>
      <c r="R55" s="24"/>
    </row>
    <row r="56" spans="2:18" ht="13.5" x14ac:dyDescent="0.3">
      <c r="B56" s="23"/>
      <c r="D56" s="50"/>
      <c r="H56" s="51"/>
      <c r="J56" s="50"/>
      <c r="P56" s="51"/>
      <c r="R56" s="24"/>
    </row>
    <row r="57" spans="2:18" ht="13.5" x14ac:dyDescent="0.3">
      <c r="B57" s="23"/>
      <c r="D57" s="50"/>
      <c r="H57" s="51"/>
      <c r="J57" s="50"/>
      <c r="P57" s="51"/>
      <c r="R57" s="24"/>
    </row>
    <row r="58" spans="2:18" ht="13.5" x14ac:dyDescent="0.3">
      <c r="B58" s="23"/>
      <c r="D58" s="50"/>
      <c r="H58" s="51"/>
      <c r="J58" s="50"/>
      <c r="P58" s="51"/>
      <c r="R58" s="24"/>
    </row>
    <row r="59" spans="2:18" s="1" customFormat="1" x14ac:dyDescent="0.3">
      <c r="B59" s="34"/>
      <c r="D59" s="52" t="s">
        <v>55</v>
      </c>
      <c r="E59" s="53"/>
      <c r="F59" s="53"/>
      <c r="G59" s="54" t="s">
        <v>56</v>
      </c>
      <c r="H59" s="55"/>
      <c r="J59" s="52" t="s">
        <v>55</v>
      </c>
      <c r="K59" s="53"/>
      <c r="L59" s="53"/>
      <c r="M59" s="53"/>
      <c r="N59" s="54" t="s">
        <v>56</v>
      </c>
      <c r="O59" s="53"/>
      <c r="P59" s="55"/>
      <c r="R59" s="35"/>
    </row>
    <row r="60" spans="2:18" ht="13.5" x14ac:dyDescent="0.3">
      <c r="B60" s="23"/>
      <c r="R60" s="24"/>
    </row>
    <row r="61" spans="2:18" s="1" customFormat="1" x14ac:dyDescent="0.3">
      <c r="B61" s="34"/>
      <c r="D61" s="47" t="s">
        <v>57</v>
      </c>
      <c r="E61" s="48"/>
      <c r="F61" s="48"/>
      <c r="G61" s="48"/>
      <c r="H61" s="49"/>
      <c r="J61" s="47" t="s">
        <v>58</v>
      </c>
      <c r="K61" s="48"/>
      <c r="L61" s="48"/>
      <c r="M61" s="48"/>
      <c r="N61" s="48"/>
      <c r="O61" s="48"/>
      <c r="P61" s="49"/>
      <c r="R61" s="35"/>
    </row>
    <row r="62" spans="2:18" ht="13.5" x14ac:dyDescent="0.3">
      <c r="B62" s="23"/>
      <c r="D62" s="50"/>
      <c r="H62" s="51"/>
      <c r="J62" s="50"/>
      <c r="P62" s="51"/>
      <c r="R62" s="24"/>
    </row>
    <row r="63" spans="2:18" ht="13.5" x14ac:dyDescent="0.3">
      <c r="B63" s="23"/>
      <c r="D63" s="50"/>
      <c r="H63" s="51"/>
      <c r="J63" s="50"/>
      <c r="P63" s="51"/>
      <c r="R63" s="24"/>
    </row>
    <row r="64" spans="2:18" ht="13.5" x14ac:dyDescent="0.3">
      <c r="B64" s="23"/>
      <c r="D64" s="50"/>
      <c r="H64" s="51"/>
      <c r="J64" s="50"/>
      <c r="P64" s="51"/>
      <c r="R64" s="24"/>
    </row>
    <row r="65" spans="2:18" ht="13.5" x14ac:dyDescent="0.3">
      <c r="B65" s="23"/>
      <c r="D65" s="50"/>
      <c r="H65" s="51"/>
      <c r="J65" s="50"/>
      <c r="P65" s="51"/>
      <c r="R65" s="24"/>
    </row>
    <row r="66" spans="2:18" ht="13.5" x14ac:dyDescent="0.3">
      <c r="B66" s="23"/>
      <c r="D66" s="50"/>
      <c r="H66" s="51"/>
      <c r="J66" s="50"/>
      <c r="P66" s="51"/>
      <c r="R66" s="24"/>
    </row>
    <row r="67" spans="2:18" ht="13.5" x14ac:dyDescent="0.3">
      <c r="B67" s="23"/>
      <c r="D67" s="50"/>
      <c r="H67" s="51"/>
      <c r="J67" s="50"/>
      <c r="P67" s="51"/>
      <c r="R67" s="24"/>
    </row>
    <row r="68" spans="2:18" ht="13.5" x14ac:dyDescent="0.3">
      <c r="B68" s="23"/>
      <c r="D68" s="50"/>
      <c r="H68" s="51"/>
      <c r="J68" s="50"/>
      <c r="P68" s="51"/>
      <c r="R68" s="24"/>
    </row>
    <row r="69" spans="2:18" ht="13.5" x14ac:dyDescent="0.3">
      <c r="B69" s="23"/>
      <c r="D69" s="50"/>
      <c r="H69" s="51"/>
      <c r="J69" s="50"/>
      <c r="P69" s="51"/>
      <c r="R69" s="24"/>
    </row>
    <row r="70" spans="2:18" s="1" customFormat="1" x14ac:dyDescent="0.3">
      <c r="B70" s="34"/>
      <c r="D70" s="52" t="s">
        <v>55</v>
      </c>
      <c r="E70" s="53"/>
      <c r="F70" s="53"/>
      <c r="G70" s="54" t="s">
        <v>56</v>
      </c>
      <c r="H70" s="55"/>
      <c r="J70" s="52" t="s">
        <v>55</v>
      </c>
      <c r="K70" s="53"/>
      <c r="L70" s="53"/>
      <c r="M70" s="53"/>
      <c r="N70" s="54" t="s">
        <v>56</v>
      </c>
      <c r="O70" s="53"/>
      <c r="P70" s="55"/>
      <c r="R70" s="35"/>
    </row>
    <row r="71" spans="2:18" s="1" customFormat="1" ht="14.45" customHeight="1" x14ac:dyDescent="0.3">
      <c r="B71" s="56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8"/>
    </row>
    <row r="75" spans="2:18" s="1" customFormat="1" ht="6.95" customHeight="1" x14ac:dyDescent="0.3">
      <c r="B75" s="59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1"/>
    </row>
    <row r="76" spans="2:18" s="1" customFormat="1" ht="36.950000000000003" customHeight="1" x14ac:dyDescent="0.3">
      <c r="B76" s="34"/>
      <c r="C76" s="177" t="s">
        <v>110</v>
      </c>
      <c r="D76" s="178"/>
      <c r="E76" s="178"/>
      <c r="F76" s="178"/>
      <c r="G76" s="178"/>
      <c r="H76" s="178"/>
      <c r="I76" s="178"/>
      <c r="J76" s="178"/>
      <c r="K76" s="178"/>
      <c r="L76" s="178"/>
      <c r="M76" s="178"/>
      <c r="N76" s="178"/>
      <c r="O76" s="178"/>
      <c r="P76" s="178"/>
      <c r="Q76" s="178"/>
      <c r="R76" s="35"/>
    </row>
    <row r="77" spans="2:18" s="1" customFormat="1" ht="6.95" customHeight="1" x14ac:dyDescent="0.3">
      <c r="B77" s="34"/>
      <c r="R77" s="35"/>
    </row>
    <row r="78" spans="2:18" s="1" customFormat="1" ht="30" customHeight="1" x14ac:dyDescent="0.3">
      <c r="B78" s="34"/>
      <c r="C78" s="29" t="s">
        <v>20</v>
      </c>
      <c r="F78" s="219" t="str">
        <f>F6</f>
        <v>Výměna podlahových krytin v budově 1. stupně ZŠ</v>
      </c>
      <c r="G78" s="220"/>
      <c r="H78" s="220"/>
      <c r="I78" s="220"/>
      <c r="J78" s="220"/>
      <c r="K78" s="220"/>
      <c r="L78" s="220"/>
      <c r="M78" s="220"/>
      <c r="N78" s="220"/>
      <c r="O78" s="220"/>
      <c r="P78" s="220"/>
      <c r="R78" s="35"/>
    </row>
    <row r="79" spans="2:18" s="1" customFormat="1" ht="36.950000000000003" customHeight="1" x14ac:dyDescent="0.3">
      <c r="B79" s="34"/>
      <c r="C79" s="65" t="s">
        <v>107</v>
      </c>
      <c r="F79" s="197" t="str">
        <f>F7</f>
        <v>SO 01 - SO 01 Výměna podlahových krytin v budově 1. stupně ZŠ</v>
      </c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R79" s="35"/>
    </row>
    <row r="80" spans="2:18" s="1" customFormat="1" ht="6.95" customHeight="1" x14ac:dyDescent="0.3">
      <c r="B80" s="34"/>
      <c r="R80" s="35"/>
    </row>
    <row r="81" spans="2:47" s="1" customFormat="1" ht="18" customHeight="1" x14ac:dyDescent="0.3">
      <c r="B81" s="34"/>
      <c r="C81" s="29" t="s">
        <v>25</v>
      </c>
      <c r="F81" s="27" t="str">
        <f>F9</f>
        <v>Písek - Mírové nám. 1466</v>
      </c>
      <c r="K81" s="29" t="s">
        <v>27</v>
      </c>
      <c r="M81" s="223">
        <f>IF(O9="","",O9)</f>
        <v>0</v>
      </c>
      <c r="N81" s="223"/>
      <c r="O81" s="223"/>
      <c r="P81" s="223"/>
      <c r="R81" s="35"/>
    </row>
    <row r="82" spans="2:47" s="1" customFormat="1" ht="6.95" customHeight="1" x14ac:dyDescent="0.3">
      <c r="B82" s="34"/>
      <c r="R82" s="35"/>
    </row>
    <row r="83" spans="2:47" s="1" customFormat="1" x14ac:dyDescent="0.3">
      <c r="B83" s="34"/>
      <c r="C83" s="29" t="s">
        <v>28</v>
      </c>
      <c r="F83" s="27" t="str">
        <f>E12</f>
        <v>ZŠ E. Beneše a MŠ Písek, Mírové nám. 1466</v>
      </c>
      <c r="K83" s="29" t="s">
        <v>34</v>
      </c>
      <c r="M83" s="181" t="str">
        <f>E18</f>
        <v>Petr Albrecht - PROJKA</v>
      </c>
      <c r="N83" s="181"/>
      <c r="O83" s="181"/>
      <c r="P83" s="181"/>
      <c r="Q83" s="181"/>
      <c r="R83" s="35"/>
    </row>
    <row r="84" spans="2:47" s="1" customFormat="1" ht="14.45" customHeight="1" x14ac:dyDescent="0.3">
      <c r="B84" s="34"/>
      <c r="C84" s="29" t="s">
        <v>32</v>
      </c>
      <c r="F84" s="27" t="str">
        <f>IF(E15="","",E15)</f>
        <v>Vyplň údaj</v>
      </c>
      <c r="K84" s="29" t="s">
        <v>37</v>
      </c>
      <c r="M84" s="181" t="str">
        <f>E21</f>
        <v>Petr Albrecht</v>
      </c>
      <c r="N84" s="181"/>
      <c r="O84" s="181"/>
      <c r="P84" s="181"/>
      <c r="Q84" s="181"/>
      <c r="R84" s="35"/>
    </row>
    <row r="85" spans="2:47" s="1" customFormat="1" ht="10.35" customHeight="1" x14ac:dyDescent="0.3">
      <c r="B85" s="34"/>
      <c r="R85" s="35"/>
    </row>
    <row r="86" spans="2:47" s="1" customFormat="1" ht="29.25" customHeight="1" x14ac:dyDescent="0.3">
      <c r="B86" s="34"/>
      <c r="C86" s="230" t="s">
        <v>111</v>
      </c>
      <c r="D86" s="231"/>
      <c r="E86" s="231"/>
      <c r="F86" s="231"/>
      <c r="G86" s="231"/>
      <c r="H86" s="108"/>
      <c r="I86" s="108"/>
      <c r="J86" s="108"/>
      <c r="K86" s="108"/>
      <c r="L86" s="108"/>
      <c r="M86" s="108"/>
      <c r="N86" s="230" t="s">
        <v>112</v>
      </c>
      <c r="O86" s="231"/>
      <c r="P86" s="231"/>
      <c r="Q86" s="231"/>
      <c r="R86" s="35"/>
    </row>
    <row r="87" spans="2:47" s="1" customFormat="1" ht="10.35" customHeight="1" x14ac:dyDescent="0.3">
      <c r="B87" s="34"/>
      <c r="R87" s="35"/>
    </row>
    <row r="88" spans="2:47" s="1" customFormat="1" ht="29.25" customHeight="1" x14ac:dyDescent="0.3">
      <c r="B88" s="34"/>
      <c r="C88" s="115" t="s">
        <v>113</v>
      </c>
      <c r="N88" s="216">
        <f>N124</f>
        <v>0</v>
      </c>
      <c r="O88" s="232"/>
      <c r="P88" s="232"/>
      <c r="Q88" s="232"/>
      <c r="R88" s="35"/>
      <c r="AU88" s="19" t="s">
        <v>114</v>
      </c>
    </row>
    <row r="89" spans="2:47" s="6" customFormat="1" ht="24.95" customHeight="1" x14ac:dyDescent="0.3">
      <c r="B89" s="116"/>
      <c r="D89" s="117" t="s">
        <v>115</v>
      </c>
      <c r="N89" s="233">
        <f>N125</f>
        <v>0</v>
      </c>
      <c r="O89" s="234"/>
      <c r="P89" s="234"/>
      <c r="Q89" s="234"/>
      <c r="R89" s="118"/>
    </row>
    <row r="90" spans="2:47" s="7" customFormat="1" ht="19.899999999999999" customHeight="1" x14ac:dyDescent="0.3">
      <c r="B90" s="119"/>
      <c r="D90" s="96" t="s">
        <v>116</v>
      </c>
      <c r="N90" s="212">
        <f>N126</f>
        <v>0</v>
      </c>
      <c r="O90" s="235"/>
      <c r="P90" s="235"/>
      <c r="Q90" s="235"/>
      <c r="R90" s="120"/>
    </row>
    <row r="91" spans="2:47" s="7" customFormat="1" ht="19.899999999999999" customHeight="1" x14ac:dyDescent="0.3">
      <c r="B91" s="119"/>
      <c r="D91" s="96" t="s">
        <v>117</v>
      </c>
      <c r="N91" s="212">
        <f>N146</f>
        <v>0</v>
      </c>
      <c r="O91" s="235"/>
      <c r="P91" s="235"/>
      <c r="Q91" s="235"/>
      <c r="R91" s="120"/>
    </row>
    <row r="92" spans="2:47" s="7" customFormat="1" ht="19.899999999999999" customHeight="1" x14ac:dyDescent="0.3">
      <c r="B92" s="119"/>
      <c r="D92" s="96" t="s">
        <v>118</v>
      </c>
      <c r="N92" s="212">
        <f>N174</f>
        <v>0</v>
      </c>
      <c r="O92" s="235"/>
      <c r="P92" s="235"/>
      <c r="Q92" s="235"/>
      <c r="R92" s="120"/>
    </row>
    <row r="93" spans="2:47" s="7" customFormat="1" ht="19.899999999999999" customHeight="1" x14ac:dyDescent="0.3">
      <c r="B93" s="119"/>
      <c r="D93" s="96" t="s">
        <v>119</v>
      </c>
      <c r="N93" s="212">
        <f>N180</f>
        <v>0</v>
      </c>
      <c r="O93" s="235"/>
      <c r="P93" s="235"/>
      <c r="Q93" s="235"/>
      <c r="R93" s="120"/>
    </row>
    <row r="94" spans="2:47" s="6" customFormat="1" ht="24.95" customHeight="1" x14ac:dyDescent="0.3">
      <c r="B94" s="116"/>
      <c r="D94" s="117" t="s">
        <v>120</v>
      </c>
      <c r="N94" s="233">
        <f>N182</f>
        <v>0</v>
      </c>
      <c r="O94" s="234"/>
      <c r="P94" s="234"/>
      <c r="Q94" s="234"/>
      <c r="R94" s="118"/>
    </row>
    <row r="95" spans="2:47" s="7" customFormat="1" ht="19.899999999999999" customHeight="1" x14ac:dyDescent="0.3">
      <c r="B95" s="119"/>
      <c r="D95" s="96" t="s">
        <v>121</v>
      </c>
      <c r="N95" s="212">
        <f>N183</f>
        <v>0</v>
      </c>
      <c r="O95" s="235"/>
      <c r="P95" s="235"/>
      <c r="Q95" s="235"/>
      <c r="R95" s="120"/>
    </row>
    <row r="96" spans="2:47" s="7" customFormat="1" ht="19.899999999999999" customHeight="1" x14ac:dyDescent="0.3">
      <c r="B96" s="119"/>
      <c r="D96" s="96" t="s">
        <v>122</v>
      </c>
      <c r="N96" s="212">
        <f>N191</f>
        <v>0</v>
      </c>
      <c r="O96" s="235"/>
      <c r="P96" s="235"/>
      <c r="Q96" s="235"/>
      <c r="R96" s="120"/>
    </row>
    <row r="97" spans="2:65" s="6" customFormat="1" ht="21.75" customHeight="1" x14ac:dyDescent="0.35">
      <c r="B97" s="116"/>
      <c r="D97" s="117" t="s">
        <v>123</v>
      </c>
      <c r="N97" s="236">
        <f>N236</f>
        <v>0</v>
      </c>
      <c r="O97" s="234"/>
      <c r="P97" s="234"/>
      <c r="Q97" s="234"/>
      <c r="R97" s="118"/>
    </row>
    <row r="98" spans="2:65" s="1" customFormat="1" ht="21.75" customHeight="1" x14ac:dyDescent="0.3">
      <c r="B98" s="34"/>
      <c r="R98" s="35"/>
    </row>
    <row r="99" spans="2:65" s="1" customFormat="1" ht="29.25" customHeight="1" x14ac:dyDescent="0.3">
      <c r="B99" s="34"/>
      <c r="C99" s="115" t="s">
        <v>124</v>
      </c>
      <c r="N99" s="232">
        <f>ROUND(N100+N101+N102+N103+N104+N105,0)</f>
        <v>0</v>
      </c>
      <c r="O99" s="237"/>
      <c r="P99" s="237"/>
      <c r="Q99" s="237"/>
      <c r="R99" s="35"/>
      <c r="T99" s="121"/>
      <c r="U99" s="122" t="s">
        <v>43</v>
      </c>
    </row>
    <row r="100" spans="2:65" s="1" customFormat="1" ht="18" customHeight="1" x14ac:dyDescent="0.3">
      <c r="B100" s="34"/>
      <c r="D100" s="213" t="s">
        <v>125</v>
      </c>
      <c r="E100" s="214"/>
      <c r="F100" s="214"/>
      <c r="G100" s="214"/>
      <c r="H100" s="214"/>
      <c r="N100" s="211">
        <f>ROUND(N88*T100,0)</f>
        <v>0</v>
      </c>
      <c r="O100" s="212"/>
      <c r="P100" s="212"/>
      <c r="Q100" s="212"/>
      <c r="R100" s="35"/>
      <c r="S100" s="123"/>
      <c r="T100" s="124"/>
      <c r="U100" s="125" t="s">
        <v>44</v>
      </c>
      <c r="V100" s="123"/>
      <c r="W100" s="123"/>
      <c r="X100" s="123"/>
      <c r="Y100" s="123"/>
      <c r="Z100" s="123"/>
      <c r="AA100" s="123"/>
      <c r="AB100" s="123"/>
      <c r="AC100" s="123"/>
      <c r="AD100" s="123"/>
      <c r="AE100" s="123"/>
      <c r="AF100" s="123"/>
      <c r="AG100" s="123"/>
      <c r="AH100" s="123"/>
      <c r="AI100" s="123"/>
      <c r="AJ100" s="123"/>
      <c r="AK100" s="123"/>
      <c r="AL100" s="123"/>
      <c r="AM100" s="123"/>
      <c r="AN100" s="123"/>
      <c r="AO100" s="123"/>
      <c r="AP100" s="123"/>
      <c r="AQ100" s="123"/>
      <c r="AR100" s="123"/>
      <c r="AS100" s="123"/>
      <c r="AT100" s="123"/>
      <c r="AU100" s="123"/>
      <c r="AV100" s="123"/>
      <c r="AW100" s="123"/>
      <c r="AX100" s="123"/>
      <c r="AY100" s="126" t="s">
        <v>126</v>
      </c>
      <c r="AZ100" s="123"/>
      <c r="BA100" s="123"/>
      <c r="BB100" s="123"/>
      <c r="BC100" s="123"/>
      <c r="BD100" s="123"/>
      <c r="BE100" s="127">
        <f t="shared" ref="BE100:BE105" si="0">IF(U100="základní",N100,0)</f>
        <v>0</v>
      </c>
      <c r="BF100" s="127">
        <f t="shared" ref="BF100:BF105" si="1">IF(U100="snížená",N100,0)</f>
        <v>0</v>
      </c>
      <c r="BG100" s="127">
        <f t="shared" ref="BG100:BG105" si="2">IF(U100="zákl. přenesená",N100,0)</f>
        <v>0</v>
      </c>
      <c r="BH100" s="127">
        <f t="shared" ref="BH100:BH105" si="3">IF(U100="sníž. přenesená",N100,0)</f>
        <v>0</v>
      </c>
      <c r="BI100" s="127">
        <f t="shared" ref="BI100:BI105" si="4">IF(U100="nulová",N100,0)</f>
        <v>0</v>
      </c>
      <c r="BJ100" s="126" t="s">
        <v>11</v>
      </c>
      <c r="BK100" s="123"/>
      <c r="BL100" s="123"/>
      <c r="BM100" s="123"/>
    </row>
    <row r="101" spans="2:65" s="1" customFormat="1" ht="18" customHeight="1" x14ac:dyDescent="0.3">
      <c r="B101" s="34"/>
      <c r="D101" s="213" t="s">
        <v>127</v>
      </c>
      <c r="E101" s="214"/>
      <c r="F101" s="214"/>
      <c r="G101" s="214"/>
      <c r="H101" s="214"/>
      <c r="N101" s="211">
        <f>ROUND(N88*T101,0)</f>
        <v>0</v>
      </c>
      <c r="O101" s="212"/>
      <c r="P101" s="212"/>
      <c r="Q101" s="212"/>
      <c r="R101" s="35"/>
      <c r="S101" s="123"/>
      <c r="T101" s="124"/>
      <c r="U101" s="125" t="s">
        <v>44</v>
      </c>
      <c r="V101" s="123"/>
      <c r="W101" s="123"/>
      <c r="X101" s="123"/>
      <c r="Y101" s="123"/>
      <c r="Z101" s="123"/>
      <c r="AA101" s="123"/>
      <c r="AB101" s="123"/>
      <c r="AC101" s="123"/>
      <c r="AD101" s="123"/>
      <c r="AE101" s="123"/>
      <c r="AF101" s="123"/>
      <c r="AG101" s="123"/>
      <c r="AH101" s="123"/>
      <c r="AI101" s="123"/>
      <c r="AJ101" s="123"/>
      <c r="AK101" s="123"/>
      <c r="AL101" s="123"/>
      <c r="AM101" s="123"/>
      <c r="AN101" s="123"/>
      <c r="AO101" s="123"/>
      <c r="AP101" s="123"/>
      <c r="AQ101" s="123"/>
      <c r="AR101" s="123"/>
      <c r="AS101" s="123"/>
      <c r="AT101" s="123"/>
      <c r="AU101" s="123"/>
      <c r="AV101" s="123"/>
      <c r="AW101" s="123"/>
      <c r="AX101" s="123"/>
      <c r="AY101" s="126" t="s">
        <v>126</v>
      </c>
      <c r="AZ101" s="123"/>
      <c r="BA101" s="123"/>
      <c r="BB101" s="123"/>
      <c r="BC101" s="123"/>
      <c r="BD101" s="123"/>
      <c r="BE101" s="127">
        <f t="shared" si="0"/>
        <v>0</v>
      </c>
      <c r="BF101" s="127">
        <f t="shared" si="1"/>
        <v>0</v>
      </c>
      <c r="BG101" s="127">
        <f t="shared" si="2"/>
        <v>0</v>
      </c>
      <c r="BH101" s="127">
        <f t="shared" si="3"/>
        <v>0</v>
      </c>
      <c r="BI101" s="127">
        <f t="shared" si="4"/>
        <v>0</v>
      </c>
      <c r="BJ101" s="126" t="s">
        <v>11</v>
      </c>
      <c r="BK101" s="123"/>
      <c r="BL101" s="123"/>
      <c r="BM101" s="123"/>
    </row>
    <row r="102" spans="2:65" s="1" customFormat="1" ht="18" customHeight="1" x14ac:dyDescent="0.3">
      <c r="B102" s="34"/>
      <c r="D102" s="213" t="s">
        <v>128</v>
      </c>
      <c r="E102" s="214"/>
      <c r="F102" s="214"/>
      <c r="G102" s="214"/>
      <c r="H102" s="214"/>
      <c r="N102" s="211">
        <f>ROUND(N88*T102,0)</f>
        <v>0</v>
      </c>
      <c r="O102" s="212"/>
      <c r="P102" s="212"/>
      <c r="Q102" s="212"/>
      <c r="R102" s="35"/>
      <c r="S102" s="123"/>
      <c r="T102" s="124"/>
      <c r="U102" s="125" t="s">
        <v>44</v>
      </c>
      <c r="V102" s="123"/>
      <c r="W102" s="123"/>
      <c r="X102" s="123"/>
      <c r="Y102" s="123"/>
      <c r="Z102" s="123"/>
      <c r="AA102" s="123"/>
      <c r="AB102" s="123"/>
      <c r="AC102" s="123"/>
      <c r="AD102" s="123"/>
      <c r="AE102" s="123"/>
      <c r="AF102" s="123"/>
      <c r="AG102" s="123"/>
      <c r="AH102" s="123"/>
      <c r="AI102" s="123"/>
      <c r="AJ102" s="123"/>
      <c r="AK102" s="123"/>
      <c r="AL102" s="123"/>
      <c r="AM102" s="123"/>
      <c r="AN102" s="123"/>
      <c r="AO102" s="123"/>
      <c r="AP102" s="123"/>
      <c r="AQ102" s="123"/>
      <c r="AR102" s="123"/>
      <c r="AS102" s="123"/>
      <c r="AT102" s="123"/>
      <c r="AU102" s="123"/>
      <c r="AV102" s="123"/>
      <c r="AW102" s="123"/>
      <c r="AX102" s="123"/>
      <c r="AY102" s="126" t="s">
        <v>126</v>
      </c>
      <c r="AZ102" s="123"/>
      <c r="BA102" s="123"/>
      <c r="BB102" s="123"/>
      <c r="BC102" s="123"/>
      <c r="BD102" s="123"/>
      <c r="BE102" s="127">
        <f t="shared" si="0"/>
        <v>0</v>
      </c>
      <c r="BF102" s="127">
        <f t="shared" si="1"/>
        <v>0</v>
      </c>
      <c r="BG102" s="127">
        <f t="shared" si="2"/>
        <v>0</v>
      </c>
      <c r="BH102" s="127">
        <f t="shared" si="3"/>
        <v>0</v>
      </c>
      <c r="BI102" s="127">
        <f t="shared" si="4"/>
        <v>0</v>
      </c>
      <c r="BJ102" s="126" t="s">
        <v>11</v>
      </c>
      <c r="BK102" s="123"/>
      <c r="BL102" s="123"/>
      <c r="BM102" s="123"/>
    </row>
    <row r="103" spans="2:65" s="1" customFormat="1" ht="18" customHeight="1" x14ac:dyDescent="0.3">
      <c r="B103" s="34"/>
      <c r="D103" s="213" t="s">
        <v>129</v>
      </c>
      <c r="E103" s="214"/>
      <c r="F103" s="214"/>
      <c r="G103" s="214"/>
      <c r="H103" s="214"/>
      <c r="N103" s="211">
        <f>ROUND(N88*T103,0)</f>
        <v>0</v>
      </c>
      <c r="O103" s="212"/>
      <c r="P103" s="212"/>
      <c r="Q103" s="212"/>
      <c r="R103" s="35"/>
      <c r="S103" s="123"/>
      <c r="T103" s="124"/>
      <c r="U103" s="125" t="s">
        <v>44</v>
      </c>
      <c r="V103" s="123"/>
      <c r="W103" s="123"/>
      <c r="X103" s="123"/>
      <c r="Y103" s="123"/>
      <c r="Z103" s="123"/>
      <c r="AA103" s="123"/>
      <c r="AB103" s="123"/>
      <c r="AC103" s="123"/>
      <c r="AD103" s="123"/>
      <c r="AE103" s="123"/>
      <c r="AF103" s="123"/>
      <c r="AG103" s="123"/>
      <c r="AH103" s="123"/>
      <c r="AI103" s="123"/>
      <c r="AJ103" s="123"/>
      <c r="AK103" s="123"/>
      <c r="AL103" s="123"/>
      <c r="AM103" s="123"/>
      <c r="AN103" s="123"/>
      <c r="AO103" s="123"/>
      <c r="AP103" s="123"/>
      <c r="AQ103" s="123"/>
      <c r="AR103" s="123"/>
      <c r="AS103" s="123"/>
      <c r="AT103" s="123"/>
      <c r="AU103" s="123"/>
      <c r="AV103" s="123"/>
      <c r="AW103" s="123"/>
      <c r="AX103" s="123"/>
      <c r="AY103" s="126" t="s">
        <v>126</v>
      </c>
      <c r="AZ103" s="123"/>
      <c r="BA103" s="123"/>
      <c r="BB103" s="123"/>
      <c r="BC103" s="123"/>
      <c r="BD103" s="123"/>
      <c r="BE103" s="127">
        <f t="shared" si="0"/>
        <v>0</v>
      </c>
      <c r="BF103" s="127">
        <f t="shared" si="1"/>
        <v>0</v>
      </c>
      <c r="BG103" s="127">
        <f t="shared" si="2"/>
        <v>0</v>
      </c>
      <c r="BH103" s="127">
        <f t="shared" si="3"/>
        <v>0</v>
      </c>
      <c r="BI103" s="127">
        <f t="shared" si="4"/>
        <v>0</v>
      </c>
      <c r="BJ103" s="126" t="s">
        <v>11</v>
      </c>
      <c r="BK103" s="123"/>
      <c r="BL103" s="123"/>
      <c r="BM103" s="123"/>
    </row>
    <row r="104" spans="2:65" s="1" customFormat="1" ht="18" customHeight="1" x14ac:dyDescent="0.3">
      <c r="B104" s="34"/>
      <c r="D104" s="213" t="s">
        <v>130</v>
      </c>
      <c r="E104" s="214"/>
      <c r="F104" s="214"/>
      <c r="G104" s="214"/>
      <c r="H104" s="214"/>
      <c r="N104" s="211">
        <f>ROUND(N88*T104,0)</f>
        <v>0</v>
      </c>
      <c r="O104" s="212"/>
      <c r="P104" s="212"/>
      <c r="Q104" s="212"/>
      <c r="R104" s="35"/>
      <c r="S104" s="123"/>
      <c r="T104" s="124"/>
      <c r="U104" s="125" t="s">
        <v>44</v>
      </c>
      <c r="V104" s="123"/>
      <c r="W104" s="123"/>
      <c r="X104" s="123"/>
      <c r="Y104" s="123"/>
      <c r="Z104" s="123"/>
      <c r="AA104" s="123"/>
      <c r="AB104" s="123"/>
      <c r="AC104" s="123"/>
      <c r="AD104" s="123"/>
      <c r="AE104" s="123"/>
      <c r="AF104" s="123"/>
      <c r="AG104" s="123"/>
      <c r="AH104" s="123"/>
      <c r="AI104" s="123"/>
      <c r="AJ104" s="123"/>
      <c r="AK104" s="123"/>
      <c r="AL104" s="123"/>
      <c r="AM104" s="123"/>
      <c r="AN104" s="123"/>
      <c r="AO104" s="123"/>
      <c r="AP104" s="123"/>
      <c r="AQ104" s="123"/>
      <c r="AR104" s="123"/>
      <c r="AS104" s="123"/>
      <c r="AT104" s="123"/>
      <c r="AU104" s="123"/>
      <c r="AV104" s="123"/>
      <c r="AW104" s="123"/>
      <c r="AX104" s="123"/>
      <c r="AY104" s="126" t="s">
        <v>126</v>
      </c>
      <c r="AZ104" s="123"/>
      <c r="BA104" s="123"/>
      <c r="BB104" s="123"/>
      <c r="BC104" s="123"/>
      <c r="BD104" s="123"/>
      <c r="BE104" s="127">
        <f t="shared" si="0"/>
        <v>0</v>
      </c>
      <c r="BF104" s="127">
        <f t="shared" si="1"/>
        <v>0</v>
      </c>
      <c r="BG104" s="127">
        <f t="shared" si="2"/>
        <v>0</v>
      </c>
      <c r="BH104" s="127">
        <f t="shared" si="3"/>
        <v>0</v>
      </c>
      <c r="BI104" s="127">
        <f t="shared" si="4"/>
        <v>0</v>
      </c>
      <c r="BJ104" s="126" t="s">
        <v>11</v>
      </c>
      <c r="BK104" s="123"/>
      <c r="BL104" s="123"/>
      <c r="BM104" s="123"/>
    </row>
    <row r="105" spans="2:65" s="1" customFormat="1" ht="18" customHeight="1" x14ac:dyDescent="0.3">
      <c r="B105" s="34"/>
      <c r="D105" s="96" t="s">
        <v>131</v>
      </c>
      <c r="N105" s="211">
        <f>ROUND(N88*T105,0)</f>
        <v>0</v>
      </c>
      <c r="O105" s="212"/>
      <c r="P105" s="212"/>
      <c r="Q105" s="212"/>
      <c r="R105" s="35"/>
      <c r="S105" s="123"/>
      <c r="T105" s="128"/>
      <c r="U105" s="129" t="s">
        <v>44</v>
      </c>
      <c r="V105" s="123"/>
      <c r="W105" s="123"/>
      <c r="X105" s="123"/>
      <c r="Y105" s="123"/>
      <c r="Z105" s="123"/>
      <c r="AA105" s="123"/>
      <c r="AB105" s="123"/>
      <c r="AC105" s="123"/>
      <c r="AD105" s="123"/>
      <c r="AE105" s="123"/>
      <c r="AF105" s="123"/>
      <c r="AG105" s="123"/>
      <c r="AH105" s="123"/>
      <c r="AI105" s="123"/>
      <c r="AJ105" s="123"/>
      <c r="AK105" s="123"/>
      <c r="AL105" s="123"/>
      <c r="AM105" s="123"/>
      <c r="AN105" s="123"/>
      <c r="AO105" s="123"/>
      <c r="AP105" s="123"/>
      <c r="AQ105" s="123"/>
      <c r="AR105" s="123"/>
      <c r="AS105" s="123"/>
      <c r="AT105" s="123"/>
      <c r="AU105" s="123"/>
      <c r="AV105" s="123"/>
      <c r="AW105" s="123"/>
      <c r="AX105" s="123"/>
      <c r="AY105" s="126" t="s">
        <v>132</v>
      </c>
      <c r="AZ105" s="123"/>
      <c r="BA105" s="123"/>
      <c r="BB105" s="123"/>
      <c r="BC105" s="123"/>
      <c r="BD105" s="123"/>
      <c r="BE105" s="127">
        <f t="shared" si="0"/>
        <v>0</v>
      </c>
      <c r="BF105" s="127">
        <f t="shared" si="1"/>
        <v>0</v>
      </c>
      <c r="BG105" s="127">
        <f t="shared" si="2"/>
        <v>0</v>
      </c>
      <c r="BH105" s="127">
        <f t="shared" si="3"/>
        <v>0</v>
      </c>
      <c r="BI105" s="127">
        <f t="shared" si="4"/>
        <v>0</v>
      </c>
      <c r="BJ105" s="126" t="s">
        <v>11</v>
      </c>
      <c r="BK105" s="123"/>
      <c r="BL105" s="123"/>
      <c r="BM105" s="123"/>
    </row>
    <row r="106" spans="2:65" s="1" customFormat="1" ht="13.5" x14ac:dyDescent="0.3">
      <c r="B106" s="34"/>
      <c r="R106" s="35"/>
    </row>
    <row r="107" spans="2:65" s="1" customFormat="1" ht="29.25" customHeight="1" x14ac:dyDescent="0.3">
      <c r="B107" s="34"/>
      <c r="C107" s="107" t="s">
        <v>99</v>
      </c>
      <c r="D107" s="108"/>
      <c r="E107" s="108"/>
      <c r="F107" s="108"/>
      <c r="G107" s="108"/>
      <c r="H107" s="108"/>
      <c r="I107" s="108"/>
      <c r="J107" s="108"/>
      <c r="K107" s="108"/>
      <c r="L107" s="217">
        <f>ROUND(SUM(N88+N99),0)</f>
        <v>0</v>
      </c>
      <c r="M107" s="217"/>
      <c r="N107" s="217"/>
      <c r="O107" s="217"/>
      <c r="P107" s="217"/>
      <c r="Q107" s="217"/>
      <c r="R107" s="35"/>
    </row>
    <row r="108" spans="2:65" s="1" customFormat="1" ht="6.95" customHeight="1" x14ac:dyDescent="0.3">
      <c r="B108" s="56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8"/>
    </row>
    <row r="112" spans="2:65" s="1" customFormat="1" ht="6.95" customHeight="1" x14ac:dyDescent="0.3">
      <c r="B112" s="59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1"/>
    </row>
    <row r="113" spans="2:65" s="1" customFormat="1" ht="36.950000000000003" customHeight="1" x14ac:dyDescent="0.3">
      <c r="B113" s="34"/>
      <c r="C113" s="177" t="s">
        <v>133</v>
      </c>
      <c r="D113" s="221"/>
      <c r="E113" s="221"/>
      <c r="F113" s="221"/>
      <c r="G113" s="221"/>
      <c r="H113" s="221"/>
      <c r="I113" s="221"/>
      <c r="J113" s="221"/>
      <c r="K113" s="221"/>
      <c r="L113" s="221"/>
      <c r="M113" s="221"/>
      <c r="N113" s="221"/>
      <c r="O113" s="221"/>
      <c r="P113" s="221"/>
      <c r="Q113" s="221"/>
      <c r="R113" s="35"/>
    </row>
    <row r="114" spans="2:65" s="1" customFormat="1" ht="6.95" customHeight="1" x14ac:dyDescent="0.3">
      <c r="B114" s="34"/>
      <c r="R114" s="35"/>
    </row>
    <row r="115" spans="2:65" s="1" customFormat="1" ht="30" customHeight="1" x14ac:dyDescent="0.3">
      <c r="B115" s="34"/>
      <c r="C115" s="29" t="s">
        <v>20</v>
      </c>
      <c r="F115" s="219" t="str">
        <f>F6</f>
        <v>Výměna podlahových krytin v budově 1. stupně ZŠ</v>
      </c>
      <c r="G115" s="220"/>
      <c r="H115" s="220"/>
      <c r="I115" s="220"/>
      <c r="J115" s="220"/>
      <c r="K115" s="220"/>
      <c r="L115" s="220"/>
      <c r="M115" s="220"/>
      <c r="N115" s="220"/>
      <c r="O115" s="220"/>
      <c r="P115" s="220"/>
      <c r="R115" s="35"/>
    </row>
    <row r="116" spans="2:65" s="1" customFormat="1" ht="36.950000000000003" customHeight="1" x14ac:dyDescent="0.3">
      <c r="B116" s="34"/>
      <c r="C116" s="65" t="s">
        <v>107</v>
      </c>
      <c r="F116" s="197" t="str">
        <f>F7</f>
        <v>SO 01 - SO 01 Výměna podlahových krytin v budově 1. stupně ZŠ</v>
      </c>
      <c r="G116" s="221"/>
      <c r="H116" s="221"/>
      <c r="I116" s="221"/>
      <c r="J116" s="221"/>
      <c r="K116" s="221"/>
      <c r="L116" s="221"/>
      <c r="M116" s="221"/>
      <c r="N116" s="221"/>
      <c r="O116" s="221"/>
      <c r="P116" s="221"/>
      <c r="R116" s="35"/>
    </row>
    <row r="117" spans="2:65" s="1" customFormat="1" ht="6.95" customHeight="1" x14ac:dyDescent="0.3">
      <c r="B117" s="34"/>
      <c r="R117" s="35"/>
    </row>
    <row r="118" spans="2:65" s="1" customFormat="1" ht="18" customHeight="1" x14ac:dyDescent="0.3">
      <c r="B118" s="34"/>
      <c r="C118" s="29" t="s">
        <v>25</v>
      </c>
      <c r="F118" s="27" t="str">
        <f>F9</f>
        <v>Písek - Mírové nám. 1466</v>
      </c>
      <c r="K118" s="29" t="s">
        <v>27</v>
      </c>
      <c r="M118" s="223">
        <f>IF(O9="","",O9)</f>
        <v>0</v>
      </c>
      <c r="N118" s="223"/>
      <c r="O118" s="223"/>
      <c r="P118" s="223"/>
      <c r="R118" s="35"/>
    </row>
    <row r="119" spans="2:65" s="1" customFormat="1" ht="6.95" customHeight="1" x14ac:dyDescent="0.3">
      <c r="B119" s="34"/>
      <c r="R119" s="35"/>
    </row>
    <row r="120" spans="2:65" s="1" customFormat="1" x14ac:dyDescent="0.3">
      <c r="B120" s="34"/>
      <c r="C120" s="29" t="s">
        <v>28</v>
      </c>
      <c r="F120" s="27" t="str">
        <f>E12</f>
        <v>ZŠ E. Beneše a MŠ Písek, Mírové nám. 1466</v>
      </c>
      <c r="K120" s="29" t="s">
        <v>34</v>
      </c>
      <c r="M120" s="181" t="str">
        <f>E18</f>
        <v>Petr Albrecht - PROJKA</v>
      </c>
      <c r="N120" s="181"/>
      <c r="O120" s="181"/>
      <c r="P120" s="181"/>
      <c r="Q120" s="181"/>
      <c r="R120" s="35"/>
    </row>
    <row r="121" spans="2:65" s="1" customFormat="1" ht="14.45" customHeight="1" x14ac:dyDescent="0.3">
      <c r="B121" s="34"/>
      <c r="C121" s="29" t="s">
        <v>32</v>
      </c>
      <c r="F121" s="27" t="str">
        <f>IF(E15="","",E15)</f>
        <v>Vyplň údaj</v>
      </c>
      <c r="K121" s="29" t="s">
        <v>37</v>
      </c>
      <c r="M121" s="181" t="str">
        <f>E21</f>
        <v>Petr Albrecht</v>
      </c>
      <c r="N121" s="181"/>
      <c r="O121" s="181"/>
      <c r="P121" s="181"/>
      <c r="Q121" s="181"/>
      <c r="R121" s="35"/>
    </row>
    <row r="122" spans="2:65" s="1" customFormat="1" ht="10.35" customHeight="1" x14ac:dyDescent="0.3">
      <c r="B122" s="34"/>
      <c r="R122" s="35"/>
    </row>
    <row r="123" spans="2:65" s="8" customFormat="1" ht="29.25" customHeight="1" x14ac:dyDescent="0.3">
      <c r="B123" s="130"/>
      <c r="C123" s="131" t="s">
        <v>134</v>
      </c>
      <c r="D123" s="132" t="s">
        <v>135</v>
      </c>
      <c r="E123" s="132" t="s">
        <v>61</v>
      </c>
      <c r="F123" s="238" t="s">
        <v>136</v>
      </c>
      <c r="G123" s="238"/>
      <c r="H123" s="238"/>
      <c r="I123" s="238"/>
      <c r="J123" s="132" t="s">
        <v>137</v>
      </c>
      <c r="K123" s="132" t="s">
        <v>138</v>
      </c>
      <c r="L123" s="239" t="s">
        <v>139</v>
      </c>
      <c r="M123" s="239"/>
      <c r="N123" s="238" t="s">
        <v>112</v>
      </c>
      <c r="O123" s="238"/>
      <c r="P123" s="238"/>
      <c r="Q123" s="240"/>
      <c r="R123" s="133"/>
      <c r="T123" s="71" t="s">
        <v>140</v>
      </c>
      <c r="U123" s="72" t="s">
        <v>43</v>
      </c>
      <c r="V123" s="72" t="s">
        <v>141</v>
      </c>
      <c r="W123" s="72" t="s">
        <v>142</v>
      </c>
      <c r="X123" s="72" t="s">
        <v>143</v>
      </c>
      <c r="Y123" s="72" t="s">
        <v>144</v>
      </c>
      <c r="Z123" s="72" t="s">
        <v>145</v>
      </c>
      <c r="AA123" s="73" t="s">
        <v>146</v>
      </c>
    </row>
    <row r="124" spans="2:65" s="1" customFormat="1" ht="29.25" customHeight="1" x14ac:dyDescent="0.35">
      <c r="B124" s="34"/>
      <c r="C124" s="75" t="s">
        <v>109</v>
      </c>
      <c r="N124" s="258">
        <f>BK124</f>
        <v>0</v>
      </c>
      <c r="O124" s="259"/>
      <c r="P124" s="259"/>
      <c r="Q124" s="259"/>
      <c r="R124" s="35"/>
      <c r="T124" s="74"/>
      <c r="U124" s="48"/>
      <c r="V124" s="48"/>
      <c r="W124" s="134">
        <f>W125+W182+W236</f>
        <v>0</v>
      </c>
      <c r="X124" s="48"/>
      <c r="Y124" s="134">
        <f>Y125+Y182+Y236</f>
        <v>50.371719589999998</v>
      </c>
      <c r="Z124" s="48"/>
      <c r="AA124" s="135">
        <f>AA125+AA182+AA236</f>
        <v>44.622460000000004</v>
      </c>
      <c r="AT124" s="19" t="s">
        <v>78</v>
      </c>
      <c r="AU124" s="19" t="s">
        <v>114</v>
      </c>
      <c r="BK124" s="136">
        <f>BK125+BK182+BK236</f>
        <v>0</v>
      </c>
    </row>
    <row r="125" spans="2:65" s="9" customFormat="1" ht="37.35" customHeight="1" x14ac:dyDescent="0.35">
      <c r="B125" s="137"/>
      <c r="D125" s="138" t="s">
        <v>115</v>
      </c>
      <c r="E125" s="138"/>
      <c r="F125" s="138"/>
      <c r="G125" s="138"/>
      <c r="H125" s="138"/>
      <c r="I125" s="138"/>
      <c r="J125" s="138"/>
      <c r="K125" s="138"/>
      <c r="L125" s="138"/>
      <c r="M125" s="138"/>
      <c r="N125" s="236">
        <f>BK125</f>
        <v>0</v>
      </c>
      <c r="O125" s="233"/>
      <c r="P125" s="233"/>
      <c r="Q125" s="233"/>
      <c r="R125" s="139"/>
      <c r="T125" s="140"/>
      <c r="W125" s="141">
        <f>W126+W146+W174+W180</f>
        <v>0</v>
      </c>
      <c r="Y125" s="141">
        <f>Y126+Y146+Y174+Y180</f>
        <v>40.750031559999996</v>
      </c>
      <c r="AA125" s="142">
        <f>AA126+AA146+AA174+AA180</f>
        <v>44.622460000000004</v>
      </c>
      <c r="AR125" s="143" t="s">
        <v>11</v>
      </c>
      <c r="AT125" s="144" t="s">
        <v>78</v>
      </c>
      <c r="AU125" s="144" t="s">
        <v>79</v>
      </c>
      <c r="AY125" s="143" t="s">
        <v>147</v>
      </c>
      <c r="BK125" s="145">
        <f>BK126+BK146+BK174+BK180</f>
        <v>0</v>
      </c>
    </row>
    <row r="126" spans="2:65" s="9" customFormat="1" ht="19.899999999999999" customHeight="1" x14ac:dyDescent="0.3">
      <c r="B126" s="137"/>
      <c r="D126" s="146" t="s">
        <v>116</v>
      </c>
      <c r="E126" s="146"/>
      <c r="F126" s="146"/>
      <c r="G126" s="146"/>
      <c r="H126" s="146"/>
      <c r="I126" s="146"/>
      <c r="J126" s="146"/>
      <c r="K126" s="146"/>
      <c r="L126" s="146"/>
      <c r="M126" s="146"/>
      <c r="N126" s="260">
        <f>BK126</f>
        <v>0</v>
      </c>
      <c r="O126" s="261"/>
      <c r="P126" s="261"/>
      <c r="Q126" s="261"/>
      <c r="R126" s="139"/>
      <c r="T126" s="140"/>
      <c r="W126" s="141">
        <f>SUM(W127:W145)</f>
        <v>0</v>
      </c>
      <c r="Y126" s="141">
        <f>SUM(Y127:Y145)</f>
        <v>40.750031559999996</v>
      </c>
      <c r="AA126" s="142">
        <f>SUM(AA127:AA145)</f>
        <v>0</v>
      </c>
      <c r="AR126" s="143" t="s">
        <v>11</v>
      </c>
      <c r="AT126" s="144" t="s">
        <v>78</v>
      </c>
      <c r="AU126" s="144" t="s">
        <v>11</v>
      </c>
      <c r="AY126" s="143" t="s">
        <v>147</v>
      </c>
      <c r="BK126" s="145">
        <f>SUM(BK127:BK145)</f>
        <v>0</v>
      </c>
    </row>
    <row r="127" spans="2:65" s="1" customFormat="1" ht="16.5" customHeight="1" x14ac:dyDescent="0.3">
      <c r="B127" s="34"/>
      <c r="C127" s="147" t="s">
        <v>11</v>
      </c>
      <c r="D127" s="147" t="s">
        <v>148</v>
      </c>
      <c r="E127" s="148" t="s">
        <v>149</v>
      </c>
      <c r="F127" s="241" t="s">
        <v>150</v>
      </c>
      <c r="G127" s="241"/>
      <c r="H127" s="241"/>
      <c r="I127" s="241"/>
      <c r="J127" s="149" t="s">
        <v>151</v>
      </c>
      <c r="K127" s="150">
        <v>252.744</v>
      </c>
      <c r="L127" s="242">
        <v>0</v>
      </c>
      <c r="M127" s="243"/>
      <c r="N127" s="244">
        <f>ROUND(L127*K127,0)</f>
        <v>0</v>
      </c>
      <c r="O127" s="244"/>
      <c r="P127" s="244"/>
      <c r="Q127" s="244"/>
      <c r="R127" s="35"/>
      <c r="T127" s="151" t="s">
        <v>23</v>
      </c>
      <c r="U127" s="41" t="s">
        <v>44</v>
      </c>
      <c r="W127" s="152">
        <f>V127*K127</f>
        <v>0</v>
      </c>
      <c r="X127" s="152">
        <v>0</v>
      </c>
      <c r="Y127" s="152">
        <f>X127*K127</f>
        <v>0</v>
      </c>
      <c r="Z127" s="152">
        <v>0</v>
      </c>
      <c r="AA127" s="153">
        <f>Z127*K127</f>
        <v>0</v>
      </c>
      <c r="AR127" s="19" t="s">
        <v>152</v>
      </c>
      <c r="AT127" s="19" t="s">
        <v>148</v>
      </c>
      <c r="AU127" s="19" t="s">
        <v>105</v>
      </c>
      <c r="AY127" s="19" t="s">
        <v>147</v>
      </c>
      <c r="BE127" s="100">
        <f>IF(U127="základní",N127,0)</f>
        <v>0</v>
      </c>
      <c r="BF127" s="100">
        <f>IF(U127="snížená",N127,0)</f>
        <v>0</v>
      </c>
      <c r="BG127" s="100">
        <f>IF(U127="zákl. přenesená",N127,0)</f>
        <v>0</v>
      </c>
      <c r="BH127" s="100">
        <f>IF(U127="sníž. přenesená",N127,0)</f>
        <v>0</v>
      </c>
      <c r="BI127" s="100">
        <f>IF(U127="nulová",N127,0)</f>
        <v>0</v>
      </c>
      <c r="BJ127" s="19" t="s">
        <v>11</v>
      </c>
      <c r="BK127" s="100">
        <f>ROUND(L127*K127,0)</f>
        <v>0</v>
      </c>
      <c r="BL127" s="19" t="s">
        <v>152</v>
      </c>
      <c r="BM127" s="19" t="s">
        <v>153</v>
      </c>
    </row>
    <row r="128" spans="2:65" s="1" customFormat="1" ht="16.5" customHeight="1" x14ac:dyDescent="0.3">
      <c r="B128" s="34"/>
      <c r="C128" s="147" t="s">
        <v>105</v>
      </c>
      <c r="D128" s="147" t="s">
        <v>148</v>
      </c>
      <c r="E128" s="148" t="s">
        <v>154</v>
      </c>
      <c r="F128" s="241" t="s">
        <v>155</v>
      </c>
      <c r="G128" s="241"/>
      <c r="H128" s="241"/>
      <c r="I128" s="241"/>
      <c r="J128" s="149" t="s">
        <v>156</v>
      </c>
      <c r="K128" s="150">
        <v>99.78</v>
      </c>
      <c r="L128" s="242">
        <v>0</v>
      </c>
      <c r="M128" s="243"/>
      <c r="N128" s="244">
        <f>ROUND(L128*K128,0)</f>
        <v>0</v>
      </c>
      <c r="O128" s="244"/>
      <c r="P128" s="244"/>
      <c r="Q128" s="244"/>
      <c r="R128" s="35"/>
      <c r="T128" s="151" t="s">
        <v>23</v>
      </c>
      <c r="U128" s="41" t="s">
        <v>44</v>
      </c>
      <c r="W128" s="152">
        <f>V128*K128</f>
        <v>0</v>
      </c>
      <c r="X128" s="152">
        <v>1.5E-3</v>
      </c>
      <c r="Y128" s="152">
        <f>X128*K128</f>
        <v>0.14967</v>
      </c>
      <c r="Z128" s="152">
        <v>0</v>
      </c>
      <c r="AA128" s="153">
        <f>Z128*K128</f>
        <v>0</v>
      </c>
      <c r="AR128" s="19" t="s">
        <v>152</v>
      </c>
      <c r="AT128" s="19" t="s">
        <v>148</v>
      </c>
      <c r="AU128" s="19" t="s">
        <v>105</v>
      </c>
      <c r="AY128" s="19" t="s">
        <v>147</v>
      </c>
      <c r="BE128" s="100">
        <f>IF(U128="základní",N128,0)</f>
        <v>0</v>
      </c>
      <c r="BF128" s="100">
        <f>IF(U128="snížená",N128,0)</f>
        <v>0</v>
      </c>
      <c r="BG128" s="100">
        <f>IF(U128="zákl. přenesená",N128,0)</f>
        <v>0</v>
      </c>
      <c r="BH128" s="100">
        <f>IF(U128="sníž. přenesená",N128,0)</f>
        <v>0</v>
      </c>
      <c r="BI128" s="100">
        <f>IF(U128="nulová",N128,0)</f>
        <v>0</v>
      </c>
      <c r="BJ128" s="19" t="s">
        <v>11</v>
      </c>
      <c r="BK128" s="100">
        <f>ROUND(L128*K128,0)</f>
        <v>0</v>
      </c>
      <c r="BL128" s="19" t="s">
        <v>152</v>
      </c>
      <c r="BM128" s="19" t="s">
        <v>157</v>
      </c>
    </row>
    <row r="129" spans="2:65" s="10" customFormat="1" ht="16.5" customHeight="1" x14ac:dyDescent="0.3">
      <c r="B129" s="154"/>
      <c r="E129" s="155" t="s">
        <v>23</v>
      </c>
      <c r="F129" s="245" t="s">
        <v>158</v>
      </c>
      <c r="G129" s="246"/>
      <c r="H129" s="246"/>
      <c r="I129" s="246"/>
      <c r="K129" s="156">
        <v>99.78</v>
      </c>
      <c r="R129" s="157"/>
      <c r="T129" s="158"/>
      <c r="AA129" s="159"/>
      <c r="AT129" s="155" t="s">
        <v>159</v>
      </c>
      <c r="AU129" s="155" t="s">
        <v>105</v>
      </c>
      <c r="AV129" s="10" t="s">
        <v>105</v>
      </c>
      <c r="AW129" s="10" t="s">
        <v>36</v>
      </c>
      <c r="AX129" s="10" t="s">
        <v>79</v>
      </c>
      <c r="AY129" s="155" t="s">
        <v>147</v>
      </c>
    </row>
    <row r="130" spans="2:65" s="1" customFormat="1" ht="25.5" customHeight="1" x14ac:dyDescent="0.3">
      <c r="B130" s="34"/>
      <c r="C130" s="147" t="s">
        <v>160</v>
      </c>
      <c r="D130" s="147" t="s">
        <v>148</v>
      </c>
      <c r="E130" s="148" t="s">
        <v>161</v>
      </c>
      <c r="F130" s="241" t="s">
        <v>162</v>
      </c>
      <c r="G130" s="241"/>
      <c r="H130" s="241"/>
      <c r="I130" s="241"/>
      <c r="J130" s="149" t="s">
        <v>151</v>
      </c>
      <c r="K130" s="150">
        <v>20</v>
      </c>
      <c r="L130" s="242">
        <v>0</v>
      </c>
      <c r="M130" s="243"/>
      <c r="N130" s="244">
        <f>ROUND(L130*K130,0)</f>
        <v>0</v>
      </c>
      <c r="O130" s="244"/>
      <c r="P130" s="244"/>
      <c r="Q130" s="244"/>
      <c r="R130" s="35"/>
      <c r="T130" s="151" t="s">
        <v>23</v>
      </c>
      <c r="U130" s="41" t="s">
        <v>44</v>
      </c>
      <c r="W130" s="152">
        <f>V130*K130</f>
        <v>0</v>
      </c>
      <c r="X130" s="152">
        <v>9.4000000000000004E-3</v>
      </c>
      <c r="Y130" s="152">
        <f>X130*K130</f>
        <v>0.188</v>
      </c>
      <c r="Z130" s="152">
        <v>0</v>
      </c>
      <c r="AA130" s="153">
        <f>Z130*K130</f>
        <v>0</v>
      </c>
      <c r="AR130" s="19" t="s">
        <v>152</v>
      </c>
      <c r="AT130" s="19" t="s">
        <v>148</v>
      </c>
      <c r="AU130" s="19" t="s">
        <v>105</v>
      </c>
      <c r="AY130" s="19" t="s">
        <v>147</v>
      </c>
      <c r="BE130" s="100">
        <f>IF(U130="základní",N130,0)</f>
        <v>0</v>
      </c>
      <c r="BF130" s="100">
        <f>IF(U130="snížená",N130,0)</f>
        <v>0</v>
      </c>
      <c r="BG130" s="100">
        <f>IF(U130="zákl. přenesená",N130,0)</f>
        <v>0</v>
      </c>
      <c r="BH130" s="100">
        <f>IF(U130="sníž. přenesená",N130,0)</f>
        <v>0</v>
      </c>
      <c r="BI130" s="100">
        <f>IF(U130="nulová",N130,0)</f>
        <v>0</v>
      </c>
      <c r="BJ130" s="19" t="s">
        <v>11</v>
      </c>
      <c r="BK130" s="100">
        <f>ROUND(L130*K130,0)</f>
        <v>0</v>
      </c>
      <c r="BL130" s="19" t="s">
        <v>152</v>
      </c>
      <c r="BM130" s="19" t="s">
        <v>163</v>
      </c>
    </row>
    <row r="131" spans="2:65" s="1" customFormat="1" ht="25.5" customHeight="1" x14ac:dyDescent="0.3">
      <c r="B131" s="34"/>
      <c r="C131" s="147" t="s">
        <v>152</v>
      </c>
      <c r="D131" s="147" t="s">
        <v>148</v>
      </c>
      <c r="E131" s="148" t="s">
        <v>164</v>
      </c>
      <c r="F131" s="241" t="s">
        <v>165</v>
      </c>
      <c r="G131" s="241"/>
      <c r="H131" s="241"/>
      <c r="I131" s="241"/>
      <c r="J131" s="149" t="s">
        <v>151</v>
      </c>
      <c r="K131" s="150">
        <v>20</v>
      </c>
      <c r="L131" s="242">
        <v>0</v>
      </c>
      <c r="M131" s="243"/>
      <c r="N131" s="244">
        <f>ROUND(L131*K131,0)</f>
        <v>0</v>
      </c>
      <c r="O131" s="244"/>
      <c r="P131" s="244"/>
      <c r="Q131" s="244"/>
      <c r="R131" s="35"/>
      <c r="T131" s="151" t="s">
        <v>23</v>
      </c>
      <c r="U131" s="41" t="s">
        <v>44</v>
      </c>
      <c r="W131" s="152">
        <f>V131*K131</f>
        <v>0</v>
      </c>
      <c r="X131" s="152">
        <v>0</v>
      </c>
      <c r="Y131" s="152">
        <f>X131*K131</f>
        <v>0</v>
      </c>
      <c r="Z131" s="152">
        <v>0</v>
      </c>
      <c r="AA131" s="153">
        <f>Z131*K131</f>
        <v>0</v>
      </c>
      <c r="AR131" s="19" t="s">
        <v>152</v>
      </c>
      <c r="AT131" s="19" t="s">
        <v>148</v>
      </c>
      <c r="AU131" s="19" t="s">
        <v>105</v>
      </c>
      <c r="AY131" s="19" t="s">
        <v>147</v>
      </c>
      <c r="BE131" s="100">
        <f>IF(U131="základní",N131,0)</f>
        <v>0</v>
      </c>
      <c r="BF131" s="100">
        <f>IF(U131="snížená",N131,0)</f>
        <v>0</v>
      </c>
      <c r="BG131" s="100">
        <f>IF(U131="zákl. přenesená",N131,0)</f>
        <v>0</v>
      </c>
      <c r="BH131" s="100">
        <f>IF(U131="sníž. přenesená",N131,0)</f>
        <v>0</v>
      </c>
      <c r="BI131" s="100">
        <f>IF(U131="nulová",N131,0)</f>
        <v>0</v>
      </c>
      <c r="BJ131" s="19" t="s">
        <v>11</v>
      </c>
      <c r="BK131" s="100">
        <f>ROUND(L131*K131,0)</f>
        <v>0</v>
      </c>
      <c r="BL131" s="19" t="s">
        <v>152</v>
      </c>
      <c r="BM131" s="19" t="s">
        <v>166</v>
      </c>
    </row>
    <row r="132" spans="2:65" s="1" customFormat="1" ht="38.25" customHeight="1" x14ac:dyDescent="0.3">
      <c r="B132" s="34"/>
      <c r="C132" s="147" t="s">
        <v>167</v>
      </c>
      <c r="D132" s="147" t="s">
        <v>148</v>
      </c>
      <c r="E132" s="148" t="s">
        <v>168</v>
      </c>
      <c r="F132" s="241" t="s">
        <v>169</v>
      </c>
      <c r="G132" s="241"/>
      <c r="H132" s="241"/>
      <c r="I132" s="241"/>
      <c r="J132" s="149" t="s">
        <v>170</v>
      </c>
      <c r="K132" s="150">
        <v>17.692</v>
      </c>
      <c r="L132" s="242">
        <v>0</v>
      </c>
      <c r="M132" s="243"/>
      <c r="N132" s="244">
        <f>ROUND(L132*K132,0)</f>
        <v>0</v>
      </c>
      <c r="O132" s="244"/>
      <c r="P132" s="244"/>
      <c r="Q132" s="244"/>
      <c r="R132" s="35"/>
      <c r="T132" s="151" t="s">
        <v>23</v>
      </c>
      <c r="U132" s="41" t="s">
        <v>44</v>
      </c>
      <c r="W132" s="152">
        <f>V132*K132</f>
        <v>0</v>
      </c>
      <c r="X132" s="152">
        <v>2.2563399999999998</v>
      </c>
      <c r="Y132" s="152">
        <f>X132*K132</f>
        <v>39.919167279999996</v>
      </c>
      <c r="Z132" s="152">
        <v>0</v>
      </c>
      <c r="AA132" s="153">
        <f>Z132*K132</f>
        <v>0</v>
      </c>
      <c r="AR132" s="19" t="s">
        <v>152</v>
      </c>
      <c r="AT132" s="19" t="s">
        <v>148</v>
      </c>
      <c r="AU132" s="19" t="s">
        <v>105</v>
      </c>
      <c r="AY132" s="19" t="s">
        <v>147</v>
      </c>
      <c r="BE132" s="100">
        <f>IF(U132="základní",N132,0)</f>
        <v>0</v>
      </c>
      <c r="BF132" s="100">
        <f>IF(U132="snížená",N132,0)</f>
        <v>0</v>
      </c>
      <c r="BG132" s="100">
        <f>IF(U132="zákl. přenesená",N132,0)</f>
        <v>0</v>
      </c>
      <c r="BH132" s="100">
        <f>IF(U132="sníž. přenesená",N132,0)</f>
        <v>0</v>
      </c>
      <c r="BI132" s="100">
        <f>IF(U132="nulová",N132,0)</f>
        <v>0</v>
      </c>
      <c r="BJ132" s="19" t="s">
        <v>11</v>
      </c>
      <c r="BK132" s="100">
        <f>ROUND(L132*K132,0)</f>
        <v>0</v>
      </c>
      <c r="BL132" s="19" t="s">
        <v>152</v>
      </c>
      <c r="BM132" s="19" t="s">
        <v>171</v>
      </c>
    </row>
    <row r="133" spans="2:65" s="10" customFormat="1" ht="16.5" customHeight="1" x14ac:dyDescent="0.3">
      <c r="B133" s="154"/>
      <c r="E133" s="155" t="s">
        <v>23</v>
      </c>
      <c r="F133" s="245" t="s">
        <v>172</v>
      </c>
      <c r="G133" s="246"/>
      <c r="H133" s="246"/>
      <c r="I133" s="246"/>
      <c r="K133" s="156">
        <v>17.692</v>
      </c>
      <c r="R133" s="157"/>
      <c r="T133" s="158"/>
      <c r="AA133" s="159"/>
      <c r="AT133" s="155" t="s">
        <v>159</v>
      </c>
      <c r="AU133" s="155" t="s">
        <v>105</v>
      </c>
      <c r="AV133" s="10" t="s">
        <v>105</v>
      </c>
      <c r="AW133" s="10" t="s">
        <v>36</v>
      </c>
      <c r="AX133" s="10" t="s">
        <v>11</v>
      </c>
      <c r="AY133" s="155" t="s">
        <v>147</v>
      </c>
    </row>
    <row r="134" spans="2:65" s="1" customFormat="1" ht="25.5" customHeight="1" x14ac:dyDescent="0.3">
      <c r="B134" s="34"/>
      <c r="C134" s="147" t="s">
        <v>173</v>
      </c>
      <c r="D134" s="147" t="s">
        <v>148</v>
      </c>
      <c r="E134" s="148" t="s">
        <v>174</v>
      </c>
      <c r="F134" s="241" t="s">
        <v>175</v>
      </c>
      <c r="G134" s="241"/>
      <c r="H134" s="241"/>
      <c r="I134" s="241"/>
      <c r="J134" s="149" t="s">
        <v>170</v>
      </c>
      <c r="K134" s="150">
        <v>17.692</v>
      </c>
      <c r="L134" s="242">
        <v>0</v>
      </c>
      <c r="M134" s="243"/>
      <c r="N134" s="244">
        <f>ROUND(L134*K134,0)</f>
        <v>0</v>
      </c>
      <c r="O134" s="244"/>
      <c r="P134" s="244"/>
      <c r="Q134" s="244"/>
      <c r="R134" s="35"/>
      <c r="T134" s="151" t="s">
        <v>23</v>
      </c>
      <c r="U134" s="41" t="s">
        <v>44</v>
      </c>
      <c r="W134" s="152">
        <f>V134*K134</f>
        <v>0</v>
      </c>
      <c r="X134" s="152">
        <v>0</v>
      </c>
      <c r="Y134" s="152">
        <f>X134*K134</f>
        <v>0</v>
      </c>
      <c r="Z134" s="152">
        <v>0</v>
      </c>
      <c r="AA134" s="153">
        <f>Z134*K134</f>
        <v>0</v>
      </c>
      <c r="AR134" s="19" t="s">
        <v>152</v>
      </c>
      <c r="AT134" s="19" t="s">
        <v>148</v>
      </c>
      <c r="AU134" s="19" t="s">
        <v>105</v>
      </c>
      <c r="AY134" s="19" t="s">
        <v>147</v>
      </c>
      <c r="BE134" s="100">
        <f>IF(U134="základní",N134,0)</f>
        <v>0</v>
      </c>
      <c r="BF134" s="100">
        <f>IF(U134="snížená",N134,0)</f>
        <v>0</v>
      </c>
      <c r="BG134" s="100">
        <f>IF(U134="zákl. přenesená",N134,0)</f>
        <v>0</v>
      </c>
      <c r="BH134" s="100">
        <f>IF(U134="sníž. přenesená",N134,0)</f>
        <v>0</v>
      </c>
      <c r="BI134" s="100">
        <f>IF(U134="nulová",N134,0)</f>
        <v>0</v>
      </c>
      <c r="BJ134" s="19" t="s">
        <v>11</v>
      </c>
      <c r="BK134" s="100">
        <f>ROUND(L134*K134,0)</f>
        <v>0</v>
      </c>
      <c r="BL134" s="19" t="s">
        <v>152</v>
      </c>
      <c r="BM134" s="19" t="s">
        <v>176</v>
      </c>
    </row>
    <row r="135" spans="2:65" s="1" customFormat="1" ht="16.5" customHeight="1" x14ac:dyDescent="0.3">
      <c r="B135" s="34"/>
      <c r="C135" s="147" t="s">
        <v>177</v>
      </c>
      <c r="D135" s="147" t="s">
        <v>148</v>
      </c>
      <c r="E135" s="148" t="s">
        <v>178</v>
      </c>
      <c r="F135" s="241" t="s">
        <v>179</v>
      </c>
      <c r="G135" s="241"/>
      <c r="H135" s="241"/>
      <c r="I135" s="241"/>
      <c r="J135" s="149" t="s">
        <v>170</v>
      </c>
      <c r="K135" s="150">
        <v>17.692</v>
      </c>
      <c r="L135" s="242">
        <v>0</v>
      </c>
      <c r="M135" s="243"/>
      <c r="N135" s="244">
        <f>ROUND(L135*K135,0)</f>
        <v>0</v>
      </c>
      <c r="O135" s="244"/>
      <c r="P135" s="244"/>
      <c r="Q135" s="244"/>
      <c r="R135" s="35"/>
      <c r="T135" s="151" t="s">
        <v>23</v>
      </c>
      <c r="U135" s="41" t="s">
        <v>44</v>
      </c>
      <c r="W135" s="152">
        <f>V135*K135</f>
        <v>0</v>
      </c>
      <c r="X135" s="152">
        <v>2.5250000000000002E-2</v>
      </c>
      <c r="Y135" s="152">
        <f>X135*K135</f>
        <v>0.44672300000000004</v>
      </c>
      <c r="Z135" s="152">
        <v>0</v>
      </c>
      <c r="AA135" s="153">
        <f>Z135*K135</f>
        <v>0</v>
      </c>
      <c r="AR135" s="19" t="s">
        <v>152</v>
      </c>
      <c r="AT135" s="19" t="s">
        <v>148</v>
      </c>
      <c r="AU135" s="19" t="s">
        <v>105</v>
      </c>
      <c r="AY135" s="19" t="s">
        <v>147</v>
      </c>
      <c r="BE135" s="100">
        <f>IF(U135="základní",N135,0)</f>
        <v>0</v>
      </c>
      <c r="BF135" s="100">
        <f>IF(U135="snížená",N135,0)</f>
        <v>0</v>
      </c>
      <c r="BG135" s="100">
        <f>IF(U135="zákl. přenesená",N135,0)</f>
        <v>0</v>
      </c>
      <c r="BH135" s="100">
        <f>IF(U135="sníž. přenesená",N135,0)</f>
        <v>0</v>
      </c>
      <c r="BI135" s="100">
        <f>IF(U135="nulová",N135,0)</f>
        <v>0</v>
      </c>
      <c r="BJ135" s="19" t="s">
        <v>11</v>
      </c>
      <c r="BK135" s="100">
        <f>ROUND(L135*K135,0)</f>
        <v>0</v>
      </c>
      <c r="BL135" s="19" t="s">
        <v>152</v>
      </c>
      <c r="BM135" s="19" t="s">
        <v>180</v>
      </c>
    </row>
    <row r="136" spans="2:65" s="1" customFormat="1" ht="16.5" customHeight="1" x14ac:dyDescent="0.3">
      <c r="B136" s="34"/>
      <c r="C136" s="147" t="s">
        <v>181</v>
      </c>
      <c r="D136" s="147" t="s">
        <v>148</v>
      </c>
      <c r="E136" s="148" t="s">
        <v>182</v>
      </c>
      <c r="F136" s="241" t="s">
        <v>183</v>
      </c>
      <c r="G136" s="241"/>
      <c r="H136" s="241"/>
      <c r="I136" s="241"/>
      <c r="J136" s="149" t="s">
        <v>151</v>
      </c>
      <c r="K136" s="150">
        <v>252.744</v>
      </c>
      <c r="L136" s="242">
        <v>0</v>
      </c>
      <c r="M136" s="243"/>
      <c r="N136" s="244">
        <f>ROUND(L136*K136,0)</f>
        <v>0</v>
      </c>
      <c r="O136" s="244"/>
      <c r="P136" s="244"/>
      <c r="Q136" s="244"/>
      <c r="R136" s="35"/>
      <c r="T136" s="151" t="s">
        <v>23</v>
      </c>
      <c r="U136" s="41" t="s">
        <v>44</v>
      </c>
      <c r="W136" s="152">
        <f>V136*K136</f>
        <v>0</v>
      </c>
      <c r="X136" s="152">
        <v>1.2E-4</v>
      </c>
      <c r="Y136" s="152">
        <f>X136*K136</f>
        <v>3.032928E-2</v>
      </c>
      <c r="Z136" s="152">
        <v>0</v>
      </c>
      <c r="AA136" s="153">
        <f>Z136*K136</f>
        <v>0</v>
      </c>
      <c r="AR136" s="19" t="s">
        <v>152</v>
      </c>
      <c r="AT136" s="19" t="s">
        <v>148</v>
      </c>
      <c r="AU136" s="19" t="s">
        <v>105</v>
      </c>
      <c r="AY136" s="19" t="s">
        <v>147</v>
      </c>
      <c r="BE136" s="100">
        <f>IF(U136="základní",N136,0)</f>
        <v>0</v>
      </c>
      <c r="BF136" s="100">
        <f>IF(U136="snížená",N136,0)</f>
        <v>0</v>
      </c>
      <c r="BG136" s="100">
        <f>IF(U136="zákl. přenesená",N136,0)</f>
        <v>0</v>
      </c>
      <c r="BH136" s="100">
        <f>IF(U136="sníž. přenesená",N136,0)</f>
        <v>0</v>
      </c>
      <c r="BI136" s="100">
        <f>IF(U136="nulová",N136,0)</f>
        <v>0</v>
      </c>
      <c r="BJ136" s="19" t="s">
        <v>11</v>
      </c>
      <c r="BK136" s="100">
        <f>ROUND(L136*K136,0)</f>
        <v>0</v>
      </c>
      <c r="BL136" s="19" t="s">
        <v>152</v>
      </c>
      <c r="BM136" s="19" t="s">
        <v>184</v>
      </c>
    </row>
    <row r="137" spans="2:65" s="1" customFormat="1" ht="25.5" customHeight="1" x14ac:dyDescent="0.3">
      <c r="B137" s="34"/>
      <c r="C137" s="147" t="s">
        <v>185</v>
      </c>
      <c r="D137" s="147" t="s">
        <v>148</v>
      </c>
      <c r="E137" s="148" t="s">
        <v>186</v>
      </c>
      <c r="F137" s="241" t="s">
        <v>187</v>
      </c>
      <c r="G137" s="241"/>
      <c r="H137" s="241"/>
      <c r="I137" s="241"/>
      <c r="J137" s="149" t="s">
        <v>156</v>
      </c>
      <c r="K137" s="150">
        <v>262.67</v>
      </c>
      <c r="L137" s="242">
        <v>0</v>
      </c>
      <c r="M137" s="243"/>
      <c r="N137" s="244">
        <f>ROUND(L137*K137,0)</f>
        <v>0</v>
      </c>
      <c r="O137" s="244"/>
      <c r="P137" s="244"/>
      <c r="Q137" s="244"/>
      <c r="R137" s="35"/>
      <c r="T137" s="151" t="s">
        <v>23</v>
      </c>
      <c r="U137" s="41" t="s">
        <v>44</v>
      </c>
      <c r="W137" s="152">
        <f>V137*K137</f>
        <v>0</v>
      </c>
      <c r="X137" s="152">
        <v>6.0000000000000002E-5</v>
      </c>
      <c r="Y137" s="152">
        <f>X137*K137</f>
        <v>1.5760200000000002E-2</v>
      </c>
      <c r="Z137" s="152">
        <v>0</v>
      </c>
      <c r="AA137" s="153">
        <f>Z137*K137</f>
        <v>0</v>
      </c>
      <c r="AR137" s="19" t="s">
        <v>152</v>
      </c>
      <c r="AT137" s="19" t="s">
        <v>148</v>
      </c>
      <c r="AU137" s="19" t="s">
        <v>105</v>
      </c>
      <c r="AY137" s="19" t="s">
        <v>147</v>
      </c>
      <c r="BE137" s="100">
        <f>IF(U137="základní",N137,0)</f>
        <v>0</v>
      </c>
      <c r="BF137" s="100">
        <f>IF(U137="snížená",N137,0)</f>
        <v>0</v>
      </c>
      <c r="BG137" s="100">
        <f>IF(U137="zákl. přenesená",N137,0)</f>
        <v>0</v>
      </c>
      <c r="BH137" s="100">
        <f>IF(U137="sníž. přenesená",N137,0)</f>
        <v>0</v>
      </c>
      <c r="BI137" s="100">
        <f>IF(U137="nulová",N137,0)</f>
        <v>0</v>
      </c>
      <c r="BJ137" s="19" t="s">
        <v>11</v>
      </c>
      <c r="BK137" s="100">
        <f>ROUND(L137*K137,0)</f>
        <v>0</v>
      </c>
      <c r="BL137" s="19" t="s">
        <v>152</v>
      </c>
      <c r="BM137" s="19" t="s">
        <v>188</v>
      </c>
    </row>
    <row r="138" spans="2:65" s="10" customFormat="1" ht="25.5" customHeight="1" x14ac:dyDescent="0.3">
      <c r="B138" s="154"/>
      <c r="E138" s="155" t="s">
        <v>23</v>
      </c>
      <c r="F138" s="245" t="s">
        <v>189</v>
      </c>
      <c r="G138" s="246"/>
      <c r="H138" s="246"/>
      <c r="I138" s="246"/>
      <c r="K138" s="156">
        <v>35.659999999999997</v>
      </c>
      <c r="R138" s="157"/>
      <c r="T138" s="158"/>
      <c r="AA138" s="159"/>
      <c r="AT138" s="155" t="s">
        <v>159</v>
      </c>
      <c r="AU138" s="155" t="s">
        <v>105</v>
      </c>
      <c r="AV138" s="10" t="s">
        <v>105</v>
      </c>
      <c r="AW138" s="10" t="s">
        <v>36</v>
      </c>
      <c r="AX138" s="10" t="s">
        <v>79</v>
      </c>
      <c r="AY138" s="155" t="s">
        <v>147</v>
      </c>
    </row>
    <row r="139" spans="2:65" s="10" customFormat="1" ht="25.5" customHeight="1" x14ac:dyDescent="0.3">
      <c r="B139" s="154"/>
      <c r="E139" s="155" t="s">
        <v>23</v>
      </c>
      <c r="F139" s="247" t="s">
        <v>190</v>
      </c>
      <c r="G139" s="248"/>
      <c r="H139" s="248"/>
      <c r="I139" s="248"/>
      <c r="K139" s="156">
        <v>73.12</v>
      </c>
      <c r="R139" s="157"/>
      <c r="T139" s="158"/>
      <c r="AA139" s="159"/>
      <c r="AT139" s="155" t="s">
        <v>159</v>
      </c>
      <c r="AU139" s="155" t="s">
        <v>105</v>
      </c>
      <c r="AV139" s="10" t="s">
        <v>105</v>
      </c>
      <c r="AW139" s="10" t="s">
        <v>36</v>
      </c>
      <c r="AX139" s="10" t="s">
        <v>79</v>
      </c>
      <c r="AY139" s="155" t="s">
        <v>147</v>
      </c>
    </row>
    <row r="140" spans="2:65" s="10" customFormat="1" ht="25.5" customHeight="1" x14ac:dyDescent="0.3">
      <c r="B140" s="154"/>
      <c r="E140" s="155" t="s">
        <v>23</v>
      </c>
      <c r="F140" s="247" t="s">
        <v>191</v>
      </c>
      <c r="G140" s="248"/>
      <c r="H140" s="248"/>
      <c r="I140" s="248"/>
      <c r="K140" s="156">
        <v>48.74</v>
      </c>
      <c r="R140" s="157"/>
      <c r="T140" s="158"/>
      <c r="AA140" s="159"/>
      <c r="AT140" s="155" t="s">
        <v>159</v>
      </c>
      <c r="AU140" s="155" t="s">
        <v>105</v>
      </c>
      <c r="AV140" s="10" t="s">
        <v>105</v>
      </c>
      <c r="AW140" s="10" t="s">
        <v>36</v>
      </c>
      <c r="AX140" s="10" t="s">
        <v>79</v>
      </c>
      <c r="AY140" s="155" t="s">
        <v>147</v>
      </c>
    </row>
    <row r="141" spans="2:65" s="10" customFormat="1" ht="25.5" customHeight="1" x14ac:dyDescent="0.3">
      <c r="B141" s="154"/>
      <c r="E141" s="155" t="s">
        <v>23</v>
      </c>
      <c r="F141" s="247" t="s">
        <v>192</v>
      </c>
      <c r="G141" s="248"/>
      <c r="H141" s="248"/>
      <c r="I141" s="248"/>
      <c r="K141" s="156">
        <v>59.77</v>
      </c>
      <c r="R141" s="157"/>
      <c r="T141" s="158"/>
      <c r="AA141" s="159"/>
      <c r="AT141" s="155" t="s">
        <v>159</v>
      </c>
      <c r="AU141" s="155" t="s">
        <v>105</v>
      </c>
      <c r="AV141" s="10" t="s">
        <v>105</v>
      </c>
      <c r="AW141" s="10" t="s">
        <v>36</v>
      </c>
      <c r="AX141" s="10" t="s">
        <v>79</v>
      </c>
      <c r="AY141" s="155" t="s">
        <v>147</v>
      </c>
    </row>
    <row r="142" spans="2:65" s="10" customFormat="1" ht="16.5" customHeight="1" x14ac:dyDescent="0.3">
      <c r="B142" s="154"/>
      <c r="E142" s="155" t="s">
        <v>23</v>
      </c>
      <c r="F142" s="247" t="s">
        <v>193</v>
      </c>
      <c r="G142" s="248"/>
      <c r="H142" s="248"/>
      <c r="I142" s="248"/>
      <c r="K142" s="156">
        <v>6.96</v>
      </c>
      <c r="R142" s="157"/>
      <c r="T142" s="158"/>
      <c r="AA142" s="159"/>
      <c r="AT142" s="155" t="s">
        <v>159</v>
      </c>
      <c r="AU142" s="155" t="s">
        <v>105</v>
      </c>
      <c r="AV142" s="10" t="s">
        <v>105</v>
      </c>
      <c r="AW142" s="10" t="s">
        <v>36</v>
      </c>
      <c r="AX142" s="10" t="s">
        <v>79</v>
      </c>
      <c r="AY142" s="155" t="s">
        <v>147</v>
      </c>
    </row>
    <row r="143" spans="2:65" s="10" customFormat="1" ht="16.5" customHeight="1" x14ac:dyDescent="0.3">
      <c r="B143" s="154"/>
      <c r="E143" s="155" t="s">
        <v>23</v>
      </c>
      <c r="F143" s="247" t="s">
        <v>194</v>
      </c>
      <c r="G143" s="248"/>
      <c r="H143" s="248"/>
      <c r="I143" s="248"/>
      <c r="K143" s="156">
        <v>38.42</v>
      </c>
      <c r="R143" s="157"/>
      <c r="T143" s="158"/>
      <c r="AA143" s="159"/>
      <c r="AT143" s="155" t="s">
        <v>159</v>
      </c>
      <c r="AU143" s="155" t="s">
        <v>105</v>
      </c>
      <c r="AV143" s="10" t="s">
        <v>105</v>
      </c>
      <c r="AW143" s="10" t="s">
        <v>36</v>
      </c>
      <c r="AX143" s="10" t="s">
        <v>79</v>
      </c>
      <c r="AY143" s="155" t="s">
        <v>147</v>
      </c>
    </row>
    <row r="144" spans="2:65" s="1" customFormat="1" ht="25.5" customHeight="1" x14ac:dyDescent="0.3">
      <c r="B144" s="34"/>
      <c r="C144" s="147" t="s">
        <v>195</v>
      </c>
      <c r="D144" s="147" t="s">
        <v>148</v>
      </c>
      <c r="E144" s="148" t="s">
        <v>196</v>
      </c>
      <c r="F144" s="241" t="s">
        <v>197</v>
      </c>
      <c r="G144" s="241"/>
      <c r="H144" s="241"/>
      <c r="I144" s="241"/>
      <c r="J144" s="149" t="s">
        <v>156</v>
      </c>
      <c r="K144" s="150">
        <v>38.18</v>
      </c>
      <c r="L144" s="242">
        <v>0</v>
      </c>
      <c r="M144" s="243"/>
      <c r="N144" s="244">
        <f>ROUND(L144*K144,0)</f>
        <v>0</v>
      </c>
      <c r="O144" s="244"/>
      <c r="P144" s="244"/>
      <c r="Q144" s="244"/>
      <c r="R144" s="35"/>
      <c r="T144" s="151" t="s">
        <v>23</v>
      </c>
      <c r="U144" s="41" t="s">
        <v>44</v>
      </c>
      <c r="W144" s="152">
        <f>V144*K144</f>
        <v>0</v>
      </c>
      <c r="X144" s="152">
        <v>1.0000000000000001E-5</v>
      </c>
      <c r="Y144" s="152">
        <f>X144*K144</f>
        <v>3.8180000000000001E-4</v>
      </c>
      <c r="Z144" s="152">
        <v>0</v>
      </c>
      <c r="AA144" s="153">
        <f>Z144*K144</f>
        <v>0</v>
      </c>
      <c r="AR144" s="19" t="s">
        <v>152</v>
      </c>
      <c r="AT144" s="19" t="s">
        <v>148</v>
      </c>
      <c r="AU144" s="19" t="s">
        <v>105</v>
      </c>
      <c r="AY144" s="19" t="s">
        <v>147</v>
      </c>
      <c r="BE144" s="100">
        <f>IF(U144="základní",N144,0)</f>
        <v>0</v>
      </c>
      <c r="BF144" s="100">
        <f>IF(U144="snížená",N144,0)</f>
        <v>0</v>
      </c>
      <c r="BG144" s="100">
        <f>IF(U144="zákl. přenesená",N144,0)</f>
        <v>0</v>
      </c>
      <c r="BH144" s="100">
        <f>IF(U144="sníž. přenesená",N144,0)</f>
        <v>0</v>
      </c>
      <c r="BI144" s="100">
        <f>IF(U144="nulová",N144,0)</f>
        <v>0</v>
      </c>
      <c r="BJ144" s="19" t="s">
        <v>11</v>
      </c>
      <c r="BK144" s="100">
        <f>ROUND(L144*K144,0)</f>
        <v>0</v>
      </c>
      <c r="BL144" s="19" t="s">
        <v>152</v>
      </c>
      <c r="BM144" s="19" t="s">
        <v>198</v>
      </c>
    </row>
    <row r="145" spans="2:65" s="10" customFormat="1" ht="25.5" customHeight="1" x14ac:dyDescent="0.3">
      <c r="B145" s="154"/>
      <c r="E145" s="155" t="s">
        <v>23</v>
      </c>
      <c r="F145" s="245" t="s">
        <v>199</v>
      </c>
      <c r="G145" s="246"/>
      <c r="H145" s="246"/>
      <c r="I145" s="246"/>
      <c r="K145" s="156">
        <v>38.18</v>
      </c>
      <c r="R145" s="157"/>
      <c r="T145" s="158"/>
      <c r="AA145" s="159"/>
      <c r="AT145" s="155" t="s">
        <v>159</v>
      </c>
      <c r="AU145" s="155" t="s">
        <v>105</v>
      </c>
      <c r="AV145" s="10" t="s">
        <v>105</v>
      </c>
      <c r="AW145" s="10" t="s">
        <v>36</v>
      </c>
      <c r="AX145" s="10" t="s">
        <v>11</v>
      </c>
      <c r="AY145" s="155" t="s">
        <v>147</v>
      </c>
    </row>
    <row r="146" spans="2:65" s="9" customFormat="1" ht="29.85" customHeight="1" x14ac:dyDescent="0.3">
      <c r="B146" s="137"/>
      <c r="D146" s="146" t="s">
        <v>117</v>
      </c>
      <c r="E146" s="146"/>
      <c r="F146" s="146"/>
      <c r="G146" s="146"/>
      <c r="H146" s="146"/>
      <c r="I146" s="146"/>
      <c r="J146" s="146"/>
      <c r="K146" s="146"/>
      <c r="L146" s="146"/>
      <c r="M146" s="146"/>
      <c r="N146" s="260">
        <f>BK146</f>
        <v>0</v>
      </c>
      <c r="O146" s="261"/>
      <c r="P146" s="261"/>
      <c r="Q146" s="261"/>
      <c r="R146" s="139"/>
      <c r="T146" s="140"/>
      <c r="W146" s="141">
        <f>SUM(W147:W173)</f>
        <v>0</v>
      </c>
      <c r="Y146" s="141">
        <f>SUM(Y147:Y173)</f>
        <v>0</v>
      </c>
      <c r="AA146" s="142">
        <f>SUM(AA147:AA173)</f>
        <v>44.622460000000004</v>
      </c>
      <c r="AR146" s="143" t="s">
        <v>11</v>
      </c>
      <c r="AT146" s="144" t="s">
        <v>78</v>
      </c>
      <c r="AU146" s="144" t="s">
        <v>11</v>
      </c>
      <c r="AY146" s="143" t="s">
        <v>147</v>
      </c>
      <c r="BK146" s="145">
        <f>SUM(BK147:BK173)</f>
        <v>0</v>
      </c>
    </row>
    <row r="147" spans="2:65" s="1" customFormat="1" ht="25.5" customHeight="1" x14ac:dyDescent="0.3">
      <c r="B147" s="34"/>
      <c r="C147" s="147" t="s">
        <v>200</v>
      </c>
      <c r="D147" s="147" t="s">
        <v>148</v>
      </c>
      <c r="E147" s="148" t="s">
        <v>201</v>
      </c>
      <c r="F147" s="241" t="s">
        <v>202</v>
      </c>
      <c r="G147" s="241"/>
      <c r="H147" s="241"/>
      <c r="I147" s="241"/>
      <c r="J147" s="149" t="s">
        <v>151</v>
      </c>
      <c r="K147" s="150">
        <v>252.744</v>
      </c>
      <c r="L147" s="242">
        <v>0</v>
      </c>
      <c r="M147" s="243"/>
      <c r="N147" s="244">
        <f>ROUND(L147*K147,0)</f>
        <v>0</v>
      </c>
      <c r="O147" s="244"/>
      <c r="P147" s="244"/>
      <c r="Q147" s="244"/>
      <c r="R147" s="35"/>
      <c r="T147" s="151" t="s">
        <v>23</v>
      </c>
      <c r="U147" s="41" t="s">
        <v>44</v>
      </c>
      <c r="W147" s="152">
        <f>V147*K147</f>
        <v>0</v>
      </c>
      <c r="X147" s="152">
        <v>0</v>
      </c>
      <c r="Y147" s="152">
        <f>X147*K147</f>
        <v>0</v>
      </c>
      <c r="Z147" s="152">
        <v>0</v>
      </c>
      <c r="AA147" s="153">
        <f>Z147*K147</f>
        <v>0</v>
      </c>
      <c r="AR147" s="19" t="s">
        <v>152</v>
      </c>
      <c r="AT147" s="19" t="s">
        <v>148</v>
      </c>
      <c r="AU147" s="19" t="s">
        <v>105</v>
      </c>
      <c r="AY147" s="19" t="s">
        <v>147</v>
      </c>
      <c r="BE147" s="100">
        <f>IF(U147="základní",N147,0)</f>
        <v>0</v>
      </c>
      <c r="BF147" s="100">
        <f>IF(U147="snížená",N147,0)</f>
        <v>0</v>
      </c>
      <c r="BG147" s="100">
        <f>IF(U147="zákl. přenesená",N147,0)</f>
        <v>0</v>
      </c>
      <c r="BH147" s="100">
        <f>IF(U147="sníž. přenesená",N147,0)</f>
        <v>0</v>
      </c>
      <c r="BI147" s="100">
        <f>IF(U147="nulová",N147,0)</f>
        <v>0</v>
      </c>
      <c r="BJ147" s="19" t="s">
        <v>11</v>
      </c>
      <c r="BK147" s="100">
        <f>ROUND(L147*K147,0)</f>
        <v>0</v>
      </c>
      <c r="BL147" s="19" t="s">
        <v>152</v>
      </c>
      <c r="BM147" s="19" t="s">
        <v>203</v>
      </c>
    </row>
    <row r="148" spans="2:65" s="1" customFormat="1" ht="25.5" customHeight="1" x14ac:dyDescent="0.3">
      <c r="B148" s="34"/>
      <c r="C148" s="147" t="s">
        <v>204</v>
      </c>
      <c r="D148" s="147" t="s">
        <v>148</v>
      </c>
      <c r="E148" s="148" t="s">
        <v>205</v>
      </c>
      <c r="F148" s="241" t="s">
        <v>206</v>
      </c>
      <c r="G148" s="241"/>
      <c r="H148" s="241"/>
      <c r="I148" s="241"/>
      <c r="J148" s="149" t="s">
        <v>170</v>
      </c>
      <c r="K148" s="150">
        <v>12.637</v>
      </c>
      <c r="L148" s="242">
        <v>0</v>
      </c>
      <c r="M148" s="243"/>
      <c r="N148" s="244">
        <f>ROUND(L148*K148,0)</f>
        <v>0</v>
      </c>
      <c r="O148" s="244"/>
      <c r="P148" s="244"/>
      <c r="Q148" s="244"/>
      <c r="R148" s="35"/>
      <c r="T148" s="151" t="s">
        <v>23</v>
      </c>
      <c r="U148" s="41" t="s">
        <v>44</v>
      </c>
      <c r="W148" s="152">
        <f>V148*K148</f>
        <v>0</v>
      </c>
      <c r="X148" s="152">
        <v>0</v>
      </c>
      <c r="Y148" s="152">
        <f>X148*K148</f>
        <v>0</v>
      </c>
      <c r="Z148" s="152">
        <v>2.2000000000000002</v>
      </c>
      <c r="AA148" s="153">
        <f>Z148*K148</f>
        <v>27.801400000000005</v>
      </c>
      <c r="AR148" s="19" t="s">
        <v>152</v>
      </c>
      <c r="AT148" s="19" t="s">
        <v>148</v>
      </c>
      <c r="AU148" s="19" t="s">
        <v>105</v>
      </c>
      <c r="AY148" s="19" t="s">
        <v>147</v>
      </c>
      <c r="BE148" s="100">
        <f>IF(U148="základní",N148,0)</f>
        <v>0</v>
      </c>
      <c r="BF148" s="100">
        <f>IF(U148="snížená",N148,0)</f>
        <v>0</v>
      </c>
      <c r="BG148" s="100">
        <f>IF(U148="zákl. přenesená",N148,0)</f>
        <v>0</v>
      </c>
      <c r="BH148" s="100">
        <f>IF(U148="sníž. přenesená",N148,0)</f>
        <v>0</v>
      </c>
      <c r="BI148" s="100">
        <f>IF(U148="nulová",N148,0)</f>
        <v>0</v>
      </c>
      <c r="BJ148" s="19" t="s">
        <v>11</v>
      </c>
      <c r="BK148" s="100">
        <f>ROUND(L148*K148,0)</f>
        <v>0</v>
      </c>
      <c r="BL148" s="19" t="s">
        <v>152</v>
      </c>
      <c r="BM148" s="19" t="s">
        <v>207</v>
      </c>
    </row>
    <row r="149" spans="2:65" s="10" customFormat="1" ht="16.5" customHeight="1" x14ac:dyDescent="0.3">
      <c r="B149" s="154"/>
      <c r="E149" s="155" t="s">
        <v>23</v>
      </c>
      <c r="F149" s="245" t="s">
        <v>208</v>
      </c>
      <c r="G149" s="246"/>
      <c r="H149" s="246"/>
      <c r="I149" s="246"/>
      <c r="K149" s="156">
        <v>12.637</v>
      </c>
      <c r="R149" s="157"/>
      <c r="T149" s="158"/>
      <c r="AA149" s="159"/>
      <c r="AT149" s="155" t="s">
        <v>159</v>
      </c>
      <c r="AU149" s="155" t="s">
        <v>105</v>
      </c>
      <c r="AV149" s="10" t="s">
        <v>105</v>
      </c>
      <c r="AW149" s="10" t="s">
        <v>36</v>
      </c>
      <c r="AX149" s="10" t="s">
        <v>11</v>
      </c>
      <c r="AY149" s="155" t="s">
        <v>147</v>
      </c>
    </row>
    <row r="150" spans="2:65" s="1" customFormat="1" ht="25.5" customHeight="1" x14ac:dyDescent="0.3">
      <c r="B150" s="34"/>
      <c r="C150" s="147" t="s">
        <v>209</v>
      </c>
      <c r="D150" s="147" t="s">
        <v>148</v>
      </c>
      <c r="E150" s="148" t="s">
        <v>210</v>
      </c>
      <c r="F150" s="241" t="s">
        <v>211</v>
      </c>
      <c r="G150" s="241"/>
      <c r="H150" s="241"/>
      <c r="I150" s="241"/>
      <c r="J150" s="149" t="s">
        <v>151</v>
      </c>
      <c r="K150" s="150">
        <v>252.744</v>
      </c>
      <c r="L150" s="242">
        <v>0</v>
      </c>
      <c r="M150" s="243"/>
      <c r="N150" s="244">
        <f>ROUND(L150*K150,0)</f>
        <v>0</v>
      </c>
      <c r="O150" s="244"/>
      <c r="P150" s="244"/>
      <c r="Q150" s="244"/>
      <c r="R150" s="35"/>
      <c r="T150" s="151" t="s">
        <v>23</v>
      </c>
      <c r="U150" s="41" t="s">
        <v>44</v>
      </c>
      <c r="W150" s="152">
        <f>V150*K150</f>
        <v>0</v>
      </c>
      <c r="X150" s="152">
        <v>0</v>
      </c>
      <c r="Y150" s="152">
        <f>X150*K150</f>
        <v>0</v>
      </c>
      <c r="Z150" s="152">
        <v>3.5000000000000003E-2</v>
      </c>
      <c r="AA150" s="153">
        <f>Z150*K150</f>
        <v>8.8460400000000003</v>
      </c>
      <c r="AR150" s="19" t="s">
        <v>152</v>
      </c>
      <c r="AT150" s="19" t="s">
        <v>148</v>
      </c>
      <c r="AU150" s="19" t="s">
        <v>105</v>
      </c>
      <c r="AY150" s="19" t="s">
        <v>147</v>
      </c>
      <c r="BE150" s="100">
        <f>IF(U150="základní",N150,0)</f>
        <v>0</v>
      </c>
      <c r="BF150" s="100">
        <f>IF(U150="snížená",N150,0)</f>
        <v>0</v>
      </c>
      <c r="BG150" s="100">
        <f>IF(U150="zákl. přenesená",N150,0)</f>
        <v>0</v>
      </c>
      <c r="BH150" s="100">
        <f>IF(U150="sníž. přenesená",N150,0)</f>
        <v>0</v>
      </c>
      <c r="BI150" s="100">
        <f>IF(U150="nulová",N150,0)</f>
        <v>0</v>
      </c>
      <c r="BJ150" s="19" t="s">
        <v>11</v>
      </c>
      <c r="BK150" s="100">
        <f>ROUND(L150*K150,0)</f>
        <v>0</v>
      </c>
      <c r="BL150" s="19" t="s">
        <v>152</v>
      </c>
      <c r="BM150" s="19" t="s">
        <v>212</v>
      </c>
    </row>
    <row r="151" spans="2:65" s="11" customFormat="1" ht="16.5" customHeight="1" x14ac:dyDescent="0.3">
      <c r="B151" s="160"/>
      <c r="E151" s="161" t="s">
        <v>23</v>
      </c>
      <c r="F151" s="249" t="s">
        <v>213</v>
      </c>
      <c r="G151" s="250"/>
      <c r="H151" s="250"/>
      <c r="I151" s="250"/>
      <c r="K151" s="162" t="s">
        <v>23</v>
      </c>
      <c r="R151" s="163"/>
      <c r="T151" s="164"/>
      <c r="AA151" s="165"/>
      <c r="AT151" s="162" t="s">
        <v>159</v>
      </c>
      <c r="AU151" s="162" t="s">
        <v>105</v>
      </c>
      <c r="AV151" s="11" t="s">
        <v>11</v>
      </c>
      <c r="AW151" s="11" t="s">
        <v>36</v>
      </c>
      <c r="AX151" s="11" t="s">
        <v>79</v>
      </c>
      <c r="AY151" s="162" t="s">
        <v>147</v>
      </c>
    </row>
    <row r="152" spans="2:65" s="10" customFormat="1" ht="16.5" customHeight="1" x14ac:dyDescent="0.3">
      <c r="B152" s="154"/>
      <c r="E152" s="155" t="s">
        <v>23</v>
      </c>
      <c r="F152" s="247" t="s">
        <v>214</v>
      </c>
      <c r="G152" s="248"/>
      <c r="H152" s="248"/>
      <c r="I152" s="248"/>
      <c r="K152" s="156">
        <v>23.14</v>
      </c>
      <c r="R152" s="157"/>
      <c r="T152" s="158"/>
      <c r="AA152" s="159"/>
      <c r="AT152" s="155" t="s">
        <v>159</v>
      </c>
      <c r="AU152" s="155" t="s">
        <v>105</v>
      </c>
      <c r="AV152" s="10" t="s">
        <v>105</v>
      </c>
      <c r="AW152" s="10" t="s">
        <v>36</v>
      </c>
      <c r="AX152" s="10" t="s">
        <v>79</v>
      </c>
      <c r="AY152" s="155" t="s">
        <v>147</v>
      </c>
    </row>
    <row r="153" spans="2:65" s="10" customFormat="1" ht="16.5" customHeight="1" x14ac:dyDescent="0.3">
      <c r="B153" s="154"/>
      <c r="E153" s="155" t="s">
        <v>23</v>
      </c>
      <c r="F153" s="247" t="s">
        <v>215</v>
      </c>
      <c r="G153" s="248"/>
      <c r="H153" s="248"/>
      <c r="I153" s="248"/>
      <c r="K153" s="156">
        <v>5.54</v>
      </c>
      <c r="R153" s="157"/>
      <c r="T153" s="158"/>
      <c r="AA153" s="159"/>
      <c r="AT153" s="155" t="s">
        <v>159</v>
      </c>
      <c r="AU153" s="155" t="s">
        <v>105</v>
      </c>
      <c r="AV153" s="10" t="s">
        <v>105</v>
      </c>
      <c r="AW153" s="10" t="s">
        <v>36</v>
      </c>
      <c r="AX153" s="10" t="s">
        <v>79</v>
      </c>
      <c r="AY153" s="155" t="s">
        <v>147</v>
      </c>
    </row>
    <row r="154" spans="2:65" s="10" customFormat="1" ht="16.5" customHeight="1" x14ac:dyDescent="0.3">
      <c r="B154" s="154"/>
      <c r="E154" s="155" t="s">
        <v>23</v>
      </c>
      <c r="F154" s="247" t="s">
        <v>216</v>
      </c>
      <c r="G154" s="248"/>
      <c r="H154" s="248"/>
      <c r="I154" s="248"/>
      <c r="K154" s="156">
        <v>6.7539999999999996</v>
      </c>
      <c r="R154" s="157"/>
      <c r="T154" s="158"/>
      <c r="AA154" s="159"/>
      <c r="AT154" s="155" t="s">
        <v>159</v>
      </c>
      <c r="AU154" s="155" t="s">
        <v>105</v>
      </c>
      <c r="AV154" s="10" t="s">
        <v>105</v>
      </c>
      <c r="AW154" s="10" t="s">
        <v>36</v>
      </c>
      <c r="AX154" s="10" t="s">
        <v>79</v>
      </c>
      <c r="AY154" s="155" t="s">
        <v>147</v>
      </c>
    </row>
    <row r="155" spans="2:65" s="10" customFormat="1" ht="16.5" customHeight="1" x14ac:dyDescent="0.3">
      <c r="B155" s="154"/>
      <c r="E155" s="155" t="s">
        <v>23</v>
      </c>
      <c r="F155" s="247" t="s">
        <v>217</v>
      </c>
      <c r="G155" s="248"/>
      <c r="H155" s="248"/>
      <c r="I155" s="248"/>
      <c r="K155" s="156">
        <v>25.785</v>
      </c>
      <c r="R155" s="157"/>
      <c r="T155" s="158"/>
      <c r="AA155" s="159"/>
      <c r="AT155" s="155" t="s">
        <v>159</v>
      </c>
      <c r="AU155" s="155" t="s">
        <v>105</v>
      </c>
      <c r="AV155" s="10" t="s">
        <v>105</v>
      </c>
      <c r="AW155" s="10" t="s">
        <v>36</v>
      </c>
      <c r="AX155" s="10" t="s">
        <v>79</v>
      </c>
      <c r="AY155" s="155" t="s">
        <v>147</v>
      </c>
    </row>
    <row r="156" spans="2:65" s="10" customFormat="1" ht="16.5" customHeight="1" x14ac:dyDescent="0.3">
      <c r="B156" s="154"/>
      <c r="E156" s="155" t="s">
        <v>23</v>
      </c>
      <c r="F156" s="247" t="s">
        <v>218</v>
      </c>
      <c r="G156" s="248"/>
      <c r="H156" s="248"/>
      <c r="I156" s="248"/>
      <c r="K156" s="156">
        <v>22.638000000000002</v>
      </c>
      <c r="R156" s="157"/>
      <c r="T156" s="158"/>
      <c r="AA156" s="159"/>
      <c r="AT156" s="155" t="s">
        <v>159</v>
      </c>
      <c r="AU156" s="155" t="s">
        <v>105</v>
      </c>
      <c r="AV156" s="10" t="s">
        <v>105</v>
      </c>
      <c r="AW156" s="10" t="s">
        <v>36</v>
      </c>
      <c r="AX156" s="10" t="s">
        <v>79</v>
      </c>
      <c r="AY156" s="155" t="s">
        <v>147</v>
      </c>
    </row>
    <row r="157" spans="2:65" s="10" customFormat="1" ht="16.5" customHeight="1" x14ac:dyDescent="0.3">
      <c r="B157" s="154"/>
      <c r="E157" s="155" t="s">
        <v>23</v>
      </c>
      <c r="F157" s="247" t="s">
        <v>219</v>
      </c>
      <c r="G157" s="248"/>
      <c r="H157" s="248"/>
      <c r="I157" s="248"/>
      <c r="K157" s="156">
        <v>5.3570000000000002</v>
      </c>
      <c r="R157" s="157"/>
      <c r="T157" s="158"/>
      <c r="AA157" s="159"/>
      <c r="AT157" s="155" t="s">
        <v>159</v>
      </c>
      <c r="AU157" s="155" t="s">
        <v>105</v>
      </c>
      <c r="AV157" s="10" t="s">
        <v>105</v>
      </c>
      <c r="AW157" s="10" t="s">
        <v>36</v>
      </c>
      <c r="AX157" s="10" t="s">
        <v>79</v>
      </c>
      <c r="AY157" s="155" t="s">
        <v>147</v>
      </c>
    </row>
    <row r="158" spans="2:65" s="10" customFormat="1" ht="25.5" customHeight="1" x14ac:dyDescent="0.3">
      <c r="B158" s="154"/>
      <c r="E158" s="155" t="s">
        <v>23</v>
      </c>
      <c r="F158" s="247" t="s">
        <v>220</v>
      </c>
      <c r="G158" s="248"/>
      <c r="H158" s="248"/>
      <c r="I158" s="248"/>
      <c r="K158" s="156">
        <v>36.33</v>
      </c>
      <c r="R158" s="157"/>
      <c r="T158" s="158"/>
      <c r="AA158" s="159"/>
      <c r="AT158" s="155" t="s">
        <v>159</v>
      </c>
      <c r="AU158" s="155" t="s">
        <v>105</v>
      </c>
      <c r="AV158" s="10" t="s">
        <v>105</v>
      </c>
      <c r="AW158" s="10" t="s">
        <v>36</v>
      </c>
      <c r="AX158" s="10" t="s">
        <v>79</v>
      </c>
      <c r="AY158" s="155" t="s">
        <v>147</v>
      </c>
    </row>
    <row r="159" spans="2:65" s="11" customFormat="1" ht="16.5" customHeight="1" x14ac:dyDescent="0.3">
      <c r="B159" s="160"/>
      <c r="E159" s="161" t="s">
        <v>23</v>
      </c>
      <c r="F159" s="251" t="s">
        <v>221</v>
      </c>
      <c r="G159" s="252"/>
      <c r="H159" s="252"/>
      <c r="I159" s="252"/>
      <c r="K159" s="162" t="s">
        <v>23</v>
      </c>
      <c r="R159" s="163"/>
      <c r="T159" s="164"/>
      <c r="AA159" s="165"/>
      <c r="AT159" s="162" t="s">
        <v>159</v>
      </c>
      <c r="AU159" s="162" t="s">
        <v>105</v>
      </c>
      <c r="AV159" s="11" t="s">
        <v>11</v>
      </c>
      <c r="AW159" s="11" t="s">
        <v>36</v>
      </c>
      <c r="AX159" s="11" t="s">
        <v>79</v>
      </c>
      <c r="AY159" s="162" t="s">
        <v>147</v>
      </c>
    </row>
    <row r="160" spans="2:65" s="10" customFormat="1" ht="16.5" customHeight="1" x14ac:dyDescent="0.3">
      <c r="B160" s="154"/>
      <c r="E160" s="155" t="s">
        <v>23</v>
      </c>
      <c r="F160" s="247" t="s">
        <v>222</v>
      </c>
      <c r="G160" s="248"/>
      <c r="H160" s="248"/>
      <c r="I160" s="248"/>
      <c r="K160" s="156">
        <v>7.77</v>
      </c>
      <c r="R160" s="157"/>
      <c r="T160" s="158"/>
      <c r="AA160" s="159"/>
      <c r="AT160" s="155" t="s">
        <v>159</v>
      </c>
      <c r="AU160" s="155" t="s">
        <v>105</v>
      </c>
      <c r="AV160" s="10" t="s">
        <v>105</v>
      </c>
      <c r="AW160" s="10" t="s">
        <v>36</v>
      </c>
      <c r="AX160" s="10" t="s">
        <v>79</v>
      </c>
      <c r="AY160" s="155" t="s">
        <v>147</v>
      </c>
    </row>
    <row r="161" spans="2:65" s="10" customFormat="1" ht="25.5" customHeight="1" x14ac:dyDescent="0.3">
      <c r="B161" s="154"/>
      <c r="E161" s="155" t="s">
        <v>23</v>
      </c>
      <c r="F161" s="247" t="s">
        <v>223</v>
      </c>
      <c r="G161" s="248"/>
      <c r="H161" s="248"/>
      <c r="I161" s="248"/>
      <c r="K161" s="156">
        <v>44.624000000000002</v>
      </c>
      <c r="R161" s="157"/>
      <c r="T161" s="158"/>
      <c r="AA161" s="159"/>
      <c r="AT161" s="155" t="s">
        <v>159</v>
      </c>
      <c r="AU161" s="155" t="s">
        <v>105</v>
      </c>
      <c r="AV161" s="10" t="s">
        <v>105</v>
      </c>
      <c r="AW161" s="10" t="s">
        <v>36</v>
      </c>
      <c r="AX161" s="10" t="s">
        <v>79</v>
      </c>
      <c r="AY161" s="155" t="s">
        <v>147</v>
      </c>
    </row>
    <row r="162" spans="2:65" s="10" customFormat="1" ht="16.5" customHeight="1" x14ac:dyDescent="0.3">
      <c r="B162" s="154"/>
      <c r="E162" s="155" t="s">
        <v>23</v>
      </c>
      <c r="F162" s="247" t="s">
        <v>224</v>
      </c>
      <c r="G162" s="248"/>
      <c r="H162" s="248"/>
      <c r="I162" s="248"/>
      <c r="K162" s="156">
        <v>6.298</v>
      </c>
      <c r="R162" s="157"/>
      <c r="T162" s="158"/>
      <c r="AA162" s="159"/>
      <c r="AT162" s="155" t="s">
        <v>159</v>
      </c>
      <c r="AU162" s="155" t="s">
        <v>105</v>
      </c>
      <c r="AV162" s="10" t="s">
        <v>105</v>
      </c>
      <c r="AW162" s="10" t="s">
        <v>36</v>
      </c>
      <c r="AX162" s="10" t="s">
        <v>79</v>
      </c>
      <c r="AY162" s="155" t="s">
        <v>147</v>
      </c>
    </row>
    <row r="163" spans="2:65" s="10" customFormat="1" ht="25.5" customHeight="1" x14ac:dyDescent="0.3">
      <c r="B163" s="154"/>
      <c r="E163" s="155" t="s">
        <v>23</v>
      </c>
      <c r="F163" s="247" t="s">
        <v>225</v>
      </c>
      <c r="G163" s="248"/>
      <c r="H163" s="248"/>
      <c r="I163" s="248"/>
      <c r="K163" s="156">
        <v>54.223999999999997</v>
      </c>
      <c r="R163" s="157"/>
      <c r="T163" s="158"/>
      <c r="AA163" s="159"/>
      <c r="AT163" s="155" t="s">
        <v>159</v>
      </c>
      <c r="AU163" s="155" t="s">
        <v>105</v>
      </c>
      <c r="AV163" s="10" t="s">
        <v>105</v>
      </c>
      <c r="AW163" s="10" t="s">
        <v>36</v>
      </c>
      <c r="AX163" s="10" t="s">
        <v>79</v>
      </c>
      <c r="AY163" s="155" t="s">
        <v>147</v>
      </c>
    </row>
    <row r="164" spans="2:65" s="10" customFormat="1" ht="16.5" customHeight="1" x14ac:dyDescent="0.3">
      <c r="B164" s="154"/>
      <c r="E164" s="155" t="s">
        <v>23</v>
      </c>
      <c r="F164" s="247" t="s">
        <v>224</v>
      </c>
      <c r="G164" s="248"/>
      <c r="H164" s="248"/>
      <c r="I164" s="248"/>
      <c r="K164" s="156">
        <v>6.298</v>
      </c>
      <c r="R164" s="157"/>
      <c r="T164" s="158"/>
      <c r="AA164" s="159"/>
      <c r="AT164" s="155" t="s">
        <v>159</v>
      </c>
      <c r="AU164" s="155" t="s">
        <v>105</v>
      </c>
      <c r="AV164" s="10" t="s">
        <v>105</v>
      </c>
      <c r="AW164" s="10" t="s">
        <v>36</v>
      </c>
      <c r="AX164" s="10" t="s">
        <v>79</v>
      </c>
      <c r="AY164" s="155" t="s">
        <v>147</v>
      </c>
    </row>
    <row r="165" spans="2:65" s="10" customFormat="1" ht="16.5" customHeight="1" x14ac:dyDescent="0.3">
      <c r="B165" s="154"/>
      <c r="E165" s="155" t="s">
        <v>23</v>
      </c>
      <c r="F165" s="247" t="s">
        <v>226</v>
      </c>
      <c r="G165" s="248"/>
      <c r="H165" s="248"/>
      <c r="I165" s="248"/>
      <c r="K165" s="156">
        <v>7.9859999999999998</v>
      </c>
      <c r="R165" s="157"/>
      <c r="T165" s="158"/>
      <c r="AA165" s="159"/>
      <c r="AT165" s="155" t="s">
        <v>159</v>
      </c>
      <c r="AU165" s="155" t="s">
        <v>105</v>
      </c>
      <c r="AV165" s="10" t="s">
        <v>105</v>
      </c>
      <c r="AW165" s="10" t="s">
        <v>36</v>
      </c>
      <c r="AX165" s="10" t="s">
        <v>79</v>
      </c>
      <c r="AY165" s="155" t="s">
        <v>147</v>
      </c>
    </row>
    <row r="166" spans="2:65" s="1" customFormat="1" ht="16.5" customHeight="1" x14ac:dyDescent="0.3">
      <c r="B166" s="34"/>
      <c r="C166" s="147" t="s">
        <v>227</v>
      </c>
      <c r="D166" s="147" t="s">
        <v>148</v>
      </c>
      <c r="E166" s="148" t="s">
        <v>228</v>
      </c>
      <c r="F166" s="241" t="s">
        <v>229</v>
      </c>
      <c r="G166" s="241"/>
      <c r="H166" s="241"/>
      <c r="I166" s="241"/>
      <c r="J166" s="149" t="s">
        <v>156</v>
      </c>
      <c r="K166" s="150">
        <v>35.340000000000003</v>
      </c>
      <c r="L166" s="242">
        <v>0</v>
      </c>
      <c r="M166" s="243"/>
      <c r="N166" s="244">
        <f>ROUND(L166*K166,0)</f>
        <v>0</v>
      </c>
      <c r="O166" s="244"/>
      <c r="P166" s="244"/>
      <c r="Q166" s="244"/>
      <c r="R166" s="35"/>
      <c r="T166" s="151" t="s">
        <v>23</v>
      </c>
      <c r="U166" s="41" t="s">
        <v>44</v>
      </c>
      <c r="W166" s="152">
        <f>V166*K166</f>
        <v>0</v>
      </c>
      <c r="X166" s="152">
        <v>0</v>
      </c>
      <c r="Y166" s="152">
        <f>X166*K166</f>
        <v>0</v>
      </c>
      <c r="Z166" s="152">
        <v>8.9999999999999993E-3</v>
      </c>
      <c r="AA166" s="153">
        <f>Z166*K166</f>
        <v>0.31806000000000001</v>
      </c>
      <c r="AR166" s="19" t="s">
        <v>152</v>
      </c>
      <c r="AT166" s="19" t="s">
        <v>148</v>
      </c>
      <c r="AU166" s="19" t="s">
        <v>105</v>
      </c>
      <c r="AY166" s="19" t="s">
        <v>147</v>
      </c>
      <c r="BE166" s="100">
        <f>IF(U166="základní",N166,0)</f>
        <v>0</v>
      </c>
      <c r="BF166" s="100">
        <f>IF(U166="snížená",N166,0)</f>
        <v>0</v>
      </c>
      <c r="BG166" s="100">
        <f>IF(U166="zákl. přenesená",N166,0)</f>
        <v>0</v>
      </c>
      <c r="BH166" s="100">
        <f>IF(U166="sníž. přenesená",N166,0)</f>
        <v>0</v>
      </c>
      <c r="BI166" s="100">
        <f>IF(U166="nulová",N166,0)</f>
        <v>0</v>
      </c>
      <c r="BJ166" s="19" t="s">
        <v>11</v>
      </c>
      <c r="BK166" s="100">
        <f>ROUND(L166*K166,0)</f>
        <v>0</v>
      </c>
      <c r="BL166" s="19" t="s">
        <v>152</v>
      </c>
      <c r="BM166" s="19" t="s">
        <v>230</v>
      </c>
    </row>
    <row r="167" spans="2:65" s="10" customFormat="1" ht="16.5" customHeight="1" x14ac:dyDescent="0.3">
      <c r="B167" s="154"/>
      <c r="E167" s="155" t="s">
        <v>23</v>
      </c>
      <c r="F167" s="245" t="s">
        <v>231</v>
      </c>
      <c r="G167" s="246"/>
      <c r="H167" s="246"/>
      <c r="I167" s="246"/>
      <c r="K167" s="156">
        <v>35.340000000000003</v>
      </c>
      <c r="R167" s="157"/>
      <c r="T167" s="158"/>
      <c r="AA167" s="159"/>
      <c r="AT167" s="155" t="s">
        <v>159</v>
      </c>
      <c r="AU167" s="155" t="s">
        <v>105</v>
      </c>
      <c r="AV167" s="10" t="s">
        <v>105</v>
      </c>
      <c r="AW167" s="10" t="s">
        <v>36</v>
      </c>
      <c r="AX167" s="10" t="s">
        <v>11</v>
      </c>
      <c r="AY167" s="155" t="s">
        <v>147</v>
      </c>
    </row>
    <row r="168" spans="2:65" s="1" customFormat="1" ht="16.5" customHeight="1" x14ac:dyDescent="0.3">
      <c r="B168" s="34"/>
      <c r="C168" s="147" t="s">
        <v>12</v>
      </c>
      <c r="D168" s="147" t="s">
        <v>148</v>
      </c>
      <c r="E168" s="148" t="s">
        <v>232</v>
      </c>
      <c r="F168" s="241" t="s">
        <v>233</v>
      </c>
      <c r="G168" s="241"/>
      <c r="H168" s="241"/>
      <c r="I168" s="241"/>
      <c r="J168" s="149" t="s">
        <v>156</v>
      </c>
      <c r="K168" s="150">
        <v>64.44</v>
      </c>
      <c r="L168" s="242">
        <v>0</v>
      </c>
      <c r="M168" s="243"/>
      <c r="N168" s="244">
        <f>ROUND(L168*K168,0)</f>
        <v>0</v>
      </c>
      <c r="O168" s="244"/>
      <c r="P168" s="244"/>
      <c r="Q168" s="244"/>
      <c r="R168" s="35"/>
      <c r="T168" s="151" t="s">
        <v>23</v>
      </c>
      <c r="U168" s="41" t="s">
        <v>44</v>
      </c>
      <c r="W168" s="152">
        <f>V168*K168</f>
        <v>0</v>
      </c>
      <c r="X168" s="152">
        <v>0</v>
      </c>
      <c r="Y168" s="152">
        <f>X168*K168</f>
        <v>0</v>
      </c>
      <c r="Z168" s="152">
        <v>8.9999999999999993E-3</v>
      </c>
      <c r="AA168" s="153">
        <f>Z168*K168</f>
        <v>0.57995999999999992</v>
      </c>
      <c r="AR168" s="19" t="s">
        <v>152</v>
      </c>
      <c r="AT168" s="19" t="s">
        <v>148</v>
      </c>
      <c r="AU168" s="19" t="s">
        <v>105</v>
      </c>
      <c r="AY168" s="19" t="s">
        <v>147</v>
      </c>
      <c r="BE168" s="100">
        <f>IF(U168="základní",N168,0)</f>
        <v>0</v>
      </c>
      <c r="BF168" s="100">
        <f>IF(U168="snížená",N168,0)</f>
        <v>0</v>
      </c>
      <c r="BG168" s="100">
        <f>IF(U168="zákl. přenesená",N168,0)</f>
        <v>0</v>
      </c>
      <c r="BH168" s="100">
        <f>IF(U168="sníž. přenesená",N168,0)</f>
        <v>0</v>
      </c>
      <c r="BI168" s="100">
        <f>IF(U168="nulová",N168,0)</f>
        <v>0</v>
      </c>
      <c r="BJ168" s="19" t="s">
        <v>11</v>
      </c>
      <c r="BK168" s="100">
        <f>ROUND(L168*K168,0)</f>
        <v>0</v>
      </c>
      <c r="BL168" s="19" t="s">
        <v>152</v>
      </c>
      <c r="BM168" s="19" t="s">
        <v>234</v>
      </c>
    </row>
    <row r="169" spans="2:65" s="10" customFormat="1" ht="25.5" customHeight="1" x14ac:dyDescent="0.3">
      <c r="B169" s="154"/>
      <c r="E169" s="155" t="s">
        <v>23</v>
      </c>
      <c r="F169" s="245" t="s">
        <v>235</v>
      </c>
      <c r="G169" s="246"/>
      <c r="H169" s="246"/>
      <c r="I169" s="246"/>
      <c r="K169" s="156">
        <v>47.24</v>
      </c>
      <c r="R169" s="157"/>
      <c r="T169" s="158"/>
      <c r="AA169" s="159"/>
      <c r="AT169" s="155" t="s">
        <v>159</v>
      </c>
      <c r="AU169" s="155" t="s">
        <v>105</v>
      </c>
      <c r="AV169" s="10" t="s">
        <v>105</v>
      </c>
      <c r="AW169" s="10" t="s">
        <v>36</v>
      </c>
      <c r="AX169" s="10" t="s">
        <v>79</v>
      </c>
      <c r="AY169" s="155" t="s">
        <v>147</v>
      </c>
    </row>
    <row r="170" spans="2:65" s="10" customFormat="1" ht="16.5" customHeight="1" x14ac:dyDescent="0.3">
      <c r="B170" s="154"/>
      <c r="E170" s="155" t="s">
        <v>23</v>
      </c>
      <c r="F170" s="247" t="s">
        <v>236</v>
      </c>
      <c r="G170" s="248"/>
      <c r="H170" s="248"/>
      <c r="I170" s="248"/>
      <c r="K170" s="156">
        <v>17.2</v>
      </c>
      <c r="R170" s="157"/>
      <c r="T170" s="158"/>
      <c r="AA170" s="159"/>
      <c r="AT170" s="155" t="s">
        <v>159</v>
      </c>
      <c r="AU170" s="155" t="s">
        <v>105</v>
      </c>
      <c r="AV170" s="10" t="s">
        <v>105</v>
      </c>
      <c r="AW170" s="10" t="s">
        <v>36</v>
      </c>
      <c r="AX170" s="10" t="s">
        <v>79</v>
      </c>
      <c r="AY170" s="155" t="s">
        <v>147</v>
      </c>
    </row>
    <row r="171" spans="2:65" s="1" customFormat="1" ht="25.5" customHeight="1" x14ac:dyDescent="0.3">
      <c r="B171" s="34"/>
      <c r="C171" s="147" t="s">
        <v>237</v>
      </c>
      <c r="D171" s="147" t="s">
        <v>148</v>
      </c>
      <c r="E171" s="148" t="s">
        <v>238</v>
      </c>
      <c r="F171" s="241" t="s">
        <v>239</v>
      </c>
      <c r="G171" s="241"/>
      <c r="H171" s="241"/>
      <c r="I171" s="241"/>
      <c r="J171" s="149" t="s">
        <v>170</v>
      </c>
      <c r="K171" s="150">
        <v>5.0549999999999997</v>
      </c>
      <c r="L171" s="242">
        <v>0</v>
      </c>
      <c r="M171" s="243"/>
      <c r="N171" s="244">
        <f>ROUND(L171*K171,0)</f>
        <v>0</v>
      </c>
      <c r="O171" s="244"/>
      <c r="P171" s="244"/>
      <c r="Q171" s="244"/>
      <c r="R171" s="35"/>
      <c r="T171" s="151" t="s">
        <v>23</v>
      </c>
      <c r="U171" s="41" t="s">
        <v>44</v>
      </c>
      <c r="W171" s="152">
        <f>V171*K171</f>
        <v>0</v>
      </c>
      <c r="X171" s="152">
        <v>0</v>
      </c>
      <c r="Y171" s="152">
        <f>X171*K171</f>
        <v>0</v>
      </c>
      <c r="Z171" s="152">
        <v>1.4</v>
      </c>
      <c r="AA171" s="153">
        <f>Z171*K171</f>
        <v>7.0769999999999991</v>
      </c>
      <c r="AR171" s="19" t="s">
        <v>152</v>
      </c>
      <c r="AT171" s="19" t="s">
        <v>148</v>
      </c>
      <c r="AU171" s="19" t="s">
        <v>105</v>
      </c>
      <c r="AY171" s="19" t="s">
        <v>147</v>
      </c>
      <c r="BE171" s="100">
        <f>IF(U171="základní",N171,0)</f>
        <v>0</v>
      </c>
      <c r="BF171" s="100">
        <f>IF(U171="snížená",N171,0)</f>
        <v>0</v>
      </c>
      <c r="BG171" s="100">
        <f>IF(U171="zákl. přenesená",N171,0)</f>
        <v>0</v>
      </c>
      <c r="BH171" s="100">
        <f>IF(U171="sníž. přenesená",N171,0)</f>
        <v>0</v>
      </c>
      <c r="BI171" s="100">
        <f>IF(U171="nulová",N171,0)</f>
        <v>0</v>
      </c>
      <c r="BJ171" s="19" t="s">
        <v>11</v>
      </c>
      <c r="BK171" s="100">
        <f>ROUND(L171*K171,0)</f>
        <v>0</v>
      </c>
      <c r="BL171" s="19" t="s">
        <v>152</v>
      </c>
      <c r="BM171" s="19" t="s">
        <v>240</v>
      </c>
    </row>
    <row r="172" spans="2:65" s="10" customFormat="1" ht="16.5" customHeight="1" x14ac:dyDescent="0.3">
      <c r="B172" s="154"/>
      <c r="E172" s="155" t="s">
        <v>23</v>
      </c>
      <c r="F172" s="245" t="s">
        <v>241</v>
      </c>
      <c r="G172" s="246"/>
      <c r="H172" s="246"/>
      <c r="I172" s="246"/>
      <c r="K172" s="156">
        <v>5.0549999999999997</v>
      </c>
      <c r="R172" s="157"/>
      <c r="T172" s="158"/>
      <c r="AA172" s="159"/>
      <c r="AT172" s="155" t="s">
        <v>159</v>
      </c>
      <c r="AU172" s="155" t="s">
        <v>105</v>
      </c>
      <c r="AV172" s="10" t="s">
        <v>105</v>
      </c>
      <c r="AW172" s="10" t="s">
        <v>36</v>
      </c>
      <c r="AX172" s="10" t="s">
        <v>11</v>
      </c>
      <c r="AY172" s="155" t="s">
        <v>147</v>
      </c>
    </row>
    <row r="173" spans="2:65" s="1" customFormat="1" ht="16.5" customHeight="1" x14ac:dyDescent="0.3">
      <c r="B173" s="34"/>
      <c r="C173" s="147" t="s">
        <v>242</v>
      </c>
      <c r="D173" s="147" t="s">
        <v>148</v>
      </c>
      <c r="E173" s="148" t="s">
        <v>243</v>
      </c>
      <c r="F173" s="241" t="s">
        <v>244</v>
      </c>
      <c r="G173" s="241"/>
      <c r="H173" s="241"/>
      <c r="I173" s="241"/>
      <c r="J173" s="149" t="s">
        <v>245</v>
      </c>
      <c r="K173" s="150">
        <v>1</v>
      </c>
      <c r="L173" s="242">
        <v>0</v>
      </c>
      <c r="M173" s="243"/>
      <c r="N173" s="244">
        <f>ROUND(L173*K173,0)</f>
        <v>0</v>
      </c>
      <c r="O173" s="244"/>
      <c r="P173" s="244"/>
      <c r="Q173" s="244"/>
      <c r="R173" s="35"/>
      <c r="T173" s="151" t="s">
        <v>23</v>
      </c>
      <c r="U173" s="41" t="s">
        <v>44</v>
      </c>
      <c r="W173" s="152">
        <f>V173*K173</f>
        <v>0</v>
      </c>
      <c r="X173" s="152">
        <v>0</v>
      </c>
      <c r="Y173" s="152">
        <f>X173*K173</f>
        <v>0</v>
      </c>
      <c r="Z173" s="152">
        <v>0</v>
      </c>
      <c r="AA173" s="153">
        <f>Z173*K173</f>
        <v>0</v>
      </c>
      <c r="AR173" s="19" t="s">
        <v>152</v>
      </c>
      <c r="AT173" s="19" t="s">
        <v>148</v>
      </c>
      <c r="AU173" s="19" t="s">
        <v>105</v>
      </c>
      <c r="AY173" s="19" t="s">
        <v>147</v>
      </c>
      <c r="BE173" s="100">
        <f>IF(U173="základní",N173,0)</f>
        <v>0</v>
      </c>
      <c r="BF173" s="100">
        <f>IF(U173="snížená",N173,0)</f>
        <v>0</v>
      </c>
      <c r="BG173" s="100">
        <f>IF(U173="zákl. přenesená",N173,0)</f>
        <v>0</v>
      </c>
      <c r="BH173" s="100">
        <f>IF(U173="sníž. přenesená",N173,0)</f>
        <v>0</v>
      </c>
      <c r="BI173" s="100">
        <f>IF(U173="nulová",N173,0)</f>
        <v>0</v>
      </c>
      <c r="BJ173" s="19" t="s">
        <v>11</v>
      </c>
      <c r="BK173" s="100">
        <f>ROUND(L173*K173,0)</f>
        <v>0</v>
      </c>
      <c r="BL173" s="19" t="s">
        <v>152</v>
      </c>
      <c r="BM173" s="19" t="s">
        <v>246</v>
      </c>
    </row>
    <row r="174" spans="2:65" s="9" customFormat="1" ht="29.85" customHeight="1" x14ac:dyDescent="0.3">
      <c r="B174" s="137"/>
      <c r="D174" s="146" t="s">
        <v>118</v>
      </c>
      <c r="E174" s="146"/>
      <c r="F174" s="146"/>
      <c r="G174" s="146"/>
      <c r="H174" s="146"/>
      <c r="I174" s="146"/>
      <c r="J174" s="146"/>
      <c r="K174" s="146"/>
      <c r="L174" s="146"/>
      <c r="M174" s="146"/>
      <c r="N174" s="262">
        <f>BK174</f>
        <v>0</v>
      </c>
      <c r="O174" s="263"/>
      <c r="P174" s="263"/>
      <c r="Q174" s="263"/>
      <c r="R174" s="139"/>
      <c r="T174" s="140"/>
      <c r="W174" s="141">
        <f>SUM(W175:W179)</f>
        <v>0</v>
      </c>
      <c r="Y174" s="141">
        <f>SUM(Y175:Y179)</f>
        <v>0</v>
      </c>
      <c r="AA174" s="142">
        <f>SUM(AA175:AA179)</f>
        <v>0</v>
      </c>
      <c r="AR174" s="143" t="s">
        <v>11</v>
      </c>
      <c r="AT174" s="144" t="s">
        <v>78</v>
      </c>
      <c r="AU174" s="144" t="s">
        <v>11</v>
      </c>
      <c r="AY174" s="143" t="s">
        <v>147</v>
      </c>
      <c r="BK174" s="145">
        <f>SUM(BK175:BK179)</f>
        <v>0</v>
      </c>
    </row>
    <row r="175" spans="2:65" s="1" customFormat="1" ht="38.25" customHeight="1" x14ac:dyDescent="0.3">
      <c r="B175" s="34"/>
      <c r="C175" s="147" t="s">
        <v>247</v>
      </c>
      <c r="D175" s="147" t="s">
        <v>148</v>
      </c>
      <c r="E175" s="148" t="s">
        <v>248</v>
      </c>
      <c r="F175" s="241" t="s">
        <v>249</v>
      </c>
      <c r="G175" s="241"/>
      <c r="H175" s="241"/>
      <c r="I175" s="241"/>
      <c r="J175" s="149" t="s">
        <v>250</v>
      </c>
      <c r="K175" s="150">
        <v>44.622</v>
      </c>
      <c r="L175" s="242">
        <v>0</v>
      </c>
      <c r="M175" s="243"/>
      <c r="N175" s="244">
        <f>ROUND(L175*K175,0)</f>
        <v>0</v>
      </c>
      <c r="O175" s="244"/>
      <c r="P175" s="244"/>
      <c r="Q175" s="244"/>
      <c r="R175" s="35"/>
      <c r="T175" s="151" t="s">
        <v>23</v>
      </c>
      <c r="U175" s="41" t="s">
        <v>44</v>
      </c>
      <c r="W175" s="152">
        <f>V175*K175</f>
        <v>0</v>
      </c>
      <c r="X175" s="152">
        <v>0</v>
      </c>
      <c r="Y175" s="152">
        <f>X175*K175</f>
        <v>0</v>
      </c>
      <c r="Z175" s="152">
        <v>0</v>
      </c>
      <c r="AA175" s="153">
        <f>Z175*K175</f>
        <v>0</v>
      </c>
      <c r="AR175" s="19" t="s">
        <v>152</v>
      </c>
      <c r="AT175" s="19" t="s">
        <v>148</v>
      </c>
      <c r="AU175" s="19" t="s">
        <v>105</v>
      </c>
      <c r="AY175" s="19" t="s">
        <v>147</v>
      </c>
      <c r="BE175" s="100">
        <f>IF(U175="základní",N175,0)</f>
        <v>0</v>
      </c>
      <c r="BF175" s="100">
        <f>IF(U175="snížená",N175,0)</f>
        <v>0</v>
      </c>
      <c r="BG175" s="100">
        <f>IF(U175="zákl. přenesená",N175,0)</f>
        <v>0</v>
      </c>
      <c r="BH175" s="100">
        <f>IF(U175="sníž. přenesená",N175,0)</f>
        <v>0</v>
      </c>
      <c r="BI175" s="100">
        <f>IF(U175="nulová",N175,0)</f>
        <v>0</v>
      </c>
      <c r="BJ175" s="19" t="s">
        <v>11</v>
      </c>
      <c r="BK175" s="100">
        <f>ROUND(L175*K175,0)</f>
        <v>0</v>
      </c>
      <c r="BL175" s="19" t="s">
        <v>152</v>
      </c>
      <c r="BM175" s="19" t="s">
        <v>251</v>
      </c>
    </row>
    <row r="176" spans="2:65" s="1" customFormat="1" ht="38.25" customHeight="1" x14ac:dyDescent="0.3">
      <c r="B176" s="34"/>
      <c r="C176" s="147" t="s">
        <v>252</v>
      </c>
      <c r="D176" s="147" t="s">
        <v>148</v>
      </c>
      <c r="E176" s="148" t="s">
        <v>253</v>
      </c>
      <c r="F176" s="241" t="s">
        <v>254</v>
      </c>
      <c r="G176" s="241"/>
      <c r="H176" s="241"/>
      <c r="I176" s="241"/>
      <c r="J176" s="149" t="s">
        <v>250</v>
      </c>
      <c r="K176" s="150">
        <v>133.86600000000001</v>
      </c>
      <c r="L176" s="242">
        <v>0</v>
      </c>
      <c r="M176" s="243"/>
      <c r="N176" s="244">
        <f>ROUND(L176*K176,0)</f>
        <v>0</v>
      </c>
      <c r="O176" s="244"/>
      <c r="P176" s="244"/>
      <c r="Q176" s="244"/>
      <c r="R176" s="35"/>
      <c r="T176" s="151" t="s">
        <v>23</v>
      </c>
      <c r="U176" s="41" t="s">
        <v>44</v>
      </c>
      <c r="W176" s="152">
        <f>V176*K176</f>
        <v>0</v>
      </c>
      <c r="X176" s="152">
        <v>0</v>
      </c>
      <c r="Y176" s="152">
        <f>X176*K176</f>
        <v>0</v>
      </c>
      <c r="Z176" s="152">
        <v>0</v>
      </c>
      <c r="AA176" s="153">
        <f>Z176*K176</f>
        <v>0</v>
      </c>
      <c r="AR176" s="19" t="s">
        <v>152</v>
      </c>
      <c r="AT176" s="19" t="s">
        <v>148</v>
      </c>
      <c r="AU176" s="19" t="s">
        <v>105</v>
      </c>
      <c r="AY176" s="19" t="s">
        <v>147</v>
      </c>
      <c r="BE176" s="100">
        <f>IF(U176="základní",N176,0)</f>
        <v>0</v>
      </c>
      <c r="BF176" s="100">
        <f>IF(U176="snížená",N176,0)</f>
        <v>0</v>
      </c>
      <c r="BG176" s="100">
        <f>IF(U176="zákl. přenesená",N176,0)</f>
        <v>0</v>
      </c>
      <c r="BH176" s="100">
        <f>IF(U176="sníž. přenesená",N176,0)</f>
        <v>0</v>
      </c>
      <c r="BI176" s="100">
        <f>IF(U176="nulová",N176,0)</f>
        <v>0</v>
      </c>
      <c r="BJ176" s="19" t="s">
        <v>11</v>
      </c>
      <c r="BK176" s="100">
        <f>ROUND(L176*K176,0)</f>
        <v>0</v>
      </c>
      <c r="BL176" s="19" t="s">
        <v>152</v>
      </c>
      <c r="BM176" s="19" t="s">
        <v>255</v>
      </c>
    </row>
    <row r="177" spans="2:65" s="1" customFormat="1" ht="25.5" customHeight="1" x14ac:dyDescent="0.3">
      <c r="B177" s="34"/>
      <c r="C177" s="147" t="s">
        <v>256</v>
      </c>
      <c r="D177" s="147" t="s">
        <v>148</v>
      </c>
      <c r="E177" s="148" t="s">
        <v>257</v>
      </c>
      <c r="F177" s="241" t="s">
        <v>258</v>
      </c>
      <c r="G177" s="241"/>
      <c r="H177" s="241"/>
      <c r="I177" s="241"/>
      <c r="J177" s="149" t="s">
        <v>250</v>
      </c>
      <c r="K177" s="150">
        <v>356.976</v>
      </c>
      <c r="L177" s="242">
        <v>0</v>
      </c>
      <c r="M177" s="243"/>
      <c r="N177" s="244">
        <f>ROUND(L177*K177,0)</f>
        <v>0</v>
      </c>
      <c r="O177" s="244"/>
      <c r="P177" s="244"/>
      <c r="Q177" s="244"/>
      <c r="R177" s="35"/>
      <c r="T177" s="151" t="s">
        <v>23</v>
      </c>
      <c r="U177" s="41" t="s">
        <v>44</v>
      </c>
      <c r="W177" s="152">
        <f>V177*K177</f>
        <v>0</v>
      </c>
      <c r="X177" s="152">
        <v>0</v>
      </c>
      <c r="Y177" s="152">
        <f>X177*K177</f>
        <v>0</v>
      </c>
      <c r="Z177" s="152">
        <v>0</v>
      </c>
      <c r="AA177" s="153">
        <f>Z177*K177</f>
        <v>0</v>
      </c>
      <c r="AR177" s="19" t="s">
        <v>152</v>
      </c>
      <c r="AT177" s="19" t="s">
        <v>148</v>
      </c>
      <c r="AU177" s="19" t="s">
        <v>105</v>
      </c>
      <c r="AY177" s="19" t="s">
        <v>147</v>
      </c>
      <c r="BE177" s="100">
        <f>IF(U177="základní",N177,0)</f>
        <v>0</v>
      </c>
      <c r="BF177" s="100">
        <f>IF(U177="snížená",N177,0)</f>
        <v>0</v>
      </c>
      <c r="BG177" s="100">
        <f>IF(U177="zákl. přenesená",N177,0)</f>
        <v>0</v>
      </c>
      <c r="BH177" s="100">
        <f>IF(U177="sníž. přenesená",N177,0)</f>
        <v>0</v>
      </c>
      <c r="BI177" s="100">
        <f>IF(U177="nulová",N177,0)</f>
        <v>0</v>
      </c>
      <c r="BJ177" s="19" t="s">
        <v>11</v>
      </c>
      <c r="BK177" s="100">
        <f>ROUND(L177*K177,0)</f>
        <v>0</v>
      </c>
      <c r="BL177" s="19" t="s">
        <v>152</v>
      </c>
      <c r="BM177" s="19" t="s">
        <v>259</v>
      </c>
    </row>
    <row r="178" spans="2:65" s="1" customFormat="1" ht="38.25" customHeight="1" x14ac:dyDescent="0.3">
      <c r="B178" s="34"/>
      <c r="C178" s="147" t="s">
        <v>10</v>
      </c>
      <c r="D178" s="147" t="s">
        <v>148</v>
      </c>
      <c r="E178" s="148" t="s">
        <v>260</v>
      </c>
      <c r="F178" s="241" t="s">
        <v>261</v>
      </c>
      <c r="G178" s="241"/>
      <c r="H178" s="241"/>
      <c r="I178" s="241"/>
      <c r="J178" s="149" t="s">
        <v>250</v>
      </c>
      <c r="K178" s="150">
        <v>44.622</v>
      </c>
      <c r="L178" s="242">
        <v>0</v>
      </c>
      <c r="M178" s="243"/>
      <c r="N178" s="244">
        <f>ROUND(L178*K178,0)</f>
        <v>0</v>
      </c>
      <c r="O178" s="244"/>
      <c r="P178" s="244"/>
      <c r="Q178" s="244"/>
      <c r="R178" s="35"/>
      <c r="T178" s="151" t="s">
        <v>23</v>
      </c>
      <c r="U178" s="41" t="s">
        <v>44</v>
      </c>
      <c r="W178" s="152">
        <f>V178*K178</f>
        <v>0</v>
      </c>
      <c r="X178" s="152">
        <v>0</v>
      </c>
      <c r="Y178" s="152">
        <f>X178*K178</f>
        <v>0</v>
      </c>
      <c r="Z178" s="152">
        <v>0</v>
      </c>
      <c r="AA178" s="153">
        <f>Z178*K178</f>
        <v>0</v>
      </c>
      <c r="AR178" s="19" t="s">
        <v>152</v>
      </c>
      <c r="AT178" s="19" t="s">
        <v>148</v>
      </c>
      <c r="AU178" s="19" t="s">
        <v>105</v>
      </c>
      <c r="AY178" s="19" t="s">
        <v>147</v>
      </c>
      <c r="BE178" s="100">
        <f>IF(U178="základní",N178,0)</f>
        <v>0</v>
      </c>
      <c r="BF178" s="100">
        <f>IF(U178="snížená",N178,0)</f>
        <v>0</v>
      </c>
      <c r="BG178" s="100">
        <f>IF(U178="zákl. přenesená",N178,0)</f>
        <v>0</v>
      </c>
      <c r="BH178" s="100">
        <f>IF(U178="sníž. přenesená",N178,0)</f>
        <v>0</v>
      </c>
      <c r="BI178" s="100">
        <f>IF(U178="nulová",N178,0)</f>
        <v>0</v>
      </c>
      <c r="BJ178" s="19" t="s">
        <v>11</v>
      </c>
      <c r="BK178" s="100">
        <f>ROUND(L178*K178,0)</f>
        <v>0</v>
      </c>
      <c r="BL178" s="19" t="s">
        <v>152</v>
      </c>
      <c r="BM178" s="19" t="s">
        <v>262</v>
      </c>
    </row>
    <row r="179" spans="2:65" s="1" customFormat="1" ht="25.5" customHeight="1" x14ac:dyDescent="0.3">
      <c r="B179" s="34"/>
      <c r="C179" s="147" t="s">
        <v>263</v>
      </c>
      <c r="D179" s="147" t="s">
        <v>148</v>
      </c>
      <c r="E179" s="148" t="s">
        <v>264</v>
      </c>
      <c r="F179" s="241" t="s">
        <v>265</v>
      </c>
      <c r="G179" s="241"/>
      <c r="H179" s="241"/>
      <c r="I179" s="241"/>
      <c r="J179" s="149" t="s">
        <v>250</v>
      </c>
      <c r="K179" s="150">
        <v>44.622</v>
      </c>
      <c r="L179" s="242">
        <v>0</v>
      </c>
      <c r="M179" s="243"/>
      <c r="N179" s="244">
        <f>ROUND(L179*K179,0)</f>
        <v>0</v>
      </c>
      <c r="O179" s="244"/>
      <c r="P179" s="244"/>
      <c r="Q179" s="244"/>
      <c r="R179" s="35"/>
      <c r="T179" s="151" t="s">
        <v>23</v>
      </c>
      <c r="U179" s="41" t="s">
        <v>44</v>
      </c>
      <c r="W179" s="152">
        <f>V179*K179</f>
        <v>0</v>
      </c>
      <c r="X179" s="152">
        <v>0</v>
      </c>
      <c r="Y179" s="152">
        <f>X179*K179</f>
        <v>0</v>
      </c>
      <c r="Z179" s="152">
        <v>0</v>
      </c>
      <c r="AA179" s="153">
        <f>Z179*K179</f>
        <v>0</v>
      </c>
      <c r="AR179" s="19" t="s">
        <v>152</v>
      </c>
      <c r="AT179" s="19" t="s">
        <v>148</v>
      </c>
      <c r="AU179" s="19" t="s">
        <v>105</v>
      </c>
      <c r="AY179" s="19" t="s">
        <v>147</v>
      </c>
      <c r="BE179" s="100">
        <f>IF(U179="základní",N179,0)</f>
        <v>0</v>
      </c>
      <c r="BF179" s="100">
        <f>IF(U179="snížená",N179,0)</f>
        <v>0</v>
      </c>
      <c r="BG179" s="100">
        <f>IF(U179="zákl. přenesená",N179,0)</f>
        <v>0</v>
      </c>
      <c r="BH179" s="100">
        <f>IF(U179="sníž. přenesená",N179,0)</f>
        <v>0</v>
      </c>
      <c r="BI179" s="100">
        <f>IF(U179="nulová",N179,0)</f>
        <v>0</v>
      </c>
      <c r="BJ179" s="19" t="s">
        <v>11</v>
      </c>
      <c r="BK179" s="100">
        <f>ROUND(L179*K179,0)</f>
        <v>0</v>
      </c>
      <c r="BL179" s="19" t="s">
        <v>152</v>
      </c>
      <c r="BM179" s="19" t="s">
        <v>266</v>
      </c>
    </row>
    <row r="180" spans="2:65" s="9" customFormat="1" ht="29.85" customHeight="1" x14ac:dyDescent="0.3">
      <c r="B180" s="137"/>
      <c r="D180" s="146" t="s">
        <v>119</v>
      </c>
      <c r="E180" s="146"/>
      <c r="F180" s="146"/>
      <c r="G180" s="146"/>
      <c r="H180" s="146"/>
      <c r="I180" s="146"/>
      <c r="J180" s="146"/>
      <c r="K180" s="146"/>
      <c r="L180" s="146"/>
      <c r="M180" s="146"/>
      <c r="N180" s="262">
        <f>BK180</f>
        <v>0</v>
      </c>
      <c r="O180" s="263"/>
      <c r="P180" s="263"/>
      <c r="Q180" s="263"/>
      <c r="R180" s="139"/>
      <c r="T180" s="140"/>
      <c r="W180" s="141">
        <f>W181</f>
        <v>0</v>
      </c>
      <c r="Y180" s="141">
        <f>Y181</f>
        <v>0</v>
      </c>
      <c r="AA180" s="142">
        <f>AA181</f>
        <v>0</v>
      </c>
      <c r="AR180" s="143" t="s">
        <v>11</v>
      </c>
      <c r="AT180" s="144" t="s">
        <v>78</v>
      </c>
      <c r="AU180" s="144" t="s">
        <v>11</v>
      </c>
      <c r="AY180" s="143" t="s">
        <v>147</v>
      </c>
      <c r="BK180" s="145">
        <f>BK181</f>
        <v>0</v>
      </c>
    </row>
    <row r="181" spans="2:65" s="1" customFormat="1" ht="25.5" customHeight="1" x14ac:dyDescent="0.3">
      <c r="B181" s="34"/>
      <c r="C181" s="147" t="s">
        <v>267</v>
      </c>
      <c r="D181" s="147" t="s">
        <v>148</v>
      </c>
      <c r="E181" s="148" t="s">
        <v>268</v>
      </c>
      <c r="F181" s="241" t="s">
        <v>269</v>
      </c>
      <c r="G181" s="241"/>
      <c r="H181" s="241"/>
      <c r="I181" s="241"/>
      <c r="J181" s="149" t="s">
        <v>250</v>
      </c>
      <c r="K181" s="150">
        <v>40.75</v>
      </c>
      <c r="L181" s="242">
        <v>0</v>
      </c>
      <c r="M181" s="243"/>
      <c r="N181" s="244">
        <f>ROUND(L181*K181,0)</f>
        <v>0</v>
      </c>
      <c r="O181" s="244"/>
      <c r="P181" s="244"/>
      <c r="Q181" s="244"/>
      <c r="R181" s="35"/>
      <c r="T181" s="151" t="s">
        <v>23</v>
      </c>
      <c r="U181" s="41" t="s">
        <v>44</v>
      </c>
      <c r="W181" s="152">
        <f>V181*K181</f>
        <v>0</v>
      </c>
      <c r="X181" s="152">
        <v>0</v>
      </c>
      <c r="Y181" s="152">
        <f>X181*K181</f>
        <v>0</v>
      </c>
      <c r="Z181" s="152">
        <v>0</v>
      </c>
      <c r="AA181" s="153">
        <f>Z181*K181</f>
        <v>0</v>
      </c>
      <c r="AR181" s="19" t="s">
        <v>152</v>
      </c>
      <c r="AT181" s="19" t="s">
        <v>148</v>
      </c>
      <c r="AU181" s="19" t="s">
        <v>105</v>
      </c>
      <c r="AY181" s="19" t="s">
        <v>147</v>
      </c>
      <c r="BE181" s="100">
        <f>IF(U181="základní",N181,0)</f>
        <v>0</v>
      </c>
      <c r="BF181" s="100">
        <f>IF(U181="snížená",N181,0)</f>
        <v>0</v>
      </c>
      <c r="BG181" s="100">
        <f>IF(U181="zákl. přenesená",N181,0)</f>
        <v>0</v>
      </c>
      <c r="BH181" s="100">
        <f>IF(U181="sníž. přenesená",N181,0)</f>
        <v>0</v>
      </c>
      <c r="BI181" s="100">
        <f>IF(U181="nulová",N181,0)</f>
        <v>0</v>
      </c>
      <c r="BJ181" s="19" t="s">
        <v>11</v>
      </c>
      <c r="BK181" s="100">
        <f>ROUND(L181*K181,0)</f>
        <v>0</v>
      </c>
      <c r="BL181" s="19" t="s">
        <v>152</v>
      </c>
      <c r="BM181" s="19" t="s">
        <v>270</v>
      </c>
    </row>
    <row r="182" spans="2:65" s="9" customFormat="1" ht="37.35" customHeight="1" x14ac:dyDescent="0.35">
      <c r="B182" s="137"/>
      <c r="D182" s="138" t="s">
        <v>120</v>
      </c>
      <c r="E182" s="138"/>
      <c r="F182" s="138"/>
      <c r="G182" s="138"/>
      <c r="H182" s="138"/>
      <c r="I182" s="138"/>
      <c r="J182" s="138"/>
      <c r="K182" s="138"/>
      <c r="L182" s="138"/>
      <c r="M182" s="138"/>
      <c r="N182" s="264">
        <f>BK182</f>
        <v>0</v>
      </c>
      <c r="O182" s="265"/>
      <c r="P182" s="265"/>
      <c r="Q182" s="265"/>
      <c r="R182" s="139"/>
      <c r="T182" s="140"/>
      <c r="W182" s="141">
        <f>W183+W191</f>
        <v>0</v>
      </c>
      <c r="Y182" s="141">
        <f>Y183+Y191</f>
        <v>9.6216880299999996</v>
      </c>
      <c r="AA182" s="142">
        <f>AA183+AA191</f>
        <v>0</v>
      </c>
      <c r="AR182" s="143" t="s">
        <v>105</v>
      </c>
      <c r="AT182" s="144" t="s">
        <v>78</v>
      </c>
      <c r="AU182" s="144" t="s">
        <v>79</v>
      </c>
      <c r="AY182" s="143" t="s">
        <v>147</v>
      </c>
      <c r="BK182" s="145">
        <f>BK183+BK191</f>
        <v>0</v>
      </c>
    </row>
    <row r="183" spans="2:65" s="9" customFormat="1" ht="19.899999999999999" customHeight="1" x14ac:dyDescent="0.3">
      <c r="B183" s="137"/>
      <c r="D183" s="146" t="s">
        <v>121</v>
      </c>
      <c r="E183" s="146"/>
      <c r="F183" s="146"/>
      <c r="G183" s="146"/>
      <c r="H183" s="146"/>
      <c r="I183" s="146"/>
      <c r="J183" s="146"/>
      <c r="K183" s="146"/>
      <c r="L183" s="146"/>
      <c r="M183" s="146"/>
      <c r="N183" s="260">
        <f>BK183</f>
        <v>0</v>
      </c>
      <c r="O183" s="261"/>
      <c r="P183" s="261"/>
      <c r="Q183" s="261"/>
      <c r="R183" s="139"/>
      <c r="T183" s="140"/>
      <c r="W183" s="141">
        <f>SUM(W184:W190)</f>
        <v>0</v>
      </c>
      <c r="Y183" s="141">
        <f>SUM(Y184:Y190)</f>
        <v>4.0632000000000001E-2</v>
      </c>
      <c r="AA183" s="142">
        <f>SUM(AA184:AA190)</f>
        <v>0</v>
      </c>
      <c r="AR183" s="143" t="s">
        <v>105</v>
      </c>
      <c r="AT183" s="144" t="s">
        <v>78</v>
      </c>
      <c r="AU183" s="144" t="s">
        <v>11</v>
      </c>
      <c r="AY183" s="143" t="s">
        <v>147</v>
      </c>
      <c r="BK183" s="145">
        <f>SUM(BK184:BK190)</f>
        <v>0</v>
      </c>
    </row>
    <row r="184" spans="2:65" s="1" customFormat="1" ht="16.5" customHeight="1" x14ac:dyDescent="0.3">
      <c r="B184" s="34"/>
      <c r="C184" s="147" t="s">
        <v>271</v>
      </c>
      <c r="D184" s="147" t="s">
        <v>148</v>
      </c>
      <c r="E184" s="148" t="s">
        <v>272</v>
      </c>
      <c r="F184" s="241" t="s">
        <v>273</v>
      </c>
      <c r="G184" s="241"/>
      <c r="H184" s="241"/>
      <c r="I184" s="241"/>
      <c r="J184" s="149" t="s">
        <v>151</v>
      </c>
      <c r="K184" s="150">
        <v>8.6</v>
      </c>
      <c r="L184" s="242">
        <v>0</v>
      </c>
      <c r="M184" s="243"/>
      <c r="N184" s="244">
        <f>ROUND(L184*K184,0)</f>
        <v>0</v>
      </c>
      <c r="O184" s="244"/>
      <c r="P184" s="244"/>
      <c r="Q184" s="244"/>
      <c r="R184" s="35"/>
      <c r="T184" s="151" t="s">
        <v>23</v>
      </c>
      <c r="U184" s="41" t="s">
        <v>44</v>
      </c>
      <c r="W184" s="152">
        <f>V184*K184</f>
        <v>0</v>
      </c>
      <c r="X184" s="152">
        <v>0</v>
      </c>
      <c r="Y184" s="152">
        <f>X184*K184</f>
        <v>0</v>
      </c>
      <c r="Z184" s="152">
        <v>0</v>
      </c>
      <c r="AA184" s="153">
        <f>Z184*K184</f>
        <v>0</v>
      </c>
      <c r="AR184" s="19" t="s">
        <v>237</v>
      </c>
      <c r="AT184" s="19" t="s">
        <v>148</v>
      </c>
      <c r="AU184" s="19" t="s">
        <v>105</v>
      </c>
      <c r="AY184" s="19" t="s">
        <v>147</v>
      </c>
      <c r="BE184" s="100">
        <f>IF(U184="základní",N184,0)</f>
        <v>0</v>
      </c>
      <c r="BF184" s="100">
        <f>IF(U184="snížená",N184,0)</f>
        <v>0</v>
      </c>
      <c r="BG184" s="100">
        <f>IF(U184="zákl. přenesená",N184,0)</f>
        <v>0</v>
      </c>
      <c r="BH184" s="100">
        <f>IF(U184="sníž. přenesená",N184,0)</f>
        <v>0</v>
      </c>
      <c r="BI184" s="100">
        <f>IF(U184="nulová",N184,0)</f>
        <v>0</v>
      </c>
      <c r="BJ184" s="19" t="s">
        <v>11</v>
      </c>
      <c r="BK184" s="100">
        <f>ROUND(L184*K184,0)</f>
        <v>0</v>
      </c>
      <c r="BL184" s="19" t="s">
        <v>237</v>
      </c>
      <c r="BM184" s="19" t="s">
        <v>274</v>
      </c>
    </row>
    <row r="185" spans="2:65" s="10" customFormat="1" ht="16.5" customHeight="1" x14ac:dyDescent="0.3">
      <c r="B185" s="154"/>
      <c r="E185" s="155" t="s">
        <v>23</v>
      </c>
      <c r="F185" s="245" t="s">
        <v>275</v>
      </c>
      <c r="G185" s="246"/>
      <c r="H185" s="246"/>
      <c r="I185" s="246"/>
      <c r="K185" s="156">
        <v>8.6</v>
      </c>
      <c r="R185" s="157"/>
      <c r="T185" s="158"/>
      <c r="AA185" s="159"/>
      <c r="AT185" s="155" t="s">
        <v>159</v>
      </c>
      <c r="AU185" s="155" t="s">
        <v>105</v>
      </c>
      <c r="AV185" s="10" t="s">
        <v>105</v>
      </c>
      <c r="AW185" s="10" t="s">
        <v>36</v>
      </c>
      <c r="AX185" s="10" t="s">
        <v>11</v>
      </c>
      <c r="AY185" s="155" t="s">
        <v>147</v>
      </c>
    </row>
    <row r="186" spans="2:65" s="1" customFormat="1" ht="38.25" customHeight="1" x14ac:dyDescent="0.3">
      <c r="B186" s="34"/>
      <c r="C186" s="166" t="s">
        <v>276</v>
      </c>
      <c r="D186" s="166" t="s">
        <v>277</v>
      </c>
      <c r="E186" s="167" t="s">
        <v>278</v>
      </c>
      <c r="F186" s="253" t="s">
        <v>279</v>
      </c>
      <c r="G186" s="253"/>
      <c r="H186" s="253"/>
      <c r="I186" s="253"/>
      <c r="J186" s="168" t="s">
        <v>151</v>
      </c>
      <c r="K186" s="169">
        <v>10.32</v>
      </c>
      <c r="L186" s="254">
        <v>0</v>
      </c>
      <c r="M186" s="255"/>
      <c r="N186" s="256">
        <f>ROUND(L186*K186,0)</f>
        <v>0</v>
      </c>
      <c r="O186" s="244"/>
      <c r="P186" s="244"/>
      <c r="Q186" s="244"/>
      <c r="R186" s="35"/>
      <c r="T186" s="151" t="s">
        <v>23</v>
      </c>
      <c r="U186" s="41" t="s">
        <v>44</v>
      </c>
      <c r="W186" s="152">
        <f>V186*K186</f>
        <v>0</v>
      </c>
      <c r="X186" s="152">
        <v>3.3999999999999998E-3</v>
      </c>
      <c r="Y186" s="152">
        <f>X186*K186</f>
        <v>3.5088000000000001E-2</v>
      </c>
      <c r="Z186" s="152">
        <v>0</v>
      </c>
      <c r="AA186" s="153">
        <f>Z186*K186</f>
        <v>0</v>
      </c>
      <c r="AR186" s="19" t="s">
        <v>280</v>
      </c>
      <c r="AT186" s="19" t="s">
        <v>277</v>
      </c>
      <c r="AU186" s="19" t="s">
        <v>105</v>
      </c>
      <c r="AY186" s="19" t="s">
        <v>147</v>
      </c>
      <c r="BE186" s="100">
        <f>IF(U186="základní",N186,0)</f>
        <v>0</v>
      </c>
      <c r="BF186" s="100">
        <f>IF(U186="snížená",N186,0)</f>
        <v>0</v>
      </c>
      <c r="BG186" s="100">
        <f>IF(U186="zákl. přenesená",N186,0)</f>
        <v>0</v>
      </c>
      <c r="BH186" s="100">
        <f>IF(U186="sníž. přenesená",N186,0)</f>
        <v>0</v>
      </c>
      <c r="BI186" s="100">
        <f>IF(U186="nulová",N186,0)</f>
        <v>0</v>
      </c>
      <c r="BJ186" s="19" t="s">
        <v>11</v>
      </c>
      <c r="BK186" s="100">
        <f>ROUND(L186*K186,0)</f>
        <v>0</v>
      </c>
      <c r="BL186" s="19" t="s">
        <v>237</v>
      </c>
      <c r="BM186" s="19" t="s">
        <v>281</v>
      </c>
    </row>
    <row r="187" spans="2:65" s="1" customFormat="1" ht="25.5" customHeight="1" x14ac:dyDescent="0.3">
      <c r="B187" s="34"/>
      <c r="C187" s="147" t="s">
        <v>282</v>
      </c>
      <c r="D187" s="147" t="s">
        <v>148</v>
      </c>
      <c r="E187" s="148" t="s">
        <v>283</v>
      </c>
      <c r="F187" s="241" t="s">
        <v>284</v>
      </c>
      <c r="G187" s="241"/>
      <c r="H187" s="241"/>
      <c r="I187" s="241"/>
      <c r="J187" s="149" t="s">
        <v>156</v>
      </c>
      <c r="K187" s="150">
        <v>25.2</v>
      </c>
      <c r="L187" s="242">
        <v>0</v>
      </c>
      <c r="M187" s="243"/>
      <c r="N187" s="244">
        <f>ROUND(L187*K187,0)</f>
        <v>0</v>
      </c>
      <c r="O187" s="244"/>
      <c r="P187" s="244"/>
      <c r="Q187" s="244"/>
      <c r="R187" s="35"/>
      <c r="T187" s="151" t="s">
        <v>23</v>
      </c>
      <c r="U187" s="41" t="s">
        <v>44</v>
      </c>
      <c r="W187" s="152">
        <f>V187*K187</f>
        <v>0</v>
      </c>
      <c r="X187" s="152">
        <v>0</v>
      </c>
      <c r="Y187" s="152">
        <f>X187*K187</f>
        <v>0</v>
      </c>
      <c r="Z187" s="152">
        <v>0</v>
      </c>
      <c r="AA187" s="153">
        <f>Z187*K187</f>
        <v>0</v>
      </c>
      <c r="AR187" s="19" t="s">
        <v>237</v>
      </c>
      <c r="AT187" s="19" t="s">
        <v>148</v>
      </c>
      <c r="AU187" s="19" t="s">
        <v>105</v>
      </c>
      <c r="AY187" s="19" t="s">
        <v>147</v>
      </c>
      <c r="BE187" s="100">
        <f>IF(U187="základní",N187,0)</f>
        <v>0</v>
      </c>
      <c r="BF187" s="100">
        <f>IF(U187="snížená",N187,0)</f>
        <v>0</v>
      </c>
      <c r="BG187" s="100">
        <f>IF(U187="zákl. přenesená",N187,0)</f>
        <v>0</v>
      </c>
      <c r="BH187" s="100">
        <f>IF(U187="sníž. přenesená",N187,0)</f>
        <v>0</v>
      </c>
      <c r="BI187" s="100">
        <f>IF(U187="nulová",N187,0)</f>
        <v>0</v>
      </c>
      <c r="BJ187" s="19" t="s">
        <v>11</v>
      </c>
      <c r="BK187" s="100">
        <f>ROUND(L187*K187,0)</f>
        <v>0</v>
      </c>
      <c r="BL187" s="19" t="s">
        <v>237</v>
      </c>
      <c r="BM187" s="19" t="s">
        <v>285</v>
      </c>
    </row>
    <row r="188" spans="2:65" s="10" customFormat="1" ht="16.5" customHeight="1" x14ac:dyDescent="0.3">
      <c r="B188" s="154"/>
      <c r="E188" s="155" t="s">
        <v>23</v>
      </c>
      <c r="F188" s="245" t="s">
        <v>286</v>
      </c>
      <c r="G188" s="246"/>
      <c r="H188" s="246"/>
      <c r="I188" s="246"/>
      <c r="K188" s="156">
        <v>25.2</v>
      </c>
      <c r="R188" s="157"/>
      <c r="T188" s="158"/>
      <c r="AA188" s="159"/>
      <c r="AT188" s="155" t="s">
        <v>159</v>
      </c>
      <c r="AU188" s="155" t="s">
        <v>105</v>
      </c>
      <c r="AV188" s="10" t="s">
        <v>105</v>
      </c>
      <c r="AW188" s="10" t="s">
        <v>36</v>
      </c>
      <c r="AX188" s="10" t="s">
        <v>11</v>
      </c>
      <c r="AY188" s="155" t="s">
        <v>147</v>
      </c>
    </row>
    <row r="189" spans="2:65" s="1" customFormat="1" ht="16.5" customHeight="1" x14ac:dyDescent="0.3">
      <c r="B189" s="34"/>
      <c r="C189" s="166" t="s">
        <v>287</v>
      </c>
      <c r="D189" s="166" t="s">
        <v>277</v>
      </c>
      <c r="E189" s="167" t="s">
        <v>288</v>
      </c>
      <c r="F189" s="253" t="s">
        <v>289</v>
      </c>
      <c r="G189" s="253"/>
      <c r="H189" s="253"/>
      <c r="I189" s="253"/>
      <c r="J189" s="168" t="s">
        <v>156</v>
      </c>
      <c r="K189" s="169">
        <v>27.72</v>
      </c>
      <c r="L189" s="254">
        <v>0</v>
      </c>
      <c r="M189" s="255"/>
      <c r="N189" s="256">
        <f>ROUND(L189*K189,0)</f>
        <v>0</v>
      </c>
      <c r="O189" s="244"/>
      <c r="P189" s="244"/>
      <c r="Q189" s="244"/>
      <c r="R189" s="35"/>
      <c r="T189" s="151" t="s">
        <v>23</v>
      </c>
      <c r="U189" s="41" t="s">
        <v>44</v>
      </c>
      <c r="W189" s="152">
        <f>V189*K189</f>
        <v>0</v>
      </c>
      <c r="X189" s="152">
        <v>2.0000000000000001E-4</v>
      </c>
      <c r="Y189" s="152">
        <f>X189*K189</f>
        <v>5.5440000000000003E-3</v>
      </c>
      <c r="Z189" s="152">
        <v>0</v>
      </c>
      <c r="AA189" s="153">
        <f>Z189*K189</f>
        <v>0</v>
      </c>
      <c r="AR189" s="19" t="s">
        <v>280</v>
      </c>
      <c r="AT189" s="19" t="s">
        <v>277</v>
      </c>
      <c r="AU189" s="19" t="s">
        <v>105</v>
      </c>
      <c r="AY189" s="19" t="s">
        <v>147</v>
      </c>
      <c r="BE189" s="100">
        <f>IF(U189="základní",N189,0)</f>
        <v>0</v>
      </c>
      <c r="BF189" s="100">
        <f>IF(U189="snížená",N189,0)</f>
        <v>0</v>
      </c>
      <c r="BG189" s="100">
        <f>IF(U189="zákl. přenesená",N189,0)</f>
        <v>0</v>
      </c>
      <c r="BH189" s="100">
        <f>IF(U189="sníž. přenesená",N189,0)</f>
        <v>0</v>
      </c>
      <c r="BI189" s="100">
        <f>IF(U189="nulová",N189,0)</f>
        <v>0</v>
      </c>
      <c r="BJ189" s="19" t="s">
        <v>11</v>
      </c>
      <c r="BK189" s="100">
        <f>ROUND(L189*K189,0)</f>
        <v>0</v>
      </c>
      <c r="BL189" s="19" t="s">
        <v>237</v>
      </c>
      <c r="BM189" s="19" t="s">
        <v>290</v>
      </c>
    </row>
    <row r="190" spans="2:65" s="1" customFormat="1" ht="25.5" customHeight="1" x14ac:dyDescent="0.3">
      <c r="B190" s="34"/>
      <c r="C190" s="147" t="s">
        <v>291</v>
      </c>
      <c r="D190" s="147" t="s">
        <v>148</v>
      </c>
      <c r="E190" s="148" t="s">
        <v>292</v>
      </c>
      <c r="F190" s="241" t="s">
        <v>293</v>
      </c>
      <c r="G190" s="241"/>
      <c r="H190" s="241"/>
      <c r="I190" s="241"/>
      <c r="J190" s="149" t="s">
        <v>250</v>
      </c>
      <c r="K190" s="150">
        <v>4.1000000000000002E-2</v>
      </c>
      <c r="L190" s="242">
        <v>0</v>
      </c>
      <c r="M190" s="243"/>
      <c r="N190" s="244">
        <f>ROUND(L190*K190,0)</f>
        <v>0</v>
      </c>
      <c r="O190" s="244"/>
      <c r="P190" s="244"/>
      <c r="Q190" s="244"/>
      <c r="R190" s="35"/>
      <c r="T190" s="151" t="s">
        <v>23</v>
      </c>
      <c r="U190" s="41" t="s">
        <v>44</v>
      </c>
      <c r="W190" s="152">
        <f>V190*K190</f>
        <v>0</v>
      </c>
      <c r="X190" s="152">
        <v>0</v>
      </c>
      <c r="Y190" s="152">
        <f>X190*K190</f>
        <v>0</v>
      </c>
      <c r="Z190" s="152">
        <v>0</v>
      </c>
      <c r="AA190" s="153">
        <f>Z190*K190</f>
        <v>0</v>
      </c>
      <c r="AR190" s="19" t="s">
        <v>237</v>
      </c>
      <c r="AT190" s="19" t="s">
        <v>148</v>
      </c>
      <c r="AU190" s="19" t="s">
        <v>105</v>
      </c>
      <c r="AY190" s="19" t="s">
        <v>147</v>
      </c>
      <c r="BE190" s="100">
        <f>IF(U190="základní",N190,0)</f>
        <v>0</v>
      </c>
      <c r="BF190" s="100">
        <f>IF(U190="snížená",N190,0)</f>
        <v>0</v>
      </c>
      <c r="BG190" s="100">
        <f>IF(U190="zákl. přenesená",N190,0)</f>
        <v>0</v>
      </c>
      <c r="BH190" s="100">
        <f>IF(U190="sníž. přenesená",N190,0)</f>
        <v>0</v>
      </c>
      <c r="BI190" s="100">
        <f>IF(U190="nulová",N190,0)</f>
        <v>0</v>
      </c>
      <c r="BJ190" s="19" t="s">
        <v>11</v>
      </c>
      <c r="BK190" s="100">
        <f>ROUND(L190*K190,0)</f>
        <v>0</v>
      </c>
      <c r="BL190" s="19" t="s">
        <v>237</v>
      </c>
      <c r="BM190" s="19" t="s">
        <v>294</v>
      </c>
    </row>
    <row r="191" spans="2:65" s="9" customFormat="1" ht="29.85" customHeight="1" x14ac:dyDescent="0.3">
      <c r="B191" s="137"/>
      <c r="D191" s="146" t="s">
        <v>122</v>
      </c>
      <c r="E191" s="146"/>
      <c r="F191" s="146"/>
      <c r="G191" s="146"/>
      <c r="H191" s="146"/>
      <c r="I191" s="146"/>
      <c r="J191" s="146"/>
      <c r="K191" s="146"/>
      <c r="L191" s="146"/>
      <c r="M191" s="146"/>
      <c r="N191" s="262">
        <f>BK191</f>
        <v>0</v>
      </c>
      <c r="O191" s="263"/>
      <c r="P191" s="263"/>
      <c r="Q191" s="263"/>
      <c r="R191" s="139"/>
      <c r="T191" s="140"/>
      <c r="W191" s="141">
        <f>SUM(W192:W235)</f>
        <v>0</v>
      </c>
      <c r="Y191" s="141">
        <f>SUM(Y192:Y235)</f>
        <v>9.5810560299999992</v>
      </c>
      <c r="AA191" s="142">
        <f>SUM(AA192:AA235)</f>
        <v>0</v>
      </c>
      <c r="AR191" s="143" t="s">
        <v>105</v>
      </c>
      <c r="AT191" s="144" t="s">
        <v>78</v>
      </c>
      <c r="AU191" s="144" t="s">
        <v>11</v>
      </c>
      <c r="AY191" s="143" t="s">
        <v>147</v>
      </c>
      <c r="BK191" s="145">
        <f>SUM(BK192:BK235)</f>
        <v>0</v>
      </c>
    </row>
    <row r="192" spans="2:65" s="1" customFormat="1" ht="25.5" customHeight="1" x14ac:dyDescent="0.3">
      <c r="B192" s="34"/>
      <c r="C192" s="147" t="s">
        <v>295</v>
      </c>
      <c r="D192" s="147" t="s">
        <v>148</v>
      </c>
      <c r="E192" s="148" t="s">
        <v>296</v>
      </c>
      <c r="F192" s="241" t="s">
        <v>297</v>
      </c>
      <c r="G192" s="241"/>
      <c r="H192" s="241"/>
      <c r="I192" s="241"/>
      <c r="J192" s="149" t="s">
        <v>156</v>
      </c>
      <c r="K192" s="150">
        <v>234.42</v>
      </c>
      <c r="L192" s="242">
        <v>0</v>
      </c>
      <c r="M192" s="243"/>
      <c r="N192" s="244">
        <f>ROUND(L192*K192,0)</f>
        <v>0</v>
      </c>
      <c r="O192" s="244"/>
      <c r="P192" s="244"/>
      <c r="Q192" s="244"/>
      <c r="R192" s="35"/>
      <c r="T192" s="151" t="s">
        <v>23</v>
      </c>
      <c r="U192" s="41" t="s">
        <v>44</v>
      </c>
      <c r="W192" s="152">
        <f>V192*K192</f>
        <v>0</v>
      </c>
      <c r="X192" s="152">
        <v>7.9000000000000001E-4</v>
      </c>
      <c r="Y192" s="152">
        <f>X192*K192</f>
        <v>0.18519179999999999</v>
      </c>
      <c r="Z192" s="152">
        <v>0</v>
      </c>
      <c r="AA192" s="153">
        <f>Z192*K192</f>
        <v>0</v>
      </c>
      <c r="AR192" s="19" t="s">
        <v>237</v>
      </c>
      <c r="AT192" s="19" t="s">
        <v>148</v>
      </c>
      <c r="AU192" s="19" t="s">
        <v>105</v>
      </c>
      <c r="AY192" s="19" t="s">
        <v>147</v>
      </c>
      <c r="BE192" s="100">
        <f>IF(U192="základní",N192,0)</f>
        <v>0</v>
      </c>
      <c r="BF192" s="100">
        <f>IF(U192="snížená",N192,0)</f>
        <v>0</v>
      </c>
      <c r="BG192" s="100">
        <f>IF(U192="zákl. přenesená",N192,0)</f>
        <v>0</v>
      </c>
      <c r="BH192" s="100">
        <f>IF(U192="sníž. přenesená",N192,0)</f>
        <v>0</v>
      </c>
      <c r="BI192" s="100">
        <f>IF(U192="nulová",N192,0)</f>
        <v>0</v>
      </c>
      <c r="BJ192" s="19" t="s">
        <v>11</v>
      </c>
      <c r="BK192" s="100">
        <f>ROUND(L192*K192,0)</f>
        <v>0</v>
      </c>
      <c r="BL192" s="19" t="s">
        <v>237</v>
      </c>
      <c r="BM192" s="19" t="s">
        <v>298</v>
      </c>
    </row>
    <row r="193" spans="2:65" s="10" customFormat="1" ht="25.5" customHeight="1" x14ac:dyDescent="0.3">
      <c r="B193" s="154"/>
      <c r="E193" s="155" t="s">
        <v>23</v>
      </c>
      <c r="F193" s="245" t="s">
        <v>299</v>
      </c>
      <c r="G193" s="246"/>
      <c r="H193" s="246"/>
      <c r="I193" s="246"/>
      <c r="K193" s="156">
        <v>36.659999999999997</v>
      </c>
      <c r="R193" s="157"/>
      <c r="T193" s="158"/>
      <c r="AA193" s="159"/>
      <c r="AT193" s="155" t="s">
        <v>159</v>
      </c>
      <c r="AU193" s="155" t="s">
        <v>105</v>
      </c>
      <c r="AV193" s="10" t="s">
        <v>105</v>
      </c>
      <c r="AW193" s="10" t="s">
        <v>36</v>
      </c>
      <c r="AX193" s="10" t="s">
        <v>79</v>
      </c>
      <c r="AY193" s="155" t="s">
        <v>147</v>
      </c>
    </row>
    <row r="194" spans="2:65" s="10" customFormat="1" ht="16.5" customHeight="1" x14ac:dyDescent="0.3">
      <c r="B194" s="154"/>
      <c r="E194" s="155" t="s">
        <v>23</v>
      </c>
      <c r="F194" s="247" t="s">
        <v>300</v>
      </c>
      <c r="G194" s="248"/>
      <c r="H194" s="248"/>
      <c r="I194" s="248"/>
      <c r="K194" s="156">
        <v>-6.92</v>
      </c>
      <c r="R194" s="157"/>
      <c r="T194" s="158"/>
      <c r="AA194" s="159"/>
      <c r="AT194" s="155" t="s">
        <v>159</v>
      </c>
      <c r="AU194" s="155" t="s">
        <v>105</v>
      </c>
      <c r="AV194" s="10" t="s">
        <v>105</v>
      </c>
      <c r="AW194" s="10" t="s">
        <v>36</v>
      </c>
      <c r="AX194" s="10" t="s">
        <v>79</v>
      </c>
      <c r="AY194" s="155" t="s">
        <v>147</v>
      </c>
    </row>
    <row r="195" spans="2:65" s="10" customFormat="1" ht="25.5" customHeight="1" x14ac:dyDescent="0.3">
      <c r="B195" s="154"/>
      <c r="E195" s="155" t="s">
        <v>23</v>
      </c>
      <c r="F195" s="247" t="s">
        <v>190</v>
      </c>
      <c r="G195" s="248"/>
      <c r="H195" s="248"/>
      <c r="I195" s="248"/>
      <c r="K195" s="156">
        <v>73.12</v>
      </c>
      <c r="R195" s="157"/>
      <c r="T195" s="158"/>
      <c r="AA195" s="159"/>
      <c r="AT195" s="155" t="s">
        <v>159</v>
      </c>
      <c r="AU195" s="155" t="s">
        <v>105</v>
      </c>
      <c r="AV195" s="10" t="s">
        <v>105</v>
      </c>
      <c r="AW195" s="10" t="s">
        <v>36</v>
      </c>
      <c r="AX195" s="10" t="s">
        <v>79</v>
      </c>
      <c r="AY195" s="155" t="s">
        <v>147</v>
      </c>
    </row>
    <row r="196" spans="2:65" s="10" customFormat="1" ht="16.5" customHeight="1" x14ac:dyDescent="0.3">
      <c r="B196" s="154"/>
      <c r="E196" s="155" t="s">
        <v>23</v>
      </c>
      <c r="F196" s="247" t="s">
        <v>301</v>
      </c>
      <c r="G196" s="248"/>
      <c r="H196" s="248"/>
      <c r="I196" s="248"/>
      <c r="K196" s="156">
        <v>-7.8</v>
      </c>
      <c r="R196" s="157"/>
      <c r="T196" s="158"/>
      <c r="AA196" s="159"/>
      <c r="AT196" s="155" t="s">
        <v>159</v>
      </c>
      <c r="AU196" s="155" t="s">
        <v>105</v>
      </c>
      <c r="AV196" s="10" t="s">
        <v>105</v>
      </c>
      <c r="AW196" s="10" t="s">
        <v>36</v>
      </c>
      <c r="AX196" s="10" t="s">
        <v>79</v>
      </c>
      <c r="AY196" s="155" t="s">
        <v>147</v>
      </c>
    </row>
    <row r="197" spans="2:65" s="10" customFormat="1" ht="25.5" customHeight="1" x14ac:dyDescent="0.3">
      <c r="B197" s="154"/>
      <c r="E197" s="155" t="s">
        <v>23</v>
      </c>
      <c r="F197" s="247" t="s">
        <v>191</v>
      </c>
      <c r="G197" s="248"/>
      <c r="H197" s="248"/>
      <c r="I197" s="248"/>
      <c r="K197" s="156">
        <v>48.74</v>
      </c>
      <c r="R197" s="157"/>
      <c r="T197" s="158"/>
      <c r="AA197" s="159"/>
      <c r="AT197" s="155" t="s">
        <v>159</v>
      </c>
      <c r="AU197" s="155" t="s">
        <v>105</v>
      </c>
      <c r="AV197" s="10" t="s">
        <v>105</v>
      </c>
      <c r="AW197" s="10" t="s">
        <v>36</v>
      </c>
      <c r="AX197" s="10" t="s">
        <v>79</v>
      </c>
      <c r="AY197" s="155" t="s">
        <v>147</v>
      </c>
    </row>
    <row r="198" spans="2:65" s="10" customFormat="1" ht="16.5" customHeight="1" x14ac:dyDescent="0.3">
      <c r="B198" s="154"/>
      <c r="E198" s="155" t="s">
        <v>23</v>
      </c>
      <c r="F198" s="247" t="s">
        <v>302</v>
      </c>
      <c r="G198" s="248"/>
      <c r="H198" s="248"/>
      <c r="I198" s="248"/>
      <c r="K198" s="156">
        <v>-4.5999999999999996</v>
      </c>
      <c r="R198" s="157"/>
      <c r="T198" s="158"/>
      <c r="AA198" s="159"/>
      <c r="AT198" s="155" t="s">
        <v>159</v>
      </c>
      <c r="AU198" s="155" t="s">
        <v>105</v>
      </c>
      <c r="AV198" s="10" t="s">
        <v>105</v>
      </c>
      <c r="AW198" s="10" t="s">
        <v>36</v>
      </c>
      <c r="AX198" s="10" t="s">
        <v>79</v>
      </c>
      <c r="AY198" s="155" t="s">
        <v>147</v>
      </c>
    </row>
    <row r="199" spans="2:65" s="10" customFormat="1" ht="25.5" customHeight="1" x14ac:dyDescent="0.3">
      <c r="B199" s="154"/>
      <c r="E199" s="155" t="s">
        <v>23</v>
      </c>
      <c r="F199" s="247" t="s">
        <v>192</v>
      </c>
      <c r="G199" s="248"/>
      <c r="H199" s="248"/>
      <c r="I199" s="248"/>
      <c r="K199" s="156">
        <v>59.77</v>
      </c>
      <c r="R199" s="157"/>
      <c r="T199" s="158"/>
      <c r="AA199" s="159"/>
      <c r="AT199" s="155" t="s">
        <v>159</v>
      </c>
      <c r="AU199" s="155" t="s">
        <v>105</v>
      </c>
      <c r="AV199" s="10" t="s">
        <v>105</v>
      </c>
      <c r="AW199" s="10" t="s">
        <v>36</v>
      </c>
      <c r="AX199" s="10" t="s">
        <v>79</v>
      </c>
      <c r="AY199" s="155" t="s">
        <v>147</v>
      </c>
    </row>
    <row r="200" spans="2:65" s="10" customFormat="1" ht="16.5" customHeight="1" x14ac:dyDescent="0.3">
      <c r="B200" s="154"/>
      <c r="E200" s="155" t="s">
        <v>23</v>
      </c>
      <c r="F200" s="247" t="s">
        <v>303</v>
      </c>
      <c r="G200" s="248"/>
      <c r="H200" s="248"/>
      <c r="I200" s="248"/>
      <c r="K200" s="156">
        <v>-5.83</v>
      </c>
      <c r="R200" s="157"/>
      <c r="T200" s="158"/>
      <c r="AA200" s="159"/>
      <c r="AT200" s="155" t="s">
        <v>159</v>
      </c>
      <c r="AU200" s="155" t="s">
        <v>105</v>
      </c>
      <c r="AV200" s="10" t="s">
        <v>105</v>
      </c>
      <c r="AW200" s="10" t="s">
        <v>36</v>
      </c>
      <c r="AX200" s="10" t="s">
        <v>79</v>
      </c>
      <c r="AY200" s="155" t="s">
        <v>147</v>
      </c>
    </row>
    <row r="201" spans="2:65" s="10" customFormat="1" ht="16.5" customHeight="1" x14ac:dyDescent="0.3">
      <c r="B201" s="154"/>
      <c r="E201" s="155" t="s">
        <v>23</v>
      </c>
      <c r="F201" s="247" t="s">
        <v>193</v>
      </c>
      <c r="G201" s="248"/>
      <c r="H201" s="248"/>
      <c r="I201" s="248"/>
      <c r="K201" s="156">
        <v>6.96</v>
      </c>
      <c r="R201" s="157"/>
      <c r="T201" s="158"/>
      <c r="AA201" s="159"/>
      <c r="AT201" s="155" t="s">
        <v>159</v>
      </c>
      <c r="AU201" s="155" t="s">
        <v>105</v>
      </c>
      <c r="AV201" s="10" t="s">
        <v>105</v>
      </c>
      <c r="AW201" s="10" t="s">
        <v>36</v>
      </c>
      <c r="AX201" s="10" t="s">
        <v>79</v>
      </c>
      <c r="AY201" s="155" t="s">
        <v>147</v>
      </c>
    </row>
    <row r="202" spans="2:65" s="10" customFormat="1" ht="16.5" customHeight="1" x14ac:dyDescent="0.3">
      <c r="B202" s="154"/>
      <c r="E202" s="155" t="s">
        <v>23</v>
      </c>
      <c r="F202" s="247" t="s">
        <v>304</v>
      </c>
      <c r="G202" s="248"/>
      <c r="H202" s="248"/>
      <c r="I202" s="248"/>
      <c r="K202" s="156">
        <v>34.32</v>
      </c>
      <c r="R202" s="157"/>
      <c r="T202" s="158"/>
      <c r="AA202" s="159"/>
      <c r="AT202" s="155" t="s">
        <v>159</v>
      </c>
      <c r="AU202" s="155" t="s">
        <v>105</v>
      </c>
      <c r="AV202" s="10" t="s">
        <v>105</v>
      </c>
      <c r="AW202" s="10" t="s">
        <v>36</v>
      </c>
      <c r="AX202" s="10" t="s">
        <v>79</v>
      </c>
      <c r="AY202" s="155" t="s">
        <v>147</v>
      </c>
    </row>
    <row r="203" spans="2:65" s="1" customFormat="1" ht="38.25" customHeight="1" x14ac:dyDescent="0.3">
      <c r="B203" s="34"/>
      <c r="C203" s="147" t="s">
        <v>305</v>
      </c>
      <c r="D203" s="147" t="s">
        <v>148</v>
      </c>
      <c r="E203" s="148" t="s">
        <v>306</v>
      </c>
      <c r="F203" s="241" t="s">
        <v>307</v>
      </c>
      <c r="G203" s="241"/>
      <c r="H203" s="241"/>
      <c r="I203" s="241"/>
      <c r="J203" s="149" t="s">
        <v>156</v>
      </c>
      <c r="K203" s="150">
        <v>111.72</v>
      </c>
      <c r="L203" s="242">
        <v>0</v>
      </c>
      <c r="M203" s="243"/>
      <c r="N203" s="244">
        <f>ROUND(L203*K203,0)</f>
        <v>0</v>
      </c>
      <c r="O203" s="244"/>
      <c r="P203" s="244"/>
      <c r="Q203" s="244"/>
      <c r="R203" s="35"/>
      <c r="T203" s="151" t="s">
        <v>23</v>
      </c>
      <c r="U203" s="41" t="s">
        <v>44</v>
      </c>
      <c r="W203" s="152">
        <f>V203*K203</f>
        <v>0</v>
      </c>
      <c r="X203" s="152">
        <v>7.9000000000000001E-4</v>
      </c>
      <c r="Y203" s="152">
        <f>X203*K203</f>
        <v>8.8258799999999998E-2</v>
      </c>
      <c r="Z203" s="152">
        <v>0</v>
      </c>
      <c r="AA203" s="153">
        <f>Z203*K203</f>
        <v>0</v>
      </c>
      <c r="AR203" s="19" t="s">
        <v>237</v>
      </c>
      <c r="AT203" s="19" t="s">
        <v>148</v>
      </c>
      <c r="AU203" s="19" t="s">
        <v>105</v>
      </c>
      <c r="AY203" s="19" t="s">
        <v>147</v>
      </c>
      <c r="BE203" s="100">
        <f>IF(U203="základní",N203,0)</f>
        <v>0</v>
      </c>
      <c r="BF203" s="100">
        <f>IF(U203="snížená",N203,0)</f>
        <v>0</v>
      </c>
      <c r="BG203" s="100">
        <f>IF(U203="zákl. přenesená",N203,0)</f>
        <v>0</v>
      </c>
      <c r="BH203" s="100">
        <f>IF(U203="sníž. přenesená",N203,0)</f>
        <v>0</v>
      </c>
      <c r="BI203" s="100">
        <f>IF(U203="nulová",N203,0)</f>
        <v>0</v>
      </c>
      <c r="BJ203" s="19" t="s">
        <v>11</v>
      </c>
      <c r="BK203" s="100">
        <f>ROUND(L203*K203,0)</f>
        <v>0</v>
      </c>
      <c r="BL203" s="19" t="s">
        <v>237</v>
      </c>
      <c r="BM203" s="19" t="s">
        <v>308</v>
      </c>
    </row>
    <row r="204" spans="2:65" s="10" customFormat="1" ht="25.5" customHeight="1" x14ac:dyDescent="0.3">
      <c r="B204" s="154"/>
      <c r="E204" s="155" t="s">
        <v>23</v>
      </c>
      <c r="F204" s="245" t="s">
        <v>309</v>
      </c>
      <c r="G204" s="246"/>
      <c r="H204" s="246"/>
      <c r="I204" s="246"/>
      <c r="K204" s="156">
        <v>111.72</v>
      </c>
      <c r="R204" s="157"/>
      <c r="T204" s="158"/>
      <c r="AA204" s="159"/>
      <c r="AT204" s="155" t="s">
        <v>159</v>
      </c>
      <c r="AU204" s="155" t="s">
        <v>105</v>
      </c>
      <c r="AV204" s="10" t="s">
        <v>105</v>
      </c>
      <c r="AW204" s="10" t="s">
        <v>36</v>
      </c>
      <c r="AX204" s="10" t="s">
        <v>11</v>
      </c>
      <c r="AY204" s="155" t="s">
        <v>147</v>
      </c>
    </row>
    <row r="205" spans="2:65" s="1" customFormat="1" ht="25.5" customHeight="1" x14ac:dyDescent="0.3">
      <c r="B205" s="34"/>
      <c r="C205" s="147" t="s">
        <v>310</v>
      </c>
      <c r="D205" s="147" t="s">
        <v>148</v>
      </c>
      <c r="E205" s="148" t="s">
        <v>311</v>
      </c>
      <c r="F205" s="241" t="s">
        <v>312</v>
      </c>
      <c r="G205" s="241"/>
      <c r="H205" s="241"/>
      <c r="I205" s="241"/>
      <c r="J205" s="149" t="s">
        <v>151</v>
      </c>
      <c r="K205" s="150">
        <v>244.14400000000001</v>
      </c>
      <c r="L205" s="242">
        <v>0</v>
      </c>
      <c r="M205" s="243"/>
      <c r="N205" s="244">
        <f>ROUND(L205*K205,0)</f>
        <v>0</v>
      </c>
      <c r="O205" s="244"/>
      <c r="P205" s="244"/>
      <c r="Q205" s="244"/>
      <c r="R205" s="35"/>
      <c r="T205" s="151" t="s">
        <v>23</v>
      </c>
      <c r="U205" s="41" t="s">
        <v>44</v>
      </c>
      <c r="W205" s="152">
        <f>V205*K205</f>
        <v>0</v>
      </c>
      <c r="X205" s="152">
        <v>3.7599999999999999E-3</v>
      </c>
      <c r="Y205" s="152">
        <f>X205*K205</f>
        <v>0.91798144000000004</v>
      </c>
      <c r="Z205" s="152">
        <v>0</v>
      </c>
      <c r="AA205" s="153">
        <f>Z205*K205</f>
        <v>0</v>
      </c>
      <c r="AR205" s="19" t="s">
        <v>237</v>
      </c>
      <c r="AT205" s="19" t="s">
        <v>148</v>
      </c>
      <c r="AU205" s="19" t="s">
        <v>105</v>
      </c>
      <c r="AY205" s="19" t="s">
        <v>147</v>
      </c>
      <c r="BE205" s="100">
        <f>IF(U205="základní",N205,0)</f>
        <v>0</v>
      </c>
      <c r="BF205" s="100">
        <f>IF(U205="snížená",N205,0)</f>
        <v>0</v>
      </c>
      <c r="BG205" s="100">
        <f>IF(U205="zákl. přenesená",N205,0)</f>
        <v>0</v>
      </c>
      <c r="BH205" s="100">
        <f>IF(U205="sníž. přenesená",N205,0)</f>
        <v>0</v>
      </c>
      <c r="BI205" s="100">
        <f>IF(U205="nulová",N205,0)</f>
        <v>0</v>
      </c>
      <c r="BJ205" s="19" t="s">
        <v>11</v>
      </c>
      <c r="BK205" s="100">
        <f>ROUND(L205*K205,0)</f>
        <v>0</v>
      </c>
      <c r="BL205" s="19" t="s">
        <v>237</v>
      </c>
      <c r="BM205" s="19" t="s">
        <v>313</v>
      </c>
    </row>
    <row r="206" spans="2:65" s="10" customFormat="1" ht="16.5" customHeight="1" x14ac:dyDescent="0.3">
      <c r="B206" s="154"/>
      <c r="E206" s="155" t="s">
        <v>23</v>
      </c>
      <c r="F206" s="245" t="s">
        <v>314</v>
      </c>
      <c r="G206" s="246"/>
      <c r="H206" s="246"/>
      <c r="I206" s="246"/>
      <c r="K206" s="156">
        <v>252.744</v>
      </c>
      <c r="R206" s="157"/>
      <c r="T206" s="158"/>
      <c r="AA206" s="159"/>
      <c r="AT206" s="155" t="s">
        <v>159</v>
      </c>
      <c r="AU206" s="155" t="s">
        <v>105</v>
      </c>
      <c r="AV206" s="10" t="s">
        <v>105</v>
      </c>
      <c r="AW206" s="10" t="s">
        <v>36</v>
      </c>
      <c r="AX206" s="10" t="s">
        <v>79</v>
      </c>
      <c r="AY206" s="155" t="s">
        <v>147</v>
      </c>
    </row>
    <row r="207" spans="2:65" s="10" customFormat="1" ht="16.5" customHeight="1" x14ac:dyDescent="0.3">
      <c r="B207" s="154"/>
      <c r="E207" s="155" t="s">
        <v>23</v>
      </c>
      <c r="F207" s="247" t="s">
        <v>315</v>
      </c>
      <c r="G207" s="248"/>
      <c r="H207" s="248"/>
      <c r="I207" s="248"/>
      <c r="K207" s="156">
        <v>-8.6</v>
      </c>
      <c r="R207" s="157"/>
      <c r="T207" s="158"/>
      <c r="AA207" s="159"/>
      <c r="AT207" s="155" t="s">
        <v>159</v>
      </c>
      <c r="AU207" s="155" t="s">
        <v>105</v>
      </c>
      <c r="AV207" s="10" t="s">
        <v>105</v>
      </c>
      <c r="AW207" s="10" t="s">
        <v>36</v>
      </c>
      <c r="AX207" s="10" t="s">
        <v>79</v>
      </c>
      <c r="AY207" s="155" t="s">
        <v>147</v>
      </c>
    </row>
    <row r="208" spans="2:65" s="1" customFormat="1" ht="16.5" customHeight="1" x14ac:dyDescent="0.3">
      <c r="B208" s="34"/>
      <c r="C208" s="166" t="s">
        <v>280</v>
      </c>
      <c r="D208" s="166" t="s">
        <v>277</v>
      </c>
      <c r="E208" s="167" t="s">
        <v>316</v>
      </c>
      <c r="F208" s="253" t="s">
        <v>317</v>
      </c>
      <c r="G208" s="253"/>
      <c r="H208" s="253"/>
      <c r="I208" s="253"/>
      <c r="J208" s="168" t="s">
        <v>151</v>
      </c>
      <c r="K208" s="169">
        <v>328.267</v>
      </c>
      <c r="L208" s="254">
        <v>0</v>
      </c>
      <c r="M208" s="255"/>
      <c r="N208" s="256">
        <f>ROUND(L208*K208,0)</f>
        <v>0</v>
      </c>
      <c r="O208" s="244"/>
      <c r="P208" s="244"/>
      <c r="Q208" s="244"/>
      <c r="R208" s="35"/>
      <c r="T208" s="151" t="s">
        <v>23</v>
      </c>
      <c r="U208" s="41" t="s">
        <v>44</v>
      </c>
      <c r="W208" s="152">
        <f>V208*K208</f>
        <v>0</v>
      </c>
      <c r="X208" s="152">
        <v>2.4989999999999998E-2</v>
      </c>
      <c r="Y208" s="152">
        <f>X208*K208</f>
        <v>8.2033923299999998</v>
      </c>
      <c r="Z208" s="152">
        <v>0</v>
      </c>
      <c r="AA208" s="153">
        <f>Z208*K208</f>
        <v>0</v>
      </c>
      <c r="AR208" s="19" t="s">
        <v>280</v>
      </c>
      <c r="AT208" s="19" t="s">
        <v>277</v>
      </c>
      <c r="AU208" s="19" t="s">
        <v>105</v>
      </c>
      <c r="AY208" s="19" t="s">
        <v>147</v>
      </c>
      <c r="BE208" s="100">
        <f>IF(U208="základní",N208,0)</f>
        <v>0</v>
      </c>
      <c r="BF208" s="100">
        <f>IF(U208="snížená",N208,0)</f>
        <v>0</v>
      </c>
      <c r="BG208" s="100">
        <f>IF(U208="zákl. přenesená",N208,0)</f>
        <v>0</v>
      </c>
      <c r="BH208" s="100">
        <f>IF(U208="sníž. přenesená",N208,0)</f>
        <v>0</v>
      </c>
      <c r="BI208" s="100">
        <f>IF(U208="nulová",N208,0)</f>
        <v>0</v>
      </c>
      <c r="BJ208" s="19" t="s">
        <v>11</v>
      </c>
      <c r="BK208" s="100">
        <f>ROUND(L208*K208,0)</f>
        <v>0</v>
      </c>
      <c r="BL208" s="19" t="s">
        <v>237</v>
      </c>
      <c r="BM208" s="19" t="s">
        <v>318</v>
      </c>
    </row>
    <row r="209" spans="2:65" s="10" customFormat="1" ht="16.5" customHeight="1" x14ac:dyDescent="0.3">
      <c r="B209" s="154"/>
      <c r="E209" s="155" t="s">
        <v>23</v>
      </c>
      <c r="F209" s="245" t="s">
        <v>319</v>
      </c>
      <c r="G209" s="246"/>
      <c r="H209" s="246"/>
      <c r="I209" s="246"/>
      <c r="K209" s="156">
        <v>268.55799999999999</v>
      </c>
      <c r="R209" s="157"/>
      <c r="T209" s="158"/>
      <c r="AA209" s="159"/>
      <c r="AT209" s="155" t="s">
        <v>159</v>
      </c>
      <c r="AU209" s="155" t="s">
        <v>105</v>
      </c>
      <c r="AV209" s="10" t="s">
        <v>105</v>
      </c>
      <c r="AW209" s="10" t="s">
        <v>36</v>
      </c>
      <c r="AX209" s="10" t="s">
        <v>79</v>
      </c>
      <c r="AY209" s="155" t="s">
        <v>147</v>
      </c>
    </row>
    <row r="210" spans="2:65" s="10" customFormat="1" ht="16.5" customHeight="1" x14ac:dyDescent="0.3">
      <c r="B210" s="154"/>
      <c r="E210" s="155" t="s">
        <v>23</v>
      </c>
      <c r="F210" s="247" t="s">
        <v>320</v>
      </c>
      <c r="G210" s="248"/>
      <c r="H210" s="248"/>
      <c r="I210" s="248"/>
      <c r="K210" s="156">
        <v>59.709000000000003</v>
      </c>
      <c r="R210" s="157"/>
      <c r="T210" s="158"/>
      <c r="AA210" s="159"/>
      <c r="AT210" s="155" t="s">
        <v>159</v>
      </c>
      <c r="AU210" s="155" t="s">
        <v>105</v>
      </c>
      <c r="AV210" s="10" t="s">
        <v>105</v>
      </c>
      <c r="AW210" s="10" t="s">
        <v>36</v>
      </c>
      <c r="AX210" s="10" t="s">
        <v>79</v>
      </c>
      <c r="AY210" s="155" t="s">
        <v>147</v>
      </c>
    </row>
    <row r="211" spans="2:65" s="1" customFormat="1" ht="16.5" customHeight="1" x14ac:dyDescent="0.3">
      <c r="B211" s="34"/>
      <c r="C211" s="147" t="s">
        <v>321</v>
      </c>
      <c r="D211" s="147" t="s">
        <v>148</v>
      </c>
      <c r="E211" s="148" t="s">
        <v>322</v>
      </c>
      <c r="F211" s="241" t="s">
        <v>323</v>
      </c>
      <c r="G211" s="241"/>
      <c r="H211" s="241"/>
      <c r="I211" s="241"/>
      <c r="J211" s="149" t="s">
        <v>151</v>
      </c>
      <c r="K211" s="150">
        <v>296.065</v>
      </c>
      <c r="L211" s="242">
        <v>0</v>
      </c>
      <c r="M211" s="243"/>
      <c r="N211" s="244">
        <f>ROUND(L211*K211,0)</f>
        <v>0</v>
      </c>
      <c r="O211" s="244"/>
      <c r="P211" s="244"/>
      <c r="Q211" s="244"/>
      <c r="R211" s="35"/>
      <c r="T211" s="151" t="s">
        <v>23</v>
      </c>
      <c r="U211" s="41" t="s">
        <v>44</v>
      </c>
      <c r="W211" s="152">
        <f>V211*K211</f>
        <v>0</v>
      </c>
      <c r="X211" s="152">
        <v>2.9999999999999997E-4</v>
      </c>
      <c r="Y211" s="152">
        <f>X211*K211</f>
        <v>8.8819499999999996E-2</v>
      </c>
      <c r="Z211" s="152">
        <v>0</v>
      </c>
      <c r="AA211" s="153">
        <f>Z211*K211</f>
        <v>0</v>
      </c>
      <c r="AR211" s="19" t="s">
        <v>237</v>
      </c>
      <c r="AT211" s="19" t="s">
        <v>148</v>
      </c>
      <c r="AU211" s="19" t="s">
        <v>105</v>
      </c>
      <c r="AY211" s="19" t="s">
        <v>147</v>
      </c>
      <c r="BE211" s="100">
        <f>IF(U211="základní",N211,0)</f>
        <v>0</v>
      </c>
      <c r="BF211" s="100">
        <f>IF(U211="snížená",N211,0)</f>
        <v>0</v>
      </c>
      <c r="BG211" s="100">
        <f>IF(U211="zákl. přenesená",N211,0)</f>
        <v>0</v>
      </c>
      <c r="BH211" s="100">
        <f>IF(U211="sníž. přenesená",N211,0)</f>
        <v>0</v>
      </c>
      <c r="BI211" s="100">
        <f>IF(U211="nulová",N211,0)</f>
        <v>0</v>
      </c>
      <c r="BJ211" s="19" t="s">
        <v>11</v>
      </c>
      <c r="BK211" s="100">
        <f>ROUND(L211*K211,0)</f>
        <v>0</v>
      </c>
      <c r="BL211" s="19" t="s">
        <v>237</v>
      </c>
      <c r="BM211" s="19" t="s">
        <v>324</v>
      </c>
    </row>
    <row r="212" spans="2:65" s="10" customFormat="1" ht="16.5" customHeight="1" x14ac:dyDescent="0.3">
      <c r="B212" s="154"/>
      <c r="E212" s="155" t="s">
        <v>23</v>
      </c>
      <c r="F212" s="245" t="s">
        <v>325</v>
      </c>
      <c r="G212" s="246"/>
      <c r="H212" s="246"/>
      <c r="I212" s="246"/>
      <c r="K212" s="156">
        <v>296.065</v>
      </c>
      <c r="R212" s="157"/>
      <c r="T212" s="158"/>
      <c r="AA212" s="159"/>
      <c r="AT212" s="155" t="s">
        <v>159</v>
      </c>
      <c r="AU212" s="155" t="s">
        <v>105</v>
      </c>
      <c r="AV212" s="10" t="s">
        <v>105</v>
      </c>
      <c r="AW212" s="10" t="s">
        <v>36</v>
      </c>
      <c r="AX212" s="10" t="s">
        <v>11</v>
      </c>
      <c r="AY212" s="155" t="s">
        <v>147</v>
      </c>
    </row>
    <row r="213" spans="2:65" s="1" customFormat="1" ht="16.5" customHeight="1" x14ac:dyDescent="0.3">
      <c r="B213" s="34"/>
      <c r="C213" s="147" t="s">
        <v>326</v>
      </c>
      <c r="D213" s="147" t="s">
        <v>148</v>
      </c>
      <c r="E213" s="148" t="s">
        <v>327</v>
      </c>
      <c r="F213" s="241" t="s">
        <v>328</v>
      </c>
      <c r="G213" s="241"/>
      <c r="H213" s="241"/>
      <c r="I213" s="241"/>
      <c r="J213" s="149" t="s">
        <v>156</v>
      </c>
      <c r="K213" s="150">
        <v>463.77</v>
      </c>
      <c r="L213" s="242">
        <v>0</v>
      </c>
      <c r="M213" s="243"/>
      <c r="N213" s="244">
        <f>ROUND(L213*K213,0)</f>
        <v>0</v>
      </c>
      <c r="O213" s="244"/>
      <c r="P213" s="244"/>
      <c r="Q213" s="244"/>
      <c r="R213" s="35"/>
      <c r="T213" s="151" t="s">
        <v>23</v>
      </c>
      <c r="U213" s="41" t="s">
        <v>44</v>
      </c>
      <c r="W213" s="152">
        <f>V213*K213</f>
        <v>0</v>
      </c>
      <c r="X213" s="152">
        <v>3.0000000000000001E-5</v>
      </c>
      <c r="Y213" s="152">
        <f>X213*K213</f>
        <v>1.3913099999999999E-2</v>
      </c>
      <c r="Z213" s="152">
        <v>0</v>
      </c>
      <c r="AA213" s="153">
        <f>Z213*K213</f>
        <v>0</v>
      </c>
      <c r="AR213" s="19" t="s">
        <v>237</v>
      </c>
      <c r="AT213" s="19" t="s">
        <v>148</v>
      </c>
      <c r="AU213" s="19" t="s">
        <v>105</v>
      </c>
      <c r="AY213" s="19" t="s">
        <v>147</v>
      </c>
      <c r="BE213" s="100">
        <f>IF(U213="základní",N213,0)</f>
        <v>0</v>
      </c>
      <c r="BF213" s="100">
        <f>IF(U213="snížená",N213,0)</f>
        <v>0</v>
      </c>
      <c r="BG213" s="100">
        <f>IF(U213="zákl. přenesená",N213,0)</f>
        <v>0</v>
      </c>
      <c r="BH213" s="100">
        <f>IF(U213="sníž. přenesená",N213,0)</f>
        <v>0</v>
      </c>
      <c r="BI213" s="100">
        <f>IF(U213="nulová",N213,0)</f>
        <v>0</v>
      </c>
      <c r="BJ213" s="19" t="s">
        <v>11</v>
      </c>
      <c r="BK213" s="100">
        <f>ROUND(L213*K213,0)</f>
        <v>0</v>
      </c>
      <c r="BL213" s="19" t="s">
        <v>237</v>
      </c>
      <c r="BM213" s="19" t="s">
        <v>329</v>
      </c>
    </row>
    <row r="214" spans="2:65" s="11" customFormat="1" ht="16.5" customHeight="1" x14ac:dyDescent="0.3">
      <c r="B214" s="160"/>
      <c r="E214" s="161" t="s">
        <v>23</v>
      </c>
      <c r="F214" s="249" t="s">
        <v>330</v>
      </c>
      <c r="G214" s="250"/>
      <c r="H214" s="250"/>
      <c r="I214" s="250"/>
      <c r="K214" s="162" t="s">
        <v>23</v>
      </c>
      <c r="R214" s="163"/>
      <c r="T214" s="164"/>
      <c r="AA214" s="165"/>
      <c r="AT214" s="162" t="s">
        <v>159</v>
      </c>
      <c r="AU214" s="162" t="s">
        <v>105</v>
      </c>
      <c r="AV214" s="11" t="s">
        <v>11</v>
      </c>
      <c r="AW214" s="11" t="s">
        <v>36</v>
      </c>
      <c r="AX214" s="11" t="s">
        <v>79</v>
      </c>
      <c r="AY214" s="162" t="s">
        <v>147</v>
      </c>
    </row>
    <row r="215" spans="2:65" s="10" customFormat="1" ht="25.5" customHeight="1" x14ac:dyDescent="0.3">
      <c r="B215" s="154"/>
      <c r="E215" s="155" t="s">
        <v>23</v>
      </c>
      <c r="F215" s="247" t="s">
        <v>299</v>
      </c>
      <c r="G215" s="248"/>
      <c r="H215" s="248"/>
      <c r="I215" s="248"/>
      <c r="K215" s="156">
        <v>36.659999999999997</v>
      </c>
      <c r="R215" s="157"/>
      <c r="T215" s="158"/>
      <c r="AA215" s="159"/>
      <c r="AT215" s="155" t="s">
        <v>159</v>
      </c>
      <c r="AU215" s="155" t="s">
        <v>105</v>
      </c>
      <c r="AV215" s="10" t="s">
        <v>105</v>
      </c>
      <c r="AW215" s="10" t="s">
        <v>36</v>
      </c>
      <c r="AX215" s="10" t="s">
        <v>79</v>
      </c>
      <c r="AY215" s="155" t="s">
        <v>147</v>
      </c>
    </row>
    <row r="216" spans="2:65" s="10" customFormat="1" ht="25.5" customHeight="1" x14ac:dyDescent="0.3">
      <c r="B216" s="154"/>
      <c r="E216" s="155" t="s">
        <v>23</v>
      </c>
      <c r="F216" s="247" t="s">
        <v>190</v>
      </c>
      <c r="G216" s="248"/>
      <c r="H216" s="248"/>
      <c r="I216" s="248"/>
      <c r="K216" s="156">
        <v>73.12</v>
      </c>
      <c r="R216" s="157"/>
      <c r="T216" s="158"/>
      <c r="AA216" s="159"/>
      <c r="AT216" s="155" t="s">
        <v>159</v>
      </c>
      <c r="AU216" s="155" t="s">
        <v>105</v>
      </c>
      <c r="AV216" s="10" t="s">
        <v>105</v>
      </c>
      <c r="AW216" s="10" t="s">
        <v>36</v>
      </c>
      <c r="AX216" s="10" t="s">
        <v>79</v>
      </c>
      <c r="AY216" s="155" t="s">
        <v>147</v>
      </c>
    </row>
    <row r="217" spans="2:65" s="10" customFormat="1" ht="25.5" customHeight="1" x14ac:dyDescent="0.3">
      <c r="B217" s="154"/>
      <c r="E217" s="155" t="s">
        <v>23</v>
      </c>
      <c r="F217" s="247" t="s">
        <v>191</v>
      </c>
      <c r="G217" s="248"/>
      <c r="H217" s="248"/>
      <c r="I217" s="248"/>
      <c r="K217" s="156">
        <v>48.74</v>
      </c>
      <c r="R217" s="157"/>
      <c r="T217" s="158"/>
      <c r="AA217" s="159"/>
      <c r="AT217" s="155" t="s">
        <v>159</v>
      </c>
      <c r="AU217" s="155" t="s">
        <v>105</v>
      </c>
      <c r="AV217" s="10" t="s">
        <v>105</v>
      </c>
      <c r="AW217" s="10" t="s">
        <v>36</v>
      </c>
      <c r="AX217" s="10" t="s">
        <v>79</v>
      </c>
      <c r="AY217" s="155" t="s">
        <v>147</v>
      </c>
    </row>
    <row r="218" spans="2:65" s="10" customFormat="1" ht="25.5" customHeight="1" x14ac:dyDescent="0.3">
      <c r="B218" s="154"/>
      <c r="E218" s="155" t="s">
        <v>23</v>
      </c>
      <c r="F218" s="247" t="s">
        <v>192</v>
      </c>
      <c r="G218" s="248"/>
      <c r="H218" s="248"/>
      <c r="I218" s="248"/>
      <c r="K218" s="156">
        <v>59.77</v>
      </c>
      <c r="R218" s="157"/>
      <c r="T218" s="158"/>
      <c r="AA218" s="159"/>
      <c r="AT218" s="155" t="s">
        <v>159</v>
      </c>
      <c r="AU218" s="155" t="s">
        <v>105</v>
      </c>
      <c r="AV218" s="10" t="s">
        <v>105</v>
      </c>
      <c r="AW218" s="10" t="s">
        <v>36</v>
      </c>
      <c r="AX218" s="10" t="s">
        <v>79</v>
      </c>
      <c r="AY218" s="155" t="s">
        <v>147</v>
      </c>
    </row>
    <row r="219" spans="2:65" s="10" customFormat="1" ht="16.5" customHeight="1" x14ac:dyDescent="0.3">
      <c r="B219" s="154"/>
      <c r="E219" s="155" t="s">
        <v>23</v>
      </c>
      <c r="F219" s="247" t="s">
        <v>193</v>
      </c>
      <c r="G219" s="248"/>
      <c r="H219" s="248"/>
      <c r="I219" s="248"/>
      <c r="K219" s="156">
        <v>6.96</v>
      </c>
      <c r="R219" s="157"/>
      <c r="T219" s="158"/>
      <c r="AA219" s="159"/>
      <c r="AT219" s="155" t="s">
        <v>159</v>
      </c>
      <c r="AU219" s="155" t="s">
        <v>105</v>
      </c>
      <c r="AV219" s="10" t="s">
        <v>105</v>
      </c>
      <c r="AW219" s="10" t="s">
        <v>36</v>
      </c>
      <c r="AX219" s="10" t="s">
        <v>79</v>
      </c>
      <c r="AY219" s="155" t="s">
        <v>147</v>
      </c>
    </row>
    <row r="220" spans="2:65" s="10" customFormat="1" ht="16.5" customHeight="1" x14ac:dyDescent="0.3">
      <c r="B220" s="154"/>
      <c r="E220" s="155" t="s">
        <v>23</v>
      </c>
      <c r="F220" s="247" t="s">
        <v>331</v>
      </c>
      <c r="G220" s="248"/>
      <c r="H220" s="248"/>
      <c r="I220" s="248"/>
      <c r="K220" s="156">
        <v>38.42</v>
      </c>
      <c r="R220" s="157"/>
      <c r="T220" s="158"/>
      <c r="AA220" s="159"/>
      <c r="AT220" s="155" t="s">
        <v>159</v>
      </c>
      <c r="AU220" s="155" t="s">
        <v>105</v>
      </c>
      <c r="AV220" s="10" t="s">
        <v>105</v>
      </c>
      <c r="AW220" s="10" t="s">
        <v>36</v>
      </c>
      <c r="AX220" s="10" t="s">
        <v>79</v>
      </c>
      <c r="AY220" s="155" t="s">
        <v>147</v>
      </c>
    </row>
    <row r="221" spans="2:65" s="10" customFormat="1" ht="16.5" customHeight="1" x14ac:dyDescent="0.3">
      <c r="B221" s="154"/>
      <c r="E221" s="155" t="s">
        <v>23</v>
      </c>
      <c r="F221" s="247" t="s">
        <v>332</v>
      </c>
      <c r="G221" s="248"/>
      <c r="H221" s="248"/>
      <c r="I221" s="248"/>
      <c r="K221" s="156">
        <v>200.1</v>
      </c>
      <c r="R221" s="157"/>
      <c r="T221" s="158"/>
      <c r="AA221" s="159"/>
      <c r="AT221" s="155" t="s">
        <v>159</v>
      </c>
      <c r="AU221" s="155" t="s">
        <v>105</v>
      </c>
      <c r="AV221" s="10" t="s">
        <v>105</v>
      </c>
      <c r="AW221" s="10" t="s">
        <v>36</v>
      </c>
      <c r="AX221" s="10" t="s">
        <v>79</v>
      </c>
      <c r="AY221" s="155" t="s">
        <v>147</v>
      </c>
    </row>
    <row r="222" spans="2:65" s="1" customFormat="1" ht="25.5" customHeight="1" x14ac:dyDescent="0.3">
      <c r="B222" s="34"/>
      <c r="C222" s="147" t="s">
        <v>333</v>
      </c>
      <c r="D222" s="147" t="s">
        <v>148</v>
      </c>
      <c r="E222" s="148" t="s">
        <v>334</v>
      </c>
      <c r="F222" s="241" t="s">
        <v>335</v>
      </c>
      <c r="G222" s="241"/>
      <c r="H222" s="241"/>
      <c r="I222" s="241"/>
      <c r="J222" s="149" t="s">
        <v>156</v>
      </c>
      <c r="K222" s="150">
        <v>38.18</v>
      </c>
      <c r="L222" s="242">
        <v>0</v>
      </c>
      <c r="M222" s="243"/>
      <c r="N222" s="244">
        <f>ROUND(L222*K222,0)</f>
        <v>0</v>
      </c>
      <c r="O222" s="244"/>
      <c r="P222" s="244"/>
      <c r="Q222" s="244"/>
      <c r="R222" s="35"/>
      <c r="T222" s="151" t="s">
        <v>23</v>
      </c>
      <c r="U222" s="41" t="s">
        <v>44</v>
      </c>
      <c r="W222" s="152">
        <f>V222*K222</f>
        <v>0</v>
      </c>
      <c r="X222" s="152">
        <v>0</v>
      </c>
      <c r="Y222" s="152">
        <f>X222*K222</f>
        <v>0</v>
      </c>
      <c r="Z222" s="152">
        <v>0</v>
      </c>
      <c r="AA222" s="153">
        <f>Z222*K222</f>
        <v>0</v>
      </c>
      <c r="AR222" s="19" t="s">
        <v>237</v>
      </c>
      <c r="AT222" s="19" t="s">
        <v>148</v>
      </c>
      <c r="AU222" s="19" t="s">
        <v>105</v>
      </c>
      <c r="AY222" s="19" t="s">
        <v>147</v>
      </c>
      <c r="BE222" s="100">
        <f>IF(U222="základní",N222,0)</f>
        <v>0</v>
      </c>
      <c r="BF222" s="100">
        <f>IF(U222="snížená",N222,0)</f>
        <v>0</v>
      </c>
      <c r="BG222" s="100">
        <f>IF(U222="zákl. přenesená",N222,0)</f>
        <v>0</v>
      </c>
      <c r="BH222" s="100">
        <f>IF(U222="sníž. přenesená",N222,0)</f>
        <v>0</v>
      </c>
      <c r="BI222" s="100">
        <f>IF(U222="nulová",N222,0)</f>
        <v>0</v>
      </c>
      <c r="BJ222" s="19" t="s">
        <v>11</v>
      </c>
      <c r="BK222" s="100">
        <f>ROUND(L222*K222,0)</f>
        <v>0</v>
      </c>
      <c r="BL222" s="19" t="s">
        <v>237</v>
      </c>
      <c r="BM222" s="19" t="s">
        <v>336</v>
      </c>
    </row>
    <row r="223" spans="2:65" s="1" customFormat="1" ht="16.5" customHeight="1" x14ac:dyDescent="0.3">
      <c r="B223" s="34"/>
      <c r="C223" s="166" t="s">
        <v>337</v>
      </c>
      <c r="D223" s="166" t="s">
        <v>277</v>
      </c>
      <c r="E223" s="167" t="s">
        <v>338</v>
      </c>
      <c r="F223" s="253" t="s">
        <v>339</v>
      </c>
      <c r="G223" s="253"/>
      <c r="H223" s="253"/>
      <c r="I223" s="253"/>
      <c r="J223" s="168" t="s">
        <v>156</v>
      </c>
      <c r="K223" s="169">
        <v>43.906999999999996</v>
      </c>
      <c r="L223" s="254">
        <v>0</v>
      </c>
      <c r="M223" s="255"/>
      <c r="N223" s="256">
        <f>ROUND(L223*K223,0)</f>
        <v>0</v>
      </c>
      <c r="O223" s="244"/>
      <c r="P223" s="244"/>
      <c r="Q223" s="244"/>
      <c r="R223" s="35"/>
      <c r="T223" s="151" t="s">
        <v>23</v>
      </c>
      <c r="U223" s="41" t="s">
        <v>44</v>
      </c>
      <c r="W223" s="152">
        <f>V223*K223</f>
        <v>0</v>
      </c>
      <c r="X223" s="152">
        <v>4.0000000000000003E-5</v>
      </c>
      <c r="Y223" s="152">
        <f>X223*K223</f>
        <v>1.75628E-3</v>
      </c>
      <c r="Z223" s="152">
        <v>0</v>
      </c>
      <c r="AA223" s="153">
        <f>Z223*K223</f>
        <v>0</v>
      </c>
      <c r="AR223" s="19" t="s">
        <v>280</v>
      </c>
      <c r="AT223" s="19" t="s">
        <v>277</v>
      </c>
      <c r="AU223" s="19" t="s">
        <v>105</v>
      </c>
      <c r="AY223" s="19" t="s">
        <v>147</v>
      </c>
      <c r="BE223" s="100">
        <f>IF(U223="základní",N223,0)</f>
        <v>0</v>
      </c>
      <c r="BF223" s="100">
        <f>IF(U223="snížená",N223,0)</f>
        <v>0</v>
      </c>
      <c r="BG223" s="100">
        <f>IF(U223="zákl. přenesená",N223,0)</f>
        <v>0</v>
      </c>
      <c r="BH223" s="100">
        <f>IF(U223="sníž. přenesená",N223,0)</f>
        <v>0</v>
      </c>
      <c r="BI223" s="100">
        <f>IF(U223="nulová",N223,0)</f>
        <v>0</v>
      </c>
      <c r="BJ223" s="19" t="s">
        <v>11</v>
      </c>
      <c r="BK223" s="100">
        <f>ROUND(L223*K223,0)</f>
        <v>0</v>
      </c>
      <c r="BL223" s="19" t="s">
        <v>237</v>
      </c>
      <c r="BM223" s="19" t="s">
        <v>340</v>
      </c>
    </row>
    <row r="224" spans="2:65" s="1" customFormat="1" ht="16.5" customHeight="1" x14ac:dyDescent="0.3">
      <c r="B224" s="34"/>
      <c r="C224" s="147" t="s">
        <v>341</v>
      </c>
      <c r="D224" s="147" t="s">
        <v>148</v>
      </c>
      <c r="E224" s="148" t="s">
        <v>342</v>
      </c>
      <c r="F224" s="241" t="s">
        <v>343</v>
      </c>
      <c r="G224" s="241"/>
      <c r="H224" s="241"/>
      <c r="I224" s="241"/>
      <c r="J224" s="149" t="s">
        <v>344</v>
      </c>
      <c r="K224" s="150">
        <v>467.28899999999999</v>
      </c>
      <c r="L224" s="242">
        <v>0</v>
      </c>
      <c r="M224" s="243"/>
      <c r="N224" s="244">
        <f>ROUND(L224*K224,0)</f>
        <v>0</v>
      </c>
      <c r="O224" s="244"/>
      <c r="P224" s="244"/>
      <c r="Q224" s="244"/>
      <c r="R224" s="35"/>
      <c r="T224" s="151" t="s">
        <v>23</v>
      </c>
      <c r="U224" s="41" t="s">
        <v>44</v>
      </c>
      <c r="W224" s="152">
        <f>V224*K224</f>
        <v>0</v>
      </c>
      <c r="X224" s="152">
        <v>0</v>
      </c>
      <c r="Y224" s="152">
        <f>X224*K224</f>
        <v>0</v>
      </c>
      <c r="Z224" s="152">
        <v>0</v>
      </c>
      <c r="AA224" s="153">
        <f>Z224*K224</f>
        <v>0</v>
      </c>
      <c r="AR224" s="19" t="s">
        <v>237</v>
      </c>
      <c r="AT224" s="19" t="s">
        <v>148</v>
      </c>
      <c r="AU224" s="19" t="s">
        <v>105</v>
      </c>
      <c r="AY224" s="19" t="s">
        <v>147</v>
      </c>
      <c r="BE224" s="100">
        <f>IF(U224="základní",N224,0)</f>
        <v>0</v>
      </c>
      <c r="BF224" s="100">
        <f>IF(U224="snížená",N224,0)</f>
        <v>0</v>
      </c>
      <c r="BG224" s="100">
        <f>IF(U224="zákl. přenesená",N224,0)</f>
        <v>0</v>
      </c>
      <c r="BH224" s="100">
        <f>IF(U224="sníž. přenesená",N224,0)</f>
        <v>0</v>
      </c>
      <c r="BI224" s="100">
        <f>IF(U224="nulová",N224,0)</f>
        <v>0</v>
      </c>
      <c r="BJ224" s="19" t="s">
        <v>11</v>
      </c>
      <c r="BK224" s="100">
        <f>ROUND(L224*K224,0)</f>
        <v>0</v>
      </c>
      <c r="BL224" s="19" t="s">
        <v>237</v>
      </c>
      <c r="BM224" s="19" t="s">
        <v>345</v>
      </c>
    </row>
    <row r="225" spans="2:65" s="10" customFormat="1" ht="16.5" customHeight="1" x14ac:dyDescent="0.3">
      <c r="B225" s="154"/>
      <c r="E225" s="155" t="s">
        <v>23</v>
      </c>
      <c r="F225" s="245" t="s">
        <v>346</v>
      </c>
      <c r="G225" s="246"/>
      <c r="H225" s="246"/>
      <c r="I225" s="246"/>
      <c r="K225" s="156">
        <v>467.28899999999999</v>
      </c>
      <c r="R225" s="157"/>
      <c r="T225" s="158"/>
      <c r="AA225" s="159"/>
      <c r="AT225" s="155" t="s">
        <v>159</v>
      </c>
      <c r="AU225" s="155" t="s">
        <v>105</v>
      </c>
      <c r="AV225" s="10" t="s">
        <v>105</v>
      </c>
      <c r="AW225" s="10" t="s">
        <v>36</v>
      </c>
      <c r="AX225" s="10" t="s">
        <v>79</v>
      </c>
      <c r="AY225" s="155" t="s">
        <v>147</v>
      </c>
    </row>
    <row r="226" spans="2:65" s="1" customFormat="1" ht="16.5" customHeight="1" x14ac:dyDescent="0.3">
      <c r="B226" s="34"/>
      <c r="C226" s="147" t="s">
        <v>347</v>
      </c>
      <c r="D226" s="147" t="s">
        <v>148</v>
      </c>
      <c r="E226" s="148" t="s">
        <v>348</v>
      </c>
      <c r="F226" s="241" t="s">
        <v>349</v>
      </c>
      <c r="G226" s="241"/>
      <c r="H226" s="241"/>
      <c r="I226" s="241"/>
      <c r="J226" s="149" t="s">
        <v>156</v>
      </c>
      <c r="K226" s="150">
        <v>6.9</v>
      </c>
      <c r="L226" s="242">
        <v>0</v>
      </c>
      <c r="M226" s="243"/>
      <c r="N226" s="244">
        <f>ROUND(L226*K226,0)</f>
        <v>0</v>
      </c>
      <c r="O226" s="244"/>
      <c r="P226" s="244"/>
      <c r="Q226" s="244"/>
      <c r="R226" s="35"/>
      <c r="T226" s="151" t="s">
        <v>23</v>
      </c>
      <c r="U226" s="41" t="s">
        <v>44</v>
      </c>
      <c r="W226" s="152">
        <f>V226*K226</f>
        <v>0</v>
      </c>
      <c r="X226" s="152">
        <v>0</v>
      </c>
      <c r="Y226" s="152">
        <f>X226*K226</f>
        <v>0</v>
      </c>
      <c r="Z226" s="152">
        <v>0</v>
      </c>
      <c r="AA226" s="153">
        <f>Z226*K226</f>
        <v>0</v>
      </c>
      <c r="AR226" s="19" t="s">
        <v>237</v>
      </c>
      <c r="AT226" s="19" t="s">
        <v>148</v>
      </c>
      <c r="AU226" s="19" t="s">
        <v>105</v>
      </c>
      <c r="AY226" s="19" t="s">
        <v>147</v>
      </c>
      <c r="BE226" s="100">
        <f>IF(U226="základní",N226,0)</f>
        <v>0</v>
      </c>
      <c r="BF226" s="100">
        <f>IF(U226="snížená",N226,0)</f>
        <v>0</v>
      </c>
      <c r="BG226" s="100">
        <f>IF(U226="zákl. přenesená",N226,0)</f>
        <v>0</v>
      </c>
      <c r="BH226" s="100">
        <f>IF(U226="sníž. přenesená",N226,0)</f>
        <v>0</v>
      </c>
      <c r="BI226" s="100">
        <f>IF(U226="nulová",N226,0)</f>
        <v>0</v>
      </c>
      <c r="BJ226" s="19" t="s">
        <v>11</v>
      </c>
      <c r="BK226" s="100">
        <f>ROUND(L226*K226,0)</f>
        <v>0</v>
      </c>
      <c r="BL226" s="19" t="s">
        <v>237</v>
      </c>
      <c r="BM226" s="19" t="s">
        <v>350</v>
      </c>
    </row>
    <row r="227" spans="2:65" s="10" customFormat="1" ht="16.5" customHeight="1" x14ac:dyDescent="0.3">
      <c r="B227" s="154"/>
      <c r="E227" s="155" t="s">
        <v>23</v>
      </c>
      <c r="F227" s="245" t="s">
        <v>351</v>
      </c>
      <c r="G227" s="246"/>
      <c r="H227" s="246"/>
      <c r="I227" s="246"/>
      <c r="K227" s="156">
        <v>6.9</v>
      </c>
      <c r="R227" s="157"/>
      <c r="T227" s="158"/>
      <c r="AA227" s="159"/>
      <c r="AT227" s="155" t="s">
        <v>159</v>
      </c>
      <c r="AU227" s="155" t="s">
        <v>105</v>
      </c>
      <c r="AV227" s="10" t="s">
        <v>105</v>
      </c>
      <c r="AW227" s="10" t="s">
        <v>36</v>
      </c>
      <c r="AX227" s="10" t="s">
        <v>79</v>
      </c>
      <c r="AY227" s="155" t="s">
        <v>147</v>
      </c>
    </row>
    <row r="228" spans="2:65" s="1" customFormat="1" ht="25.5" customHeight="1" x14ac:dyDescent="0.3">
      <c r="B228" s="34"/>
      <c r="C228" s="147" t="s">
        <v>352</v>
      </c>
      <c r="D228" s="147" t="s">
        <v>148</v>
      </c>
      <c r="E228" s="148" t="s">
        <v>353</v>
      </c>
      <c r="F228" s="241" t="s">
        <v>354</v>
      </c>
      <c r="G228" s="241"/>
      <c r="H228" s="241"/>
      <c r="I228" s="241"/>
      <c r="J228" s="149" t="s">
        <v>151</v>
      </c>
      <c r="K228" s="150">
        <v>8.6</v>
      </c>
      <c r="L228" s="242">
        <v>0</v>
      </c>
      <c r="M228" s="243"/>
      <c r="N228" s="244">
        <f>ROUND(L228*K228,0)</f>
        <v>0</v>
      </c>
      <c r="O228" s="244"/>
      <c r="P228" s="244"/>
      <c r="Q228" s="244"/>
      <c r="R228" s="35"/>
      <c r="T228" s="151" t="s">
        <v>23</v>
      </c>
      <c r="U228" s="41" t="s">
        <v>44</v>
      </c>
      <c r="W228" s="152">
        <f>V228*K228</f>
        <v>0</v>
      </c>
      <c r="X228" s="152">
        <v>7.7000000000000002E-3</v>
      </c>
      <c r="Y228" s="152">
        <f>X228*K228</f>
        <v>6.6220000000000001E-2</v>
      </c>
      <c r="Z228" s="152">
        <v>0</v>
      </c>
      <c r="AA228" s="153">
        <f>Z228*K228</f>
        <v>0</v>
      </c>
      <c r="AR228" s="19" t="s">
        <v>237</v>
      </c>
      <c r="AT228" s="19" t="s">
        <v>148</v>
      </c>
      <c r="AU228" s="19" t="s">
        <v>105</v>
      </c>
      <c r="AY228" s="19" t="s">
        <v>147</v>
      </c>
      <c r="BE228" s="100">
        <f>IF(U228="základní",N228,0)</f>
        <v>0</v>
      </c>
      <c r="BF228" s="100">
        <f>IF(U228="snížená",N228,0)</f>
        <v>0</v>
      </c>
      <c r="BG228" s="100">
        <f>IF(U228="zákl. přenesená",N228,0)</f>
        <v>0</v>
      </c>
      <c r="BH228" s="100">
        <f>IF(U228="sníž. přenesená",N228,0)</f>
        <v>0</v>
      </c>
      <c r="BI228" s="100">
        <f>IF(U228="nulová",N228,0)</f>
        <v>0</v>
      </c>
      <c r="BJ228" s="19" t="s">
        <v>11</v>
      </c>
      <c r="BK228" s="100">
        <f>ROUND(L228*K228,0)</f>
        <v>0</v>
      </c>
      <c r="BL228" s="19" t="s">
        <v>237</v>
      </c>
      <c r="BM228" s="19" t="s">
        <v>355</v>
      </c>
    </row>
    <row r="229" spans="2:65" s="10" customFormat="1" ht="16.5" customHeight="1" x14ac:dyDescent="0.3">
      <c r="B229" s="154"/>
      <c r="E229" s="155" t="s">
        <v>23</v>
      </c>
      <c r="F229" s="245" t="s">
        <v>356</v>
      </c>
      <c r="G229" s="246"/>
      <c r="H229" s="246"/>
      <c r="I229" s="246"/>
      <c r="K229" s="156">
        <v>8.6</v>
      </c>
      <c r="R229" s="157"/>
      <c r="T229" s="158"/>
      <c r="AA229" s="159"/>
      <c r="AT229" s="155" t="s">
        <v>159</v>
      </c>
      <c r="AU229" s="155" t="s">
        <v>105</v>
      </c>
      <c r="AV229" s="10" t="s">
        <v>105</v>
      </c>
      <c r="AW229" s="10" t="s">
        <v>36</v>
      </c>
      <c r="AX229" s="10" t="s">
        <v>11</v>
      </c>
      <c r="AY229" s="155" t="s">
        <v>147</v>
      </c>
    </row>
    <row r="230" spans="2:65" s="1" customFormat="1" ht="25.5" customHeight="1" x14ac:dyDescent="0.3">
      <c r="B230" s="34"/>
      <c r="C230" s="147" t="s">
        <v>357</v>
      </c>
      <c r="D230" s="147" t="s">
        <v>148</v>
      </c>
      <c r="E230" s="148" t="s">
        <v>358</v>
      </c>
      <c r="F230" s="241" t="s">
        <v>359</v>
      </c>
      <c r="G230" s="241"/>
      <c r="H230" s="241"/>
      <c r="I230" s="241"/>
      <c r="J230" s="149" t="s">
        <v>151</v>
      </c>
      <c r="K230" s="150">
        <v>36.959000000000003</v>
      </c>
      <c r="L230" s="242">
        <v>0</v>
      </c>
      <c r="M230" s="243"/>
      <c r="N230" s="244">
        <f>ROUND(L230*K230,0)</f>
        <v>0</v>
      </c>
      <c r="O230" s="244"/>
      <c r="P230" s="244"/>
      <c r="Q230" s="244"/>
      <c r="R230" s="35"/>
      <c r="T230" s="151" t="s">
        <v>23</v>
      </c>
      <c r="U230" s="41" t="s">
        <v>44</v>
      </c>
      <c r="W230" s="152">
        <f>V230*K230</f>
        <v>0</v>
      </c>
      <c r="X230" s="152">
        <v>8.0000000000000007E-5</v>
      </c>
      <c r="Y230" s="152">
        <f>X230*K230</f>
        <v>2.9567200000000004E-3</v>
      </c>
      <c r="Z230" s="152">
        <v>0</v>
      </c>
      <c r="AA230" s="153">
        <f>Z230*K230</f>
        <v>0</v>
      </c>
      <c r="AR230" s="19" t="s">
        <v>237</v>
      </c>
      <c r="AT230" s="19" t="s">
        <v>148</v>
      </c>
      <c r="AU230" s="19" t="s">
        <v>105</v>
      </c>
      <c r="AY230" s="19" t="s">
        <v>147</v>
      </c>
      <c r="BE230" s="100">
        <f>IF(U230="základní",N230,0)</f>
        <v>0</v>
      </c>
      <c r="BF230" s="100">
        <f>IF(U230="snížená",N230,0)</f>
        <v>0</v>
      </c>
      <c r="BG230" s="100">
        <f>IF(U230="zákl. přenesená",N230,0)</f>
        <v>0</v>
      </c>
      <c r="BH230" s="100">
        <f>IF(U230="sníž. přenesená",N230,0)</f>
        <v>0</v>
      </c>
      <c r="BI230" s="100">
        <f>IF(U230="nulová",N230,0)</f>
        <v>0</v>
      </c>
      <c r="BJ230" s="19" t="s">
        <v>11</v>
      </c>
      <c r="BK230" s="100">
        <f>ROUND(L230*K230,0)</f>
        <v>0</v>
      </c>
      <c r="BL230" s="19" t="s">
        <v>237</v>
      </c>
      <c r="BM230" s="19" t="s">
        <v>360</v>
      </c>
    </row>
    <row r="231" spans="2:65" s="1" customFormat="1" ht="25.5" customHeight="1" x14ac:dyDescent="0.3">
      <c r="B231" s="34"/>
      <c r="C231" s="147" t="s">
        <v>361</v>
      </c>
      <c r="D231" s="147" t="s">
        <v>148</v>
      </c>
      <c r="E231" s="148" t="s">
        <v>362</v>
      </c>
      <c r="F231" s="241" t="s">
        <v>363</v>
      </c>
      <c r="G231" s="241"/>
      <c r="H231" s="241"/>
      <c r="I231" s="241"/>
      <c r="J231" s="149" t="s">
        <v>151</v>
      </c>
      <c r="K231" s="150">
        <v>36.959000000000003</v>
      </c>
      <c r="L231" s="242">
        <v>0</v>
      </c>
      <c r="M231" s="243"/>
      <c r="N231" s="244">
        <f>ROUND(L231*K231,0)</f>
        <v>0</v>
      </c>
      <c r="O231" s="244"/>
      <c r="P231" s="244"/>
      <c r="Q231" s="244"/>
      <c r="R231" s="35"/>
      <c r="T231" s="151" t="s">
        <v>23</v>
      </c>
      <c r="U231" s="41" t="s">
        <v>44</v>
      </c>
      <c r="W231" s="152">
        <f>V231*K231</f>
        <v>0</v>
      </c>
      <c r="X231" s="152">
        <v>3.4000000000000002E-4</v>
      </c>
      <c r="Y231" s="152">
        <f>X231*K231</f>
        <v>1.2566060000000002E-2</v>
      </c>
      <c r="Z231" s="152">
        <v>0</v>
      </c>
      <c r="AA231" s="153">
        <f>Z231*K231</f>
        <v>0</v>
      </c>
      <c r="AR231" s="19" t="s">
        <v>237</v>
      </c>
      <c r="AT231" s="19" t="s">
        <v>148</v>
      </c>
      <c r="AU231" s="19" t="s">
        <v>105</v>
      </c>
      <c r="AY231" s="19" t="s">
        <v>147</v>
      </c>
      <c r="BE231" s="100">
        <f>IF(U231="základní",N231,0)</f>
        <v>0</v>
      </c>
      <c r="BF231" s="100">
        <f>IF(U231="snížená",N231,0)</f>
        <v>0</v>
      </c>
      <c r="BG231" s="100">
        <f>IF(U231="zákl. přenesená",N231,0)</f>
        <v>0</v>
      </c>
      <c r="BH231" s="100">
        <f>IF(U231="sníž. přenesená",N231,0)</f>
        <v>0</v>
      </c>
      <c r="BI231" s="100">
        <f>IF(U231="nulová",N231,0)</f>
        <v>0</v>
      </c>
      <c r="BJ231" s="19" t="s">
        <v>11</v>
      </c>
      <c r="BK231" s="100">
        <f>ROUND(L231*K231,0)</f>
        <v>0</v>
      </c>
      <c r="BL231" s="19" t="s">
        <v>237</v>
      </c>
      <c r="BM231" s="19" t="s">
        <v>364</v>
      </c>
    </row>
    <row r="232" spans="2:65" s="10" customFormat="1" ht="16.5" customHeight="1" x14ac:dyDescent="0.3">
      <c r="B232" s="154"/>
      <c r="E232" s="155" t="s">
        <v>23</v>
      </c>
      <c r="F232" s="245" t="s">
        <v>365</v>
      </c>
      <c r="G232" s="246"/>
      <c r="H232" s="246"/>
      <c r="I232" s="246"/>
      <c r="K232" s="156">
        <v>25.497</v>
      </c>
      <c r="R232" s="157"/>
      <c r="T232" s="158"/>
      <c r="AA232" s="159"/>
      <c r="AT232" s="155" t="s">
        <v>159</v>
      </c>
      <c r="AU232" s="155" t="s">
        <v>105</v>
      </c>
      <c r="AV232" s="10" t="s">
        <v>105</v>
      </c>
      <c r="AW232" s="10" t="s">
        <v>36</v>
      </c>
      <c r="AX232" s="10" t="s">
        <v>79</v>
      </c>
      <c r="AY232" s="155" t="s">
        <v>147</v>
      </c>
    </row>
    <row r="233" spans="2:65" s="10" customFormat="1" ht="16.5" customHeight="1" x14ac:dyDescent="0.3">
      <c r="B233" s="154"/>
      <c r="E233" s="155" t="s">
        <v>23</v>
      </c>
      <c r="F233" s="247" t="s">
        <v>366</v>
      </c>
      <c r="G233" s="248"/>
      <c r="H233" s="248"/>
      <c r="I233" s="248"/>
      <c r="K233" s="156">
        <v>11.462</v>
      </c>
      <c r="R233" s="157"/>
      <c r="T233" s="158"/>
      <c r="AA233" s="159"/>
      <c r="AT233" s="155" t="s">
        <v>159</v>
      </c>
      <c r="AU233" s="155" t="s">
        <v>105</v>
      </c>
      <c r="AV233" s="10" t="s">
        <v>105</v>
      </c>
      <c r="AW233" s="10" t="s">
        <v>36</v>
      </c>
      <c r="AX233" s="10" t="s">
        <v>79</v>
      </c>
      <c r="AY233" s="155" t="s">
        <v>147</v>
      </c>
    </row>
    <row r="234" spans="2:65" s="1" customFormat="1" ht="25.5" customHeight="1" x14ac:dyDescent="0.3">
      <c r="B234" s="34"/>
      <c r="C234" s="147" t="s">
        <v>367</v>
      </c>
      <c r="D234" s="147" t="s">
        <v>148</v>
      </c>
      <c r="E234" s="148" t="s">
        <v>368</v>
      </c>
      <c r="F234" s="241" t="s">
        <v>369</v>
      </c>
      <c r="G234" s="241"/>
      <c r="H234" s="241"/>
      <c r="I234" s="241"/>
      <c r="J234" s="149" t="s">
        <v>250</v>
      </c>
      <c r="K234" s="150">
        <v>9.5809999999999995</v>
      </c>
      <c r="L234" s="242">
        <v>0</v>
      </c>
      <c r="M234" s="243"/>
      <c r="N234" s="244">
        <f>ROUND(L234*K234,0)</f>
        <v>0</v>
      </c>
      <c r="O234" s="244"/>
      <c r="P234" s="244"/>
      <c r="Q234" s="244"/>
      <c r="R234" s="35"/>
      <c r="T234" s="151" t="s">
        <v>23</v>
      </c>
      <c r="U234" s="41" t="s">
        <v>44</v>
      </c>
      <c r="W234" s="152">
        <f>V234*K234</f>
        <v>0</v>
      </c>
      <c r="X234" s="152">
        <v>0</v>
      </c>
      <c r="Y234" s="152">
        <f>X234*K234</f>
        <v>0</v>
      </c>
      <c r="Z234" s="152">
        <v>0</v>
      </c>
      <c r="AA234" s="153">
        <f>Z234*K234</f>
        <v>0</v>
      </c>
      <c r="AR234" s="19" t="s">
        <v>237</v>
      </c>
      <c r="AT234" s="19" t="s">
        <v>148</v>
      </c>
      <c r="AU234" s="19" t="s">
        <v>105</v>
      </c>
      <c r="AY234" s="19" t="s">
        <v>147</v>
      </c>
      <c r="BE234" s="100">
        <f>IF(U234="základní",N234,0)</f>
        <v>0</v>
      </c>
      <c r="BF234" s="100">
        <f>IF(U234="snížená",N234,0)</f>
        <v>0</v>
      </c>
      <c r="BG234" s="100">
        <f>IF(U234="zákl. přenesená",N234,0)</f>
        <v>0</v>
      </c>
      <c r="BH234" s="100">
        <f>IF(U234="sníž. přenesená",N234,0)</f>
        <v>0</v>
      </c>
      <c r="BI234" s="100">
        <f>IF(U234="nulová",N234,0)</f>
        <v>0</v>
      </c>
      <c r="BJ234" s="19" t="s">
        <v>11</v>
      </c>
      <c r="BK234" s="100">
        <f>ROUND(L234*K234,0)</f>
        <v>0</v>
      </c>
      <c r="BL234" s="19" t="s">
        <v>237</v>
      </c>
      <c r="BM234" s="19" t="s">
        <v>370</v>
      </c>
    </row>
    <row r="235" spans="2:65" s="1" customFormat="1" ht="25.5" customHeight="1" x14ac:dyDescent="0.3">
      <c r="B235" s="34"/>
      <c r="C235" s="147" t="s">
        <v>371</v>
      </c>
      <c r="D235" s="147" t="s">
        <v>148</v>
      </c>
      <c r="E235" s="148" t="s">
        <v>372</v>
      </c>
      <c r="F235" s="241" t="s">
        <v>373</v>
      </c>
      <c r="G235" s="241"/>
      <c r="H235" s="241"/>
      <c r="I235" s="241"/>
      <c r="J235" s="149" t="s">
        <v>250</v>
      </c>
      <c r="K235" s="150">
        <v>9.5809999999999995</v>
      </c>
      <c r="L235" s="242">
        <v>0</v>
      </c>
      <c r="M235" s="243"/>
      <c r="N235" s="244">
        <f>ROUND(L235*K235,0)</f>
        <v>0</v>
      </c>
      <c r="O235" s="244"/>
      <c r="P235" s="244"/>
      <c r="Q235" s="244"/>
      <c r="R235" s="35"/>
      <c r="T235" s="151" t="s">
        <v>23</v>
      </c>
      <c r="U235" s="41" t="s">
        <v>44</v>
      </c>
      <c r="W235" s="152">
        <f>V235*K235</f>
        <v>0</v>
      </c>
      <c r="X235" s="152">
        <v>0</v>
      </c>
      <c r="Y235" s="152">
        <f>X235*K235</f>
        <v>0</v>
      </c>
      <c r="Z235" s="152">
        <v>0</v>
      </c>
      <c r="AA235" s="153">
        <f>Z235*K235</f>
        <v>0</v>
      </c>
      <c r="AR235" s="19" t="s">
        <v>237</v>
      </c>
      <c r="AT235" s="19" t="s">
        <v>148</v>
      </c>
      <c r="AU235" s="19" t="s">
        <v>105</v>
      </c>
      <c r="AY235" s="19" t="s">
        <v>147</v>
      </c>
      <c r="BE235" s="100">
        <f>IF(U235="základní",N235,0)</f>
        <v>0</v>
      </c>
      <c r="BF235" s="100">
        <f>IF(U235="snížená",N235,0)</f>
        <v>0</v>
      </c>
      <c r="BG235" s="100">
        <f>IF(U235="zákl. přenesená",N235,0)</f>
        <v>0</v>
      </c>
      <c r="BH235" s="100">
        <f>IF(U235="sníž. přenesená",N235,0)</f>
        <v>0</v>
      </c>
      <c r="BI235" s="100">
        <f>IF(U235="nulová",N235,0)</f>
        <v>0</v>
      </c>
      <c r="BJ235" s="19" t="s">
        <v>11</v>
      </c>
      <c r="BK235" s="100">
        <f>ROUND(L235*K235,0)</f>
        <v>0</v>
      </c>
      <c r="BL235" s="19" t="s">
        <v>237</v>
      </c>
      <c r="BM235" s="19" t="s">
        <v>374</v>
      </c>
    </row>
    <row r="236" spans="2:65" s="1" customFormat="1" ht="49.9" customHeight="1" x14ac:dyDescent="0.35">
      <c r="B236" s="34"/>
      <c r="D236" s="138" t="s">
        <v>375</v>
      </c>
      <c r="N236" s="266">
        <f t="shared" ref="N236:N241" si="5">BK236</f>
        <v>0</v>
      </c>
      <c r="O236" s="267"/>
      <c r="P236" s="267"/>
      <c r="Q236" s="267"/>
      <c r="R236" s="35"/>
      <c r="T236" s="124"/>
      <c r="AA236" s="69"/>
      <c r="AT236" s="19" t="s">
        <v>78</v>
      </c>
      <c r="AU236" s="19" t="s">
        <v>79</v>
      </c>
      <c r="AY236" s="19" t="s">
        <v>376</v>
      </c>
      <c r="BK236" s="100">
        <f>SUM(BK237:BK241)</f>
        <v>0</v>
      </c>
    </row>
    <row r="237" spans="2:65" s="1" customFormat="1" ht="22.35" customHeight="1" x14ac:dyDescent="0.3">
      <c r="B237" s="34"/>
      <c r="C237" s="170" t="s">
        <v>23</v>
      </c>
      <c r="D237" s="170" t="s">
        <v>148</v>
      </c>
      <c r="E237" s="171" t="s">
        <v>23</v>
      </c>
      <c r="F237" s="257" t="s">
        <v>23</v>
      </c>
      <c r="G237" s="257"/>
      <c r="H237" s="257"/>
      <c r="I237" s="257"/>
      <c r="J237" s="172" t="s">
        <v>23</v>
      </c>
      <c r="K237" s="173"/>
      <c r="L237" s="242"/>
      <c r="M237" s="244"/>
      <c r="N237" s="244">
        <f t="shared" si="5"/>
        <v>0</v>
      </c>
      <c r="O237" s="244"/>
      <c r="P237" s="244"/>
      <c r="Q237" s="244"/>
      <c r="R237" s="35"/>
      <c r="T237" s="151" t="s">
        <v>23</v>
      </c>
      <c r="U237" s="174" t="s">
        <v>44</v>
      </c>
      <c r="AA237" s="69"/>
      <c r="AT237" s="19" t="s">
        <v>376</v>
      </c>
      <c r="AU237" s="19" t="s">
        <v>11</v>
      </c>
      <c r="AY237" s="19" t="s">
        <v>376</v>
      </c>
      <c r="BE237" s="100">
        <f>IF(U237="základní",N237,0)</f>
        <v>0</v>
      </c>
      <c r="BF237" s="100">
        <f>IF(U237="snížená",N237,0)</f>
        <v>0</v>
      </c>
      <c r="BG237" s="100">
        <f>IF(U237="zákl. přenesená",N237,0)</f>
        <v>0</v>
      </c>
      <c r="BH237" s="100">
        <f>IF(U237="sníž. přenesená",N237,0)</f>
        <v>0</v>
      </c>
      <c r="BI237" s="100">
        <f>IF(U237="nulová",N237,0)</f>
        <v>0</v>
      </c>
      <c r="BJ237" s="19" t="s">
        <v>11</v>
      </c>
      <c r="BK237" s="100">
        <f>L237*K237</f>
        <v>0</v>
      </c>
    </row>
    <row r="238" spans="2:65" s="1" customFormat="1" ht="22.35" customHeight="1" x14ac:dyDescent="0.3">
      <c r="B238" s="34"/>
      <c r="C238" s="170" t="s">
        <v>23</v>
      </c>
      <c r="D238" s="170" t="s">
        <v>148</v>
      </c>
      <c r="E238" s="171" t="s">
        <v>23</v>
      </c>
      <c r="F238" s="257" t="s">
        <v>23</v>
      </c>
      <c r="G238" s="257"/>
      <c r="H238" s="257"/>
      <c r="I238" s="257"/>
      <c r="J238" s="172" t="s">
        <v>23</v>
      </c>
      <c r="K238" s="173"/>
      <c r="L238" s="242"/>
      <c r="M238" s="244"/>
      <c r="N238" s="244">
        <f t="shared" si="5"/>
        <v>0</v>
      </c>
      <c r="O238" s="244"/>
      <c r="P238" s="244"/>
      <c r="Q238" s="244"/>
      <c r="R238" s="35"/>
      <c r="T238" s="151" t="s">
        <v>23</v>
      </c>
      <c r="U238" s="174" t="s">
        <v>44</v>
      </c>
      <c r="AA238" s="69"/>
      <c r="AT238" s="19" t="s">
        <v>376</v>
      </c>
      <c r="AU238" s="19" t="s">
        <v>11</v>
      </c>
      <c r="AY238" s="19" t="s">
        <v>376</v>
      </c>
      <c r="BE238" s="100">
        <f>IF(U238="základní",N238,0)</f>
        <v>0</v>
      </c>
      <c r="BF238" s="100">
        <f>IF(U238="snížená",N238,0)</f>
        <v>0</v>
      </c>
      <c r="BG238" s="100">
        <f>IF(U238="zákl. přenesená",N238,0)</f>
        <v>0</v>
      </c>
      <c r="BH238" s="100">
        <f>IF(U238="sníž. přenesená",N238,0)</f>
        <v>0</v>
      </c>
      <c r="BI238" s="100">
        <f>IF(U238="nulová",N238,0)</f>
        <v>0</v>
      </c>
      <c r="BJ238" s="19" t="s">
        <v>11</v>
      </c>
      <c r="BK238" s="100">
        <f>L238*K238</f>
        <v>0</v>
      </c>
    </row>
    <row r="239" spans="2:65" s="1" customFormat="1" ht="22.35" customHeight="1" x14ac:dyDescent="0.3">
      <c r="B239" s="34"/>
      <c r="C239" s="170" t="s">
        <v>23</v>
      </c>
      <c r="D239" s="170" t="s">
        <v>148</v>
      </c>
      <c r="E239" s="171" t="s">
        <v>23</v>
      </c>
      <c r="F239" s="257" t="s">
        <v>23</v>
      </c>
      <c r="G239" s="257"/>
      <c r="H239" s="257"/>
      <c r="I239" s="257"/>
      <c r="J239" s="172" t="s">
        <v>23</v>
      </c>
      <c r="K239" s="173"/>
      <c r="L239" s="242"/>
      <c r="M239" s="244"/>
      <c r="N239" s="244">
        <f t="shared" si="5"/>
        <v>0</v>
      </c>
      <c r="O239" s="244"/>
      <c r="P239" s="244"/>
      <c r="Q239" s="244"/>
      <c r="R239" s="35"/>
      <c r="T239" s="151" t="s">
        <v>23</v>
      </c>
      <c r="U239" s="174" t="s">
        <v>44</v>
      </c>
      <c r="AA239" s="69"/>
      <c r="AT239" s="19" t="s">
        <v>376</v>
      </c>
      <c r="AU239" s="19" t="s">
        <v>11</v>
      </c>
      <c r="AY239" s="19" t="s">
        <v>376</v>
      </c>
      <c r="BE239" s="100">
        <f>IF(U239="základní",N239,0)</f>
        <v>0</v>
      </c>
      <c r="BF239" s="100">
        <f>IF(U239="snížená",N239,0)</f>
        <v>0</v>
      </c>
      <c r="BG239" s="100">
        <f>IF(U239="zákl. přenesená",N239,0)</f>
        <v>0</v>
      </c>
      <c r="BH239" s="100">
        <f>IF(U239="sníž. přenesená",N239,0)</f>
        <v>0</v>
      </c>
      <c r="BI239" s="100">
        <f>IF(U239="nulová",N239,0)</f>
        <v>0</v>
      </c>
      <c r="BJ239" s="19" t="s">
        <v>11</v>
      </c>
      <c r="BK239" s="100">
        <f>L239*K239</f>
        <v>0</v>
      </c>
    </row>
    <row r="240" spans="2:65" s="1" customFormat="1" ht="22.35" customHeight="1" x14ac:dyDescent="0.3">
      <c r="B240" s="34"/>
      <c r="C240" s="170" t="s">
        <v>23</v>
      </c>
      <c r="D240" s="170" t="s">
        <v>148</v>
      </c>
      <c r="E240" s="171" t="s">
        <v>23</v>
      </c>
      <c r="F240" s="257" t="s">
        <v>23</v>
      </c>
      <c r="G240" s="257"/>
      <c r="H240" s="257"/>
      <c r="I240" s="257"/>
      <c r="J240" s="172" t="s">
        <v>23</v>
      </c>
      <c r="K240" s="173"/>
      <c r="L240" s="242"/>
      <c r="M240" s="244"/>
      <c r="N240" s="244">
        <f t="shared" si="5"/>
        <v>0</v>
      </c>
      <c r="O240" s="244"/>
      <c r="P240" s="244"/>
      <c r="Q240" s="244"/>
      <c r="R240" s="35"/>
      <c r="T240" s="151" t="s">
        <v>23</v>
      </c>
      <c r="U240" s="174" t="s">
        <v>44</v>
      </c>
      <c r="AA240" s="69"/>
      <c r="AT240" s="19" t="s">
        <v>376</v>
      </c>
      <c r="AU240" s="19" t="s">
        <v>11</v>
      </c>
      <c r="AY240" s="19" t="s">
        <v>376</v>
      </c>
      <c r="BE240" s="100">
        <f>IF(U240="základní",N240,0)</f>
        <v>0</v>
      </c>
      <c r="BF240" s="100">
        <f>IF(U240="snížená",N240,0)</f>
        <v>0</v>
      </c>
      <c r="BG240" s="100">
        <f>IF(U240="zákl. přenesená",N240,0)</f>
        <v>0</v>
      </c>
      <c r="BH240" s="100">
        <f>IF(U240="sníž. přenesená",N240,0)</f>
        <v>0</v>
      </c>
      <c r="BI240" s="100">
        <f>IF(U240="nulová",N240,0)</f>
        <v>0</v>
      </c>
      <c r="BJ240" s="19" t="s">
        <v>11</v>
      </c>
      <c r="BK240" s="100">
        <f>L240*K240</f>
        <v>0</v>
      </c>
    </row>
    <row r="241" spans="2:63" s="1" customFormat="1" ht="22.35" customHeight="1" x14ac:dyDescent="0.3">
      <c r="B241" s="34"/>
      <c r="C241" s="170" t="s">
        <v>23</v>
      </c>
      <c r="D241" s="170" t="s">
        <v>148</v>
      </c>
      <c r="E241" s="171" t="s">
        <v>23</v>
      </c>
      <c r="F241" s="257" t="s">
        <v>23</v>
      </c>
      <c r="G241" s="257"/>
      <c r="H241" s="257"/>
      <c r="I241" s="257"/>
      <c r="J241" s="172" t="s">
        <v>23</v>
      </c>
      <c r="K241" s="173"/>
      <c r="L241" s="242"/>
      <c r="M241" s="244"/>
      <c r="N241" s="244">
        <f t="shared" si="5"/>
        <v>0</v>
      </c>
      <c r="O241" s="244"/>
      <c r="P241" s="244"/>
      <c r="Q241" s="244"/>
      <c r="R241" s="35"/>
      <c r="T241" s="151" t="s">
        <v>23</v>
      </c>
      <c r="U241" s="174" t="s">
        <v>44</v>
      </c>
      <c r="V241" s="53"/>
      <c r="W241" s="53"/>
      <c r="X241" s="53"/>
      <c r="Y241" s="53"/>
      <c r="Z241" s="53"/>
      <c r="AA241" s="55"/>
      <c r="AT241" s="19" t="s">
        <v>376</v>
      </c>
      <c r="AU241" s="19" t="s">
        <v>11</v>
      </c>
      <c r="AY241" s="19" t="s">
        <v>376</v>
      </c>
      <c r="BE241" s="100">
        <f>IF(U241="základní",N241,0)</f>
        <v>0</v>
      </c>
      <c r="BF241" s="100">
        <f>IF(U241="snížená",N241,0)</f>
        <v>0</v>
      </c>
      <c r="BG241" s="100">
        <f>IF(U241="zákl. přenesená",N241,0)</f>
        <v>0</v>
      </c>
      <c r="BH241" s="100">
        <f>IF(U241="sníž. přenesená",N241,0)</f>
        <v>0</v>
      </c>
      <c r="BI241" s="100">
        <f>IF(U241="nulová",N241,0)</f>
        <v>0</v>
      </c>
      <c r="BJ241" s="19" t="s">
        <v>11</v>
      </c>
      <c r="BK241" s="100">
        <f>L241*K241</f>
        <v>0</v>
      </c>
    </row>
    <row r="242" spans="2:63" s="1" customFormat="1" ht="6.95" customHeight="1" x14ac:dyDescent="0.3">
      <c r="B242" s="56"/>
      <c r="C242" s="57"/>
      <c r="D242" s="57"/>
      <c r="E242" s="57"/>
      <c r="F242" s="57"/>
      <c r="G242" s="57"/>
      <c r="H242" s="57"/>
      <c r="I242" s="57"/>
      <c r="J242" s="57"/>
      <c r="K242" s="57"/>
      <c r="L242" s="57"/>
      <c r="M242" s="57"/>
      <c r="N242" s="57"/>
      <c r="O242" s="57"/>
      <c r="P242" s="57"/>
      <c r="Q242" s="57"/>
      <c r="R242" s="58"/>
    </row>
  </sheetData>
  <sheetProtection algorithmName="SHA-512" hashValue="k8tgC2zwmCOdIer70hiB6Tgx9NTMyhjYVY14SPVBYlUH6CVNxbQZhUieHhbyGpIc3TCBH6e8EMk2kEVdQePM3w==" saltValue="zPwBnSwWl64/eLYfJP8qyZWyBtzK0ctN5vbO8XcPDKlktNnzxDwXdf/co5SRmtfKi1NsHf9PwZx7pWT4+gaDgg==" spinCount="10" sheet="1" objects="1" scenarios="1"/>
  <mergeCells count="285">
    <mergeCell ref="H1:K1"/>
    <mergeCell ref="S2:AC2"/>
    <mergeCell ref="F240:I240"/>
    <mergeCell ref="L240:M240"/>
    <mergeCell ref="N240:Q240"/>
    <mergeCell ref="F241:I241"/>
    <mergeCell ref="L241:M241"/>
    <mergeCell ref="N241:Q241"/>
    <mergeCell ref="N124:Q124"/>
    <mergeCell ref="N125:Q125"/>
    <mergeCell ref="N126:Q126"/>
    <mergeCell ref="N146:Q146"/>
    <mergeCell ref="N174:Q174"/>
    <mergeCell ref="N180:Q180"/>
    <mergeCell ref="N182:Q182"/>
    <mergeCell ref="N183:Q183"/>
    <mergeCell ref="N191:Q191"/>
    <mergeCell ref="N236:Q236"/>
    <mergeCell ref="F237:I237"/>
    <mergeCell ref="L237:M237"/>
    <mergeCell ref="N237:Q237"/>
    <mergeCell ref="F238:I238"/>
    <mergeCell ref="L238:M238"/>
    <mergeCell ref="N238:Q238"/>
    <mergeCell ref="F239:I239"/>
    <mergeCell ref="L239:M239"/>
    <mergeCell ref="N239:Q239"/>
    <mergeCell ref="F231:I231"/>
    <mergeCell ref="L231:M231"/>
    <mergeCell ref="N231:Q231"/>
    <mergeCell ref="F232:I232"/>
    <mergeCell ref="F233:I233"/>
    <mergeCell ref="F234:I234"/>
    <mergeCell ref="L234:M234"/>
    <mergeCell ref="N234:Q234"/>
    <mergeCell ref="F235:I235"/>
    <mergeCell ref="L235:M235"/>
    <mergeCell ref="N235:Q235"/>
    <mergeCell ref="F226:I226"/>
    <mergeCell ref="L226:M226"/>
    <mergeCell ref="N226:Q226"/>
    <mergeCell ref="F227:I227"/>
    <mergeCell ref="F228:I228"/>
    <mergeCell ref="L228:M228"/>
    <mergeCell ref="N228:Q228"/>
    <mergeCell ref="F229:I229"/>
    <mergeCell ref="F230:I230"/>
    <mergeCell ref="L230:M230"/>
    <mergeCell ref="N230:Q230"/>
    <mergeCell ref="L222:M222"/>
    <mergeCell ref="N222:Q222"/>
    <mergeCell ref="F223:I223"/>
    <mergeCell ref="L223:M223"/>
    <mergeCell ref="N223:Q223"/>
    <mergeCell ref="F224:I224"/>
    <mergeCell ref="L224:M224"/>
    <mergeCell ref="N224:Q224"/>
    <mergeCell ref="F225:I225"/>
    <mergeCell ref="F214:I214"/>
    <mergeCell ref="F215:I215"/>
    <mergeCell ref="F216:I216"/>
    <mergeCell ref="F217:I217"/>
    <mergeCell ref="F218:I218"/>
    <mergeCell ref="F219:I219"/>
    <mergeCell ref="F220:I220"/>
    <mergeCell ref="F221:I221"/>
    <mergeCell ref="F222:I222"/>
    <mergeCell ref="F209:I209"/>
    <mergeCell ref="F210:I210"/>
    <mergeCell ref="F211:I211"/>
    <mergeCell ref="L211:M211"/>
    <mergeCell ref="N211:Q211"/>
    <mergeCell ref="F212:I212"/>
    <mergeCell ref="F213:I213"/>
    <mergeCell ref="L213:M213"/>
    <mergeCell ref="N213:Q213"/>
    <mergeCell ref="N203:Q203"/>
    <mergeCell ref="F204:I204"/>
    <mergeCell ref="F205:I205"/>
    <mergeCell ref="L205:M205"/>
    <mergeCell ref="N205:Q205"/>
    <mergeCell ref="F206:I206"/>
    <mergeCell ref="F207:I207"/>
    <mergeCell ref="F208:I208"/>
    <mergeCell ref="L208:M208"/>
    <mergeCell ref="N208:Q208"/>
    <mergeCell ref="F196:I196"/>
    <mergeCell ref="F197:I197"/>
    <mergeCell ref="F198:I198"/>
    <mergeCell ref="F199:I199"/>
    <mergeCell ref="F200:I200"/>
    <mergeCell ref="F201:I201"/>
    <mergeCell ref="F202:I202"/>
    <mergeCell ref="F203:I203"/>
    <mergeCell ref="L203:M203"/>
    <mergeCell ref="F190:I190"/>
    <mergeCell ref="L190:M190"/>
    <mergeCell ref="N190:Q190"/>
    <mergeCell ref="F192:I192"/>
    <mergeCell ref="L192:M192"/>
    <mergeCell ref="N192:Q192"/>
    <mergeCell ref="F193:I193"/>
    <mergeCell ref="F194:I194"/>
    <mergeCell ref="F195:I195"/>
    <mergeCell ref="F185:I185"/>
    <mergeCell ref="F186:I186"/>
    <mergeCell ref="L186:M186"/>
    <mergeCell ref="N186:Q186"/>
    <mergeCell ref="F187:I187"/>
    <mergeCell ref="L187:M187"/>
    <mergeCell ref="N187:Q187"/>
    <mergeCell ref="F188:I188"/>
    <mergeCell ref="F189:I189"/>
    <mergeCell ref="L189:M189"/>
    <mergeCell ref="N189:Q189"/>
    <mergeCell ref="F179:I179"/>
    <mergeCell ref="L179:M179"/>
    <mergeCell ref="N179:Q179"/>
    <mergeCell ref="F181:I181"/>
    <mergeCell ref="L181:M181"/>
    <mergeCell ref="N181:Q181"/>
    <mergeCell ref="F184:I184"/>
    <mergeCell ref="L184:M184"/>
    <mergeCell ref="N184:Q184"/>
    <mergeCell ref="F176:I176"/>
    <mergeCell ref="L176:M176"/>
    <mergeCell ref="N176:Q176"/>
    <mergeCell ref="F177:I177"/>
    <mergeCell ref="L177:M177"/>
    <mergeCell ref="N177:Q177"/>
    <mergeCell ref="F178:I178"/>
    <mergeCell ref="L178:M178"/>
    <mergeCell ref="N178:Q178"/>
    <mergeCell ref="F170:I170"/>
    <mergeCell ref="F171:I171"/>
    <mergeCell ref="L171:M171"/>
    <mergeCell ref="N171:Q171"/>
    <mergeCell ref="F172:I172"/>
    <mergeCell ref="F173:I173"/>
    <mergeCell ref="L173:M173"/>
    <mergeCell ref="N173:Q173"/>
    <mergeCell ref="F175:I175"/>
    <mergeCell ref="L175:M175"/>
    <mergeCell ref="N175:Q175"/>
    <mergeCell ref="F165:I165"/>
    <mergeCell ref="F166:I166"/>
    <mergeCell ref="L166:M166"/>
    <mergeCell ref="N166:Q166"/>
    <mergeCell ref="F167:I167"/>
    <mergeCell ref="F168:I168"/>
    <mergeCell ref="L168:M168"/>
    <mergeCell ref="N168:Q168"/>
    <mergeCell ref="F169:I169"/>
    <mergeCell ref="F156:I156"/>
    <mergeCell ref="F157:I157"/>
    <mergeCell ref="F158:I158"/>
    <mergeCell ref="F159:I159"/>
    <mergeCell ref="F160:I160"/>
    <mergeCell ref="F161:I161"/>
    <mergeCell ref="F162:I162"/>
    <mergeCell ref="F163:I163"/>
    <mergeCell ref="F164:I164"/>
    <mergeCell ref="F149:I149"/>
    <mergeCell ref="F150:I150"/>
    <mergeCell ref="L150:M150"/>
    <mergeCell ref="N150:Q150"/>
    <mergeCell ref="F151:I151"/>
    <mergeCell ref="F152:I152"/>
    <mergeCell ref="F153:I153"/>
    <mergeCell ref="F154:I154"/>
    <mergeCell ref="F155:I155"/>
    <mergeCell ref="F144:I144"/>
    <mergeCell ref="L144:M144"/>
    <mergeCell ref="N144:Q144"/>
    <mergeCell ref="F145:I145"/>
    <mergeCell ref="F147:I147"/>
    <mergeCell ref="L147:M147"/>
    <mergeCell ref="N147:Q147"/>
    <mergeCell ref="F148:I148"/>
    <mergeCell ref="L148:M148"/>
    <mergeCell ref="N148:Q148"/>
    <mergeCell ref="F137:I137"/>
    <mergeCell ref="L137:M137"/>
    <mergeCell ref="N137:Q137"/>
    <mergeCell ref="F138:I138"/>
    <mergeCell ref="F139:I139"/>
    <mergeCell ref="F140:I140"/>
    <mergeCell ref="F141:I141"/>
    <mergeCell ref="F142:I142"/>
    <mergeCell ref="F143:I143"/>
    <mergeCell ref="F133:I133"/>
    <mergeCell ref="F134:I134"/>
    <mergeCell ref="L134:M134"/>
    <mergeCell ref="N134:Q134"/>
    <mergeCell ref="F135:I135"/>
    <mergeCell ref="L135:M135"/>
    <mergeCell ref="N135:Q135"/>
    <mergeCell ref="F136:I136"/>
    <mergeCell ref="L136:M136"/>
    <mergeCell ref="N136:Q136"/>
    <mergeCell ref="F129:I129"/>
    <mergeCell ref="F130:I130"/>
    <mergeCell ref="L130:M130"/>
    <mergeCell ref="N130:Q130"/>
    <mergeCell ref="F131:I131"/>
    <mergeCell ref="L131:M131"/>
    <mergeCell ref="N131:Q131"/>
    <mergeCell ref="F132:I132"/>
    <mergeCell ref="L132:M132"/>
    <mergeCell ref="N132:Q132"/>
    <mergeCell ref="M121:Q121"/>
    <mergeCell ref="F123:I123"/>
    <mergeCell ref="L123:M123"/>
    <mergeCell ref="N123:Q123"/>
    <mergeCell ref="F127:I127"/>
    <mergeCell ref="L127:M127"/>
    <mergeCell ref="N127:Q127"/>
    <mergeCell ref="F128:I128"/>
    <mergeCell ref="L128:M128"/>
    <mergeCell ref="N128:Q128"/>
    <mergeCell ref="D104:H104"/>
    <mergeCell ref="N104:Q104"/>
    <mergeCell ref="N105:Q105"/>
    <mergeCell ref="L107:Q107"/>
    <mergeCell ref="C113:Q113"/>
    <mergeCell ref="F115:P115"/>
    <mergeCell ref="F116:P116"/>
    <mergeCell ref="M118:P118"/>
    <mergeCell ref="M120:Q120"/>
    <mergeCell ref="N99:Q99"/>
    <mergeCell ref="D100:H100"/>
    <mergeCell ref="N100:Q100"/>
    <mergeCell ref="D101:H101"/>
    <mergeCell ref="N101:Q101"/>
    <mergeCell ref="D102:H102"/>
    <mergeCell ref="N102:Q102"/>
    <mergeCell ref="D103:H103"/>
    <mergeCell ref="N103:Q103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</mergeCells>
  <dataValidations count="2">
    <dataValidation type="list" allowBlank="1" showInputMessage="1" showErrorMessage="1" error="Povoleny jsou hodnoty K, M." sqref="D237:D242" xr:uid="{00000000-0002-0000-0100-000000000000}">
      <formula1>"K, M"</formula1>
    </dataValidation>
    <dataValidation type="list" allowBlank="1" showInputMessage="1" showErrorMessage="1" error="Povoleny jsou hodnoty základní, snížená, zákl. přenesená, sníž. přenesená, nulová." sqref="U237:U242" xr:uid="{00000000-0002-0000-0100-000001000000}">
      <formula1>"základní, snížená, zákl. přenesená, sníž. přenesená, nulová"</formula1>
    </dataValidation>
  </dataValidations>
  <hyperlinks>
    <hyperlink ref="F1:G1" location="C2" display="1) Krycí list rozpočtu" xr:uid="{00000000-0004-0000-0100-000000000000}"/>
    <hyperlink ref="H1:K1" location="C86" display="2) Rekapitulace rozpočtu" xr:uid="{00000000-0004-0000-0100-000001000000}"/>
    <hyperlink ref="L1" location="C123" display="3) Rozpočet" xr:uid="{00000000-0004-0000-0100-000002000000}"/>
    <hyperlink ref="S1:T1" location="'Rekapitulace stavby'!C2" display="Rekapitulace stavby" xr:uid="{00000000-0004-0000-0100-000003000000}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N215"/>
  <sheetViews>
    <sheetView showGridLines="0" workbookViewId="0">
      <pane ySplit="1" topLeftCell="A2" activePane="bottomLeft" state="frozen"/>
      <selection pane="bottomLeft"/>
    </sheetView>
  </sheetViews>
  <sheetFormatPr defaultRowHeight="15" x14ac:dyDescent="0.3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 x14ac:dyDescent="0.3">
      <c r="A1" s="16"/>
      <c r="B1" s="13"/>
      <c r="C1" s="13"/>
      <c r="D1" s="14" t="s">
        <v>1</v>
      </c>
      <c r="E1" s="13"/>
      <c r="F1" s="15" t="s">
        <v>100</v>
      </c>
      <c r="G1" s="15"/>
      <c r="H1" s="268" t="s">
        <v>101</v>
      </c>
      <c r="I1" s="268"/>
      <c r="J1" s="268"/>
      <c r="K1" s="268"/>
      <c r="L1" s="15" t="s">
        <v>102</v>
      </c>
      <c r="M1" s="13"/>
      <c r="N1" s="13"/>
      <c r="O1" s="14" t="s">
        <v>103</v>
      </c>
      <c r="P1" s="13"/>
      <c r="Q1" s="13"/>
      <c r="R1" s="13"/>
      <c r="S1" s="15" t="s">
        <v>104</v>
      </c>
      <c r="T1" s="15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ht="36.950000000000003" customHeight="1" x14ac:dyDescent="0.3">
      <c r="C2" s="175" t="s">
        <v>7</v>
      </c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S2" s="218" t="s">
        <v>8</v>
      </c>
      <c r="T2" s="182"/>
      <c r="U2" s="182"/>
      <c r="V2" s="182"/>
      <c r="W2" s="182"/>
      <c r="X2" s="182"/>
      <c r="Y2" s="182"/>
      <c r="Z2" s="182"/>
      <c r="AA2" s="182"/>
      <c r="AB2" s="182"/>
      <c r="AC2" s="182"/>
      <c r="AT2" s="19" t="s">
        <v>90</v>
      </c>
    </row>
    <row r="3" spans="1:66" ht="6.95" customHeight="1" x14ac:dyDescent="0.3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2"/>
      <c r="AT3" s="19" t="s">
        <v>105</v>
      </c>
    </row>
    <row r="4" spans="1:66" ht="36.950000000000003" customHeight="1" x14ac:dyDescent="0.3">
      <c r="B4" s="23"/>
      <c r="C4" s="177" t="s">
        <v>106</v>
      </c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24"/>
      <c r="T4" s="18" t="s">
        <v>14</v>
      </c>
      <c r="AT4" s="19" t="s">
        <v>6</v>
      </c>
    </row>
    <row r="5" spans="1:66" ht="6.95" customHeight="1" x14ac:dyDescent="0.3">
      <c r="B5" s="23"/>
      <c r="R5" s="24"/>
    </row>
    <row r="6" spans="1:66" ht="25.35" customHeight="1" x14ac:dyDescent="0.3">
      <c r="B6" s="23"/>
      <c r="D6" s="29" t="s">
        <v>20</v>
      </c>
      <c r="F6" s="219" t="str">
        <f>'Rekapitulace stavby'!K6</f>
        <v>Výměna podlahových krytin v budově 1. stupně ZŠ</v>
      </c>
      <c r="G6" s="220"/>
      <c r="H6" s="220"/>
      <c r="I6" s="220"/>
      <c r="J6" s="220"/>
      <c r="K6" s="220"/>
      <c r="L6" s="220"/>
      <c r="M6" s="220"/>
      <c r="N6" s="220"/>
      <c r="O6" s="220"/>
      <c r="P6" s="220"/>
      <c r="R6" s="24"/>
    </row>
    <row r="7" spans="1:66" s="1" customFormat="1" ht="32.85" customHeight="1" x14ac:dyDescent="0.3">
      <c r="B7" s="34"/>
      <c r="D7" s="28" t="s">
        <v>107</v>
      </c>
      <c r="F7" s="183" t="s">
        <v>377</v>
      </c>
      <c r="G7" s="221"/>
      <c r="H7" s="221"/>
      <c r="I7" s="221"/>
      <c r="J7" s="221"/>
      <c r="K7" s="221"/>
      <c r="L7" s="221"/>
      <c r="M7" s="221"/>
      <c r="N7" s="221"/>
      <c r="O7" s="221"/>
      <c r="P7" s="221"/>
      <c r="R7" s="35"/>
    </row>
    <row r="8" spans="1:66" s="1" customFormat="1" ht="14.45" customHeight="1" x14ac:dyDescent="0.3">
      <c r="B8" s="34"/>
      <c r="D8" s="29" t="s">
        <v>22</v>
      </c>
      <c r="F8" s="27" t="s">
        <v>23</v>
      </c>
      <c r="M8" s="29" t="s">
        <v>24</v>
      </c>
      <c r="O8" s="27" t="s">
        <v>23</v>
      </c>
      <c r="R8" s="35"/>
    </row>
    <row r="9" spans="1:66" s="1" customFormat="1" ht="14.45" customHeight="1" x14ac:dyDescent="0.3">
      <c r="B9" s="34"/>
      <c r="D9" s="29" t="s">
        <v>25</v>
      </c>
      <c r="F9" s="27" t="s">
        <v>26</v>
      </c>
      <c r="M9" s="29" t="s">
        <v>27</v>
      </c>
      <c r="O9" s="222">
        <f>'Rekapitulace stavby'!AN8</f>
        <v>0</v>
      </c>
      <c r="P9" s="223"/>
      <c r="R9" s="35"/>
    </row>
    <row r="10" spans="1:66" s="1" customFormat="1" ht="10.9" customHeight="1" x14ac:dyDescent="0.3">
      <c r="B10" s="34"/>
      <c r="R10" s="35"/>
    </row>
    <row r="11" spans="1:66" s="1" customFormat="1" ht="14.45" customHeight="1" x14ac:dyDescent="0.3">
      <c r="B11" s="34"/>
      <c r="D11" s="29" t="s">
        <v>28</v>
      </c>
      <c r="M11" s="29" t="s">
        <v>29</v>
      </c>
      <c r="O11" s="181" t="s">
        <v>23</v>
      </c>
      <c r="P11" s="181"/>
      <c r="R11" s="35"/>
    </row>
    <row r="12" spans="1:66" s="1" customFormat="1" ht="18" customHeight="1" x14ac:dyDescent="0.3">
      <c r="B12" s="34"/>
      <c r="E12" s="27" t="s">
        <v>30</v>
      </c>
      <c r="M12" s="29" t="s">
        <v>31</v>
      </c>
      <c r="O12" s="181" t="s">
        <v>23</v>
      </c>
      <c r="P12" s="181"/>
      <c r="R12" s="35"/>
    </row>
    <row r="13" spans="1:66" s="1" customFormat="1" ht="6.95" customHeight="1" x14ac:dyDescent="0.3">
      <c r="B13" s="34"/>
      <c r="R13" s="35"/>
    </row>
    <row r="14" spans="1:66" s="1" customFormat="1" ht="14.45" customHeight="1" x14ac:dyDescent="0.3">
      <c r="B14" s="34"/>
      <c r="D14" s="29" t="s">
        <v>32</v>
      </c>
      <c r="M14" s="29" t="s">
        <v>29</v>
      </c>
      <c r="O14" s="224" t="str">
        <f>IF('Rekapitulace stavby'!AN13="","",'Rekapitulace stavby'!AN13)</f>
        <v>Vyplň údaj</v>
      </c>
      <c r="P14" s="181"/>
      <c r="R14" s="35"/>
    </row>
    <row r="15" spans="1:66" s="1" customFormat="1" ht="18" customHeight="1" x14ac:dyDescent="0.3">
      <c r="B15" s="34"/>
      <c r="E15" s="224" t="str">
        <f>IF('Rekapitulace stavby'!E14="","",'Rekapitulace stavby'!E14)</f>
        <v>Vyplň údaj</v>
      </c>
      <c r="F15" s="225"/>
      <c r="G15" s="225"/>
      <c r="H15" s="225"/>
      <c r="I15" s="225"/>
      <c r="J15" s="225"/>
      <c r="K15" s="225"/>
      <c r="L15" s="225"/>
      <c r="M15" s="29" t="s">
        <v>31</v>
      </c>
      <c r="O15" s="224" t="str">
        <f>IF('Rekapitulace stavby'!AN14="","",'Rekapitulace stavby'!AN14)</f>
        <v>Vyplň údaj</v>
      </c>
      <c r="P15" s="181"/>
      <c r="R15" s="35"/>
    </row>
    <row r="16" spans="1:66" s="1" customFormat="1" ht="6.95" customHeight="1" x14ac:dyDescent="0.3">
      <c r="B16" s="34"/>
      <c r="R16" s="35"/>
    </row>
    <row r="17" spans="2:18" s="1" customFormat="1" ht="14.45" customHeight="1" x14ac:dyDescent="0.3">
      <c r="B17" s="34"/>
      <c r="D17" s="29" t="s">
        <v>34</v>
      </c>
      <c r="M17" s="29" t="s">
        <v>29</v>
      </c>
      <c r="O17" s="181" t="s">
        <v>23</v>
      </c>
      <c r="P17" s="181"/>
      <c r="R17" s="35"/>
    </row>
    <row r="18" spans="2:18" s="1" customFormat="1" ht="18" customHeight="1" x14ac:dyDescent="0.3">
      <c r="B18" s="34"/>
      <c r="E18" s="27" t="s">
        <v>35</v>
      </c>
      <c r="M18" s="29" t="s">
        <v>31</v>
      </c>
      <c r="O18" s="181" t="s">
        <v>23</v>
      </c>
      <c r="P18" s="181"/>
      <c r="R18" s="35"/>
    </row>
    <row r="19" spans="2:18" s="1" customFormat="1" ht="6.95" customHeight="1" x14ac:dyDescent="0.3">
      <c r="B19" s="34"/>
      <c r="R19" s="35"/>
    </row>
    <row r="20" spans="2:18" s="1" customFormat="1" ht="14.45" customHeight="1" x14ac:dyDescent="0.3">
      <c r="B20" s="34"/>
      <c r="D20" s="29" t="s">
        <v>37</v>
      </c>
      <c r="M20" s="29" t="s">
        <v>29</v>
      </c>
      <c r="O20" s="181" t="s">
        <v>23</v>
      </c>
      <c r="P20" s="181"/>
      <c r="R20" s="35"/>
    </row>
    <row r="21" spans="2:18" s="1" customFormat="1" ht="18" customHeight="1" x14ac:dyDescent="0.3">
      <c r="B21" s="34"/>
      <c r="E21" s="27" t="s">
        <v>38</v>
      </c>
      <c r="M21" s="29" t="s">
        <v>31</v>
      </c>
      <c r="O21" s="181" t="s">
        <v>23</v>
      </c>
      <c r="P21" s="181"/>
      <c r="R21" s="35"/>
    </row>
    <row r="22" spans="2:18" s="1" customFormat="1" ht="6.95" customHeight="1" x14ac:dyDescent="0.3">
      <c r="B22" s="34"/>
      <c r="R22" s="35"/>
    </row>
    <row r="23" spans="2:18" s="1" customFormat="1" ht="14.45" customHeight="1" x14ac:dyDescent="0.3">
      <c r="B23" s="34"/>
      <c r="D23" s="29" t="s">
        <v>39</v>
      </c>
      <c r="R23" s="35"/>
    </row>
    <row r="24" spans="2:18" s="1" customFormat="1" ht="16.5" customHeight="1" x14ac:dyDescent="0.3">
      <c r="B24" s="34"/>
      <c r="E24" s="186" t="s">
        <v>23</v>
      </c>
      <c r="F24" s="186"/>
      <c r="G24" s="186"/>
      <c r="H24" s="186"/>
      <c r="I24" s="186"/>
      <c r="J24" s="186"/>
      <c r="K24" s="186"/>
      <c r="L24" s="186"/>
      <c r="R24" s="35"/>
    </row>
    <row r="25" spans="2:18" s="1" customFormat="1" ht="6.95" customHeight="1" x14ac:dyDescent="0.3">
      <c r="B25" s="34"/>
      <c r="R25" s="35"/>
    </row>
    <row r="26" spans="2:18" s="1" customFormat="1" ht="6.95" customHeight="1" x14ac:dyDescent="0.3">
      <c r="B26" s="34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R26" s="35"/>
    </row>
    <row r="27" spans="2:18" s="1" customFormat="1" ht="14.45" customHeight="1" x14ac:dyDescent="0.3">
      <c r="B27" s="34"/>
      <c r="D27" s="109" t="s">
        <v>109</v>
      </c>
      <c r="M27" s="187">
        <f>N88</f>
        <v>0</v>
      </c>
      <c r="N27" s="187"/>
      <c r="O27" s="187"/>
      <c r="P27" s="187"/>
      <c r="R27" s="35"/>
    </row>
    <row r="28" spans="2:18" s="1" customFormat="1" ht="14.45" customHeight="1" x14ac:dyDescent="0.3">
      <c r="B28" s="34"/>
      <c r="D28" s="33" t="s">
        <v>94</v>
      </c>
      <c r="M28" s="187">
        <f>N100</f>
        <v>0</v>
      </c>
      <c r="N28" s="187"/>
      <c r="O28" s="187"/>
      <c r="P28" s="187"/>
      <c r="R28" s="35"/>
    </row>
    <row r="29" spans="2:18" s="1" customFormat="1" ht="6.95" customHeight="1" x14ac:dyDescent="0.3">
      <c r="B29" s="34"/>
      <c r="R29" s="35"/>
    </row>
    <row r="30" spans="2:18" s="1" customFormat="1" ht="25.35" customHeight="1" x14ac:dyDescent="0.3">
      <c r="B30" s="34"/>
      <c r="D30" s="110" t="s">
        <v>42</v>
      </c>
      <c r="M30" s="226">
        <f>ROUND(M27+M28,0)</f>
        <v>0</v>
      </c>
      <c r="N30" s="221"/>
      <c r="O30" s="221"/>
      <c r="P30" s="221"/>
      <c r="R30" s="35"/>
    </row>
    <row r="31" spans="2:18" s="1" customFormat="1" ht="6.95" customHeight="1" x14ac:dyDescent="0.3">
      <c r="B31" s="34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R31" s="35"/>
    </row>
    <row r="32" spans="2:18" s="1" customFormat="1" ht="14.45" customHeight="1" x14ac:dyDescent="0.3">
      <c r="B32" s="34"/>
      <c r="D32" s="39" t="s">
        <v>43</v>
      </c>
      <c r="E32" s="39" t="s">
        <v>44</v>
      </c>
      <c r="F32" s="40">
        <v>0.21</v>
      </c>
      <c r="G32" s="111" t="s">
        <v>45</v>
      </c>
      <c r="H32" s="227">
        <f>ROUND((((SUM(BE100:BE107)+SUM(BE125:BE208))+SUM(BE210:BE214))),0)</f>
        <v>0</v>
      </c>
      <c r="I32" s="221"/>
      <c r="J32" s="221"/>
      <c r="M32" s="227">
        <f>ROUND(((ROUND((SUM(BE100:BE107)+SUM(BE125:BE208)), 0)*F32)+SUM(BE210:BE214)*F32),0)</f>
        <v>0</v>
      </c>
      <c r="N32" s="221"/>
      <c r="O32" s="221"/>
      <c r="P32" s="221"/>
      <c r="R32" s="35"/>
    </row>
    <row r="33" spans="2:18" s="1" customFormat="1" ht="14.45" customHeight="1" x14ac:dyDescent="0.3">
      <c r="B33" s="34"/>
      <c r="E33" s="39" t="s">
        <v>46</v>
      </c>
      <c r="F33" s="40">
        <v>0.15</v>
      </c>
      <c r="G33" s="111" t="s">
        <v>45</v>
      </c>
      <c r="H33" s="227">
        <f>ROUND((((SUM(BF100:BF107)+SUM(BF125:BF208))+SUM(BF210:BF214))),0)</f>
        <v>0</v>
      </c>
      <c r="I33" s="221"/>
      <c r="J33" s="221"/>
      <c r="M33" s="227">
        <f>ROUND(((ROUND((SUM(BF100:BF107)+SUM(BF125:BF208)), 0)*F33)+SUM(BF210:BF214)*F33),0)</f>
        <v>0</v>
      </c>
      <c r="N33" s="221"/>
      <c r="O33" s="221"/>
      <c r="P33" s="221"/>
      <c r="R33" s="35"/>
    </row>
    <row r="34" spans="2:18" s="1" customFormat="1" ht="14.45" hidden="1" customHeight="1" x14ac:dyDescent="0.3">
      <c r="B34" s="34"/>
      <c r="E34" s="39" t="s">
        <v>47</v>
      </c>
      <c r="F34" s="40">
        <v>0.21</v>
      </c>
      <c r="G34" s="111" t="s">
        <v>45</v>
      </c>
      <c r="H34" s="227">
        <f>ROUND((((SUM(BG100:BG107)+SUM(BG125:BG208))+SUM(BG210:BG214))),0)</f>
        <v>0</v>
      </c>
      <c r="I34" s="221"/>
      <c r="J34" s="221"/>
      <c r="M34" s="227">
        <v>0</v>
      </c>
      <c r="N34" s="221"/>
      <c r="O34" s="221"/>
      <c r="P34" s="221"/>
      <c r="R34" s="35"/>
    </row>
    <row r="35" spans="2:18" s="1" customFormat="1" ht="14.45" hidden="1" customHeight="1" x14ac:dyDescent="0.3">
      <c r="B35" s="34"/>
      <c r="E35" s="39" t="s">
        <v>48</v>
      </c>
      <c r="F35" s="40">
        <v>0.15</v>
      </c>
      <c r="G35" s="111" t="s">
        <v>45</v>
      </c>
      <c r="H35" s="227">
        <f>ROUND((((SUM(BH100:BH107)+SUM(BH125:BH208))+SUM(BH210:BH214))),0)</f>
        <v>0</v>
      </c>
      <c r="I35" s="221"/>
      <c r="J35" s="221"/>
      <c r="M35" s="227">
        <v>0</v>
      </c>
      <c r="N35" s="221"/>
      <c r="O35" s="221"/>
      <c r="P35" s="221"/>
      <c r="R35" s="35"/>
    </row>
    <row r="36" spans="2:18" s="1" customFormat="1" ht="14.45" hidden="1" customHeight="1" x14ac:dyDescent="0.3">
      <c r="B36" s="34"/>
      <c r="E36" s="39" t="s">
        <v>49</v>
      </c>
      <c r="F36" s="40">
        <v>0</v>
      </c>
      <c r="G36" s="111" t="s">
        <v>45</v>
      </c>
      <c r="H36" s="227">
        <f>ROUND((((SUM(BI100:BI107)+SUM(BI125:BI208))+SUM(BI210:BI214))),0)</f>
        <v>0</v>
      </c>
      <c r="I36" s="221"/>
      <c r="J36" s="221"/>
      <c r="M36" s="227">
        <v>0</v>
      </c>
      <c r="N36" s="221"/>
      <c r="O36" s="221"/>
      <c r="P36" s="221"/>
      <c r="R36" s="35"/>
    </row>
    <row r="37" spans="2:18" s="1" customFormat="1" ht="6.95" customHeight="1" x14ac:dyDescent="0.3">
      <c r="B37" s="34"/>
      <c r="R37" s="35"/>
    </row>
    <row r="38" spans="2:18" s="1" customFormat="1" ht="25.35" customHeight="1" x14ac:dyDescent="0.3">
      <c r="B38" s="34"/>
      <c r="C38" s="108"/>
      <c r="D38" s="112" t="s">
        <v>50</v>
      </c>
      <c r="E38" s="70"/>
      <c r="F38" s="70"/>
      <c r="G38" s="113" t="s">
        <v>51</v>
      </c>
      <c r="H38" s="114" t="s">
        <v>52</v>
      </c>
      <c r="I38" s="70"/>
      <c r="J38" s="70"/>
      <c r="K38" s="70"/>
      <c r="L38" s="228">
        <f>SUM(M30:M36)</f>
        <v>0</v>
      </c>
      <c r="M38" s="228"/>
      <c r="N38" s="228"/>
      <c r="O38" s="228"/>
      <c r="P38" s="229"/>
      <c r="Q38" s="108"/>
      <c r="R38" s="35"/>
    </row>
    <row r="39" spans="2:18" s="1" customFormat="1" ht="14.45" customHeight="1" x14ac:dyDescent="0.3">
      <c r="B39" s="34"/>
      <c r="R39" s="35"/>
    </row>
    <row r="40" spans="2:18" s="1" customFormat="1" ht="14.45" customHeight="1" x14ac:dyDescent="0.3">
      <c r="B40" s="34"/>
      <c r="R40" s="35"/>
    </row>
    <row r="41" spans="2:18" ht="13.5" x14ac:dyDescent="0.3">
      <c r="B41" s="23"/>
      <c r="R41" s="24"/>
    </row>
    <row r="42" spans="2:18" ht="13.5" x14ac:dyDescent="0.3">
      <c r="B42" s="23"/>
      <c r="R42" s="24"/>
    </row>
    <row r="43" spans="2:18" ht="13.5" x14ac:dyDescent="0.3">
      <c r="B43" s="23"/>
      <c r="R43" s="24"/>
    </row>
    <row r="44" spans="2:18" ht="13.5" x14ac:dyDescent="0.3">
      <c r="B44" s="23"/>
      <c r="R44" s="24"/>
    </row>
    <row r="45" spans="2:18" ht="13.5" x14ac:dyDescent="0.3">
      <c r="B45" s="23"/>
      <c r="R45" s="24"/>
    </row>
    <row r="46" spans="2:18" ht="13.5" x14ac:dyDescent="0.3">
      <c r="B46" s="23"/>
      <c r="R46" s="24"/>
    </row>
    <row r="47" spans="2:18" ht="13.5" x14ac:dyDescent="0.3">
      <c r="B47" s="23"/>
      <c r="R47" s="24"/>
    </row>
    <row r="48" spans="2:18" ht="13.5" x14ac:dyDescent="0.3">
      <c r="B48" s="23"/>
      <c r="R48" s="24"/>
    </row>
    <row r="49" spans="2:18" ht="13.5" x14ac:dyDescent="0.3">
      <c r="B49" s="23"/>
      <c r="R49" s="24"/>
    </row>
    <row r="50" spans="2:18" s="1" customFormat="1" x14ac:dyDescent="0.3">
      <c r="B50" s="34"/>
      <c r="D50" s="47" t="s">
        <v>53</v>
      </c>
      <c r="E50" s="48"/>
      <c r="F50" s="48"/>
      <c r="G50" s="48"/>
      <c r="H50" s="49"/>
      <c r="J50" s="47" t="s">
        <v>54</v>
      </c>
      <c r="K50" s="48"/>
      <c r="L50" s="48"/>
      <c r="M50" s="48"/>
      <c r="N50" s="48"/>
      <c r="O50" s="48"/>
      <c r="P50" s="49"/>
      <c r="R50" s="35"/>
    </row>
    <row r="51" spans="2:18" ht="13.5" x14ac:dyDescent="0.3">
      <c r="B51" s="23"/>
      <c r="D51" s="50"/>
      <c r="H51" s="51"/>
      <c r="J51" s="50"/>
      <c r="P51" s="51"/>
      <c r="R51" s="24"/>
    </row>
    <row r="52" spans="2:18" ht="13.5" x14ac:dyDescent="0.3">
      <c r="B52" s="23"/>
      <c r="D52" s="50"/>
      <c r="H52" s="51"/>
      <c r="J52" s="50"/>
      <c r="P52" s="51"/>
      <c r="R52" s="24"/>
    </row>
    <row r="53" spans="2:18" ht="13.5" x14ac:dyDescent="0.3">
      <c r="B53" s="23"/>
      <c r="D53" s="50"/>
      <c r="H53" s="51"/>
      <c r="J53" s="50"/>
      <c r="P53" s="51"/>
      <c r="R53" s="24"/>
    </row>
    <row r="54" spans="2:18" ht="13.5" x14ac:dyDescent="0.3">
      <c r="B54" s="23"/>
      <c r="D54" s="50"/>
      <c r="H54" s="51"/>
      <c r="J54" s="50"/>
      <c r="P54" s="51"/>
      <c r="R54" s="24"/>
    </row>
    <row r="55" spans="2:18" ht="13.5" x14ac:dyDescent="0.3">
      <c r="B55" s="23"/>
      <c r="D55" s="50"/>
      <c r="H55" s="51"/>
      <c r="J55" s="50"/>
      <c r="P55" s="51"/>
      <c r="R55" s="24"/>
    </row>
    <row r="56" spans="2:18" ht="13.5" x14ac:dyDescent="0.3">
      <c r="B56" s="23"/>
      <c r="D56" s="50"/>
      <c r="H56" s="51"/>
      <c r="J56" s="50"/>
      <c r="P56" s="51"/>
      <c r="R56" s="24"/>
    </row>
    <row r="57" spans="2:18" ht="13.5" x14ac:dyDescent="0.3">
      <c r="B57" s="23"/>
      <c r="D57" s="50"/>
      <c r="H57" s="51"/>
      <c r="J57" s="50"/>
      <c r="P57" s="51"/>
      <c r="R57" s="24"/>
    </row>
    <row r="58" spans="2:18" ht="13.5" x14ac:dyDescent="0.3">
      <c r="B58" s="23"/>
      <c r="D58" s="50"/>
      <c r="H58" s="51"/>
      <c r="J58" s="50"/>
      <c r="P58" s="51"/>
      <c r="R58" s="24"/>
    </row>
    <row r="59" spans="2:18" s="1" customFormat="1" x14ac:dyDescent="0.3">
      <c r="B59" s="34"/>
      <c r="D59" s="52" t="s">
        <v>55</v>
      </c>
      <c r="E59" s="53"/>
      <c r="F59" s="53"/>
      <c r="G59" s="54" t="s">
        <v>56</v>
      </c>
      <c r="H59" s="55"/>
      <c r="J59" s="52" t="s">
        <v>55</v>
      </c>
      <c r="K59" s="53"/>
      <c r="L59" s="53"/>
      <c r="M59" s="53"/>
      <c r="N59" s="54" t="s">
        <v>56</v>
      </c>
      <c r="O59" s="53"/>
      <c r="P59" s="55"/>
      <c r="R59" s="35"/>
    </row>
    <row r="60" spans="2:18" ht="13.5" x14ac:dyDescent="0.3">
      <c r="B60" s="23"/>
      <c r="R60" s="24"/>
    </row>
    <row r="61" spans="2:18" s="1" customFormat="1" x14ac:dyDescent="0.3">
      <c r="B61" s="34"/>
      <c r="D61" s="47" t="s">
        <v>57</v>
      </c>
      <c r="E61" s="48"/>
      <c r="F61" s="48"/>
      <c r="G61" s="48"/>
      <c r="H61" s="49"/>
      <c r="J61" s="47" t="s">
        <v>58</v>
      </c>
      <c r="K61" s="48"/>
      <c r="L61" s="48"/>
      <c r="M61" s="48"/>
      <c r="N61" s="48"/>
      <c r="O61" s="48"/>
      <c r="P61" s="49"/>
      <c r="R61" s="35"/>
    </row>
    <row r="62" spans="2:18" ht="13.5" x14ac:dyDescent="0.3">
      <c r="B62" s="23"/>
      <c r="D62" s="50"/>
      <c r="H62" s="51"/>
      <c r="J62" s="50"/>
      <c r="P62" s="51"/>
      <c r="R62" s="24"/>
    </row>
    <row r="63" spans="2:18" ht="13.5" x14ac:dyDescent="0.3">
      <c r="B63" s="23"/>
      <c r="D63" s="50"/>
      <c r="H63" s="51"/>
      <c r="J63" s="50"/>
      <c r="P63" s="51"/>
      <c r="R63" s="24"/>
    </row>
    <row r="64" spans="2:18" ht="13.5" x14ac:dyDescent="0.3">
      <c r="B64" s="23"/>
      <c r="D64" s="50"/>
      <c r="H64" s="51"/>
      <c r="J64" s="50"/>
      <c r="P64" s="51"/>
      <c r="R64" s="24"/>
    </row>
    <row r="65" spans="2:18" ht="13.5" x14ac:dyDescent="0.3">
      <c r="B65" s="23"/>
      <c r="D65" s="50"/>
      <c r="H65" s="51"/>
      <c r="J65" s="50"/>
      <c r="P65" s="51"/>
      <c r="R65" s="24"/>
    </row>
    <row r="66" spans="2:18" ht="13.5" x14ac:dyDescent="0.3">
      <c r="B66" s="23"/>
      <c r="D66" s="50"/>
      <c r="H66" s="51"/>
      <c r="J66" s="50"/>
      <c r="P66" s="51"/>
      <c r="R66" s="24"/>
    </row>
    <row r="67" spans="2:18" ht="13.5" x14ac:dyDescent="0.3">
      <c r="B67" s="23"/>
      <c r="D67" s="50"/>
      <c r="H67" s="51"/>
      <c r="J67" s="50"/>
      <c r="P67" s="51"/>
      <c r="R67" s="24"/>
    </row>
    <row r="68" spans="2:18" ht="13.5" x14ac:dyDescent="0.3">
      <c r="B68" s="23"/>
      <c r="D68" s="50"/>
      <c r="H68" s="51"/>
      <c r="J68" s="50"/>
      <c r="P68" s="51"/>
      <c r="R68" s="24"/>
    </row>
    <row r="69" spans="2:18" ht="13.5" x14ac:dyDescent="0.3">
      <c r="B69" s="23"/>
      <c r="D69" s="50"/>
      <c r="H69" s="51"/>
      <c r="J69" s="50"/>
      <c r="P69" s="51"/>
      <c r="R69" s="24"/>
    </row>
    <row r="70" spans="2:18" s="1" customFormat="1" x14ac:dyDescent="0.3">
      <c r="B70" s="34"/>
      <c r="D70" s="52" t="s">
        <v>55</v>
      </c>
      <c r="E70" s="53"/>
      <c r="F70" s="53"/>
      <c r="G70" s="54" t="s">
        <v>56</v>
      </c>
      <c r="H70" s="55"/>
      <c r="J70" s="52" t="s">
        <v>55</v>
      </c>
      <c r="K70" s="53"/>
      <c r="L70" s="53"/>
      <c r="M70" s="53"/>
      <c r="N70" s="54" t="s">
        <v>56</v>
      </c>
      <c r="O70" s="53"/>
      <c r="P70" s="55"/>
      <c r="R70" s="35"/>
    </row>
    <row r="71" spans="2:18" s="1" customFormat="1" ht="14.45" customHeight="1" x14ac:dyDescent="0.3">
      <c r="B71" s="56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8"/>
    </row>
    <row r="75" spans="2:18" s="1" customFormat="1" ht="6.95" customHeight="1" x14ac:dyDescent="0.3">
      <c r="B75" s="59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1"/>
    </row>
    <row r="76" spans="2:18" s="1" customFormat="1" ht="36.950000000000003" customHeight="1" x14ac:dyDescent="0.3">
      <c r="B76" s="34"/>
      <c r="C76" s="177" t="s">
        <v>110</v>
      </c>
      <c r="D76" s="178"/>
      <c r="E76" s="178"/>
      <c r="F76" s="178"/>
      <c r="G76" s="178"/>
      <c r="H76" s="178"/>
      <c r="I76" s="178"/>
      <c r="J76" s="178"/>
      <c r="K76" s="178"/>
      <c r="L76" s="178"/>
      <c r="M76" s="178"/>
      <c r="N76" s="178"/>
      <c r="O76" s="178"/>
      <c r="P76" s="178"/>
      <c r="Q76" s="178"/>
      <c r="R76" s="35"/>
    </row>
    <row r="77" spans="2:18" s="1" customFormat="1" ht="6.95" customHeight="1" x14ac:dyDescent="0.3">
      <c r="B77" s="34"/>
      <c r="R77" s="35"/>
    </row>
    <row r="78" spans="2:18" s="1" customFormat="1" ht="30" customHeight="1" x14ac:dyDescent="0.3">
      <c r="B78" s="34"/>
      <c r="C78" s="29" t="s">
        <v>20</v>
      </c>
      <c r="F78" s="219" t="str">
        <f>F6</f>
        <v>Výměna podlahových krytin v budově 1. stupně ZŠ</v>
      </c>
      <c r="G78" s="220"/>
      <c r="H78" s="220"/>
      <c r="I78" s="220"/>
      <c r="J78" s="220"/>
      <c r="K78" s="220"/>
      <c r="L78" s="220"/>
      <c r="M78" s="220"/>
      <c r="N78" s="220"/>
      <c r="O78" s="220"/>
      <c r="P78" s="220"/>
      <c r="R78" s="35"/>
    </row>
    <row r="79" spans="2:18" s="1" customFormat="1" ht="36.950000000000003" customHeight="1" x14ac:dyDescent="0.3">
      <c r="B79" s="34"/>
      <c r="C79" s="65" t="s">
        <v>107</v>
      </c>
      <c r="F79" s="197" t="str">
        <f>F7</f>
        <v>SO 02 - SO 02 Rozšíření keramické dílny - dlažba + dveře</v>
      </c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R79" s="35"/>
    </row>
    <row r="80" spans="2:18" s="1" customFormat="1" ht="6.95" customHeight="1" x14ac:dyDescent="0.3">
      <c r="B80" s="34"/>
      <c r="R80" s="35"/>
    </row>
    <row r="81" spans="2:47" s="1" customFormat="1" ht="18" customHeight="1" x14ac:dyDescent="0.3">
      <c r="B81" s="34"/>
      <c r="C81" s="29" t="s">
        <v>25</v>
      </c>
      <c r="F81" s="27" t="str">
        <f>F9</f>
        <v>Písek - Mírové nám. 1466</v>
      </c>
      <c r="K81" s="29" t="s">
        <v>27</v>
      </c>
      <c r="M81" s="223">
        <f>IF(O9="","",O9)</f>
        <v>0</v>
      </c>
      <c r="N81" s="223"/>
      <c r="O81" s="223"/>
      <c r="P81" s="223"/>
      <c r="R81" s="35"/>
    </row>
    <row r="82" spans="2:47" s="1" customFormat="1" ht="6.95" customHeight="1" x14ac:dyDescent="0.3">
      <c r="B82" s="34"/>
      <c r="R82" s="35"/>
    </row>
    <row r="83" spans="2:47" s="1" customFormat="1" x14ac:dyDescent="0.3">
      <c r="B83" s="34"/>
      <c r="C83" s="29" t="s">
        <v>28</v>
      </c>
      <c r="F83" s="27" t="str">
        <f>E12</f>
        <v>ZŠ E. Beneše a MŠ Písek, Mírové nám. 1466</v>
      </c>
      <c r="K83" s="29" t="s">
        <v>34</v>
      </c>
      <c r="M83" s="181" t="str">
        <f>E18</f>
        <v>Petr Albrecht - PROJKA</v>
      </c>
      <c r="N83" s="181"/>
      <c r="O83" s="181"/>
      <c r="P83" s="181"/>
      <c r="Q83" s="181"/>
      <c r="R83" s="35"/>
    </row>
    <row r="84" spans="2:47" s="1" customFormat="1" ht="14.45" customHeight="1" x14ac:dyDescent="0.3">
      <c r="B84" s="34"/>
      <c r="C84" s="29" t="s">
        <v>32</v>
      </c>
      <c r="F84" s="27" t="str">
        <f>IF(E15="","",E15)</f>
        <v>Vyplň údaj</v>
      </c>
      <c r="K84" s="29" t="s">
        <v>37</v>
      </c>
      <c r="M84" s="181" t="str">
        <f>E21</f>
        <v>Petr Albrecht</v>
      </c>
      <c r="N84" s="181"/>
      <c r="O84" s="181"/>
      <c r="P84" s="181"/>
      <c r="Q84" s="181"/>
      <c r="R84" s="35"/>
    </row>
    <row r="85" spans="2:47" s="1" customFormat="1" ht="10.35" customHeight="1" x14ac:dyDescent="0.3">
      <c r="B85" s="34"/>
      <c r="R85" s="35"/>
    </row>
    <row r="86" spans="2:47" s="1" customFormat="1" ht="29.25" customHeight="1" x14ac:dyDescent="0.3">
      <c r="B86" s="34"/>
      <c r="C86" s="230" t="s">
        <v>111</v>
      </c>
      <c r="D86" s="231"/>
      <c r="E86" s="231"/>
      <c r="F86" s="231"/>
      <c r="G86" s="231"/>
      <c r="H86" s="108"/>
      <c r="I86" s="108"/>
      <c r="J86" s="108"/>
      <c r="K86" s="108"/>
      <c r="L86" s="108"/>
      <c r="M86" s="108"/>
      <c r="N86" s="230" t="s">
        <v>112</v>
      </c>
      <c r="O86" s="231"/>
      <c r="P86" s="231"/>
      <c r="Q86" s="231"/>
      <c r="R86" s="35"/>
    </row>
    <row r="87" spans="2:47" s="1" customFormat="1" ht="10.35" customHeight="1" x14ac:dyDescent="0.3">
      <c r="B87" s="34"/>
      <c r="R87" s="35"/>
    </row>
    <row r="88" spans="2:47" s="1" customFormat="1" ht="29.25" customHeight="1" x14ac:dyDescent="0.3">
      <c r="B88" s="34"/>
      <c r="C88" s="115" t="s">
        <v>113</v>
      </c>
      <c r="N88" s="216">
        <f>N125</f>
        <v>0</v>
      </c>
      <c r="O88" s="232"/>
      <c r="P88" s="232"/>
      <c r="Q88" s="232"/>
      <c r="R88" s="35"/>
      <c r="AU88" s="19" t="s">
        <v>114</v>
      </c>
    </row>
    <row r="89" spans="2:47" s="6" customFormat="1" ht="24.95" customHeight="1" x14ac:dyDescent="0.3">
      <c r="B89" s="116"/>
      <c r="D89" s="117" t="s">
        <v>115</v>
      </c>
      <c r="N89" s="233">
        <f>N126</f>
        <v>0</v>
      </c>
      <c r="O89" s="234"/>
      <c r="P89" s="234"/>
      <c r="Q89" s="234"/>
      <c r="R89" s="118"/>
    </row>
    <row r="90" spans="2:47" s="7" customFormat="1" ht="19.899999999999999" customHeight="1" x14ac:dyDescent="0.3">
      <c r="B90" s="119"/>
      <c r="D90" s="96" t="s">
        <v>378</v>
      </c>
      <c r="N90" s="212">
        <f>N127</f>
        <v>0</v>
      </c>
      <c r="O90" s="235"/>
      <c r="P90" s="235"/>
      <c r="Q90" s="235"/>
      <c r="R90" s="120"/>
    </row>
    <row r="91" spans="2:47" s="7" customFormat="1" ht="19.899999999999999" customHeight="1" x14ac:dyDescent="0.3">
      <c r="B91" s="119"/>
      <c r="D91" s="96" t="s">
        <v>116</v>
      </c>
      <c r="N91" s="212">
        <f>N130</f>
        <v>0</v>
      </c>
      <c r="O91" s="235"/>
      <c r="P91" s="235"/>
      <c r="Q91" s="235"/>
      <c r="R91" s="120"/>
    </row>
    <row r="92" spans="2:47" s="7" customFormat="1" ht="19.899999999999999" customHeight="1" x14ac:dyDescent="0.3">
      <c r="B92" s="119"/>
      <c r="D92" s="96" t="s">
        <v>117</v>
      </c>
      <c r="N92" s="212">
        <f>N154</f>
        <v>0</v>
      </c>
      <c r="O92" s="235"/>
      <c r="P92" s="235"/>
      <c r="Q92" s="235"/>
      <c r="R92" s="120"/>
    </row>
    <row r="93" spans="2:47" s="7" customFormat="1" ht="19.899999999999999" customHeight="1" x14ac:dyDescent="0.3">
      <c r="B93" s="119"/>
      <c r="D93" s="96" t="s">
        <v>118</v>
      </c>
      <c r="N93" s="212">
        <f>N171</f>
        <v>0</v>
      </c>
      <c r="O93" s="235"/>
      <c r="P93" s="235"/>
      <c r="Q93" s="235"/>
      <c r="R93" s="120"/>
    </row>
    <row r="94" spans="2:47" s="7" customFormat="1" ht="19.899999999999999" customHeight="1" x14ac:dyDescent="0.3">
      <c r="B94" s="119"/>
      <c r="D94" s="96" t="s">
        <v>119</v>
      </c>
      <c r="N94" s="212">
        <f>N177</f>
        <v>0</v>
      </c>
      <c r="O94" s="235"/>
      <c r="P94" s="235"/>
      <c r="Q94" s="235"/>
      <c r="R94" s="120"/>
    </row>
    <row r="95" spans="2:47" s="6" customFormat="1" ht="24.95" customHeight="1" x14ac:dyDescent="0.3">
      <c r="B95" s="116"/>
      <c r="D95" s="117" t="s">
        <v>120</v>
      </c>
      <c r="N95" s="233">
        <f>N179</f>
        <v>0</v>
      </c>
      <c r="O95" s="234"/>
      <c r="P95" s="234"/>
      <c r="Q95" s="234"/>
      <c r="R95" s="118"/>
    </row>
    <row r="96" spans="2:47" s="7" customFormat="1" ht="19.899999999999999" customHeight="1" x14ac:dyDescent="0.3">
      <c r="B96" s="119"/>
      <c r="D96" s="96" t="s">
        <v>379</v>
      </c>
      <c r="N96" s="212">
        <f>N180</f>
        <v>0</v>
      </c>
      <c r="O96" s="235"/>
      <c r="P96" s="235"/>
      <c r="Q96" s="235"/>
      <c r="R96" s="120"/>
    </row>
    <row r="97" spans="2:65" s="7" customFormat="1" ht="19.899999999999999" customHeight="1" x14ac:dyDescent="0.3">
      <c r="B97" s="119"/>
      <c r="D97" s="96" t="s">
        <v>122</v>
      </c>
      <c r="N97" s="212">
        <f>N192</f>
        <v>0</v>
      </c>
      <c r="O97" s="235"/>
      <c r="P97" s="235"/>
      <c r="Q97" s="235"/>
      <c r="R97" s="120"/>
    </row>
    <row r="98" spans="2:65" s="6" customFormat="1" ht="21.75" customHeight="1" x14ac:dyDescent="0.35">
      <c r="B98" s="116"/>
      <c r="D98" s="117" t="s">
        <v>123</v>
      </c>
      <c r="N98" s="236">
        <f>N209</f>
        <v>0</v>
      </c>
      <c r="O98" s="234"/>
      <c r="P98" s="234"/>
      <c r="Q98" s="234"/>
      <c r="R98" s="118"/>
    </row>
    <row r="99" spans="2:65" s="1" customFormat="1" ht="21.75" customHeight="1" x14ac:dyDescent="0.3">
      <c r="B99" s="34"/>
      <c r="R99" s="35"/>
    </row>
    <row r="100" spans="2:65" s="1" customFormat="1" ht="29.25" customHeight="1" x14ac:dyDescent="0.3">
      <c r="B100" s="34"/>
      <c r="C100" s="115" t="s">
        <v>124</v>
      </c>
      <c r="N100" s="232">
        <f>ROUND(N101+N102+N103+N104+N105+N106,0)</f>
        <v>0</v>
      </c>
      <c r="O100" s="237"/>
      <c r="P100" s="237"/>
      <c r="Q100" s="237"/>
      <c r="R100" s="35"/>
      <c r="T100" s="121"/>
      <c r="U100" s="122" t="s">
        <v>43</v>
      </c>
    </row>
    <row r="101" spans="2:65" s="1" customFormat="1" ht="18" customHeight="1" x14ac:dyDescent="0.3">
      <c r="B101" s="34"/>
      <c r="D101" s="213" t="s">
        <v>125</v>
      </c>
      <c r="E101" s="214"/>
      <c r="F101" s="214"/>
      <c r="G101" s="214"/>
      <c r="H101" s="214"/>
      <c r="N101" s="211">
        <f>ROUND(N88*T101,0)</f>
        <v>0</v>
      </c>
      <c r="O101" s="212"/>
      <c r="P101" s="212"/>
      <c r="Q101" s="212"/>
      <c r="R101" s="35"/>
      <c r="S101" s="123"/>
      <c r="T101" s="124"/>
      <c r="U101" s="125" t="s">
        <v>44</v>
      </c>
      <c r="V101" s="123"/>
      <c r="W101" s="123"/>
      <c r="X101" s="123"/>
      <c r="Y101" s="123"/>
      <c r="Z101" s="123"/>
      <c r="AA101" s="123"/>
      <c r="AB101" s="123"/>
      <c r="AC101" s="123"/>
      <c r="AD101" s="123"/>
      <c r="AE101" s="123"/>
      <c r="AF101" s="123"/>
      <c r="AG101" s="123"/>
      <c r="AH101" s="123"/>
      <c r="AI101" s="123"/>
      <c r="AJ101" s="123"/>
      <c r="AK101" s="123"/>
      <c r="AL101" s="123"/>
      <c r="AM101" s="123"/>
      <c r="AN101" s="123"/>
      <c r="AO101" s="123"/>
      <c r="AP101" s="123"/>
      <c r="AQ101" s="123"/>
      <c r="AR101" s="123"/>
      <c r="AS101" s="123"/>
      <c r="AT101" s="123"/>
      <c r="AU101" s="123"/>
      <c r="AV101" s="123"/>
      <c r="AW101" s="123"/>
      <c r="AX101" s="123"/>
      <c r="AY101" s="126" t="s">
        <v>126</v>
      </c>
      <c r="AZ101" s="123"/>
      <c r="BA101" s="123"/>
      <c r="BB101" s="123"/>
      <c r="BC101" s="123"/>
      <c r="BD101" s="123"/>
      <c r="BE101" s="127">
        <f t="shared" ref="BE101:BE106" si="0">IF(U101="základní",N101,0)</f>
        <v>0</v>
      </c>
      <c r="BF101" s="127">
        <f t="shared" ref="BF101:BF106" si="1">IF(U101="snížená",N101,0)</f>
        <v>0</v>
      </c>
      <c r="BG101" s="127">
        <f t="shared" ref="BG101:BG106" si="2">IF(U101="zákl. přenesená",N101,0)</f>
        <v>0</v>
      </c>
      <c r="BH101" s="127">
        <f t="shared" ref="BH101:BH106" si="3">IF(U101="sníž. přenesená",N101,0)</f>
        <v>0</v>
      </c>
      <c r="BI101" s="127">
        <f t="shared" ref="BI101:BI106" si="4">IF(U101="nulová",N101,0)</f>
        <v>0</v>
      </c>
      <c r="BJ101" s="126" t="s">
        <v>11</v>
      </c>
      <c r="BK101" s="123"/>
      <c r="BL101" s="123"/>
      <c r="BM101" s="123"/>
    </row>
    <row r="102" spans="2:65" s="1" customFormat="1" ht="18" customHeight="1" x14ac:dyDescent="0.3">
      <c r="B102" s="34"/>
      <c r="D102" s="213" t="s">
        <v>127</v>
      </c>
      <c r="E102" s="214"/>
      <c r="F102" s="214"/>
      <c r="G102" s="214"/>
      <c r="H102" s="214"/>
      <c r="N102" s="211">
        <f>ROUND(N88*T102,0)</f>
        <v>0</v>
      </c>
      <c r="O102" s="212"/>
      <c r="P102" s="212"/>
      <c r="Q102" s="212"/>
      <c r="R102" s="35"/>
      <c r="S102" s="123"/>
      <c r="T102" s="124"/>
      <c r="U102" s="125" t="s">
        <v>44</v>
      </c>
      <c r="V102" s="123"/>
      <c r="W102" s="123"/>
      <c r="X102" s="123"/>
      <c r="Y102" s="123"/>
      <c r="Z102" s="123"/>
      <c r="AA102" s="123"/>
      <c r="AB102" s="123"/>
      <c r="AC102" s="123"/>
      <c r="AD102" s="123"/>
      <c r="AE102" s="123"/>
      <c r="AF102" s="123"/>
      <c r="AG102" s="123"/>
      <c r="AH102" s="123"/>
      <c r="AI102" s="123"/>
      <c r="AJ102" s="123"/>
      <c r="AK102" s="123"/>
      <c r="AL102" s="123"/>
      <c r="AM102" s="123"/>
      <c r="AN102" s="123"/>
      <c r="AO102" s="123"/>
      <c r="AP102" s="123"/>
      <c r="AQ102" s="123"/>
      <c r="AR102" s="123"/>
      <c r="AS102" s="123"/>
      <c r="AT102" s="123"/>
      <c r="AU102" s="123"/>
      <c r="AV102" s="123"/>
      <c r="AW102" s="123"/>
      <c r="AX102" s="123"/>
      <c r="AY102" s="126" t="s">
        <v>126</v>
      </c>
      <c r="AZ102" s="123"/>
      <c r="BA102" s="123"/>
      <c r="BB102" s="123"/>
      <c r="BC102" s="123"/>
      <c r="BD102" s="123"/>
      <c r="BE102" s="127">
        <f t="shared" si="0"/>
        <v>0</v>
      </c>
      <c r="BF102" s="127">
        <f t="shared" si="1"/>
        <v>0</v>
      </c>
      <c r="BG102" s="127">
        <f t="shared" si="2"/>
        <v>0</v>
      </c>
      <c r="BH102" s="127">
        <f t="shared" si="3"/>
        <v>0</v>
      </c>
      <c r="BI102" s="127">
        <f t="shared" si="4"/>
        <v>0</v>
      </c>
      <c r="BJ102" s="126" t="s">
        <v>11</v>
      </c>
      <c r="BK102" s="123"/>
      <c r="BL102" s="123"/>
      <c r="BM102" s="123"/>
    </row>
    <row r="103" spans="2:65" s="1" customFormat="1" ht="18" customHeight="1" x14ac:dyDescent="0.3">
      <c r="B103" s="34"/>
      <c r="D103" s="213" t="s">
        <v>128</v>
      </c>
      <c r="E103" s="214"/>
      <c r="F103" s="214"/>
      <c r="G103" s="214"/>
      <c r="H103" s="214"/>
      <c r="N103" s="211">
        <f>ROUND(N88*T103,0)</f>
        <v>0</v>
      </c>
      <c r="O103" s="212"/>
      <c r="P103" s="212"/>
      <c r="Q103" s="212"/>
      <c r="R103" s="35"/>
      <c r="S103" s="123"/>
      <c r="T103" s="124"/>
      <c r="U103" s="125" t="s">
        <v>44</v>
      </c>
      <c r="V103" s="123"/>
      <c r="W103" s="123"/>
      <c r="X103" s="123"/>
      <c r="Y103" s="123"/>
      <c r="Z103" s="123"/>
      <c r="AA103" s="123"/>
      <c r="AB103" s="123"/>
      <c r="AC103" s="123"/>
      <c r="AD103" s="123"/>
      <c r="AE103" s="123"/>
      <c r="AF103" s="123"/>
      <c r="AG103" s="123"/>
      <c r="AH103" s="123"/>
      <c r="AI103" s="123"/>
      <c r="AJ103" s="123"/>
      <c r="AK103" s="123"/>
      <c r="AL103" s="123"/>
      <c r="AM103" s="123"/>
      <c r="AN103" s="123"/>
      <c r="AO103" s="123"/>
      <c r="AP103" s="123"/>
      <c r="AQ103" s="123"/>
      <c r="AR103" s="123"/>
      <c r="AS103" s="123"/>
      <c r="AT103" s="123"/>
      <c r="AU103" s="123"/>
      <c r="AV103" s="123"/>
      <c r="AW103" s="123"/>
      <c r="AX103" s="123"/>
      <c r="AY103" s="126" t="s">
        <v>126</v>
      </c>
      <c r="AZ103" s="123"/>
      <c r="BA103" s="123"/>
      <c r="BB103" s="123"/>
      <c r="BC103" s="123"/>
      <c r="BD103" s="123"/>
      <c r="BE103" s="127">
        <f t="shared" si="0"/>
        <v>0</v>
      </c>
      <c r="BF103" s="127">
        <f t="shared" si="1"/>
        <v>0</v>
      </c>
      <c r="BG103" s="127">
        <f t="shared" si="2"/>
        <v>0</v>
      </c>
      <c r="BH103" s="127">
        <f t="shared" si="3"/>
        <v>0</v>
      </c>
      <c r="BI103" s="127">
        <f t="shared" si="4"/>
        <v>0</v>
      </c>
      <c r="BJ103" s="126" t="s">
        <v>11</v>
      </c>
      <c r="BK103" s="123"/>
      <c r="BL103" s="123"/>
      <c r="BM103" s="123"/>
    </row>
    <row r="104" spans="2:65" s="1" customFormat="1" ht="18" customHeight="1" x14ac:dyDescent="0.3">
      <c r="B104" s="34"/>
      <c r="D104" s="213" t="s">
        <v>129</v>
      </c>
      <c r="E104" s="214"/>
      <c r="F104" s="214"/>
      <c r="G104" s="214"/>
      <c r="H104" s="214"/>
      <c r="N104" s="211">
        <f>ROUND(N88*T104,0)</f>
        <v>0</v>
      </c>
      <c r="O104" s="212"/>
      <c r="P104" s="212"/>
      <c r="Q104" s="212"/>
      <c r="R104" s="35"/>
      <c r="S104" s="123"/>
      <c r="T104" s="124"/>
      <c r="U104" s="125" t="s">
        <v>44</v>
      </c>
      <c r="V104" s="123"/>
      <c r="W104" s="123"/>
      <c r="X104" s="123"/>
      <c r="Y104" s="123"/>
      <c r="Z104" s="123"/>
      <c r="AA104" s="123"/>
      <c r="AB104" s="123"/>
      <c r="AC104" s="123"/>
      <c r="AD104" s="123"/>
      <c r="AE104" s="123"/>
      <c r="AF104" s="123"/>
      <c r="AG104" s="123"/>
      <c r="AH104" s="123"/>
      <c r="AI104" s="123"/>
      <c r="AJ104" s="123"/>
      <c r="AK104" s="123"/>
      <c r="AL104" s="123"/>
      <c r="AM104" s="123"/>
      <c r="AN104" s="123"/>
      <c r="AO104" s="123"/>
      <c r="AP104" s="123"/>
      <c r="AQ104" s="123"/>
      <c r="AR104" s="123"/>
      <c r="AS104" s="123"/>
      <c r="AT104" s="123"/>
      <c r="AU104" s="123"/>
      <c r="AV104" s="123"/>
      <c r="AW104" s="123"/>
      <c r="AX104" s="123"/>
      <c r="AY104" s="126" t="s">
        <v>126</v>
      </c>
      <c r="AZ104" s="123"/>
      <c r="BA104" s="123"/>
      <c r="BB104" s="123"/>
      <c r="BC104" s="123"/>
      <c r="BD104" s="123"/>
      <c r="BE104" s="127">
        <f t="shared" si="0"/>
        <v>0</v>
      </c>
      <c r="BF104" s="127">
        <f t="shared" si="1"/>
        <v>0</v>
      </c>
      <c r="BG104" s="127">
        <f t="shared" si="2"/>
        <v>0</v>
      </c>
      <c r="BH104" s="127">
        <f t="shared" si="3"/>
        <v>0</v>
      </c>
      <c r="BI104" s="127">
        <f t="shared" si="4"/>
        <v>0</v>
      </c>
      <c r="BJ104" s="126" t="s">
        <v>11</v>
      </c>
      <c r="BK104" s="123"/>
      <c r="BL104" s="123"/>
      <c r="BM104" s="123"/>
    </row>
    <row r="105" spans="2:65" s="1" customFormat="1" ht="18" customHeight="1" x14ac:dyDescent="0.3">
      <c r="B105" s="34"/>
      <c r="D105" s="213" t="s">
        <v>130</v>
      </c>
      <c r="E105" s="214"/>
      <c r="F105" s="214"/>
      <c r="G105" s="214"/>
      <c r="H105" s="214"/>
      <c r="N105" s="211">
        <f>ROUND(N88*T105,0)</f>
        <v>0</v>
      </c>
      <c r="O105" s="212"/>
      <c r="P105" s="212"/>
      <c r="Q105" s="212"/>
      <c r="R105" s="35"/>
      <c r="S105" s="123"/>
      <c r="T105" s="124"/>
      <c r="U105" s="125" t="s">
        <v>44</v>
      </c>
      <c r="V105" s="123"/>
      <c r="W105" s="123"/>
      <c r="X105" s="123"/>
      <c r="Y105" s="123"/>
      <c r="Z105" s="123"/>
      <c r="AA105" s="123"/>
      <c r="AB105" s="123"/>
      <c r="AC105" s="123"/>
      <c r="AD105" s="123"/>
      <c r="AE105" s="123"/>
      <c r="AF105" s="123"/>
      <c r="AG105" s="123"/>
      <c r="AH105" s="123"/>
      <c r="AI105" s="123"/>
      <c r="AJ105" s="123"/>
      <c r="AK105" s="123"/>
      <c r="AL105" s="123"/>
      <c r="AM105" s="123"/>
      <c r="AN105" s="123"/>
      <c r="AO105" s="123"/>
      <c r="AP105" s="123"/>
      <c r="AQ105" s="123"/>
      <c r="AR105" s="123"/>
      <c r="AS105" s="123"/>
      <c r="AT105" s="123"/>
      <c r="AU105" s="123"/>
      <c r="AV105" s="123"/>
      <c r="AW105" s="123"/>
      <c r="AX105" s="123"/>
      <c r="AY105" s="126" t="s">
        <v>126</v>
      </c>
      <c r="AZ105" s="123"/>
      <c r="BA105" s="123"/>
      <c r="BB105" s="123"/>
      <c r="BC105" s="123"/>
      <c r="BD105" s="123"/>
      <c r="BE105" s="127">
        <f t="shared" si="0"/>
        <v>0</v>
      </c>
      <c r="BF105" s="127">
        <f t="shared" si="1"/>
        <v>0</v>
      </c>
      <c r="BG105" s="127">
        <f t="shared" si="2"/>
        <v>0</v>
      </c>
      <c r="BH105" s="127">
        <f t="shared" si="3"/>
        <v>0</v>
      </c>
      <c r="BI105" s="127">
        <f t="shared" si="4"/>
        <v>0</v>
      </c>
      <c r="BJ105" s="126" t="s">
        <v>11</v>
      </c>
      <c r="BK105" s="123"/>
      <c r="BL105" s="123"/>
      <c r="BM105" s="123"/>
    </row>
    <row r="106" spans="2:65" s="1" customFormat="1" ht="18" customHeight="1" x14ac:dyDescent="0.3">
      <c r="B106" s="34"/>
      <c r="D106" s="96" t="s">
        <v>131</v>
      </c>
      <c r="N106" s="211">
        <f>ROUND(N88*T106,0)</f>
        <v>0</v>
      </c>
      <c r="O106" s="212"/>
      <c r="P106" s="212"/>
      <c r="Q106" s="212"/>
      <c r="R106" s="35"/>
      <c r="S106" s="123"/>
      <c r="T106" s="128"/>
      <c r="U106" s="129" t="s">
        <v>44</v>
      </c>
      <c r="V106" s="123"/>
      <c r="W106" s="123"/>
      <c r="X106" s="123"/>
      <c r="Y106" s="123"/>
      <c r="Z106" s="123"/>
      <c r="AA106" s="123"/>
      <c r="AB106" s="123"/>
      <c r="AC106" s="123"/>
      <c r="AD106" s="123"/>
      <c r="AE106" s="123"/>
      <c r="AF106" s="123"/>
      <c r="AG106" s="123"/>
      <c r="AH106" s="123"/>
      <c r="AI106" s="123"/>
      <c r="AJ106" s="123"/>
      <c r="AK106" s="123"/>
      <c r="AL106" s="123"/>
      <c r="AM106" s="123"/>
      <c r="AN106" s="123"/>
      <c r="AO106" s="123"/>
      <c r="AP106" s="123"/>
      <c r="AQ106" s="123"/>
      <c r="AR106" s="123"/>
      <c r="AS106" s="123"/>
      <c r="AT106" s="123"/>
      <c r="AU106" s="123"/>
      <c r="AV106" s="123"/>
      <c r="AW106" s="123"/>
      <c r="AX106" s="123"/>
      <c r="AY106" s="126" t="s">
        <v>132</v>
      </c>
      <c r="AZ106" s="123"/>
      <c r="BA106" s="123"/>
      <c r="BB106" s="123"/>
      <c r="BC106" s="123"/>
      <c r="BD106" s="123"/>
      <c r="BE106" s="127">
        <f t="shared" si="0"/>
        <v>0</v>
      </c>
      <c r="BF106" s="127">
        <f t="shared" si="1"/>
        <v>0</v>
      </c>
      <c r="BG106" s="127">
        <f t="shared" si="2"/>
        <v>0</v>
      </c>
      <c r="BH106" s="127">
        <f t="shared" si="3"/>
        <v>0</v>
      </c>
      <c r="BI106" s="127">
        <f t="shared" si="4"/>
        <v>0</v>
      </c>
      <c r="BJ106" s="126" t="s">
        <v>11</v>
      </c>
      <c r="BK106" s="123"/>
      <c r="BL106" s="123"/>
      <c r="BM106" s="123"/>
    </row>
    <row r="107" spans="2:65" s="1" customFormat="1" ht="13.5" x14ac:dyDescent="0.3">
      <c r="B107" s="34"/>
      <c r="R107" s="35"/>
    </row>
    <row r="108" spans="2:65" s="1" customFormat="1" ht="29.25" customHeight="1" x14ac:dyDescent="0.3">
      <c r="B108" s="34"/>
      <c r="C108" s="107" t="s">
        <v>99</v>
      </c>
      <c r="D108" s="108"/>
      <c r="E108" s="108"/>
      <c r="F108" s="108"/>
      <c r="G108" s="108"/>
      <c r="H108" s="108"/>
      <c r="I108" s="108"/>
      <c r="J108" s="108"/>
      <c r="K108" s="108"/>
      <c r="L108" s="217">
        <f>ROUND(SUM(N88+N100),0)</f>
        <v>0</v>
      </c>
      <c r="M108" s="217"/>
      <c r="N108" s="217"/>
      <c r="O108" s="217"/>
      <c r="P108" s="217"/>
      <c r="Q108" s="217"/>
      <c r="R108" s="35"/>
    </row>
    <row r="109" spans="2:65" s="1" customFormat="1" ht="6.95" customHeight="1" x14ac:dyDescent="0.3">
      <c r="B109" s="56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8"/>
    </row>
    <row r="113" spans="2:65" s="1" customFormat="1" ht="6.95" customHeight="1" x14ac:dyDescent="0.3">
      <c r="B113" s="59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0"/>
      <c r="P113" s="60"/>
      <c r="Q113" s="60"/>
      <c r="R113" s="61"/>
    </row>
    <row r="114" spans="2:65" s="1" customFormat="1" ht="36.950000000000003" customHeight="1" x14ac:dyDescent="0.3">
      <c r="B114" s="34"/>
      <c r="C114" s="177" t="s">
        <v>133</v>
      </c>
      <c r="D114" s="221"/>
      <c r="E114" s="221"/>
      <c r="F114" s="221"/>
      <c r="G114" s="221"/>
      <c r="H114" s="221"/>
      <c r="I114" s="221"/>
      <c r="J114" s="221"/>
      <c r="K114" s="221"/>
      <c r="L114" s="221"/>
      <c r="M114" s="221"/>
      <c r="N114" s="221"/>
      <c r="O114" s="221"/>
      <c r="P114" s="221"/>
      <c r="Q114" s="221"/>
      <c r="R114" s="35"/>
    </row>
    <row r="115" spans="2:65" s="1" customFormat="1" ht="6.95" customHeight="1" x14ac:dyDescent="0.3">
      <c r="B115" s="34"/>
      <c r="R115" s="35"/>
    </row>
    <row r="116" spans="2:65" s="1" customFormat="1" ht="30" customHeight="1" x14ac:dyDescent="0.3">
      <c r="B116" s="34"/>
      <c r="C116" s="29" t="s">
        <v>20</v>
      </c>
      <c r="F116" s="219" t="str">
        <f>F6</f>
        <v>Výměna podlahových krytin v budově 1. stupně ZŠ</v>
      </c>
      <c r="G116" s="220"/>
      <c r="H116" s="220"/>
      <c r="I116" s="220"/>
      <c r="J116" s="220"/>
      <c r="K116" s="220"/>
      <c r="L116" s="220"/>
      <c r="M116" s="220"/>
      <c r="N116" s="220"/>
      <c r="O116" s="220"/>
      <c r="P116" s="220"/>
      <c r="R116" s="35"/>
    </row>
    <row r="117" spans="2:65" s="1" customFormat="1" ht="36.950000000000003" customHeight="1" x14ac:dyDescent="0.3">
      <c r="B117" s="34"/>
      <c r="C117" s="65" t="s">
        <v>107</v>
      </c>
      <c r="F117" s="197" t="str">
        <f>F7</f>
        <v>SO 02 - SO 02 Rozšíření keramické dílny - dlažba + dveře</v>
      </c>
      <c r="G117" s="221"/>
      <c r="H117" s="221"/>
      <c r="I117" s="221"/>
      <c r="J117" s="221"/>
      <c r="K117" s="221"/>
      <c r="L117" s="221"/>
      <c r="M117" s="221"/>
      <c r="N117" s="221"/>
      <c r="O117" s="221"/>
      <c r="P117" s="221"/>
      <c r="R117" s="35"/>
    </row>
    <row r="118" spans="2:65" s="1" customFormat="1" ht="6.95" customHeight="1" x14ac:dyDescent="0.3">
      <c r="B118" s="34"/>
      <c r="R118" s="35"/>
    </row>
    <row r="119" spans="2:65" s="1" customFormat="1" ht="18" customHeight="1" x14ac:dyDescent="0.3">
      <c r="B119" s="34"/>
      <c r="C119" s="29" t="s">
        <v>25</v>
      </c>
      <c r="F119" s="27" t="str">
        <f>F9</f>
        <v>Písek - Mírové nám. 1466</v>
      </c>
      <c r="K119" s="29" t="s">
        <v>27</v>
      </c>
      <c r="M119" s="223">
        <f>IF(O9="","",O9)</f>
        <v>0</v>
      </c>
      <c r="N119" s="223"/>
      <c r="O119" s="223"/>
      <c r="P119" s="223"/>
      <c r="R119" s="35"/>
    </row>
    <row r="120" spans="2:65" s="1" customFormat="1" ht="6.95" customHeight="1" x14ac:dyDescent="0.3">
      <c r="B120" s="34"/>
      <c r="R120" s="35"/>
    </row>
    <row r="121" spans="2:65" s="1" customFormat="1" x14ac:dyDescent="0.3">
      <c r="B121" s="34"/>
      <c r="C121" s="29" t="s">
        <v>28</v>
      </c>
      <c r="F121" s="27" t="str">
        <f>E12</f>
        <v>ZŠ E. Beneše a MŠ Písek, Mírové nám. 1466</v>
      </c>
      <c r="K121" s="29" t="s">
        <v>34</v>
      </c>
      <c r="M121" s="181" t="str">
        <f>E18</f>
        <v>Petr Albrecht - PROJKA</v>
      </c>
      <c r="N121" s="181"/>
      <c r="O121" s="181"/>
      <c r="P121" s="181"/>
      <c r="Q121" s="181"/>
      <c r="R121" s="35"/>
    </row>
    <row r="122" spans="2:65" s="1" customFormat="1" ht="14.45" customHeight="1" x14ac:dyDescent="0.3">
      <c r="B122" s="34"/>
      <c r="C122" s="29" t="s">
        <v>32</v>
      </c>
      <c r="F122" s="27" t="str">
        <f>IF(E15="","",E15)</f>
        <v>Vyplň údaj</v>
      </c>
      <c r="K122" s="29" t="s">
        <v>37</v>
      </c>
      <c r="M122" s="181" t="str">
        <f>E21</f>
        <v>Petr Albrecht</v>
      </c>
      <c r="N122" s="181"/>
      <c r="O122" s="181"/>
      <c r="P122" s="181"/>
      <c r="Q122" s="181"/>
      <c r="R122" s="35"/>
    </row>
    <row r="123" spans="2:65" s="1" customFormat="1" ht="10.35" customHeight="1" x14ac:dyDescent="0.3">
      <c r="B123" s="34"/>
      <c r="R123" s="35"/>
    </row>
    <row r="124" spans="2:65" s="8" customFormat="1" ht="29.25" customHeight="1" x14ac:dyDescent="0.3">
      <c r="B124" s="130"/>
      <c r="C124" s="131" t="s">
        <v>134</v>
      </c>
      <c r="D124" s="132" t="s">
        <v>135</v>
      </c>
      <c r="E124" s="132" t="s">
        <v>61</v>
      </c>
      <c r="F124" s="238" t="s">
        <v>136</v>
      </c>
      <c r="G124" s="238"/>
      <c r="H124" s="238"/>
      <c r="I124" s="238"/>
      <c r="J124" s="132" t="s">
        <v>137</v>
      </c>
      <c r="K124" s="132" t="s">
        <v>138</v>
      </c>
      <c r="L124" s="239" t="s">
        <v>139</v>
      </c>
      <c r="M124" s="239"/>
      <c r="N124" s="238" t="s">
        <v>112</v>
      </c>
      <c r="O124" s="238"/>
      <c r="P124" s="238"/>
      <c r="Q124" s="240"/>
      <c r="R124" s="133"/>
      <c r="T124" s="71" t="s">
        <v>140</v>
      </c>
      <c r="U124" s="72" t="s">
        <v>43</v>
      </c>
      <c r="V124" s="72" t="s">
        <v>141</v>
      </c>
      <c r="W124" s="72" t="s">
        <v>142</v>
      </c>
      <c r="X124" s="72" t="s">
        <v>143</v>
      </c>
      <c r="Y124" s="72" t="s">
        <v>144</v>
      </c>
      <c r="Z124" s="72" t="s">
        <v>145</v>
      </c>
      <c r="AA124" s="73" t="s">
        <v>146</v>
      </c>
    </row>
    <row r="125" spans="2:65" s="1" customFormat="1" ht="29.25" customHeight="1" x14ac:dyDescent="0.35">
      <c r="B125" s="34"/>
      <c r="C125" s="75" t="s">
        <v>109</v>
      </c>
      <c r="N125" s="258">
        <f>BK125</f>
        <v>0</v>
      </c>
      <c r="O125" s="259"/>
      <c r="P125" s="259"/>
      <c r="Q125" s="259"/>
      <c r="R125" s="35"/>
      <c r="T125" s="74"/>
      <c r="U125" s="48"/>
      <c r="V125" s="48"/>
      <c r="W125" s="134">
        <f>W126+W179+W209</f>
        <v>0</v>
      </c>
      <c r="X125" s="48"/>
      <c r="Y125" s="134">
        <f>Y126+Y179+Y209</f>
        <v>8.7422135799999996</v>
      </c>
      <c r="Z125" s="48"/>
      <c r="AA125" s="135">
        <f>AA126+AA179+AA209</f>
        <v>7.6149800000000001</v>
      </c>
      <c r="AT125" s="19" t="s">
        <v>78</v>
      </c>
      <c r="AU125" s="19" t="s">
        <v>114</v>
      </c>
      <c r="BK125" s="136">
        <f>BK126+BK179+BK209</f>
        <v>0</v>
      </c>
    </row>
    <row r="126" spans="2:65" s="9" customFormat="1" ht="37.35" customHeight="1" x14ac:dyDescent="0.35">
      <c r="B126" s="137"/>
      <c r="D126" s="138" t="s">
        <v>115</v>
      </c>
      <c r="E126" s="138"/>
      <c r="F126" s="138"/>
      <c r="G126" s="138"/>
      <c r="H126" s="138"/>
      <c r="I126" s="138"/>
      <c r="J126" s="138"/>
      <c r="K126" s="138"/>
      <c r="L126" s="138"/>
      <c r="M126" s="138"/>
      <c r="N126" s="236">
        <f>BK126</f>
        <v>0</v>
      </c>
      <c r="O126" s="233"/>
      <c r="P126" s="233"/>
      <c r="Q126" s="233"/>
      <c r="R126" s="139"/>
      <c r="T126" s="140"/>
      <c r="W126" s="141">
        <f>W127+W130+W154+W171+W177</f>
        <v>0</v>
      </c>
      <c r="Y126" s="141">
        <f>Y127+Y130+Y154+Y171+Y177</f>
        <v>7.3245037399999999</v>
      </c>
      <c r="AA126" s="142">
        <f>AA127+AA130+AA154+AA171+AA177</f>
        <v>7.6149800000000001</v>
      </c>
      <c r="AR126" s="143" t="s">
        <v>11</v>
      </c>
      <c r="AT126" s="144" t="s">
        <v>78</v>
      </c>
      <c r="AU126" s="144" t="s">
        <v>79</v>
      </c>
      <c r="AY126" s="143" t="s">
        <v>147</v>
      </c>
      <c r="BK126" s="145">
        <f>BK127+BK130+BK154+BK171+BK177</f>
        <v>0</v>
      </c>
    </row>
    <row r="127" spans="2:65" s="9" customFormat="1" ht="19.899999999999999" customHeight="1" x14ac:dyDescent="0.3">
      <c r="B127" s="137"/>
      <c r="D127" s="146" t="s">
        <v>378</v>
      </c>
      <c r="E127" s="146"/>
      <c r="F127" s="146"/>
      <c r="G127" s="146"/>
      <c r="H127" s="146"/>
      <c r="I127" s="146"/>
      <c r="J127" s="146"/>
      <c r="K127" s="146"/>
      <c r="L127" s="146"/>
      <c r="M127" s="146"/>
      <c r="N127" s="260">
        <f>BK127</f>
        <v>0</v>
      </c>
      <c r="O127" s="261"/>
      <c r="P127" s="261"/>
      <c r="Q127" s="261"/>
      <c r="R127" s="139"/>
      <c r="T127" s="140"/>
      <c r="W127" s="141">
        <f>SUM(W128:W129)</f>
        <v>0</v>
      </c>
      <c r="Y127" s="141">
        <f>SUM(Y128:Y129)</f>
        <v>0.39282810000000001</v>
      </c>
      <c r="AA127" s="142">
        <f>SUM(AA128:AA129)</f>
        <v>0</v>
      </c>
      <c r="AR127" s="143" t="s">
        <v>11</v>
      </c>
      <c r="AT127" s="144" t="s">
        <v>78</v>
      </c>
      <c r="AU127" s="144" t="s">
        <v>11</v>
      </c>
      <c r="AY127" s="143" t="s">
        <v>147</v>
      </c>
      <c r="BK127" s="145">
        <f>SUM(BK128:BK129)</f>
        <v>0</v>
      </c>
    </row>
    <row r="128" spans="2:65" s="1" customFormat="1" ht="16.5" customHeight="1" x14ac:dyDescent="0.3">
      <c r="B128" s="34"/>
      <c r="C128" s="147" t="s">
        <v>11</v>
      </c>
      <c r="D128" s="147" t="s">
        <v>148</v>
      </c>
      <c r="E128" s="148" t="s">
        <v>380</v>
      </c>
      <c r="F128" s="241" t="s">
        <v>381</v>
      </c>
      <c r="G128" s="241"/>
      <c r="H128" s="241"/>
      <c r="I128" s="241"/>
      <c r="J128" s="149" t="s">
        <v>151</v>
      </c>
      <c r="K128" s="150">
        <v>1.47</v>
      </c>
      <c r="L128" s="242">
        <v>0</v>
      </c>
      <c r="M128" s="243"/>
      <c r="N128" s="244">
        <f>ROUND(L128*K128,0)</f>
        <v>0</v>
      </c>
      <c r="O128" s="244"/>
      <c r="P128" s="244"/>
      <c r="Q128" s="244"/>
      <c r="R128" s="35"/>
      <c r="T128" s="151" t="s">
        <v>23</v>
      </c>
      <c r="U128" s="41" t="s">
        <v>44</v>
      </c>
      <c r="W128" s="152">
        <f>V128*K128</f>
        <v>0</v>
      </c>
      <c r="X128" s="152">
        <v>0.26723000000000002</v>
      </c>
      <c r="Y128" s="152">
        <f>X128*K128</f>
        <v>0.39282810000000001</v>
      </c>
      <c r="Z128" s="152">
        <v>0</v>
      </c>
      <c r="AA128" s="153">
        <f>Z128*K128</f>
        <v>0</v>
      </c>
      <c r="AR128" s="19" t="s">
        <v>152</v>
      </c>
      <c r="AT128" s="19" t="s">
        <v>148</v>
      </c>
      <c r="AU128" s="19" t="s">
        <v>105</v>
      </c>
      <c r="AY128" s="19" t="s">
        <v>147</v>
      </c>
      <c r="BE128" s="100">
        <f>IF(U128="základní",N128,0)</f>
        <v>0</v>
      </c>
      <c r="BF128" s="100">
        <f>IF(U128="snížená",N128,0)</f>
        <v>0</v>
      </c>
      <c r="BG128" s="100">
        <f>IF(U128="zákl. přenesená",N128,0)</f>
        <v>0</v>
      </c>
      <c r="BH128" s="100">
        <f>IF(U128="sníž. přenesená",N128,0)</f>
        <v>0</v>
      </c>
      <c r="BI128" s="100">
        <f>IF(U128="nulová",N128,0)</f>
        <v>0</v>
      </c>
      <c r="BJ128" s="19" t="s">
        <v>11</v>
      </c>
      <c r="BK128" s="100">
        <f>ROUND(L128*K128,0)</f>
        <v>0</v>
      </c>
      <c r="BL128" s="19" t="s">
        <v>152</v>
      </c>
      <c r="BM128" s="19" t="s">
        <v>382</v>
      </c>
    </row>
    <row r="129" spans="2:65" s="10" customFormat="1" ht="16.5" customHeight="1" x14ac:dyDescent="0.3">
      <c r="B129" s="154"/>
      <c r="E129" s="155" t="s">
        <v>23</v>
      </c>
      <c r="F129" s="245" t="s">
        <v>383</v>
      </c>
      <c r="G129" s="246"/>
      <c r="H129" s="246"/>
      <c r="I129" s="246"/>
      <c r="K129" s="156">
        <v>1.47</v>
      </c>
      <c r="R129" s="157"/>
      <c r="T129" s="158"/>
      <c r="AA129" s="159"/>
      <c r="AT129" s="155" t="s">
        <v>159</v>
      </c>
      <c r="AU129" s="155" t="s">
        <v>105</v>
      </c>
      <c r="AV129" s="10" t="s">
        <v>105</v>
      </c>
      <c r="AW129" s="10" t="s">
        <v>36</v>
      </c>
      <c r="AX129" s="10" t="s">
        <v>11</v>
      </c>
      <c r="AY129" s="155" t="s">
        <v>147</v>
      </c>
    </row>
    <row r="130" spans="2:65" s="9" customFormat="1" ht="29.85" customHeight="1" x14ac:dyDescent="0.3">
      <c r="B130" s="137"/>
      <c r="D130" s="146" t="s">
        <v>116</v>
      </c>
      <c r="E130" s="146"/>
      <c r="F130" s="146"/>
      <c r="G130" s="146"/>
      <c r="H130" s="146"/>
      <c r="I130" s="146"/>
      <c r="J130" s="146"/>
      <c r="K130" s="146"/>
      <c r="L130" s="146"/>
      <c r="M130" s="146"/>
      <c r="N130" s="260">
        <f>BK130</f>
        <v>0</v>
      </c>
      <c r="O130" s="261"/>
      <c r="P130" s="261"/>
      <c r="Q130" s="261"/>
      <c r="R130" s="139"/>
      <c r="T130" s="140"/>
      <c r="W130" s="141">
        <f>SUM(W131:W153)</f>
        <v>0</v>
      </c>
      <c r="Y130" s="141">
        <f>SUM(Y131:Y153)</f>
        <v>6.78370564</v>
      </c>
      <c r="AA130" s="142">
        <f>SUM(AA131:AA153)</f>
        <v>0</v>
      </c>
      <c r="AR130" s="143" t="s">
        <v>11</v>
      </c>
      <c r="AT130" s="144" t="s">
        <v>78</v>
      </c>
      <c r="AU130" s="144" t="s">
        <v>11</v>
      </c>
      <c r="AY130" s="143" t="s">
        <v>147</v>
      </c>
      <c r="BK130" s="145">
        <f>SUM(BK131:BK153)</f>
        <v>0</v>
      </c>
    </row>
    <row r="131" spans="2:65" s="1" customFormat="1" ht="16.5" customHeight="1" x14ac:dyDescent="0.3">
      <c r="B131" s="34"/>
      <c r="C131" s="147" t="s">
        <v>105</v>
      </c>
      <c r="D131" s="147" t="s">
        <v>148</v>
      </c>
      <c r="E131" s="148" t="s">
        <v>149</v>
      </c>
      <c r="F131" s="241" t="s">
        <v>150</v>
      </c>
      <c r="G131" s="241"/>
      <c r="H131" s="241"/>
      <c r="I131" s="241"/>
      <c r="J131" s="149" t="s">
        <v>151</v>
      </c>
      <c r="K131" s="150">
        <v>36.771999999999998</v>
      </c>
      <c r="L131" s="242">
        <v>0</v>
      </c>
      <c r="M131" s="243"/>
      <c r="N131" s="244">
        <f>ROUND(L131*K131,0)</f>
        <v>0</v>
      </c>
      <c r="O131" s="244"/>
      <c r="P131" s="244"/>
      <c r="Q131" s="244"/>
      <c r="R131" s="35"/>
      <c r="T131" s="151" t="s">
        <v>23</v>
      </c>
      <c r="U131" s="41" t="s">
        <v>44</v>
      </c>
      <c r="W131" s="152">
        <f>V131*K131</f>
        <v>0</v>
      </c>
      <c r="X131" s="152">
        <v>0</v>
      </c>
      <c r="Y131" s="152">
        <f>X131*K131</f>
        <v>0</v>
      </c>
      <c r="Z131" s="152">
        <v>0</v>
      </c>
      <c r="AA131" s="153">
        <f>Z131*K131</f>
        <v>0</v>
      </c>
      <c r="AR131" s="19" t="s">
        <v>152</v>
      </c>
      <c r="AT131" s="19" t="s">
        <v>148</v>
      </c>
      <c r="AU131" s="19" t="s">
        <v>105</v>
      </c>
      <c r="AY131" s="19" t="s">
        <v>147</v>
      </c>
      <c r="BE131" s="100">
        <f>IF(U131="základní",N131,0)</f>
        <v>0</v>
      </c>
      <c r="BF131" s="100">
        <f>IF(U131="snížená",N131,0)</f>
        <v>0</v>
      </c>
      <c r="BG131" s="100">
        <f>IF(U131="zákl. přenesená",N131,0)</f>
        <v>0</v>
      </c>
      <c r="BH131" s="100">
        <f>IF(U131="sníž. přenesená",N131,0)</f>
        <v>0</v>
      </c>
      <c r="BI131" s="100">
        <f>IF(U131="nulová",N131,0)</f>
        <v>0</v>
      </c>
      <c r="BJ131" s="19" t="s">
        <v>11</v>
      </c>
      <c r="BK131" s="100">
        <f>ROUND(L131*K131,0)</f>
        <v>0</v>
      </c>
      <c r="BL131" s="19" t="s">
        <v>152</v>
      </c>
      <c r="BM131" s="19" t="s">
        <v>384</v>
      </c>
    </row>
    <row r="132" spans="2:65" s="1" customFormat="1" ht="38.25" customHeight="1" x14ac:dyDescent="0.3">
      <c r="B132" s="34"/>
      <c r="C132" s="147" t="s">
        <v>160</v>
      </c>
      <c r="D132" s="147" t="s">
        <v>148</v>
      </c>
      <c r="E132" s="148" t="s">
        <v>168</v>
      </c>
      <c r="F132" s="241" t="s">
        <v>169</v>
      </c>
      <c r="G132" s="241"/>
      <c r="H132" s="241"/>
      <c r="I132" s="241"/>
      <c r="J132" s="149" t="s">
        <v>170</v>
      </c>
      <c r="K132" s="150">
        <v>2.5739999999999998</v>
      </c>
      <c r="L132" s="242">
        <v>0</v>
      </c>
      <c r="M132" s="243"/>
      <c r="N132" s="244">
        <f>ROUND(L132*K132,0)</f>
        <v>0</v>
      </c>
      <c r="O132" s="244"/>
      <c r="P132" s="244"/>
      <c r="Q132" s="244"/>
      <c r="R132" s="35"/>
      <c r="T132" s="151" t="s">
        <v>23</v>
      </c>
      <c r="U132" s="41" t="s">
        <v>44</v>
      </c>
      <c r="W132" s="152">
        <f>V132*K132</f>
        <v>0</v>
      </c>
      <c r="X132" s="152">
        <v>2.2563399999999998</v>
      </c>
      <c r="Y132" s="152">
        <f>X132*K132</f>
        <v>5.8078191599999993</v>
      </c>
      <c r="Z132" s="152">
        <v>0</v>
      </c>
      <c r="AA132" s="153">
        <f>Z132*K132</f>
        <v>0</v>
      </c>
      <c r="AR132" s="19" t="s">
        <v>152</v>
      </c>
      <c r="AT132" s="19" t="s">
        <v>148</v>
      </c>
      <c r="AU132" s="19" t="s">
        <v>105</v>
      </c>
      <c r="AY132" s="19" t="s">
        <v>147</v>
      </c>
      <c r="BE132" s="100">
        <f>IF(U132="základní",N132,0)</f>
        <v>0</v>
      </c>
      <c r="BF132" s="100">
        <f>IF(U132="snížená",N132,0)</f>
        <v>0</v>
      </c>
      <c r="BG132" s="100">
        <f>IF(U132="zákl. přenesená",N132,0)</f>
        <v>0</v>
      </c>
      <c r="BH132" s="100">
        <f>IF(U132="sníž. přenesená",N132,0)</f>
        <v>0</v>
      </c>
      <c r="BI132" s="100">
        <f>IF(U132="nulová",N132,0)</f>
        <v>0</v>
      </c>
      <c r="BJ132" s="19" t="s">
        <v>11</v>
      </c>
      <c r="BK132" s="100">
        <f>ROUND(L132*K132,0)</f>
        <v>0</v>
      </c>
      <c r="BL132" s="19" t="s">
        <v>152</v>
      </c>
      <c r="BM132" s="19" t="s">
        <v>385</v>
      </c>
    </row>
    <row r="133" spans="2:65" s="10" customFormat="1" ht="16.5" customHeight="1" x14ac:dyDescent="0.3">
      <c r="B133" s="154"/>
      <c r="E133" s="155" t="s">
        <v>23</v>
      </c>
      <c r="F133" s="245" t="s">
        <v>386</v>
      </c>
      <c r="G133" s="246"/>
      <c r="H133" s="246"/>
      <c r="I133" s="246"/>
      <c r="K133" s="156">
        <v>2.5739999999999998</v>
      </c>
      <c r="R133" s="157"/>
      <c r="T133" s="158"/>
      <c r="AA133" s="159"/>
      <c r="AT133" s="155" t="s">
        <v>159</v>
      </c>
      <c r="AU133" s="155" t="s">
        <v>105</v>
      </c>
      <c r="AV133" s="10" t="s">
        <v>105</v>
      </c>
      <c r="AW133" s="10" t="s">
        <v>36</v>
      </c>
      <c r="AX133" s="10" t="s">
        <v>11</v>
      </c>
      <c r="AY133" s="155" t="s">
        <v>147</v>
      </c>
    </row>
    <row r="134" spans="2:65" s="1" customFormat="1" ht="25.5" customHeight="1" x14ac:dyDescent="0.3">
      <c r="B134" s="34"/>
      <c r="C134" s="147" t="s">
        <v>152</v>
      </c>
      <c r="D134" s="147" t="s">
        <v>148</v>
      </c>
      <c r="E134" s="148" t="s">
        <v>174</v>
      </c>
      <c r="F134" s="241" t="s">
        <v>175</v>
      </c>
      <c r="G134" s="241"/>
      <c r="H134" s="241"/>
      <c r="I134" s="241"/>
      <c r="J134" s="149" t="s">
        <v>170</v>
      </c>
      <c r="K134" s="150">
        <v>2.5739999999999998</v>
      </c>
      <c r="L134" s="242">
        <v>0</v>
      </c>
      <c r="M134" s="243"/>
      <c r="N134" s="244">
        <f>ROUND(L134*K134,0)</f>
        <v>0</v>
      </c>
      <c r="O134" s="244"/>
      <c r="P134" s="244"/>
      <c r="Q134" s="244"/>
      <c r="R134" s="35"/>
      <c r="T134" s="151" t="s">
        <v>23</v>
      </c>
      <c r="U134" s="41" t="s">
        <v>44</v>
      </c>
      <c r="W134" s="152">
        <f>V134*K134</f>
        <v>0</v>
      </c>
      <c r="X134" s="152">
        <v>0</v>
      </c>
      <c r="Y134" s="152">
        <f>X134*K134</f>
        <v>0</v>
      </c>
      <c r="Z134" s="152">
        <v>0</v>
      </c>
      <c r="AA134" s="153">
        <f>Z134*K134</f>
        <v>0</v>
      </c>
      <c r="AR134" s="19" t="s">
        <v>152</v>
      </c>
      <c r="AT134" s="19" t="s">
        <v>148</v>
      </c>
      <c r="AU134" s="19" t="s">
        <v>105</v>
      </c>
      <c r="AY134" s="19" t="s">
        <v>147</v>
      </c>
      <c r="BE134" s="100">
        <f>IF(U134="základní",N134,0)</f>
        <v>0</v>
      </c>
      <c r="BF134" s="100">
        <f>IF(U134="snížená",N134,0)</f>
        <v>0</v>
      </c>
      <c r="BG134" s="100">
        <f>IF(U134="zákl. přenesená",N134,0)</f>
        <v>0</v>
      </c>
      <c r="BH134" s="100">
        <f>IF(U134="sníž. přenesená",N134,0)</f>
        <v>0</v>
      </c>
      <c r="BI134" s="100">
        <f>IF(U134="nulová",N134,0)</f>
        <v>0</v>
      </c>
      <c r="BJ134" s="19" t="s">
        <v>11</v>
      </c>
      <c r="BK134" s="100">
        <f>ROUND(L134*K134,0)</f>
        <v>0</v>
      </c>
      <c r="BL134" s="19" t="s">
        <v>152</v>
      </c>
      <c r="BM134" s="19" t="s">
        <v>387</v>
      </c>
    </row>
    <row r="135" spans="2:65" s="1" customFormat="1" ht="16.5" customHeight="1" x14ac:dyDescent="0.3">
      <c r="B135" s="34"/>
      <c r="C135" s="147" t="s">
        <v>167</v>
      </c>
      <c r="D135" s="147" t="s">
        <v>148</v>
      </c>
      <c r="E135" s="148" t="s">
        <v>178</v>
      </c>
      <c r="F135" s="241" t="s">
        <v>179</v>
      </c>
      <c r="G135" s="241"/>
      <c r="H135" s="241"/>
      <c r="I135" s="241"/>
      <c r="J135" s="149" t="s">
        <v>170</v>
      </c>
      <c r="K135" s="150">
        <v>2.5739999999999998</v>
      </c>
      <c r="L135" s="242">
        <v>0</v>
      </c>
      <c r="M135" s="243"/>
      <c r="N135" s="244">
        <f>ROUND(L135*K135,0)</f>
        <v>0</v>
      </c>
      <c r="O135" s="244"/>
      <c r="P135" s="244"/>
      <c r="Q135" s="244"/>
      <c r="R135" s="35"/>
      <c r="T135" s="151" t="s">
        <v>23</v>
      </c>
      <c r="U135" s="41" t="s">
        <v>44</v>
      </c>
      <c r="W135" s="152">
        <f>V135*K135</f>
        <v>0</v>
      </c>
      <c r="X135" s="152">
        <v>2.5250000000000002E-2</v>
      </c>
      <c r="Y135" s="152">
        <f>X135*K135</f>
        <v>6.4993499999999996E-2</v>
      </c>
      <c r="Z135" s="152">
        <v>0</v>
      </c>
      <c r="AA135" s="153">
        <f>Z135*K135</f>
        <v>0</v>
      </c>
      <c r="AR135" s="19" t="s">
        <v>152</v>
      </c>
      <c r="AT135" s="19" t="s">
        <v>148</v>
      </c>
      <c r="AU135" s="19" t="s">
        <v>105</v>
      </c>
      <c r="AY135" s="19" t="s">
        <v>147</v>
      </c>
      <c r="BE135" s="100">
        <f>IF(U135="základní",N135,0)</f>
        <v>0</v>
      </c>
      <c r="BF135" s="100">
        <f>IF(U135="snížená",N135,0)</f>
        <v>0</v>
      </c>
      <c r="BG135" s="100">
        <f>IF(U135="zákl. přenesená",N135,0)</f>
        <v>0</v>
      </c>
      <c r="BH135" s="100">
        <f>IF(U135="sníž. přenesená",N135,0)</f>
        <v>0</v>
      </c>
      <c r="BI135" s="100">
        <f>IF(U135="nulová",N135,0)</f>
        <v>0</v>
      </c>
      <c r="BJ135" s="19" t="s">
        <v>11</v>
      </c>
      <c r="BK135" s="100">
        <f>ROUND(L135*K135,0)</f>
        <v>0</v>
      </c>
      <c r="BL135" s="19" t="s">
        <v>152</v>
      </c>
      <c r="BM135" s="19" t="s">
        <v>388</v>
      </c>
    </row>
    <row r="136" spans="2:65" s="1" customFormat="1" ht="16.5" customHeight="1" x14ac:dyDescent="0.3">
      <c r="B136" s="34"/>
      <c r="C136" s="147" t="s">
        <v>173</v>
      </c>
      <c r="D136" s="147" t="s">
        <v>148</v>
      </c>
      <c r="E136" s="148" t="s">
        <v>182</v>
      </c>
      <c r="F136" s="241" t="s">
        <v>183</v>
      </c>
      <c r="G136" s="241"/>
      <c r="H136" s="241"/>
      <c r="I136" s="241"/>
      <c r="J136" s="149" t="s">
        <v>151</v>
      </c>
      <c r="K136" s="150">
        <v>36.771999999999998</v>
      </c>
      <c r="L136" s="242">
        <v>0</v>
      </c>
      <c r="M136" s="243"/>
      <c r="N136" s="244">
        <f>ROUND(L136*K136,0)</f>
        <v>0</v>
      </c>
      <c r="O136" s="244"/>
      <c r="P136" s="244"/>
      <c r="Q136" s="244"/>
      <c r="R136" s="35"/>
      <c r="T136" s="151" t="s">
        <v>23</v>
      </c>
      <c r="U136" s="41" t="s">
        <v>44</v>
      </c>
      <c r="W136" s="152">
        <f>V136*K136</f>
        <v>0</v>
      </c>
      <c r="X136" s="152">
        <v>1.2E-4</v>
      </c>
      <c r="Y136" s="152">
        <f>X136*K136</f>
        <v>4.4126399999999998E-3</v>
      </c>
      <c r="Z136" s="152">
        <v>0</v>
      </c>
      <c r="AA136" s="153">
        <f>Z136*K136</f>
        <v>0</v>
      </c>
      <c r="AR136" s="19" t="s">
        <v>152</v>
      </c>
      <c r="AT136" s="19" t="s">
        <v>148</v>
      </c>
      <c r="AU136" s="19" t="s">
        <v>105</v>
      </c>
      <c r="AY136" s="19" t="s">
        <v>147</v>
      </c>
      <c r="BE136" s="100">
        <f>IF(U136="základní",N136,0)</f>
        <v>0</v>
      </c>
      <c r="BF136" s="100">
        <f>IF(U136="snížená",N136,0)</f>
        <v>0</v>
      </c>
      <c r="BG136" s="100">
        <f>IF(U136="zákl. přenesená",N136,0)</f>
        <v>0</v>
      </c>
      <c r="BH136" s="100">
        <f>IF(U136="sníž. přenesená",N136,0)</f>
        <v>0</v>
      </c>
      <c r="BI136" s="100">
        <f>IF(U136="nulová",N136,0)</f>
        <v>0</v>
      </c>
      <c r="BJ136" s="19" t="s">
        <v>11</v>
      </c>
      <c r="BK136" s="100">
        <f>ROUND(L136*K136,0)</f>
        <v>0</v>
      </c>
      <c r="BL136" s="19" t="s">
        <v>152</v>
      </c>
      <c r="BM136" s="19" t="s">
        <v>389</v>
      </c>
    </row>
    <row r="137" spans="2:65" s="1" customFormat="1" ht="25.5" customHeight="1" x14ac:dyDescent="0.3">
      <c r="B137" s="34"/>
      <c r="C137" s="147" t="s">
        <v>177</v>
      </c>
      <c r="D137" s="147" t="s">
        <v>148</v>
      </c>
      <c r="E137" s="148" t="s">
        <v>186</v>
      </c>
      <c r="F137" s="241" t="s">
        <v>187</v>
      </c>
      <c r="G137" s="241"/>
      <c r="H137" s="241"/>
      <c r="I137" s="241"/>
      <c r="J137" s="149" t="s">
        <v>156</v>
      </c>
      <c r="K137" s="150">
        <v>38.72</v>
      </c>
      <c r="L137" s="242">
        <v>0</v>
      </c>
      <c r="M137" s="243"/>
      <c r="N137" s="244">
        <f>ROUND(L137*K137,0)</f>
        <v>0</v>
      </c>
      <c r="O137" s="244"/>
      <c r="P137" s="244"/>
      <c r="Q137" s="244"/>
      <c r="R137" s="35"/>
      <c r="T137" s="151" t="s">
        <v>23</v>
      </c>
      <c r="U137" s="41" t="s">
        <v>44</v>
      </c>
      <c r="W137" s="152">
        <f>V137*K137</f>
        <v>0</v>
      </c>
      <c r="X137" s="152">
        <v>6.0000000000000002E-5</v>
      </c>
      <c r="Y137" s="152">
        <f>X137*K137</f>
        <v>2.3232000000000001E-3</v>
      </c>
      <c r="Z137" s="152">
        <v>0</v>
      </c>
      <c r="AA137" s="153">
        <f>Z137*K137</f>
        <v>0</v>
      </c>
      <c r="AR137" s="19" t="s">
        <v>152</v>
      </c>
      <c r="AT137" s="19" t="s">
        <v>148</v>
      </c>
      <c r="AU137" s="19" t="s">
        <v>105</v>
      </c>
      <c r="AY137" s="19" t="s">
        <v>147</v>
      </c>
      <c r="BE137" s="100">
        <f>IF(U137="základní",N137,0)</f>
        <v>0</v>
      </c>
      <c r="BF137" s="100">
        <f>IF(U137="snížená",N137,0)</f>
        <v>0</v>
      </c>
      <c r="BG137" s="100">
        <f>IF(U137="zákl. přenesená",N137,0)</f>
        <v>0</v>
      </c>
      <c r="BH137" s="100">
        <f>IF(U137="sníž. přenesená",N137,0)</f>
        <v>0</v>
      </c>
      <c r="BI137" s="100">
        <f>IF(U137="nulová",N137,0)</f>
        <v>0</v>
      </c>
      <c r="BJ137" s="19" t="s">
        <v>11</v>
      </c>
      <c r="BK137" s="100">
        <f>ROUND(L137*K137,0)</f>
        <v>0</v>
      </c>
      <c r="BL137" s="19" t="s">
        <v>152</v>
      </c>
      <c r="BM137" s="19" t="s">
        <v>390</v>
      </c>
    </row>
    <row r="138" spans="2:65" s="10" customFormat="1" ht="16.5" customHeight="1" x14ac:dyDescent="0.3">
      <c r="B138" s="154"/>
      <c r="E138" s="155" t="s">
        <v>23</v>
      </c>
      <c r="F138" s="245" t="s">
        <v>391</v>
      </c>
      <c r="G138" s="246"/>
      <c r="H138" s="246"/>
      <c r="I138" s="246"/>
      <c r="K138" s="156">
        <v>38.72</v>
      </c>
      <c r="R138" s="157"/>
      <c r="T138" s="158"/>
      <c r="AA138" s="159"/>
      <c r="AT138" s="155" t="s">
        <v>159</v>
      </c>
      <c r="AU138" s="155" t="s">
        <v>105</v>
      </c>
      <c r="AV138" s="10" t="s">
        <v>105</v>
      </c>
      <c r="AW138" s="10" t="s">
        <v>36</v>
      </c>
      <c r="AX138" s="10" t="s">
        <v>79</v>
      </c>
      <c r="AY138" s="155" t="s">
        <v>147</v>
      </c>
    </row>
    <row r="139" spans="2:65" s="1" customFormat="1" ht="25.5" customHeight="1" x14ac:dyDescent="0.3">
      <c r="B139" s="34"/>
      <c r="C139" s="147" t="s">
        <v>181</v>
      </c>
      <c r="D139" s="147" t="s">
        <v>148</v>
      </c>
      <c r="E139" s="148" t="s">
        <v>196</v>
      </c>
      <c r="F139" s="241" t="s">
        <v>197</v>
      </c>
      <c r="G139" s="241"/>
      <c r="H139" s="241"/>
      <c r="I139" s="241"/>
      <c r="J139" s="149" t="s">
        <v>156</v>
      </c>
      <c r="K139" s="150">
        <v>6.24</v>
      </c>
      <c r="L139" s="242">
        <v>0</v>
      </c>
      <c r="M139" s="243"/>
      <c r="N139" s="244">
        <f>ROUND(L139*K139,0)</f>
        <v>0</v>
      </c>
      <c r="O139" s="244"/>
      <c r="P139" s="244"/>
      <c r="Q139" s="244"/>
      <c r="R139" s="35"/>
      <c r="T139" s="151" t="s">
        <v>23</v>
      </c>
      <c r="U139" s="41" t="s">
        <v>44</v>
      </c>
      <c r="W139" s="152">
        <f>V139*K139</f>
        <v>0</v>
      </c>
      <c r="X139" s="152">
        <v>1.0000000000000001E-5</v>
      </c>
      <c r="Y139" s="152">
        <f>X139*K139</f>
        <v>6.2400000000000012E-5</v>
      </c>
      <c r="Z139" s="152">
        <v>0</v>
      </c>
      <c r="AA139" s="153">
        <f>Z139*K139</f>
        <v>0</v>
      </c>
      <c r="AR139" s="19" t="s">
        <v>152</v>
      </c>
      <c r="AT139" s="19" t="s">
        <v>148</v>
      </c>
      <c r="AU139" s="19" t="s">
        <v>105</v>
      </c>
      <c r="AY139" s="19" t="s">
        <v>147</v>
      </c>
      <c r="BE139" s="100">
        <f>IF(U139="základní",N139,0)</f>
        <v>0</v>
      </c>
      <c r="BF139" s="100">
        <f>IF(U139="snížená",N139,0)</f>
        <v>0</v>
      </c>
      <c r="BG139" s="100">
        <f>IF(U139="zákl. přenesená",N139,0)</f>
        <v>0</v>
      </c>
      <c r="BH139" s="100">
        <f>IF(U139="sníž. přenesená",N139,0)</f>
        <v>0</v>
      </c>
      <c r="BI139" s="100">
        <f>IF(U139="nulová",N139,0)</f>
        <v>0</v>
      </c>
      <c r="BJ139" s="19" t="s">
        <v>11</v>
      </c>
      <c r="BK139" s="100">
        <f>ROUND(L139*K139,0)</f>
        <v>0</v>
      </c>
      <c r="BL139" s="19" t="s">
        <v>152</v>
      </c>
      <c r="BM139" s="19" t="s">
        <v>392</v>
      </c>
    </row>
    <row r="140" spans="2:65" s="10" customFormat="1" ht="16.5" customHeight="1" x14ac:dyDescent="0.3">
      <c r="B140" s="154"/>
      <c r="E140" s="155" t="s">
        <v>23</v>
      </c>
      <c r="F140" s="245" t="s">
        <v>393</v>
      </c>
      <c r="G140" s="246"/>
      <c r="H140" s="246"/>
      <c r="I140" s="246"/>
      <c r="K140" s="156">
        <v>6.24</v>
      </c>
      <c r="R140" s="157"/>
      <c r="T140" s="158"/>
      <c r="AA140" s="159"/>
      <c r="AT140" s="155" t="s">
        <v>159</v>
      </c>
      <c r="AU140" s="155" t="s">
        <v>105</v>
      </c>
      <c r="AV140" s="10" t="s">
        <v>105</v>
      </c>
      <c r="AW140" s="10" t="s">
        <v>36</v>
      </c>
      <c r="AX140" s="10" t="s">
        <v>11</v>
      </c>
      <c r="AY140" s="155" t="s">
        <v>147</v>
      </c>
    </row>
    <row r="141" spans="2:65" s="1" customFormat="1" ht="25.5" customHeight="1" x14ac:dyDescent="0.3">
      <c r="B141" s="34"/>
      <c r="C141" s="147" t="s">
        <v>185</v>
      </c>
      <c r="D141" s="147" t="s">
        <v>148</v>
      </c>
      <c r="E141" s="148" t="s">
        <v>394</v>
      </c>
      <c r="F141" s="241" t="s">
        <v>395</v>
      </c>
      <c r="G141" s="241"/>
      <c r="H141" s="241"/>
      <c r="I141" s="241"/>
      <c r="J141" s="149" t="s">
        <v>170</v>
      </c>
      <c r="K141" s="150">
        <v>6.0999999999999999E-2</v>
      </c>
      <c r="L141" s="242">
        <v>0</v>
      </c>
      <c r="M141" s="243"/>
      <c r="N141" s="244">
        <f>ROUND(L141*K141,0)</f>
        <v>0</v>
      </c>
      <c r="O141" s="244"/>
      <c r="P141" s="244"/>
      <c r="Q141" s="244"/>
      <c r="R141" s="35"/>
      <c r="T141" s="151" t="s">
        <v>23</v>
      </c>
      <c r="U141" s="41" t="s">
        <v>44</v>
      </c>
      <c r="W141" s="152">
        <f>V141*K141</f>
        <v>0</v>
      </c>
      <c r="X141" s="152">
        <v>2.2563399999999998</v>
      </c>
      <c r="Y141" s="152">
        <f>X141*K141</f>
        <v>0.13763673999999998</v>
      </c>
      <c r="Z141" s="152">
        <v>0</v>
      </c>
      <c r="AA141" s="153">
        <f>Z141*K141</f>
        <v>0</v>
      </c>
      <c r="AR141" s="19" t="s">
        <v>152</v>
      </c>
      <c r="AT141" s="19" t="s">
        <v>148</v>
      </c>
      <c r="AU141" s="19" t="s">
        <v>105</v>
      </c>
      <c r="AY141" s="19" t="s">
        <v>147</v>
      </c>
      <c r="BE141" s="100">
        <f>IF(U141="základní",N141,0)</f>
        <v>0</v>
      </c>
      <c r="BF141" s="100">
        <f>IF(U141="snížená",N141,0)</f>
        <v>0</v>
      </c>
      <c r="BG141" s="100">
        <f>IF(U141="zákl. přenesená",N141,0)</f>
        <v>0</v>
      </c>
      <c r="BH141" s="100">
        <f>IF(U141="sníž. přenesená",N141,0)</f>
        <v>0</v>
      </c>
      <c r="BI141" s="100">
        <f>IF(U141="nulová",N141,0)</f>
        <v>0</v>
      </c>
      <c r="BJ141" s="19" t="s">
        <v>11</v>
      </c>
      <c r="BK141" s="100">
        <f>ROUND(L141*K141,0)</f>
        <v>0</v>
      </c>
      <c r="BL141" s="19" t="s">
        <v>152</v>
      </c>
      <c r="BM141" s="19" t="s">
        <v>396</v>
      </c>
    </row>
    <row r="142" spans="2:65" s="10" customFormat="1" ht="16.5" customHeight="1" x14ac:dyDescent="0.3">
      <c r="B142" s="154"/>
      <c r="E142" s="155" t="s">
        <v>23</v>
      </c>
      <c r="F142" s="245" t="s">
        <v>397</v>
      </c>
      <c r="G142" s="246"/>
      <c r="H142" s="246"/>
      <c r="I142" s="246"/>
      <c r="K142" s="156">
        <v>6.0999999999999999E-2</v>
      </c>
      <c r="R142" s="157"/>
      <c r="T142" s="158"/>
      <c r="AA142" s="159"/>
      <c r="AT142" s="155" t="s">
        <v>159</v>
      </c>
      <c r="AU142" s="155" t="s">
        <v>105</v>
      </c>
      <c r="AV142" s="10" t="s">
        <v>105</v>
      </c>
      <c r="AW142" s="10" t="s">
        <v>36</v>
      </c>
      <c r="AX142" s="10" t="s">
        <v>11</v>
      </c>
      <c r="AY142" s="155" t="s">
        <v>147</v>
      </c>
    </row>
    <row r="143" spans="2:65" s="1" customFormat="1" ht="25.5" customHeight="1" x14ac:dyDescent="0.3">
      <c r="B143" s="34"/>
      <c r="C143" s="147" t="s">
        <v>195</v>
      </c>
      <c r="D143" s="147" t="s">
        <v>148</v>
      </c>
      <c r="E143" s="148" t="s">
        <v>398</v>
      </c>
      <c r="F143" s="241" t="s">
        <v>399</v>
      </c>
      <c r="G143" s="241"/>
      <c r="H143" s="241"/>
      <c r="I143" s="241"/>
      <c r="J143" s="149" t="s">
        <v>344</v>
      </c>
      <c r="K143" s="150">
        <v>2</v>
      </c>
      <c r="L143" s="242">
        <v>0</v>
      </c>
      <c r="M143" s="243"/>
      <c r="N143" s="244">
        <f>ROUND(L143*K143,0)</f>
        <v>0</v>
      </c>
      <c r="O143" s="244"/>
      <c r="P143" s="244"/>
      <c r="Q143" s="244"/>
      <c r="R143" s="35"/>
      <c r="T143" s="151" t="s">
        <v>23</v>
      </c>
      <c r="U143" s="41" t="s">
        <v>44</v>
      </c>
      <c r="W143" s="152">
        <f>V143*K143</f>
        <v>0</v>
      </c>
      <c r="X143" s="152">
        <v>4.684E-2</v>
      </c>
      <c r="Y143" s="152">
        <f>X143*K143</f>
        <v>9.3679999999999999E-2</v>
      </c>
      <c r="Z143" s="152">
        <v>0</v>
      </c>
      <c r="AA143" s="153">
        <f>Z143*K143</f>
        <v>0</v>
      </c>
      <c r="AR143" s="19" t="s">
        <v>152</v>
      </c>
      <c r="AT143" s="19" t="s">
        <v>148</v>
      </c>
      <c r="AU143" s="19" t="s">
        <v>105</v>
      </c>
      <c r="AY143" s="19" t="s">
        <v>147</v>
      </c>
      <c r="BE143" s="100">
        <f>IF(U143="základní",N143,0)</f>
        <v>0</v>
      </c>
      <c r="BF143" s="100">
        <f>IF(U143="snížená",N143,0)</f>
        <v>0</v>
      </c>
      <c r="BG143" s="100">
        <f>IF(U143="zákl. přenesená",N143,0)</f>
        <v>0</v>
      </c>
      <c r="BH143" s="100">
        <f>IF(U143="sníž. přenesená",N143,0)</f>
        <v>0</v>
      </c>
      <c r="BI143" s="100">
        <f>IF(U143="nulová",N143,0)</f>
        <v>0</v>
      </c>
      <c r="BJ143" s="19" t="s">
        <v>11</v>
      </c>
      <c r="BK143" s="100">
        <f>ROUND(L143*K143,0)</f>
        <v>0</v>
      </c>
      <c r="BL143" s="19" t="s">
        <v>152</v>
      </c>
      <c r="BM143" s="19" t="s">
        <v>400</v>
      </c>
    </row>
    <row r="144" spans="2:65" s="1" customFormat="1" ht="25.5" customHeight="1" x14ac:dyDescent="0.3">
      <c r="B144" s="34"/>
      <c r="C144" s="166" t="s">
        <v>200</v>
      </c>
      <c r="D144" s="166" t="s">
        <v>277</v>
      </c>
      <c r="E144" s="167" t="s">
        <v>401</v>
      </c>
      <c r="F144" s="253" t="s">
        <v>402</v>
      </c>
      <c r="G144" s="253"/>
      <c r="H144" s="253"/>
      <c r="I144" s="253"/>
      <c r="J144" s="168" t="s">
        <v>344</v>
      </c>
      <c r="K144" s="169">
        <v>2</v>
      </c>
      <c r="L144" s="254">
        <v>0</v>
      </c>
      <c r="M144" s="255"/>
      <c r="N144" s="256">
        <f>ROUND(L144*K144,0)</f>
        <v>0</v>
      </c>
      <c r="O144" s="244"/>
      <c r="P144" s="244"/>
      <c r="Q144" s="244"/>
      <c r="R144" s="35"/>
      <c r="T144" s="151" t="s">
        <v>23</v>
      </c>
      <c r="U144" s="41" t="s">
        <v>44</v>
      </c>
      <c r="W144" s="152">
        <f>V144*K144</f>
        <v>0</v>
      </c>
      <c r="X144" s="152">
        <v>1.14E-2</v>
      </c>
      <c r="Y144" s="152">
        <f>X144*K144</f>
        <v>2.2800000000000001E-2</v>
      </c>
      <c r="Z144" s="152">
        <v>0</v>
      </c>
      <c r="AA144" s="153">
        <f>Z144*K144</f>
        <v>0</v>
      </c>
      <c r="AR144" s="19" t="s">
        <v>181</v>
      </c>
      <c r="AT144" s="19" t="s">
        <v>277</v>
      </c>
      <c r="AU144" s="19" t="s">
        <v>105</v>
      </c>
      <c r="AY144" s="19" t="s">
        <v>147</v>
      </c>
      <c r="BE144" s="100">
        <f>IF(U144="základní",N144,0)</f>
        <v>0</v>
      </c>
      <c r="BF144" s="100">
        <f>IF(U144="snížená",N144,0)</f>
        <v>0</v>
      </c>
      <c r="BG144" s="100">
        <f>IF(U144="zákl. přenesená",N144,0)</f>
        <v>0</v>
      </c>
      <c r="BH144" s="100">
        <f>IF(U144="sníž. přenesená",N144,0)</f>
        <v>0</v>
      </c>
      <c r="BI144" s="100">
        <f>IF(U144="nulová",N144,0)</f>
        <v>0</v>
      </c>
      <c r="BJ144" s="19" t="s">
        <v>11</v>
      </c>
      <c r="BK144" s="100">
        <f>ROUND(L144*K144,0)</f>
        <v>0</v>
      </c>
      <c r="BL144" s="19" t="s">
        <v>152</v>
      </c>
      <c r="BM144" s="19" t="s">
        <v>403</v>
      </c>
    </row>
    <row r="145" spans="2:65" s="1" customFormat="1" ht="25.5" customHeight="1" x14ac:dyDescent="0.3">
      <c r="B145" s="34"/>
      <c r="C145" s="147" t="s">
        <v>204</v>
      </c>
      <c r="D145" s="147" t="s">
        <v>148</v>
      </c>
      <c r="E145" s="148" t="s">
        <v>404</v>
      </c>
      <c r="F145" s="241" t="s">
        <v>405</v>
      </c>
      <c r="G145" s="241"/>
      <c r="H145" s="241"/>
      <c r="I145" s="241"/>
      <c r="J145" s="149" t="s">
        <v>344</v>
      </c>
      <c r="K145" s="150">
        <v>1</v>
      </c>
      <c r="L145" s="242">
        <v>0</v>
      </c>
      <c r="M145" s="243"/>
      <c r="N145" s="244">
        <f>ROUND(L145*K145,0)</f>
        <v>0</v>
      </c>
      <c r="O145" s="244"/>
      <c r="P145" s="244"/>
      <c r="Q145" s="244"/>
      <c r="R145" s="35"/>
      <c r="T145" s="151" t="s">
        <v>23</v>
      </c>
      <c r="U145" s="41" t="s">
        <v>44</v>
      </c>
      <c r="W145" s="152">
        <f>V145*K145</f>
        <v>0</v>
      </c>
      <c r="X145" s="152">
        <v>0.44169999999999998</v>
      </c>
      <c r="Y145" s="152">
        <f>X145*K145</f>
        <v>0.44169999999999998</v>
      </c>
      <c r="Z145" s="152">
        <v>0</v>
      </c>
      <c r="AA145" s="153">
        <f>Z145*K145</f>
        <v>0</v>
      </c>
      <c r="AR145" s="19" t="s">
        <v>152</v>
      </c>
      <c r="AT145" s="19" t="s">
        <v>148</v>
      </c>
      <c r="AU145" s="19" t="s">
        <v>105</v>
      </c>
      <c r="AY145" s="19" t="s">
        <v>147</v>
      </c>
      <c r="BE145" s="100">
        <f>IF(U145="základní",N145,0)</f>
        <v>0</v>
      </c>
      <c r="BF145" s="100">
        <f>IF(U145="snížená",N145,0)</f>
        <v>0</v>
      </c>
      <c r="BG145" s="100">
        <f>IF(U145="zákl. přenesená",N145,0)</f>
        <v>0</v>
      </c>
      <c r="BH145" s="100">
        <f>IF(U145="sníž. přenesená",N145,0)</f>
        <v>0</v>
      </c>
      <c r="BI145" s="100">
        <f>IF(U145="nulová",N145,0)</f>
        <v>0</v>
      </c>
      <c r="BJ145" s="19" t="s">
        <v>11</v>
      </c>
      <c r="BK145" s="100">
        <f>ROUND(L145*K145,0)</f>
        <v>0</v>
      </c>
      <c r="BL145" s="19" t="s">
        <v>152</v>
      </c>
      <c r="BM145" s="19" t="s">
        <v>406</v>
      </c>
    </row>
    <row r="146" spans="2:65" s="1" customFormat="1" ht="25.5" customHeight="1" x14ac:dyDescent="0.3">
      <c r="B146" s="34"/>
      <c r="C146" s="166" t="s">
        <v>209</v>
      </c>
      <c r="D146" s="166" t="s">
        <v>277</v>
      </c>
      <c r="E146" s="167" t="s">
        <v>407</v>
      </c>
      <c r="F146" s="253" t="s">
        <v>408</v>
      </c>
      <c r="G146" s="253"/>
      <c r="H146" s="253"/>
      <c r="I146" s="253"/>
      <c r="J146" s="168" t="s">
        <v>344</v>
      </c>
      <c r="K146" s="169">
        <v>1</v>
      </c>
      <c r="L146" s="254">
        <v>0</v>
      </c>
      <c r="M146" s="255"/>
      <c r="N146" s="256">
        <f>ROUND(L146*K146,0)</f>
        <v>0</v>
      </c>
      <c r="O146" s="244"/>
      <c r="P146" s="244"/>
      <c r="Q146" s="244"/>
      <c r="R146" s="35"/>
      <c r="T146" s="151" t="s">
        <v>23</v>
      </c>
      <c r="U146" s="41" t="s">
        <v>44</v>
      </c>
      <c r="W146" s="152">
        <f>V146*K146</f>
        <v>0</v>
      </c>
      <c r="X146" s="152">
        <v>1.847E-2</v>
      </c>
      <c r="Y146" s="152">
        <f>X146*K146</f>
        <v>1.847E-2</v>
      </c>
      <c r="Z146" s="152">
        <v>0</v>
      </c>
      <c r="AA146" s="153">
        <f>Z146*K146</f>
        <v>0</v>
      </c>
      <c r="AR146" s="19" t="s">
        <v>181</v>
      </c>
      <c r="AT146" s="19" t="s">
        <v>277</v>
      </c>
      <c r="AU146" s="19" t="s">
        <v>105</v>
      </c>
      <c r="AY146" s="19" t="s">
        <v>147</v>
      </c>
      <c r="BE146" s="100">
        <f>IF(U146="základní",N146,0)</f>
        <v>0</v>
      </c>
      <c r="BF146" s="100">
        <f>IF(U146="snížená",N146,0)</f>
        <v>0</v>
      </c>
      <c r="BG146" s="100">
        <f>IF(U146="zákl. přenesená",N146,0)</f>
        <v>0</v>
      </c>
      <c r="BH146" s="100">
        <f>IF(U146="sníž. přenesená",N146,0)</f>
        <v>0</v>
      </c>
      <c r="BI146" s="100">
        <f>IF(U146="nulová",N146,0)</f>
        <v>0</v>
      </c>
      <c r="BJ146" s="19" t="s">
        <v>11</v>
      </c>
      <c r="BK146" s="100">
        <f>ROUND(L146*K146,0)</f>
        <v>0</v>
      </c>
      <c r="BL146" s="19" t="s">
        <v>152</v>
      </c>
      <c r="BM146" s="19" t="s">
        <v>409</v>
      </c>
    </row>
    <row r="147" spans="2:65" s="1" customFormat="1" ht="25.5" customHeight="1" x14ac:dyDescent="0.3">
      <c r="B147" s="34"/>
      <c r="C147" s="147" t="s">
        <v>227</v>
      </c>
      <c r="D147" s="147" t="s">
        <v>148</v>
      </c>
      <c r="E147" s="148" t="s">
        <v>154</v>
      </c>
      <c r="F147" s="241" t="s">
        <v>410</v>
      </c>
      <c r="G147" s="241"/>
      <c r="H147" s="241"/>
      <c r="I147" s="241"/>
      <c r="J147" s="149" t="s">
        <v>156</v>
      </c>
      <c r="K147" s="150">
        <v>63.04</v>
      </c>
      <c r="L147" s="242">
        <v>0</v>
      </c>
      <c r="M147" s="243"/>
      <c r="N147" s="244">
        <f>ROUND(L147*K147,0)</f>
        <v>0</v>
      </c>
      <c r="O147" s="244"/>
      <c r="P147" s="244"/>
      <c r="Q147" s="244"/>
      <c r="R147" s="35"/>
      <c r="T147" s="151" t="s">
        <v>23</v>
      </c>
      <c r="U147" s="41" t="s">
        <v>44</v>
      </c>
      <c r="W147" s="152">
        <f>V147*K147</f>
        <v>0</v>
      </c>
      <c r="X147" s="152">
        <v>1.5E-3</v>
      </c>
      <c r="Y147" s="152">
        <f>X147*K147</f>
        <v>9.4560000000000005E-2</v>
      </c>
      <c r="Z147" s="152">
        <v>0</v>
      </c>
      <c r="AA147" s="153">
        <f>Z147*K147</f>
        <v>0</v>
      </c>
      <c r="AR147" s="19" t="s">
        <v>152</v>
      </c>
      <c r="AT147" s="19" t="s">
        <v>148</v>
      </c>
      <c r="AU147" s="19" t="s">
        <v>105</v>
      </c>
      <c r="AY147" s="19" t="s">
        <v>147</v>
      </c>
      <c r="BE147" s="100">
        <f>IF(U147="základní",N147,0)</f>
        <v>0</v>
      </c>
      <c r="BF147" s="100">
        <f>IF(U147="snížená",N147,0)</f>
        <v>0</v>
      </c>
      <c r="BG147" s="100">
        <f>IF(U147="zákl. přenesená",N147,0)</f>
        <v>0</v>
      </c>
      <c r="BH147" s="100">
        <f>IF(U147="sníž. přenesená",N147,0)</f>
        <v>0</v>
      </c>
      <c r="BI147" s="100">
        <f>IF(U147="nulová",N147,0)</f>
        <v>0</v>
      </c>
      <c r="BJ147" s="19" t="s">
        <v>11</v>
      </c>
      <c r="BK147" s="100">
        <f>ROUND(L147*K147,0)</f>
        <v>0</v>
      </c>
      <c r="BL147" s="19" t="s">
        <v>152</v>
      </c>
      <c r="BM147" s="19" t="s">
        <v>411</v>
      </c>
    </row>
    <row r="148" spans="2:65" s="10" customFormat="1" ht="16.5" customHeight="1" x14ac:dyDescent="0.3">
      <c r="B148" s="154"/>
      <c r="E148" s="155" t="s">
        <v>23</v>
      </c>
      <c r="F148" s="245" t="s">
        <v>412</v>
      </c>
      <c r="G148" s="246"/>
      <c r="H148" s="246"/>
      <c r="I148" s="246"/>
      <c r="K148" s="156">
        <v>29.4</v>
      </c>
      <c r="R148" s="157"/>
      <c r="T148" s="158"/>
      <c r="AA148" s="159"/>
      <c r="AT148" s="155" t="s">
        <v>159</v>
      </c>
      <c r="AU148" s="155" t="s">
        <v>105</v>
      </c>
      <c r="AV148" s="10" t="s">
        <v>105</v>
      </c>
      <c r="AW148" s="10" t="s">
        <v>36</v>
      </c>
      <c r="AX148" s="10" t="s">
        <v>79</v>
      </c>
      <c r="AY148" s="155" t="s">
        <v>147</v>
      </c>
    </row>
    <row r="149" spans="2:65" s="10" customFormat="1" ht="16.5" customHeight="1" x14ac:dyDescent="0.3">
      <c r="B149" s="154"/>
      <c r="E149" s="155" t="s">
        <v>23</v>
      </c>
      <c r="F149" s="247" t="s">
        <v>413</v>
      </c>
      <c r="G149" s="248"/>
      <c r="H149" s="248"/>
      <c r="I149" s="248"/>
      <c r="K149" s="156">
        <v>33.64</v>
      </c>
      <c r="R149" s="157"/>
      <c r="T149" s="158"/>
      <c r="AA149" s="159"/>
      <c r="AT149" s="155" t="s">
        <v>159</v>
      </c>
      <c r="AU149" s="155" t="s">
        <v>105</v>
      </c>
      <c r="AV149" s="10" t="s">
        <v>105</v>
      </c>
      <c r="AW149" s="10" t="s">
        <v>36</v>
      </c>
      <c r="AX149" s="10" t="s">
        <v>79</v>
      </c>
      <c r="AY149" s="155" t="s">
        <v>147</v>
      </c>
    </row>
    <row r="150" spans="2:65" s="1" customFormat="1" ht="16.5" customHeight="1" x14ac:dyDescent="0.3">
      <c r="B150" s="34"/>
      <c r="C150" s="147" t="s">
        <v>12</v>
      </c>
      <c r="D150" s="147" t="s">
        <v>148</v>
      </c>
      <c r="E150" s="148" t="s">
        <v>414</v>
      </c>
      <c r="F150" s="241" t="s">
        <v>415</v>
      </c>
      <c r="G150" s="241"/>
      <c r="H150" s="241"/>
      <c r="I150" s="241"/>
      <c r="J150" s="149" t="s">
        <v>151</v>
      </c>
      <c r="K150" s="150">
        <v>10.4</v>
      </c>
      <c r="L150" s="242">
        <v>0</v>
      </c>
      <c r="M150" s="243"/>
      <c r="N150" s="244">
        <f>ROUND(L150*K150,0)</f>
        <v>0</v>
      </c>
      <c r="O150" s="244"/>
      <c r="P150" s="244"/>
      <c r="Q150" s="244"/>
      <c r="R150" s="35"/>
      <c r="T150" s="151" t="s">
        <v>23</v>
      </c>
      <c r="U150" s="41" t="s">
        <v>44</v>
      </c>
      <c r="W150" s="152">
        <f>V150*K150</f>
        <v>0</v>
      </c>
      <c r="X150" s="152">
        <v>1.2E-4</v>
      </c>
      <c r="Y150" s="152">
        <f>X150*K150</f>
        <v>1.248E-3</v>
      </c>
      <c r="Z150" s="152">
        <v>0</v>
      </c>
      <c r="AA150" s="153">
        <f>Z150*K150</f>
        <v>0</v>
      </c>
      <c r="AR150" s="19" t="s">
        <v>152</v>
      </c>
      <c r="AT150" s="19" t="s">
        <v>148</v>
      </c>
      <c r="AU150" s="19" t="s">
        <v>105</v>
      </c>
      <c r="AY150" s="19" t="s">
        <v>147</v>
      </c>
      <c r="BE150" s="100">
        <f>IF(U150="základní",N150,0)</f>
        <v>0</v>
      </c>
      <c r="BF150" s="100">
        <f>IF(U150="snížená",N150,0)</f>
        <v>0</v>
      </c>
      <c r="BG150" s="100">
        <f>IF(U150="zákl. přenesená",N150,0)</f>
        <v>0</v>
      </c>
      <c r="BH150" s="100">
        <f>IF(U150="sníž. přenesená",N150,0)</f>
        <v>0</v>
      </c>
      <c r="BI150" s="100">
        <f>IF(U150="nulová",N150,0)</f>
        <v>0</v>
      </c>
      <c r="BJ150" s="19" t="s">
        <v>11</v>
      </c>
      <c r="BK150" s="100">
        <f>ROUND(L150*K150,0)</f>
        <v>0</v>
      </c>
      <c r="BL150" s="19" t="s">
        <v>152</v>
      </c>
      <c r="BM150" s="19" t="s">
        <v>416</v>
      </c>
    </row>
    <row r="151" spans="2:65" s="10" customFormat="1" ht="16.5" customHeight="1" x14ac:dyDescent="0.3">
      <c r="B151" s="154"/>
      <c r="E151" s="155" t="s">
        <v>23</v>
      </c>
      <c r="F151" s="245" t="s">
        <v>417</v>
      </c>
      <c r="G151" s="246"/>
      <c r="H151" s="246"/>
      <c r="I151" s="246"/>
      <c r="K151" s="156">
        <v>10.4</v>
      </c>
      <c r="R151" s="157"/>
      <c r="T151" s="158"/>
      <c r="AA151" s="159"/>
      <c r="AT151" s="155" t="s">
        <v>159</v>
      </c>
      <c r="AU151" s="155" t="s">
        <v>105</v>
      </c>
      <c r="AV151" s="10" t="s">
        <v>105</v>
      </c>
      <c r="AW151" s="10" t="s">
        <v>36</v>
      </c>
      <c r="AX151" s="10" t="s">
        <v>11</v>
      </c>
      <c r="AY151" s="155" t="s">
        <v>147</v>
      </c>
    </row>
    <row r="152" spans="2:65" s="1" customFormat="1" ht="25.5" customHeight="1" x14ac:dyDescent="0.3">
      <c r="B152" s="34"/>
      <c r="C152" s="147" t="s">
        <v>237</v>
      </c>
      <c r="D152" s="147" t="s">
        <v>148</v>
      </c>
      <c r="E152" s="148" t="s">
        <v>161</v>
      </c>
      <c r="F152" s="241" t="s">
        <v>162</v>
      </c>
      <c r="G152" s="241"/>
      <c r="H152" s="241"/>
      <c r="I152" s="241"/>
      <c r="J152" s="149" t="s">
        <v>151</v>
      </c>
      <c r="K152" s="150">
        <v>10</v>
      </c>
      <c r="L152" s="242">
        <v>0</v>
      </c>
      <c r="M152" s="243"/>
      <c r="N152" s="244">
        <f>ROUND(L152*K152,0)</f>
        <v>0</v>
      </c>
      <c r="O152" s="244"/>
      <c r="P152" s="244"/>
      <c r="Q152" s="244"/>
      <c r="R152" s="35"/>
      <c r="T152" s="151" t="s">
        <v>23</v>
      </c>
      <c r="U152" s="41" t="s">
        <v>44</v>
      </c>
      <c r="W152" s="152">
        <f>V152*K152</f>
        <v>0</v>
      </c>
      <c r="X152" s="152">
        <v>9.4000000000000004E-3</v>
      </c>
      <c r="Y152" s="152">
        <f>X152*K152</f>
        <v>9.4E-2</v>
      </c>
      <c r="Z152" s="152">
        <v>0</v>
      </c>
      <c r="AA152" s="153">
        <f>Z152*K152</f>
        <v>0</v>
      </c>
      <c r="AR152" s="19" t="s">
        <v>152</v>
      </c>
      <c r="AT152" s="19" t="s">
        <v>148</v>
      </c>
      <c r="AU152" s="19" t="s">
        <v>105</v>
      </c>
      <c r="AY152" s="19" t="s">
        <v>147</v>
      </c>
      <c r="BE152" s="100">
        <f>IF(U152="základní",N152,0)</f>
        <v>0</v>
      </c>
      <c r="BF152" s="100">
        <f>IF(U152="snížená",N152,0)</f>
        <v>0</v>
      </c>
      <c r="BG152" s="100">
        <f>IF(U152="zákl. přenesená",N152,0)</f>
        <v>0</v>
      </c>
      <c r="BH152" s="100">
        <f>IF(U152="sníž. přenesená",N152,0)</f>
        <v>0</v>
      </c>
      <c r="BI152" s="100">
        <f>IF(U152="nulová",N152,0)</f>
        <v>0</v>
      </c>
      <c r="BJ152" s="19" t="s">
        <v>11</v>
      </c>
      <c r="BK152" s="100">
        <f>ROUND(L152*K152,0)</f>
        <v>0</v>
      </c>
      <c r="BL152" s="19" t="s">
        <v>152</v>
      </c>
      <c r="BM152" s="19" t="s">
        <v>418</v>
      </c>
    </row>
    <row r="153" spans="2:65" s="1" customFormat="1" ht="25.5" customHeight="1" x14ac:dyDescent="0.3">
      <c r="B153" s="34"/>
      <c r="C153" s="147" t="s">
        <v>242</v>
      </c>
      <c r="D153" s="147" t="s">
        <v>148</v>
      </c>
      <c r="E153" s="148" t="s">
        <v>164</v>
      </c>
      <c r="F153" s="241" t="s">
        <v>165</v>
      </c>
      <c r="G153" s="241"/>
      <c r="H153" s="241"/>
      <c r="I153" s="241"/>
      <c r="J153" s="149" t="s">
        <v>151</v>
      </c>
      <c r="K153" s="150">
        <v>10</v>
      </c>
      <c r="L153" s="242">
        <v>0</v>
      </c>
      <c r="M153" s="243"/>
      <c r="N153" s="244">
        <f>ROUND(L153*K153,0)</f>
        <v>0</v>
      </c>
      <c r="O153" s="244"/>
      <c r="P153" s="244"/>
      <c r="Q153" s="244"/>
      <c r="R153" s="35"/>
      <c r="T153" s="151" t="s">
        <v>23</v>
      </c>
      <c r="U153" s="41" t="s">
        <v>44</v>
      </c>
      <c r="W153" s="152">
        <f>V153*K153</f>
        <v>0</v>
      </c>
      <c r="X153" s="152">
        <v>0</v>
      </c>
      <c r="Y153" s="152">
        <f>X153*K153</f>
        <v>0</v>
      </c>
      <c r="Z153" s="152">
        <v>0</v>
      </c>
      <c r="AA153" s="153">
        <f>Z153*K153</f>
        <v>0</v>
      </c>
      <c r="AR153" s="19" t="s">
        <v>152</v>
      </c>
      <c r="AT153" s="19" t="s">
        <v>148</v>
      </c>
      <c r="AU153" s="19" t="s">
        <v>105</v>
      </c>
      <c r="AY153" s="19" t="s">
        <v>147</v>
      </c>
      <c r="BE153" s="100">
        <f>IF(U153="základní",N153,0)</f>
        <v>0</v>
      </c>
      <c r="BF153" s="100">
        <f>IF(U153="snížená",N153,0)</f>
        <v>0</v>
      </c>
      <c r="BG153" s="100">
        <f>IF(U153="zákl. přenesená",N153,0)</f>
        <v>0</v>
      </c>
      <c r="BH153" s="100">
        <f>IF(U153="sníž. přenesená",N153,0)</f>
        <v>0</v>
      </c>
      <c r="BI153" s="100">
        <f>IF(U153="nulová",N153,0)</f>
        <v>0</v>
      </c>
      <c r="BJ153" s="19" t="s">
        <v>11</v>
      </c>
      <c r="BK153" s="100">
        <f>ROUND(L153*K153,0)</f>
        <v>0</v>
      </c>
      <c r="BL153" s="19" t="s">
        <v>152</v>
      </c>
      <c r="BM153" s="19" t="s">
        <v>419</v>
      </c>
    </row>
    <row r="154" spans="2:65" s="9" customFormat="1" ht="29.85" customHeight="1" x14ac:dyDescent="0.3">
      <c r="B154" s="137"/>
      <c r="D154" s="146" t="s">
        <v>117</v>
      </c>
      <c r="E154" s="146"/>
      <c r="F154" s="146"/>
      <c r="G154" s="146"/>
      <c r="H154" s="146"/>
      <c r="I154" s="146"/>
      <c r="J154" s="146"/>
      <c r="K154" s="146"/>
      <c r="L154" s="146"/>
      <c r="M154" s="146"/>
      <c r="N154" s="262">
        <f>BK154</f>
        <v>0</v>
      </c>
      <c r="O154" s="263"/>
      <c r="P154" s="263"/>
      <c r="Q154" s="263"/>
      <c r="R154" s="139"/>
      <c r="T154" s="140"/>
      <c r="W154" s="141">
        <f>SUM(W155:W170)</f>
        <v>0</v>
      </c>
      <c r="Y154" s="141">
        <f>SUM(Y155:Y170)</f>
        <v>0.14796999999999999</v>
      </c>
      <c r="AA154" s="142">
        <f>SUM(AA155:AA170)</f>
        <v>7.6149800000000001</v>
      </c>
      <c r="AR154" s="143" t="s">
        <v>11</v>
      </c>
      <c r="AT154" s="144" t="s">
        <v>78</v>
      </c>
      <c r="AU154" s="144" t="s">
        <v>11</v>
      </c>
      <c r="AY154" s="143" t="s">
        <v>147</v>
      </c>
      <c r="BK154" s="145">
        <f>SUM(BK155:BK170)</f>
        <v>0</v>
      </c>
    </row>
    <row r="155" spans="2:65" s="1" customFormat="1" ht="25.5" customHeight="1" x14ac:dyDescent="0.3">
      <c r="B155" s="34"/>
      <c r="C155" s="147" t="s">
        <v>247</v>
      </c>
      <c r="D155" s="147" t="s">
        <v>148</v>
      </c>
      <c r="E155" s="148" t="s">
        <v>420</v>
      </c>
      <c r="F155" s="241" t="s">
        <v>421</v>
      </c>
      <c r="G155" s="241"/>
      <c r="H155" s="241"/>
      <c r="I155" s="241"/>
      <c r="J155" s="149" t="s">
        <v>151</v>
      </c>
      <c r="K155" s="150">
        <v>47.171999999999997</v>
      </c>
      <c r="L155" s="242">
        <v>0</v>
      </c>
      <c r="M155" s="243"/>
      <c r="N155" s="244">
        <f>ROUND(L155*K155,0)</f>
        <v>0</v>
      </c>
      <c r="O155" s="244"/>
      <c r="P155" s="244"/>
      <c r="Q155" s="244"/>
      <c r="R155" s="35"/>
      <c r="T155" s="151" t="s">
        <v>23</v>
      </c>
      <c r="U155" s="41" t="s">
        <v>44</v>
      </c>
      <c r="W155" s="152">
        <f>V155*K155</f>
        <v>0</v>
      </c>
      <c r="X155" s="152">
        <v>0</v>
      </c>
      <c r="Y155" s="152">
        <f>X155*K155</f>
        <v>0</v>
      </c>
      <c r="Z155" s="152">
        <v>0</v>
      </c>
      <c r="AA155" s="153">
        <f>Z155*K155</f>
        <v>0</v>
      </c>
      <c r="AR155" s="19" t="s">
        <v>152</v>
      </c>
      <c r="AT155" s="19" t="s">
        <v>148</v>
      </c>
      <c r="AU155" s="19" t="s">
        <v>105</v>
      </c>
      <c r="AY155" s="19" t="s">
        <v>147</v>
      </c>
      <c r="BE155" s="100">
        <f>IF(U155="základní",N155,0)</f>
        <v>0</v>
      </c>
      <c r="BF155" s="100">
        <f>IF(U155="snížená",N155,0)</f>
        <v>0</v>
      </c>
      <c r="BG155" s="100">
        <f>IF(U155="zákl. přenesená",N155,0)</f>
        <v>0</v>
      </c>
      <c r="BH155" s="100">
        <f>IF(U155="sníž. přenesená",N155,0)</f>
        <v>0</v>
      </c>
      <c r="BI155" s="100">
        <f>IF(U155="nulová",N155,0)</f>
        <v>0</v>
      </c>
      <c r="BJ155" s="19" t="s">
        <v>11</v>
      </c>
      <c r="BK155" s="100">
        <f>ROUND(L155*K155,0)</f>
        <v>0</v>
      </c>
      <c r="BL155" s="19" t="s">
        <v>152</v>
      </c>
      <c r="BM155" s="19" t="s">
        <v>422</v>
      </c>
    </row>
    <row r="156" spans="2:65" s="10" customFormat="1" ht="16.5" customHeight="1" x14ac:dyDescent="0.3">
      <c r="B156" s="154"/>
      <c r="E156" s="155" t="s">
        <v>23</v>
      </c>
      <c r="F156" s="245" t="s">
        <v>423</v>
      </c>
      <c r="G156" s="246"/>
      <c r="H156" s="246"/>
      <c r="I156" s="246"/>
      <c r="K156" s="156">
        <v>47.171999999999997</v>
      </c>
      <c r="R156" s="157"/>
      <c r="T156" s="158"/>
      <c r="AA156" s="159"/>
      <c r="AT156" s="155" t="s">
        <v>159</v>
      </c>
      <c r="AU156" s="155" t="s">
        <v>105</v>
      </c>
      <c r="AV156" s="10" t="s">
        <v>105</v>
      </c>
      <c r="AW156" s="10" t="s">
        <v>36</v>
      </c>
      <c r="AX156" s="10" t="s">
        <v>11</v>
      </c>
      <c r="AY156" s="155" t="s">
        <v>147</v>
      </c>
    </row>
    <row r="157" spans="2:65" s="1" customFormat="1" ht="25.5" customHeight="1" x14ac:dyDescent="0.3">
      <c r="B157" s="34"/>
      <c r="C157" s="147" t="s">
        <v>252</v>
      </c>
      <c r="D157" s="147" t="s">
        <v>148</v>
      </c>
      <c r="E157" s="148" t="s">
        <v>205</v>
      </c>
      <c r="F157" s="241" t="s">
        <v>206</v>
      </c>
      <c r="G157" s="241"/>
      <c r="H157" s="241"/>
      <c r="I157" s="241"/>
      <c r="J157" s="149" t="s">
        <v>170</v>
      </c>
      <c r="K157" s="150">
        <v>1.839</v>
      </c>
      <c r="L157" s="242">
        <v>0</v>
      </c>
      <c r="M157" s="243"/>
      <c r="N157" s="244">
        <f>ROUND(L157*K157,0)</f>
        <v>0</v>
      </c>
      <c r="O157" s="244"/>
      <c r="P157" s="244"/>
      <c r="Q157" s="244"/>
      <c r="R157" s="35"/>
      <c r="T157" s="151" t="s">
        <v>23</v>
      </c>
      <c r="U157" s="41" t="s">
        <v>44</v>
      </c>
      <c r="W157" s="152">
        <f>V157*K157</f>
        <v>0</v>
      </c>
      <c r="X157" s="152">
        <v>0</v>
      </c>
      <c r="Y157" s="152">
        <f>X157*K157</f>
        <v>0</v>
      </c>
      <c r="Z157" s="152">
        <v>2.2000000000000002</v>
      </c>
      <c r="AA157" s="153">
        <f>Z157*K157</f>
        <v>4.0457999999999998</v>
      </c>
      <c r="AR157" s="19" t="s">
        <v>152</v>
      </c>
      <c r="AT157" s="19" t="s">
        <v>148</v>
      </c>
      <c r="AU157" s="19" t="s">
        <v>105</v>
      </c>
      <c r="AY157" s="19" t="s">
        <v>147</v>
      </c>
      <c r="BE157" s="100">
        <f>IF(U157="základní",N157,0)</f>
        <v>0</v>
      </c>
      <c r="BF157" s="100">
        <f>IF(U157="snížená",N157,0)</f>
        <v>0</v>
      </c>
      <c r="BG157" s="100">
        <f>IF(U157="zákl. přenesená",N157,0)</f>
        <v>0</v>
      </c>
      <c r="BH157" s="100">
        <f>IF(U157="sníž. přenesená",N157,0)</f>
        <v>0</v>
      </c>
      <c r="BI157" s="100">
        <f>IF(U157="nulová",N157,0)</f>
        <v>0</v>
      </c>
      <c r="BJ157" s="19" t="s">
        <v>11</v>
      </c>
      <c r="BK157" s="100">
        <f>ROUND(L157*K157,0)</f>
        <v>0</v>
      </c>
      <c r="BL157" s="19" t="s">
        <v>152</v>
      </c>
      <c r="BM157" s="19" t="s">
        <v>424</v>
      </c>
    </row>
    <row r="158" spans="2:65" s="10" customFormat="1" ht="16.5" customHeight="1" x14ac:dyDescent="0.3">
      <c r="B158" s="154"/>
      <c r="E158" s="155" t="s">
        <v>23</v>
      </c>
      <c r="F158" s="245" t="s">
        <v>425</v>
      </c>
      <c r="G158" s="246"/>
      <c r="H158" s="246"/>
      <c r="I158" s="246"/>
      <c r="K158" s="156">
        <v>1.839</v>
      </c>
      <c r="R158" s="157"/>
      <c r="T158" s="158"/>
      <c r="AA158" s="159"/>
      <c r="AT158" s="155" t="s">
        <v>159</v>
      </c>
      <c r="AU158" s="155" t="s">
        <v>105</v>
      </c>
      <c r="AV158" s="10" t="s">
        <v>105</v>
      </c>
      <c r="AW158" s="10" t="s">
        <v>36</v>
      </c>
      <c r="AX158" s="10" t="s">
        <v>11</v>
      </c>
      <c r="AY158" s="155" t="s">
        <v>147</v>
      </c>
    </row>
    <row r="159" spans="2:65" s="1" customFormat="1" ht="25.5" customHeight="1" x14ac:dyDescent="0.3">
      <c r="B159" s="34"/>
      <c r="C159" s="147" t="s">
        <v>256</v>
      </c>
      <c r="D159" s="147" t="s">
        <v>148</v>
      </c>
      <c r="E159" s="148" t="s">
        <v>210</v>
      </c>
      <c r="F159" s="241" t="s">
        <v>211</v>
      </c>
      <c r="G159" s="241"/>
      <c r="H159" s="241"/>
      <c r="I159" s="241"/>
      <c r="J159" s="149" t="s">
        <v>151</v>
      </c>
      <c r="K159" s="150">
        <v>36.771999999999998</v>
      </c>
      <c r="L159" s="242">
        <v>0</v>
      </c>
      <c r="M159" s="243"/>
      <c r="N159" s="244">
        <f>ROUND(L159*K159,0)</f>
        <v>0</v>
      </c>
      <c r="O159" s="244"/>
      <c r="P159" s="244"/>
      <c r="Q159" s="244"/>
      <c r="R159" s="35"/>
      <c r="T159" s="151" t="s">
        <v>23</v>
      </c>
      <c r="U159" s="41" t="s">
        <v>44</v>
      </c>
      <c r="W159" s="152">
        <f>V159*K159</f>
        <v>0</v>
      </c>
      <c r="X159" s="152">
        <v>0</v>
      </c>
      <c r="Y159" s="152">
        <f>X159*K159</f>
        <v>0</v>
      </c>
      <c r="Z159" s="152">
        <v>3.5000000000000003E-2</v>
      </c>
      <c r="AA159" s="153">
        <f>Z159*K159</f>
        <v>1.2870200000000001</v>
      </c>
      <c r="AR159" s="19" t="s">
        <v>152</v>
      </c>
      <c r="AT159" s="19" t="s">
        <v>148</v>
      </c>
      <c r="AU159" s="19" t="s">
        <v>105</v>
      </c>
      <c r="AY159" s="19" t="s">
        <v>147</v>
      </c>
      <c r="BE159" s="100">
        <f>IF(U159="základní",N159,0)</f>
        <v>0</v>
      </c>
      <c r="BF159" s="100">
        <f>IF(U159="snížená",N159,0)</f>
        <v>0</v>
      </c>
      <c r="BG159" s="100">
        <f>IF(U159="zákl. přenesená",N159,0)</f>
        <v>0</v>
      </c>
      <c r="BH159" s="100">
        <f>IF(U159="sníž. přenesená",N159,0)</f>
        <v>0</v>
      </c>
      <c r="BI159" s="100">
        <f>IF(U159="nulová",N159,0)</f>
        <v>0</v>
      </c>
      <c r="BJ159" s="19" t="s">
        <v>11</v>
      </c>
      <c r="BK159" s="100">
        <f>ROUND(L159*K159,0)</f>
        <v>0</v>
      </c>
      <c r="BL159" s="19" t="s">
        <v>152</v>
      </c>
      <c r="BM159" s="19" t="s">
        <v>426</v>
      </c>
    </row>
    <row r="160" spans="2:65" s="10" customFormat="1" ht="25.5" customHeight="1" x14ac:dyDescent="0.3">
      <c r="B160" s="154"/>
      <c r="E160" s="155" t="s">
        <v>23</v>
      </c>
      <c r="F160" s="245" t="s">
        <v>427</v>
      </c>
      <c r="G160" s="246"/>
      <c r="H160" s="246"/>
      <c r="I160" s="246"/>
      <c r="K160" s="156">
        <v>36.771999999999998</v>
      </c>
      <c r="R160" s="157"/>
      <c r="T160" s="158"/>
      <c r="AA160" s="159"/>
      <c r="AT160" s="155" t="s">
        <v>159</v>
      </c>
      <c r="AU160" s="155" t="s">
        <v>105</v>
      </c>
      <c r="AV160" s="10" t="s">
        <v>105</v>
      </c>
      <c r="AW160" s="10" t="s">
        <v>36</v>
      </c>
      <c r="AX160" s="10" t="s">
        <v>79</v>
      </c>
      <c r="AY160" s="155" t="s">
        <v>147</v>
      </c>
    </row>
    <row r="161" spans="2:65" s="1" customFormat="1" ht="16.5" customHeight="1" x14ac:dyDescent="0.3">
      <c r="B161" s="34"/>
      <c r="C161" s="147" t="s">
        <v>10</v>
      </c>
      <c r="D161" s="147" t="s">
        <v>148</v>
      </c>
      <c r="E161" s="148" t="s">
        <v>232</v>
      </c>
      <c r="F161" s="241" t="s">
        <v>233</v>
      </c>
      <c r="G161" s="241"/>
      <c r="H161" s="241"/>
      <c r="I161" s="241"/>
      <c r="J161" s="149" t="s">
        <v>156</v>
      </c>
      <c r="K161" s="150">
        <v>33.64</v>
      </c>
      <c r="L161" s="242">
        <v>0</v>
      </c>
      <c r="M161" s="243"/>
      <c r="N161" s="244">
        <f>ROUND(L161*K161,0)</f>
        <v>0</v>
      </c>
      <c r="O161" s="244"/>
      <c r="P161" s="244"/>
      <c r="Q161" s="244"/>
      <c r="R161" s="35"/>
      <c r="T161" s="151" t="s">
        <v>23</v>
      </c>
      <c r="U161" s="41" t="s">
        <v>44</v>
      </c>
      <c r="W161" s="152">
        <f>V161*K161</f>
        <v>0</v>
      </c>
      <c r="X161" s="152">
        <v>0</v>
      </c>
      <c r="Y161" s="152">
        <f>X161*K161</f>
        <v>0</v>
      </c>
      <c r="Z161" s="152">
        <v>8.9999999999999993E-3</v>
      </c>
      <c r="AA161" s="153">
        <f>Z161*K161</f>
        <v>0.30275999999999997</v>
      </c>
      <c r="AR161" s="19" t="s">
        <v>152</v>
      </c>
      <c r="AT161" s="19" t="s">
        <v>148</v>
      </c>
      <c r="AU161" s="19" t="s">
        <v>105</v>
      </c>
      <c r="AY161" s="19" t="s">
        <v>147</v>
      </c>
      <c r="BE161" s="100">
        <f>IF(U161="základní",N161,0)</f>
        <v>0</v>
      </c>
      <c r="BF161" s="100">
        <f>IF(U161="snížená",N161,0)</f>
        <v>0</v>
      </c>
      <c r="BG161" s="100">
        <f>IF(U161="zákl. přenesená",N161,0)</f>
        <v>0</v>
      </c>
      <c r="BH161" s="100">
        <f>IF(U161="sníž. přenesená",N161,0)</f>
        <v>0</v>
      </c>
      <c r="BI161" s="100">
        <f>IF(U161="nulová",N161,0)</f>
        <v>0</v>
      </c>
      <c r="BJ161" s="19" t="s">
        <v>11</v>
      </c>
      <c r="BK161" s="100">
        <f>ROUND(L161*K161,0)</f>
        <v>0</v>
      </c>
      <c r="BL161" s="19" t="s">
        <v>152</v>
      </c>
      <c r="BM161" s="19" t="s">
        <v>428</v>
      </c>
    </row>
    <row r="162" spans="2:65" s="10" customFormat="1" ht="16.5" customHeight="1" x14ac:dyDescent="0.3">
      <c r="B162" s="154"/>
      <c r="E162" s="155" t="s">
        <v>23</v>
      </c>
      <c r="F162" s="245" t="s">
        <v>391</v>
      </c>
      <c r="G162" s="246"/>
      <c r="H162" s="246"/>
      <c r="I162" s="246"/>
      <c r="K162" s="156">
        <v>38.72</v>
      </c>
      <c r="R162" s="157"/>
      <c r="T162" s="158"/>
      <c r="AA162" s="159"/>
      <c r="AT162" s="155" t="s">
        <v>159</v>
      </c>
      <c r="AU162" s="155" t="s">
        <v>105</v>
      </c>
      <c r="AV162" s="10" t="s">
        <v>105</v>
      </c>
      <c r="AW162" s="10" t="s">
        <v>36</v>
      </c>
      <c r="AX162" s="10" t="s">
        <v>79</v>
      </c>
      <c r="AY162" s="155" t="s">
        <v>147</v>
      </c>
    </row>
    <row r="163" spans="2:65" s="10" customFormat="1" ht="16.5" customHeight="1" x14ac:dyDescent="0.3">
      <c r="B163" s="154"/>
      <c r="E163" s="155" t="s">
        <v>23</v>
      </c>
      <c r="F163" s="247" t="s">
        <v>429</v>
      </c>
      <c r="G163" s="248"/>
      <c r="H163" s="248"/>
      <c r="I163" s="248"/>
      <c r="K163" s="156">
        <v>-5.08</v>
      </c>
      <c r="R163" s="157"/>
      <c r="T163" s="158"/>
      <c r="AA163" s="159"/>
      <c r="AT163" s="155" t="s">
        <v>159</v>
      </c>
      <c r="AU163" s="155" t="s">
        <v>105</v>
      </c>
      <c r="AV163" s="10" t="s">
        <v>105</v>
      </c>
      <c r="AW163" s="10" t="s">
        <v>36</v>
      </c>
      <c r="AX163" s="10" t="s">
        <v>79</v>
      </c>
      <c r="AY163" s="155" t="s">
        <v>147</v>
      </c>
    </row>
    <row r="164" spans="2:65" s="1" customFormat="1" ht="25.5" customHeight="1" x14ac:dyDescent="0.3">
      <c r="B164" s="34"/>
      <c r="C164" s="147" t="s">
        <v>263</v>
      </c>
      <c r="D164" s="147" t="s">
        <v>148</v>
      </c>
      <c r="E164" s="148" t="s">
        <v>238</v>
      </c>
      <c r="F164" s="241" t="s">
        <v>239</v>
      </c>
      <c r="G164" s="241"/>
      <c r="H164" s="241"/>
      <c r="I164" s="241"/>
      <c r="J164" s="149" t="s">
        <v>170</v>
      </c>
      <c r="K164" s="150">
        <v>0.73499999999999999</v>
      </c>
      <c r="L164" s="242">
        <v>0</v>
      </c>
      <c r="M164" s="243"/>
      <c r="N164" s="244">
        <f>ROUND(L164*K164,0)</f>
        <v>0</v>
      </c>
      <c r="O164" s="244"/>
      <c r="P164" s="244"/>
      <c r="Q164" s="244"/>
      <c r="R164" s="35"/>
      <c r="T164" s="151" t="s">
        <v>23</v>
      </c>
      <c r="U164" s="41" t="s">
        <v>44</v>
      </c>
      <c r="W164" s="152">
        <f>V164*K164</f>
        <v>0</v>
      </c>
      <c r="X164" s="152">
        <v>0</v>
      </c>
      <c r="Y164" s="152">
        <f>X164*K164</f>
        <v>0</v>
      </c>
      <c r="Z164" s="152">
        <v>1.4</v>
      </c>
      <c r="AA164" s="153">
        <f>Z164*K164</f>
        <v>1.0289999999999999</v>
      </c>
      <c r="AR164" s="19" t="s">
        <v>152</v>
      </c>
      <c r="AT164" s="19" t="s">
        <v>148</v>
      </c>
      <c r="AU164" s="19" t="s">
        <v>105</v>
      </c>
      <c r="AY164" s="19" t="s">
        <v>147</v>
      </c>
      <c r="BE164" s="100">
        <f>IF(U164="základní",N164,0)</f>
        <v>0</v>
      </c>
      <c r="BF164" s="100">
        <f>IF(U164="snížená",N164,0)</f>
        <v>0</v>
      </c>
      <c r="BG164" s="100">
        <f>IF(U164="zákl. přenesená",N164,0)</f>
        <v>0</v>
      </c>
      <c r="BH164" s="100">
        <f>IF(U164="sníž. přenesená",N164,0)</f>
        <v>0</v>
      </c>
      <c r="BI164" s="100">
        <f>IF(U164="nulová",N164,0)</f>
        <v>0</v>
      </c>
      <c r="BJ164" s="19" t="s">
        <v>11</v>
      </c>
      <c r="BK164" s="100">
        <f>ROUND(L164*K164,0)</f>
        <v>0</v>
      </c>
      <c r="BL164" s="19" t="s">
        <v>152</v>
      </c>
      <c r="BM164" s="19" t="s">
        <v>430</v>
      </c>
    </row>
    <row r="165" spans="2:65" s="10" customFormat="1" ht="16.5" customHeight="1" x14ac:dyDescent="0.3">
      <c r="B165" s="154"/>
      <c r="E165" s="155" t="s">
        <v>23</v>
      </c>
      <c r="F165" s="245" t="s">
        <v>431</v>
      </c>
      <c r="G165" s="246"/>
      <c r="H165" s="246"/>
      <c r="I165" s="246"/>
      <c r="K165" s="156">
        <v>0.73499999999999999</v>
      </c>
      <c r="R165" s="157"/>
      <c r="T165" s="158"/>
      <c r="AA165" s="159"/>
      <c r="AT165" s="155" t="s">
        <v>159</v>
      </c>
      <c r="AU165" s="155" t="s">
        <v>105</v>
      </c>
      <c r="AV165" s="10" t="s">
        <v>105</v>
      </c>
      <c r="AW165" s="10" t="s">
        <v>36</v>
      </c>
      <c r="AX165" s="10" t="s">
        <v>11</v>
      </c>
      <c r="AY165" s="155" t="s">
        <v>147</v>
      </c>
    </row>
    <row r="166" spans="2:65" s="1" customFormat="1" ht="25.5" customHeight="1" x14ac:dyDescent="0.3">
      <c r="B166" s="34"/>
      <c r="C166" s="147" t="s">
        <v>267</v>
      </c>
      <c r="D166" s="147" t="s">
        <v>148</v>
      </c>
      <c r="E166" s="148" t="s">
        <v>432</v>
      </c>
      <c r="F166" s="241" t="s">
        <v>433</v>
      </c>
      <c r="G166" s="241"/>
      <c r="H166" s="241"/>
      <c r="I166" s="241"/>
      <c r="J166" s="149" t="s">
        <v>151</v>
      </c>
      <c r="K166" s="150">
        <v>5.4</v>
      </c>
      <c r="L166" s="242">
        <v>0</v>
      </c>
      <c r="M166" s="243"/>
      <c r="N166" s="244">
        <f>ROUND(L166*K166,0)</f>
        <v>0</v>
      </c>
      <c r="O166" s="244"/>
      <c r="P166" s="244"/>
      <c r="Q166" s="244"/>
      <c r="R166" s="35"/>
      <c r="T166" s="151" t="s">
        <v>23</v>
      </c>
      <c r="U166" s="41" t="s">
        <v>44</v>
      </c>
      <c r="W166" s="152">
        <f>V166*K166</f>
        <v>0</v>
      </c>
      <c r="X166" s="152">
        <v>0</v>
      </c>
      <c r="Y166" s="152">
        <f>X166*K166</f>
        <v>0</v>
      </c>
      <c r="Z166" s="152">
        <v>0.17599999999999999</v>
      </c>
      <c r="AA166" s="153">
        <f>Z166*K166</f>
        <v>0.95040000000000002</v>
      </c>
      <c r="AR166" s="19" t="s">
        <v>152</v>
      </c>
      <c r="AT166" s="19" t="s">
        <v>148</v>
      </c>
      <c r="AU166" s="19" t="s">
        <v>105</v>
      </c>
      <c r="AY166" s="19" t="s">
        <v>147</v>
      </c>
      <c r="BE166" s="100">
        <f>IF(U166="základní",N166,0)</f>
        <v>0</v>
      </c>
      <c r="BF166" s="100">
        <f>IF(U166="snížená",N166,0)</f>
        <v>0</v>
      </c>
      <c r="BG166" s="100">
        <f>IF(U166="zákl. přenesená",N166,0)</f>
        <v>0</v>
      </c>
      <c r="BH166" s="100">
        <f>IF(U166="sníž. přenesená",N166,0)</f>
        <v>0</v>
      </c>
      <c r="BI166" s="100">
        <f>IF(U166="nulová",N166,0)</f>
        <v>0</v>
      </c>
      <c r="BJ166" s="19" t="s">
        <v>11</v>
      </c>
      <c r="BK166" s="100">
        <f>ROUND(L166*K166,0)</f>
        <v>0</v>
      </c>
      <c r="BL166" s="19" t="s">
        <v>152</v>
      </c>
      <c r="BM166" s="19" t="s">
        <v>434</v>
      </c>
    </row>
    <row r="167" spans="2:65" s="10" customFormat="1" ht="16.5" customHeight="1" x14ac:dyDescent="0.3">
      <c r="B167" s="154"/>
      <c r="E167" s="155" t="s">
        <v>23</v>
      </c>
      <c r="F167" s="245" t="s">
        <v>435</v>
      </c>
      <c r="G167" s="246"/>
      <c r="H167" s="246"/>
      <c r="I167" s="246"/>
      <c r="K167" s="156">
        <v>5.4</v>
      </c>
      <c r="R167" s="157"/>
      <c r="T167" s="158"/>
      <c r="AA167" s="159"/>
      <c r="AT167" s="155" t="s">
        <v>159</v>
      </c>
      <c r="AU167" s="155" t="s">
        <v>105</v>
      </c>
      <c r="AV167" s="10" t="s">
        <v>105</v>
      </c>
      <c r="AW167" s="10" t="s">
        <v>36</v>
      </c>
      <c r="AX167" s="10" t="s">
        <v>11</v>
      </c>
      <c r="AY167" s="155" t="s">
        <v>147</v>
      </c>
    </row>
    <row r="168" spans="2:65" s="1" customFormat="1" ht="25.5" customHeight="1" x14ac:dyDescent="0.3">
      <c r="B168" s="34"/>
      <c r="C168" s="147" t="s">
        <v>271</v>
      </c>
      <c r="D168" s="147" t="s">
        <v>148</v>
      </c>
      <c r="E168" s="148" t="s">
        <v>436</v>
      </c>
      <c r="F168" s="241" t="s">
        <v>437</v>
      </c>
      <c r="G168" s="241"/>
      <c r="H168" s="241"/>
      <c r="I168" s="241"/>
      <c r="J168" s="149" t="s">
        <v>344</v>
      </c>
      <c r="K168" s="150">
        <v>1</v>
      </c>
      <c r="L168" s="242">
        <v>0</v>
      </c>
      <c r="M168" s="243"/>
      <c r="N168" s="244">
        <f>ROUND(L168*K168,0)</f>
        <v>0</v>
      </c>
      <c r="O168" s="244"/>
      <c r="P168" s="244"/>
      <c r="Q168" s="244"/>
      <c r="R168" s="35"/>
      <c r="T168" s="151" t="s">
        <v>23</v>
      </c>
      <c r="U168" s="41" t="s">
        <v>44</v>
      </c>
      <c r="W168" s="152">
        <f>V168*K168</f>
        <v>0</v>
      </c>
      <c r="X168" s="152">
        <v>4.5969999999999997E-2</v>
      </c>
      <c r="Y168" s="152">
        <f>X168*K168</f>
        <v>4.5969999999999997E-2</v>
      </c>
      <c r="Z168" s="152">
        <v>0</v>
      </c>
      <c r="AA168" s="153">
        <f>Z168*K168</f>
        <v>0</v>
      </c>
      <c r="AR168" s="19" t="s">
        <v>152</v>
      </c>
      <c r="AT168" s="19" t="s">
        <v>148</v>
      </c>
      <c r="AU168" s="19" t="s">
        <v>105</v>
      </c>
      <c r="AY168" s="19" t="s">
        <v>147</v>
      </c>
      <c r="BE168" s="100">
        <f>IF(U168="základní",N168,0)</f>
        <v>0</v>
      </c>
      <c r="BF168" s="100">
        <f>IF(U168="snížená",N168,0)</f>
        <v>0</v>
      </c>
      <c r="BG168" s="100">
        <f>IF(U168="zákl. přenesená",N168,0)</f>
        <v>0</v>
      </c>
      <c r="BH168" s="100">
        <f>IF(U168="sníž. přenesená",N168,0)</f>
        <v>0</v>
      </c>
      <c r="BI168" s="100">
        <f>IF(U168="nulová",N168,0)</f>
        <v>0</v>
      </c>
      <c r="BJ168" s="19" t="s">
        <v>11</v>
      </c>
      <c r="BK168" s="100">
        <f>ROUND(L168*K168,0)</f>
        <v>0</v>
      </c>
      <c r="BL168" s="19" t="s">
        <v>152</v>
      </c>
      <c r="BM168" s="19" t="s">
        <v>438</v>
      </c>
    </row>
    <row r="169" spans="2:65" s="1" customFormat="1" ht="38.25" customHeight="1" x14ac:dyDescent="0.3">
      <c r="B169" s="34"/>
      <c r="C169" s="166" t="s">
        <v>276</v>
      </c>
      <c r="D169" s="166" t="s">
        <v>277</v>
      </c>
      <c r="E169" s="167" t="s">
        <v>439</v>
      </c>
      <c r="F169" s="253" t="s">
        <v>440</v>
      </c>
      <c r="G169" s="253"/>
      <c r="H169" s="253"/>
      <c r="I169" s="253"/>
      <c r="J169" s="168" t="s">
        <v>344</v>
      </c>
      <c r="K169" s="169">
        <v>1</v>
      </c>
      <c r="L169" s="254">
        <v>0</v>
      </c>
      <c r="M169" s="255"/>
      <c r="N169" s="256">
        <f>ROUND(L169*K169,0)</f>
        <v>0</v>
      </c>
      <c r="O169" s="244"/>
      <c r="P169" s="244"/>
      <c r="Q169" s="244"/>
      <c r="R169" s="35"/>
      <c r="T169" s="151" t="s">
        <v>23</v>
      </c>
      <c r="U169" s="41" t="s">
        <v>44</v>
      </c>
      <c r="W169" s="152">
        <f>V169*K169</f>
        <v>0</v>
      </c>
      <c r="X169" s="152">
        <v>0.10199999999999999</v>
      </c>
      <c r="Y169" s="152">
        <f>X169*K169</f>
        <v>0.10199999999999999</v>
      </c>
      <c r="Z169" s="152">
        <v>0</v>
      </c>
      <c r="AA169" s="153">
        <f>Z169*K169</f>
        <v>0</v>
      </c>
      <c r="AR169" s="19" t="s">
        <v>181</v>
      </c>
      <c r="AT169" s="19" t="s">
        <v>277</v>
      </c>
      <c r="AU169" s="19" t="s">
        <v>105</v>
      </c>
      <c r="AY169" s="19" t="s">
        <v>147</v>
      </c>
      <c r="BE169" s="100">
        <f>IF(U169="základní",N169,0)</f>
        <v>0</v>
      </c>
      <c r="BF169" s="100">
        <f>IF(U169="snížená",N169,0)</f>
        <v>0</v>
      </c>
      <c r="BG169" s="100">
        <f>IF(U169="zákl. přenesená",N169,0)</f>
        <v>0</v>
      </c>
      <c r="BH169" s="100">
        <f>IF(U169="sníž. přenesená",N169,0)</f>
        <v>0</v>
      </c>
      <c r="BI169" s="100">
        <f>IF(U169="nulová",N169,0)</f>
        <v>0</v>
      </c>
      <c r="BJ169" s="19" t="s">
        <v>11</v>
      </c>
      <c r="BK169" s="100">
        <f>ROUND(L169*K169,0)</f>
        <v>0</v>
      </c>
      <c r="BL169" s="19" t="s">
        <v>152</v>
      </c>
      <c r="BM169" s="19" t="s">
        <v>441</v>
      </c>
    </row>
    <row r="170" spans="2:65" s="1" customFormat="1" ht="16.5" customHeight="1" x14ac:dyDescent="0.3">
      <c r="B170" s="34"/>
      <c r="C170" s="147" t="s">
        <v>282</v>
      </c>
      <c r="D170" s="147" t="s">
        <v>148</v>
      </c>
      <c r="E170" s="148" t="s">
        <v>243</v>
      </c>
      <c r="F170" s="241" t="s">
        <v>244</v>
      </c>
      <c r="G170" s="241"/>
      <c r="H170" s="241"/>
      <c r="I170" s="241"/>
      <c r="J170" s="149" t="s">
        <v>245</v>
      </c>
      <c r="K170" s="150">
        <v>1</v>
      </c>
      <c r="L170" s="242">
        <v>0</v>
      </c>
      <c r="M170" s="243"/>
      <c r="N170" s="244">
        <f>ROUND(L170*K170,0)</f>
        <v>0</v>
      </c>
      <c r="O170" s="244"/>
      <c r="P170" s="244"/>
      <c r="Q170" s="244"/>
      <c r="R170" s="35"/>
      <c r="T170" s="151" t="s">
        <v>23</v>
      </c>
      <c r="U170" s="41" t="s">
        <v>44</v>
      </c>
      <c r="W170" s="152">
        <f>V170*K170</f>
        <v>0</v>
      </c>
      <c r="X170" s="152">
        <v>0</v>
      </c>
      <c r="Y170" s="152">
        <f>X170*K170</f>
        <v>0</v>
      </c>
      <c r="Z170" s="152">
        <v>0</v>
      </c>
      <c r="AA170" s="153">
        <f>Z170*K170</f>
        <v>0</v>
      </c>
      <c r="AR170" s="19" t="s">
        <v>152</v>
      </c>
      <c r="AT170" s="19" t="s">
        <v>148</v>
      </c>
      <c r="AU170" s="19" t="s">
        <v>105</v>
      </c>
      <c r="AY170" s="19" t="s">
        <v>147</v>
      </c>
      <c r="BE170" s="100">
        <f>IF(U170="základní",N170,0)</f>
        <v>0</v>
      </c>
      <c r="BF170" s="100">
        <f>IF(U170="snížená",N170,0)</f>
        <v>0</v>
      </c>
      <c r="BG170" s="100">
        <f>IF(U170="zákl. přenesená",N170,0)</f>
        <v>0</v>
      </c>
      <c r="BH170" s="100">
        <f>IF(U170="sníž. přenesená",N170,0)</f>
        <v>0</v>
      </c>
      <c r="BI170" s="100">
        <f>IF(U170="nulová",N170,0)</f>
        <v>0</v>
      </c>
      <c r="BJ170" s="19" t="s">
        <v>11</v>
      </c>
      <c r="BK170" s="100">
        <f>ROUND(L170*K170,0)</f>
        <v>0</v>
      </c>
      <c r="BL170" s="19" t="s">
        <v>152</v>
      </c>
      <c r="BM170" s="19" t="s">
        <v>442</v>
      </c>
    </row>
    <row r="171" spans="2:65" s="9" customFormat="1" ht="29.85" customHeight="1" x14ac:dyDescent="0.3">
      <c r="B171" s="137"/>
      <c r="D171" s="146" t="s">
        <v>118</v>
      </c>
      <c r="E171" s="146"/>
      <c r="F171" s="146"/>
      <c r="G171" s="146"/>
      <c r="H171" s="146"/>
      <c r="I171" s="146"/>
      <c r="J171" s="146"/>
      <c r="K171" s="146"/>
      <c r="L171" s="146"/>
      <c r="M171" s="146"/>
      <c r="N171" s="262">
        <f>BK171</f>
        <v>0</v>
      </c>
      <c r="O171" s="263"/>
      <c r="P171" s="263"/>
      <c r="Q171" s="263"/>
      <c r="R171" s="139"/>
      <c r="T171" s="140"/>
      <c r="W171" s="141">
        <f>SUM(W172:W176)</f>
        <v>0</v>
      </c>
      <c r="Y171" s="141">
        <f>SUM(Y172:Y176)</f>
        <v>0</v>
      </c>
      <c r="AA171" s="142">
        <f>SUM(AA172:AA176)</f>
        <v>0</v>
      </c>
      <c r="AR171" s="143" t="s">
        <v>11</v>
      </c>
      <c r="AT171" s="144" t="s">
        <v>78</v>
      </c>
      <c r="AU171" s="144" t="s">
        <v>11</v>
      </c>
      <c r="AY171" s="143" t="s">
        <v>147</v>
      </c>
      <c r="BK171" s="145">
        <f>SUM(BK172:BK176)</f>
        <v>0</v>
      </c>
    </row>
    <row r="172" spans="2:65" s="1" customFormat="1" ht="38.25" customHeight="1" x14ac:dyDescent="0.3">
      <c r="B172" s="34"/>
      <c r="C172" s="147" t="s">
        <v>287</v>
      </c>
      <c r="D172" s="147" t="s">
        <v>148</v>
      </c>
      <c r="E172" s="148" t="s">
        <v>248</v>
      </c>
      <c r="F172" s="241" t="s">
        <v>249</v>
      </c>
      <c r="G172" s="241"/>
      <c r="H172" s="241"/>
      <c r="I172" s="241"/>
      <c r="J172" s="149" t="s">
        <v>250</v>
      </c>
      <c r="K172" s="150">
        <v>7.6150000000000002</v>
      </c>
      <c r="L172" s="242">
        <v>0</v>
      </c>
      <c r="M172" s="243"/>
      <c r="N172" s="244">
        <f>ROUND(L172*K172,0)</f>
        <v>0</v>
      </c>
      <c r="O172" s="244"/>
      <c r="P172" s="244"/>
      <c r="Q172" s="244"/>
      <c r="R172" s="35"/>
      <c r="T172" s="151" t="s">
        <v>23</v>
      </c>
      <c r="U172" s="41" t="s">
        <v>44</v>
      </c>
      <c r="W172" s="152">
        <f>V172*K172</f>
        <v>0</v>
      </c>
      <c r="X172" s="152">
        <v>0</v>
      </c>
      <c r="Y172" s="152">
        <f>X172*K172</f>
        <v>0</v>
      </c>
      <c r="Z172" s="152">
        <v>0</v>
      </c>
      <c r="AA172" s="153">
        <f>Z172*K172</f>
        <v>0</v>
      </c>
      <c r="AR172" s="19" t="s">
        <v>152</v>
      </c>
      <c r="AT172" s="19" t="s">
        <v>148</v>
      </c>
      <c r="AU172" s="19" t="s">
        <v>105</v>
      </c>
      <c r="AY172" s="19" t="s">
        <v>147</v>
      </c>
      <c r="BE172" s="100">
        <f>IF(U172="základní",N172,0)</f>
        <v>0</v>
      </c>
      <c r="BF172" s="100">
        <f>IF(U172="snížená",N172,0)</f>
        <v>0</v>
      </c>
      <c r="BG172" s="100">
        <f>IF(U172="zákl. přenesená",N172,0)</f>
        <v>0</v>
      </c>
      <c r="BH172" s="100">
        <f>IF(U172="sníž. přenesená",N172,0)</f>
        <v>0</v>
      </c>
      <c r="BI172" s="100">
        <f>IF(U172="nulová",N172,0)</f>
        <v>0</v>
      </c>
      <c r="BJ172" s="19" t="s">
        <v>11</v>
      </c>
      <c r="BK172" s="100">
        <f>ROUND(L172*K172,0)</f>
        <v>0</v>
      </c>
      <c r="BL172" s="19" t="s">
        <v>152</v>
      </c>
      <c r="BM172" s="19" t="s">
        <v>443</v>
      </c>
    </row>
    <row r="173" spans="2:65" s="1" customFormat="1" ht="38.25" customHeight="1" x14ac:dyDescent="0.3">
      <c r="B173" s="34"/>
      <c r="C173" s="147" t="s">
        <v>291</v>
      </c>
      <c r="D173" s="147" t="s">
        <v>148</v>
      </c>
      <c r="E173" s="148" t="s">
        <v>253</v>
      </c>
      <c r="F173" s="241" t="s">
        <v>254</v>
      </c>
      <c r="G173" s="241"/>
      <c r="H173" s="241"/>
      <c r="I173" s="241"/>
      <c r="J173" s="149" t="s">
        <v>250</v>
      </c>
      <c r="K173" s="150">
        <v>22.844999999999999</v>
      </c>
      <c r="L173" s="242">
        <v>0</v>
      </c>
      <c r="M173" s="243"/>
      <c r="N173" s="244">
        <f>ROUND(L173*K173,0)</f>
        <v>0</v>
      </c>
      <c r="O173" s="244"/>
      <c r="P173" s="244"/>
      <c r="Q173" s="244"/>
      <c r="R173" s="35"/>
      <c r="T173" s="151" t="s">
        <v>23</v>
      </c>
      <c r="U173" s="41" t="s">
        <v>44</v>
      </c>
      <c r="W173" s="152">
        <f>V173*K173</f>
        <v>0</v>
      </c>
      <c r="X173" s="152">
        <v>0</v>
      </c>
      <c r="Y173" s="152">
        <f>X173*K173</f>
        <v>0</v>
      </c>
      <c r="Z173" s="152">
        <v>0</v>
      </c>
      <c r="AA173" s="153">
        <f>Z173*K173</f>
        <v>0</v>
      </c>
      <c r="AR173" s="19" t="s">
        <v>152</v>
      </c>
      <c r="AT173" s="19" t="s">
        <v>148</v>
      </c>
      <c r="AU173" s="19" t="s">
        <v>105</v>
      </c>
      <c r="AY173" s="19" t="s">
        <v>147</v>
      </c>
      <c r="BE173" s="100">
        <f>IF(U173="základní",N173,0)</f>
        <v>0</v>
      </c>
      <c r="BF173" s="100">
        <f>IF(U173="snížená",N173,0)</f>
        <v>0</v>
      </c>
      <c r="BG173" s="100">
        <f>IF(U173="zákl. přenesená",N173,0)</f>
        <v>0</v>
      </c>
      <c r="BH173" s="100">
        <f>IF(U173="sníž. přenesená",N173,0)</f>
        <v>0</v>
      </c>
      <c r="BI173" s="100">
        <f>IF(U173="nulová",N173,0)</f>
        <v>0</v>
      </c>
      <c r="BJ173" s="19" t="s">
        <v>11</v>
      </c>
      <c r="BK173" s="100">
        <f>ROUND(L173*K173,0)</f>
        <v>0</v>
      </c>
      <c r="BL173" s="19" t="s">
        <v>152</v>
      </c>
      <c r="BM173" s="19" t="s">
        <v>444</v>
      </c>
    </row>
    <row r="174" spans="2:65" s="1" customFormat="1" ht="25.5" customHeight="1" x14ac:dyDescent="0.3">
      <c r="B174" s="34"/>
      <c r="C174" s="147" t="s">
        <v>295</v>
      </c>
      <c r="D174" s="147" t="s">
        <v>148</v>
      </c>
      <c r="E174" s="148" t="s">
        <v>257</v>
      </c>
      <c r="F174" s="241" t="s">
        <v>258</v>
      </c>
      <c r="G174" s="241"/>
      <c r="H174" s="241"/>
      <c r="I174" s="241"/>
      <c r="J174" s="149" t="s">
        <v>250</v>
      </c>
      <c r="K174" s="150">
        <v>60.92</v>
      </c>
      <c r="L174" s="242">
        <v>0</v>
      </c>
      <c r="M174" s="243"/>
      <c r="N174" s="244">
        <f>ROUND(L174*K174,0)</f>
        <v>0</v>
      </c>
      <c r="O174" s="244"/>
      <c r="P174" s="244"/>
      <c r="Q174" s="244"/>
      <c r="R174" s="35"/>
      <c r="T174" s="151" t="s">
        <v>23</v>
      </c>
      <c r="U174" s="41" t="s">
        <v>44</v>
      </c>
      <c r="W174" s="152">
        <f>V174*K174</f>
        <v>0</v>
      </c>
      <c r="X174" s="152">
        <v>0</v>
      </c>
      <c r="Y174" s="152">
        <f>X174*K174</f>
        <v>0</v>
      </c>
      <c r="Z174" s="152">
        <v>0</v>
      </c>
      <c r="AA174" s="153">
        <f>Z174*K174</f>
        <v>0</v>
      </c>
      <c r="AR174" s="19" t="s">
        <v>152</v>
      </c>
      <c r="AT174" s="19" t="s">
        <v>148</v>
      </c>
      <c r="AU174" s="19" t="s">
        <v>105</v>
      </c>
      <c r="AY174" s="19" t="s">
        <v>147</v>
      </c>
      <c r="BE174" s="100">
        <f>IF(U174="základní",N174,0)</f>
        <v>0</v>
      </c>
      <c r="BF174" s="100">
        <f>IF(U174="snížená",N174,0)</f>
        <v>0</v>
      </c>
      <c r="BG174" s="100">
        <f>IF(U174="zákl. přenesená",N174,0)</f>
        <v>0</v>
      </c>
      <c r="BH174" s="100">
        <f>IF(U174="sníž. přenesená",N174,0)</f>
        <v>0</v>
      </c>
      <c r="BI174" s="100">
        <f>IF(U174="nulová",N174,0)</f>
        <v>0</v>
      </c>
      <c r="BJ174" s="19" t="s">
        <v>11</v>
      </c>
      <c r="BK174" s="100">
        <f>ROUND(L174*K174,0)</f>
        <v>0</v>
      </c>
      <c r="BL174" s="19" t="s">
        <v>152</v>
      </c>
      <c r="BM174" s="19" t="s">
        <v>445</v>
      </c>
    </row>
    <row r="175" spans="2:65" s="1" customFormat="1" ht="38.25" customHeight="1" x14ac:dyDescent="0.3">
      <c r="B175" s="34"/>
      <c r="C175" s="147" t="s">
        <v>305</v>
      </c>
      <c r="D175" s="147" t="s">
        <v>148</v>
      </c>
      <c r="E175" s="148" t="s">
        <v>260</v>
      </c>
      <c r="F175" s="241" t="s">
        <v>261</v>
      </c>
      <c r="G175" s="241"/>
      <c r="H175" s="241"/>
      <c r="I175" s="241"/>
      <c r="J175" s="149" t="s">
        <v>250</v>
      </c>
      <c r="K175" s="150">
        <v>7.6150000000000002</v>
      </c>
      <c r="L175" s="242">
        <v>0</v>
      </c>
      <c r="M175" s="243"/>
      <c r="N175" s="244">
        <f>ROUND(L175*K175,0)</f>
        <v>0</v>
      </c>
      <c r="O175" s="244"/>
      <c r="P175" s="244"/>
      <c r="Q175" s="244"/>
      <c r="R175" s="35"/>
      <c r="T175" s="151" t="s">
        <v>23</v>
      </c>
      <c r="U175" s="41" t="s">
        <v>44</v>
      </c>
      <c r="W175" s="152">
        <f>V175*K175</f>
        <v>0</v>
      </c>
      <c r="X175" s="152">
        <v>0</v>
      </c>
      <c r="Y175" s="152">
        <f>X175*K175</f>
        <v>0</v>
      </c>
      <c r="Z175" s="152">
        <v>0</v>
      </c>
      <c r="AA175" s="153">
        <f>Z175*K175</f>
        <v>0</v>
      </c>
      <c r="AR175" s="19" t="s">
        <v>152</v>
      </c>
      <c r="AT175" s="19" t="s">
        <v>148</v>
      </c>
      <c r="AU175" s="19" t="s">
        <v>105</v>
      </c>
      <c r="AY175" s="19" t="s">
        <v>147</v>
      </c>
      <c r="BE175" s="100">
        <f>IF(U175="základní",N175,0)</f>
        <v>0</v>
      </c>
      <c r="BF175" s="100">
        <f>IF(U175="snížená",N175,0)</f>
        <v>0</v>
      </c>
      <c r="BG175" s="100">
        <f>IF(U175="zákl. přenesená",N175,0)</f>
        <v>0</v>
      </c>
      <c r="BH175" s="100">
        <f>IF(U175="sníž. přenesená",N175,0)</f>
        <v>0</v>
      </c>
      <c r="BI175" s="100">
        <f>IF(U175="nulová",N175,0)</f>
        <v>0</v>
      </c>
      <c r="BJ175" s="19" t="s">
        <v>11</v>
      </c>
      <c r="BK175" s="100">
        <f>ROUND(L175*K175,0)</f>
        <v>0</v>
      </c>
      <c r="BL175" s="19" t="s">
        <v>152</v>
      </c>
      <c r="BM175" s="19" t="s">
        <v>446</v>
      </c>
    </row>
    <row r="176" spans="2:65" s="1" customFormat="1" ht="25.5" customHeight="1" x14ac:dyDescent="0.3">
      <c r="B176" s="34"/>
      <c r="C176" s="147" t="s">
        <v>310</v>
      </c>
      <c r="D176" s="147" t="s">
        <v>148</v>
      </c>
      <c r="E176" s="148" t="s">
        <v>264</v>
      </c>
      <c r="F176" s="241" t="s">
        <v>265</v>
      </c>
      <c r="G176" s="241"/>
      <c r="H176" s="241"/>
      <c r="I176" s="241"/>
      <c r="J176" s="149" t="s">
        <v>250</v>
      </c>
      <c r="K176" s="150">
        <v>7.6150000000000002</v>
      </c>
      <c r="L176" s="242">
        <v>0</v>
      </c>
      <c r="M176" s="243"/>
      <c r="N176" s="244">
        <f>ROUND(L176*K176,0)</f>
        <v>0</v>
      </c>
      <c r="O176" s="244"/>
      <c r="P176" s="244"/>
      <c r="Q176" s="244"/>
      <c r="R176" s="35"/>
      <c r="T176" s="151" t="s">
        <v>23</v>
      </c>
      <c r="U176" s="41" t="s">
        <v>44</v>
      </c>
      <c r="W176" s="152">
        <f>V176*K176</f>
        <v>0</v>
      </c>
      <c r="X176" s="152">
        <v>0</v>
      </c>
      <c r="Y176" s="152">
        <f>X176*K176</f>
        <v>0</v>
      </c>
      <c r="Z176" s="152">
        <v>0</v>
      </c>
      <c r="AA176" s="153">
        <f>Z176*K176</f>
        <v>0</v>
      </c>
      <c r="AR176" s="19" t="s">
        <v>152</v>
      </c>
      <c r="AT176" s="19" t="s">
        <v>148</v>
      </c>
      <c r="AU176" s="19" t="s">
        <v>105</v>
      </c>
      <c r="AY176" s="19" t="s">
        <v>147</v>
      </c>
      <c r="BE176" s="100">
        <f>IF(U176="základní",N176,0)</f>
        <v>0</v>
      </c>
      <c r="BF176" s="100">
        <f>IF(U176="snížená",N176,0)</f>
        <v>0</v>
      </c>
      <c r="BG176" s="100">
        <f>IF(U176="zákl. přenesená",N176,0)</f>
        <v>0</v>
      </c>
      <c r="BH176" s="100">
        <f>IF(U176="sníž. přenesená",N176,0)</f>
        <v>0</v>
      </c>
      <c r="BI176" s="100">
        <f>IF(U176="nulová",N176,0)</f>
        <v>0</v>
      </c>
      <c r="BJ176" s="19" t="s">
        <v>11</v>
      </c>
      <c r="BK176" s="100">
        <f>ROUND(L176*K176,0)</f>
        <v>0</v>
      </c>
      <c r="BL176" s="19" t="s">
        <v>152</v>
      </c>
      <c r="BM176" s="19" t="s">
        <v>447</v>
      </c>
    </row>
    <row r="177" spans="2:65" s="9" customFormat="1" ht="29.85" customHeight="1" x14ac:dyDescent="0.3">
      <c r="B177" s="137"/>
      <c r="D177" s="146" t="s">
        <v>119</v>
      </c>
      <c r="E177" s="146"/>
      <c r="F177" s="146"/>
      <c r="G177" s="146"/>
      <c r="H177" s="146"/>
      <c r="I177" s="146"/>
      <c r="J177" s="146"/>
      <c r="K177" s="146"/>
      <c r="L177" s="146"/>
      <c r="M177" s="146"/>
      <c r="N177" s="262">
        <f>BK177</f>
        <v>0</v>
      </c>
      <c r="O177" s="263"/>
      <c r="P177" s="263"/>
      <c r="Q177" s="263"/>
      <c r="R177" s="139"/>
      <c r="T177" s="140"/>
      <c r="W177" s="141">
        <f>W178</f>
        <v>0</v>
      </c>
      <c r="Y177" s="141">
        <f>Y178</f>
        <v>0</v>
      </c>
      <c r="AA177" s="142">
        <f>AA178</f>
        <v>0</v>
      </c>
      <c r="AR177" s="143" t="s">
        <v>11</v>
      </c>
      <c r="AT177" s="144" t="s">
        <v>78</v>
      </c>
      <c r="AU177" s="144" t="s">
        <v>11</v>
      </c>
      <c r="AY177" s="143" t="s">
        <v>147</v>
      </c>
      <c r="BK177" s="145">
        <f>BK178</f>
        <v>0</v>
      </c>
    </row>
    <row r="178" spans="2:65" s="1" customFormat="1" ht="25.5" customHeight="1" x14ac:dyDescent="0.3">
      <c r="B178" s="34"/>
      <c r="C178" s="147" t="s">
        <v>280</v>
      </c>
      <c r="D178" s="147" t="s">
        <v>148</v>
      </c>
      <c r="E178" s="148" t="s">
        <v>268</v>
      </c>
      <c r="F178" s="241" t="s">
        <v>269</v>
      </c>
      <c r="G178" s="241"/>
      <c r="H178" s="241"/>
      <c r="I178" s="241"/>
      <c r="J178" s="149" t="s">
        <v>250</v>
      </c>
      <c r="K178" s="150">
        <v>7.3250000000000002</v>
      </c>
      <c r="L178" s="242">
        <v>0</v>
      </c>
      <c r="M178" s="243"/>
      <c r="N178" s="244">
        <f>ROUND(L178*K178,0)</f>
        <v>0</v>
      </c>
      <c r="O178" s="244"/>
      <c r="P178" s="244"/>
      <c r="Q178" s="244"/>
      <c r="R178" s="35"/>
      <c r="T178" s="151" t="s">
        <v>23</v>
      </c>
      <c r="U178" s="41" t="s">
        <v>44</v>
      </c>
      <c r="W178" s="152">
        <f>V178*K178</f>
        <v>0</v>
      </c>
      <c r="X178" s="152">
        <v>0</v>
      </c>
      <c r="Y178" s="152">
        <f>X178*K178</f>
        <v>0</v>
      </c>
      <c r="Z178" s="152">
        <v>0</v>
      </c>
      <c r="AA178" s="153">
        <f>Z178*K178</f>
        <v>0</v>
      </c>
      <c r="AR178" s="19" t="s">
        <v>152</v>
      </c>
      <c r="AT178" s="19" t="s">
        <v>148</v>
      </c>
      <c r="AU178" s="19" t="s">
        <v>105</v>
      </c>
      <c r="AY178" s="19" t="s">
        <v>147</v>
      </c>
      <c r="BE178" s="100">
        <f>IF(U178="základní",N178,0)</f>
        <v>0</v>
      </c>
      <c r="BF178" s="100">
        <f>IF(U178="snížená",N178,0)</f>
        <v>0</v>
      </c>
      <c r="BG178" s="100">
        <f>IF(U178="zákl. přenesená",N178,0)</f>
        <v>0</v>
      </c>
      <c r="BH178" s="100">
        <f>IF(U178="sníž. přenesená",N178,0)</f>
        <v>0</v>
      </c>
      <c r="BI178" s="100">
        <f>IF(U178="nulová",N178,0)</f>
        <v>0</v>
      </c>
      <c r="BJ178" s="19" t="s">
        <v>11</v>
      </c>
      <c r="BK178" s="100">
        <f>ROUND(L178*K178,0)</f>
        <v>0</v>
      </c>
      <c r="BL178" s="19" t="s">
        <v>152</v>
      </c>
      <c r="BM178" s="19" t="s">
        <v>448</v>
      </c>
    </row>
    <row r="179" spans="2:65" s="9" customFormat="1" ht="37.35" customHeight="1" x14ac:dyDescent="0.35">
      <c r="B179" s="137"/>
      <c r="D179" s="138" t="s">
        <v>120</v>
      </c>
      <c r="E179" s="138"/>
      <c r="F179" s="138"/>
      <c r="G179" s="138"/>
      <c r="H179" s="138"/>
      <c r="I179" s="138"/>
      <c r="J179" s="138"/>
      <c r="K179" s="138"/>
      <c r="L179" s="138"/>
      <c r="M179" s="138"/>
      <c r="N179" s="264">
        <f>BK179</f>
        <v>0</v>
      </c>
      <c r="O179" s="265"/>
      <c r="P179" s="265"/>
      <c r="Q179" s="265"/>
      <c r="R179" s="139"/>
      <c r="T179" s="140"/>
      <c r="W179" s="141">
        <f>W180+W192</f>
        <v>0</v>
      </c>
      <c r="Y179" s="141">
        <f>Y180+Y192</f>
        <v>1.4177098400000001</v>
      </c>
      <c r="AA179" s="142">
        <f>AA180+AA192</f>
        <v>0</v>
      </c>
      <c r="AR179" s="143" t="s">
        <v>105</v>
      </c>
      <c r="AT179" s="144" t="s">
        <v>78</v>
      </c>
      <c r="AU179" s="144" t="s">
        <v>79</v>
      </c>
      <c r="AY179" s="143" t="s">
        <v>147</v>
      </c>
      <c r="BK179" s="145">
        <f>BK180+BK192</f>
        <v>0</v>
      </c>
    </row>
    <row r="180" spans="2:65" s="9" customFormat="1" ht="19.899999999999999" customHeight="1" x14ac:dyDescent="0.3">
      <c r="B180" s="137"/>
      <c r="D180" s="146" t="s">
        <v>379</v>
      </c>
      <c r="E180" s="146"/>
      <c r="F180" s="146"/>
      <c r="G180" s="146"/>
      <c r="H180" s="146"/>
      <c r="I180" s="146"/>
      <c r="J180" s="146"/>
      <c r="K180" s="146"/>
      <c r="L180" s="146"/>
      <c r="M180" s="146"/>
      <c r="N180" s="260">
        <f>BK180</f>
        <v>0</v>
      </c>
      <c r="O180" s="261"/>
      <c r="P180" s="261"/>
      <c r="Q180" s="261"/>
      <c r="R180" s="139"/>
      <c r="T180" s="140"/>
      <c r="W180" s="141">
        <f>SUM(W181:W191)</f>
        <v>0</v>
      </c>
      <c r="Y180" s="141">
        <f>SUM(Y181:Y191)</f>
        <v>8.3039999999999989E-2</v>
      </c>
      <c r="AA180" s="142">
        <f>SUM(AA181:AA191)</f>
        <v>0</v>
      </c>
      <c r="AR180" s="143" t="s">
        <v>105</v>
      </c>
      <c r="AT180" s="144" t="s">
        <v>78</v>
      </c>
      <c r="AU180" s="144" t="s">
        <v>11</v>
      </c>
      <c r="AY180" s="143" t="s">
        <v>147</v>
      </c>
      <c r="BK180" s="145">
        <f>SUM(BK181:BK191)</f>
        <v>0</v>
      </c>
    </row>
    <row r="181" spans="2:65" s="1" customFormat="1" ht="38.25" customHeight="1" x14ac:dyDescent="0.3">
      <c r="B181" s="34"/>
      <c r="C181" s="147" t="s">
        <v>321</v>
      </c>
      <c r="D181" s="147" t="s">
        <v>148</v>
      </c>
      <c r="E181" s="148" t="s">
        <v>449</v>
      </c>
      <c r="F181" s="241" t="s">
        <v>450</v>
      </c>
      <c r="G181" s="241"/>
      <c r="H181" s="241"/>
      <c r="I181" s="241"/>
      <c r="J181" s="149" t="s">
        <v>344</v>
      </c>
      <c r="K181" s="150">
        <v>2</v>
      </c>
      <c r="L181" s="242">
        <v>0</v>
      </c>
      <c r="M181" s="243"/>
      <c r="N181" s="244">
        <f t="shared" ref="N181:N191" si="5">ROUND(L181*K181,0)</f>
        <v>0</v>
      </c>
      <c r="O181" s="244"/>
      <c r="P181" s="244"/>
      <c r="Q181" s="244"/>
      <c r="R181" s="35"/>
      <c r="T181" s="151" t="s">
        <v>23</v>
      </c>
      <c r="U181" s="41" t="s">
        <v>44</v>
      </c>
      <c r="W181" s="152">
        <f t="shared" ref="W181:W191" si="6">V181*K181</f>
        <v>0</v>
      </c>
      <c r="X181" s="152">
        <v>0</v>
      </c>
      <c r="Y181" s="152">
        <f t="shared" ref="Y181:Y191" si="7">X181*K181</f>
        <v>0</v>
      </c>
      <c r="Z181" s="152">
        <v>0</v>
      </c>
      <c r="AA181" s="153">
        <f t="shared" ref="AA181:AA191" si="8">Z181*K181</f>
        <v>0</v>
      </c>
      <c r="AR181" s="19" t="s">
        <v>237</v>
      </c>
      <c r="AT181" s="19" t="s">
        <v>148</v>
      </c>
      <c r="AU181" s="19" t="s">
        <v>105</v>
      </c>
      <c r="AY181" s="19" t="s">
        <v>147</v>
      </c>
      <c r="BE181" s="100">
        <f t="shared" ref="BE181:BE191" si="9">IF(U181="základní",N181,0)</f>
        <v>0</v>
      </c>
      <c r="BF181" s="100">
        <f t="shared" ref="BF181:BF191" si="10">IF(U181="snížená",N181,0)</f>
        <v>0</v>
      </c>
      <c r="BG181" s="100">
        <f t="shared" ref="BG181:BG191" si="11">IF(U181="zákl. přenesená",N181,0)</f>
        <v>0</v>
      </c>
      <c r="BH181" s="100">
        <f t="shared" ref="BH181:BH191" si="12">IF(U181="sníž. přenesená",N181,0)</f>
        <v>0</v>
      </c>
      <c r="BI181" s="100">
        <f t="shared" ref="BI181:BI191" si="13">IF(U181="nulová",N181,0)</f>
        <v>0</v>
      </c>
      <c r="BJ181" s="19" t="s">
        <v>11</v>
      </c>
      <c r="BK181" s="100">
        <f t="shared" ref="BK181:BK191" si="14">ROUND(L181*K181,0)</f>
        <v>0</v>
      </c>
      <c r="BL181" s="19" t="s">
        <v>237</v>
      </c>
      <c r="BM181" s="19" t="s">
        <v>451</v>
      </c>
    </row>
    <row r="182" spans="2:65" s="1" customFormat="1" ht="51" customHeight="1" x14ac:dyDescent="0.3">
      <c r="B182" s="34"/>
      <c r="C182" s="166" t="s">
        <v>326</v>
      </c>
      <c r="D182" s="166" t="s">
        <v>277</v>
      </c>
      <c r="E182" s="167" t="s">
        <v>452</v>
      </c>
      <c r="F182" s="253" t="s">
        <v>453</v>
      </c>
      <c r="G182" s="253"/>
      <c r="H182" s="253"/>
      <c r="I182" s="253"/>
      <c r="J182" s="168" t="s">
        <v>344</v>
      </c>
      <c r="K182" s="169">
        <v>2</v>
      </c>
      <c r="L182" s="254">
        <v>0</v>
      </c>
      <c r="M182" s="255"/>
      <c r="N182" s="256">
        <f t="shared" si="5"/>
        <v>0</v>
      </c>
      <c r="O182" s="244"/>
      <c r="P182" s="244"/>
      <c r="Q182" s="244"/>
      <c r="R182" s="35"/>
      <c r="T182" s="151" t="s">
        <v>23</v>
      </c>
      <c r="U182" s="41" t="s">
        <v>44</v>
      </c>
      <c r="W182" s="152">
        <f t="shared" si="6"/>
        <v>0</v>
      </c>
      <c r="X182" s="152">
        <v>2.1499999999999998E-2</v>
      </c>
      <c r="Y182" s="152">
        <f t="shared" si="7"/>
        <v>4.2999999999999997E-2</v>
      </c>
      <c r="Z182" s="152">
        <v>0</v>
      </c>
      <c r="AA182" s="153">
        <f t="shared" si="8"/>
        <v>0</v>
      </c>
      <c r="AR182" s="19" t="s">
        <v>280</v>
      </c>
      <c r="AT182" s="19" t="s">
        <v>277</v>
      </c>
      <c r="AU182" s="19" t="s">
        <v>105</v>
      </c>
      <c r="AY182" s="19" t="s">
        <v>147</v>
      </c>
      <c r="BE182" s="100">
        <f t="shared" si="9"/>
        <v>0</v>
      </c>
      <c r="BF182" s="100">
        <f t="shared" si="10"/>
        <v>0</v>
      </c>
      <c r="BG182" s="100">
        <f t="shared" si="11"/>
        <v>0</v>
      </c>
      <c r="BH182" s="100">
        <f t="shared" si="12"/>
        <v>0</v>
      </c>
      <c r="BI182" s="100">
        <f t="shared" si="13"/>
        <v>0</v>
      </c>
      <c r="BJ182" s="19" t="s">
        <v>11</v>
      </c>
      <c r="BK182" s="100">
        <f t="shared" si="14"/>
        <v>0</v>
      </c>
      <c r="BL182" s="19" t="s">
        <v>237</v>
      </c>
      <c r="BM182" s="19" t="s">
        <v>454</v>
      </c>
    </row>
    <row r="183" spans="2:65" s="1" customFormat="1" ht="38.25" customHeight="1" x14ac:dyDescent="0.3">
      <c r="B183" s="34"/>
      <c r="C183" s="147" t="s">
        <v>333</v>
      </c>
      <c r="D183" s="147" t="s">
        <v>148</v>
      </c>
      <c r="E183" s="148" t="s">
        <v>455</v>
      </c>
      <c r="F183" s="241" t="s">
        <v>456</v>
      </c>
      <c r="G183" s="241"/>
      <c r="H183" s="241"/>
      <c r="I183" s="241"/>
      <c r="J183" s="149" t="s">
        <v>344</v>
      </c>
      <c r="K183" s="150">
        <v>1</v>
      </c>
      <c r="L183" s="242">
        <v>0</v>
      </c>
      <c r="M183" s="243"/>
      <c r="N183" s="244">
        <f t="shared" si="5"/>
        <v>0</v>
      </c>
      <c r="O183" s="244"/>
      <c r="P183" s="244"/>
      <c r="Q183" s="244"/>
      <c r="R183" s="35"/>
      <c r="T183" s="151" t="s">
        <v>23</v>
      </c>
      <c r="U183" s="41" t="s">
        <v>44</v>
      </c>
      <c r="W183" s="152">
        <f t="shared" si="6"/>
        <v>0</v>
      </c>
      <c r="X183" s="152">
        <v>0</v>
      </c>
      <c r="Y183" s="152">
        <f t="shared" si="7"/>
        <v>0</v>
      </c>
      <c r="Z183" s="152">
        <v>0</v>
      </c>
      <c r="AA183" s="153">
        <f t="shared" si="8"/>
        <v>0</v>
      </c>
      <c r="AR183" s="19" t="s">
        <v>237</v>
      </c>
      <c r="AT183" s="19" t="s">
        <v>148</v>
      </c>
      <c r="AU183" s="19" t="s">
        <v>105</v>
      </c>
      <c r="AY183" s="19" t="s">
        <v>147</v>
      </c>
      <c r="BE183" s="100">
        <f t="shared" si="9"/>
        <v>0</v>
      </c>
      <c r="BF183" s="100">
        <f t="shared" si="10"/>
        <v>0</v>
      </c>
      <c r="BG183" s="100">
        <f t="shared" si="11"/>
        <v>0</v>
      </c>
      <c r="BH183" s="100">
        <f t="shared" si="12"/>
        <v>0</v>
      </c>
      <c r="BI183" s="100">
        <f t="shared" si="13"/>
        <v>0</v>
      </c>
      <c r="BJ183" s="19" t="s">
        <v>11</v>
      </c>
      <c r="BK183" s="100">
        <f t="shared" si="14"/>
        <v>0</v>
      </c>
      <c r="BL183" s="19" t="s">
        <v>237</v>
      </c>
      <c r="BM183" s="19" t="s">
        <v>457</v>
      </c>
    </row>
    <row r="184" spans="2:65" s="1" customFormat="1" ht="51" customHeight="1" x14ac:dyDescent="0.3">
      <c r="B184" s="34"/>
      <c r="C184" s="166" t="s">
        <v>337</v>
      </c>
      <c r="D184" s="166" t="s">
        <v>277</v>
      </c>
      <c r="E184" s="167" t="s">
        <v>458</v>
      </c>
      <c r="F184" s="253" t="s">
        <v>459</v>
      </c>
      <c r="G184" s="253"/>
      <c r="H184" s="253"/>
      <c r="I184" s="253"/>
      <c r="J184" s="168" t="s">
        <v>344</v>
      </c>
      <c r="K184" s="169">
        <v>1</v>
      </c>
      <c r="L184" s="254">
        <v>0</v>
      </c>
      <c r="M184" s="255"/>
      <c r="N184" s="256">
        <f t="shared" si="5"/>
        <v>0</v>
      </c>
      <c r="O184" s="244"/>
      <c r="P184" s="244"/>
      <c r="Q184" s="244"/>
      <c r="R184" s="35"/>
      <c r="T184" s="151" t="s">
        <v>23</v>
      </c>
      <c r="U184" s="41" t="s">
        <v>44</v>
      </c>
      <c r="W184" s="152">
        <f t="shared" si="6"/>
        <v>0</v>
      </c>
      <c r="X184" s="152">
        <v>2.7E-2</v>
      </c>
      <c r="Y184" s="152">
        <f t="shared" si="7"/>
        <v>2.7E-2</v>
      </c>
      <c r="Z184" s="152">
        <v>0</v>
      </c>
      <c r="AA184" s="153">
        <f t="shared" si="8"/>
        <v>0</v>
      </c>
      <c r="AR184" s="19" t="s">
        <v>280</v>
      </c>
      <c r="AT184" s="19" t="s">
        <v>277</v>
      </c>
      <c r="AU184" s="19" t="s">
        <v>105</v>
      </c>
      <c r="AY184" s="19" t="s">
        <v>147</v>
      </c>
      <c r="BE184" s="100">
        <f t="shared" si="9"/>
        <v>0</v>
      </c>
      <c r="BF184" s="100">
        <f t="shared" si="10"/>
        <v>0</v>
      </c>
      <c r="BG184" s="100">
        <f t="shared" si="11"/>
        <v>0</v>
      </c>
      <c r="BH184" s="100">
        <f t="shared" si="12"/>
        <v>0</v>
      </c>
      <c r="BI184" s="100">
        <f t="shared" si="13"/>
        <v>0</v>
      </c>
      <c r="BJ184" s="19" t="s">
        <v>11</v>
      </c>
      <c r="BK184" s="100">
        <f t="shared" si="14"/>
        <v>0</v>
      </c>
      <c r="BL184" s="19" t="s">
        <v>237</v>
      </c>
      <c r="BM184" s="19" t="s">
        <v>460</v>
      </c>
    </row>
    <row r="185" spans="2:65" s="1" customFormat="1" ht="25.5" customHeight="1" x14ac:dyDescent="0.3">
      <c r="B185" s="34"/>
      <c r="C185" s="147" t="s">
        <v>341</v>
      </c>
      <c r="D185" s="147" t="s">
        <v>148</v>
      </c>
      <c r="E185" s="148" t="s">
        <v>461</v>
      </c>
      <c r="F185" s="241" t="s">
        <v>462</v>
      </c>
      <c r="G185" s="241"/>
      <c r="H185" s="241"/>
      <c r="I185" s="241"/>
      <c r="J185" s="149" t="s">
        <v>344</v>
      </c>
      <c r="K185" s="150">
        <v>1</v>
      </c>
      <c r="L185" s="242">
        <v>0</v>
      </c>
      <c r="M185" s="243"/>
      <c r="N185" s="244">
        <f t="shared" si="5"/>
        <v>0</v>
      </c>
      <c r="O185" s="244"/>
      <c r="P185" s="244"/>
      <c r="Q185" s="244"/>
      <c r="R185" s="35"/>
      <c r="T185" s="151" t="s">
        <v>23</v>
      </c>
      <c r="U185" s="41" t="s">
        <v>44</v>
      </c>
      <c r="W185" s="152">
        <f t="shared" si="6"/>
        <v>0</v>
      </c>
      <c r="X185" s="152">
        <v>0</v>
      </c>
      <c r="Y185" s="152">
        <f t="shared" si="7"/>
        <v>0</v>
      </c>
      <c r="Z185" s="152">
        <v>0</v>
      </c>
      <c r="AA185" s="153">
        <f t="shared" si="8"/>
        <v>0</v>
      </c>
      <c r="AR185" s="19" t="s">
        <v>237</v>
      </c>
      <c r="AT185" s="19" t="s">
        <v>148</v>
      </c>
      <c r="AU185" s="19" t="s">
        <v>105</v>
      </c>
      <c r="AY185" s="19" t="s">
        <v>147</v>
      </c>
      <c r="BE185" s="100">
        <f t="shared" si="9"/>
        <v>0</v>
      </c>
      <c r="BF185" s="100">
        <f t="shared" si="10"/>
        <v>0</v>
      </c>
      <c r="BG185" s="100">
        <f t="shared" si="11"/>
        <v>0</v>
      </c>
      <c r="BH185" s="100">
        <f t="shared" si="12"/>
        <v>0</v>
      </c>
      <c r="BI185" s="100">
        <f t="shared" si="13"/>
        <v>0</v>
      </c>
      <c r="BJ185" s="19" t="s">
        <v>11</v>
      </c>
      <c r="BK185" s="100">
        <f t="shared" si="14"/>
        <v>0</v>
      </c>
      <c r="BL185" s="19" t="s">
        <v>237</v>
      </c>
      <c r="BM185" s="19" t="s">
        <v>463</v>
      </c>
    </row>
    <row r="186" spans="2:65" s="1" customFormat="1" ht="16.5" customHeight="1" x14ac:dyDescent="0.3">
      <c r="B186" s="34"/>
      <c r="C186" s="166" t="s">
        <v>347</v>
      </c>
      <c r="D186" s="166" t="s">
        <v>277</v>
      </c>
      <c r="E186" s="167" t="s">
        <v>464</v>
      </c>
      <c r="F186" s="253" t="s">
        <v>465</v>
      </c>
      <c r="G186" s="253"/>
      <c r="H186" s="253"/>
      <c r="I186" s="253"/>
      <c r="J186" s="168" t="s">
        <v>344</v>
      </c>
      <c r="K186" s="169">
        <v>1</v>
      </c>
      <c r="L186" s="254">
        <v>0</v>
      </c>
      <c r="M186" s="255"/>
      <c r="N186" s="256">
        <f t="shared" si="5"/>
        <v>0</v>
      </c>
      <c r="O186" s="244"/>
      <c r="P186" s="244"/>
      <c r="Q186" s="244"/>
      <c r="R186" s="35"/>
      <c r="T186" s="151" t="s">
        <v>23</v>
      </c>
      <c r="U186" s="41" t="s">
        <v>44</v>
      </c>
      <c r="W186" s="152">
        <f t="shared" si="6"/>
        <v>0</v>
      </c>
      <c r="X186" s="152">
        <v>3.2000000000000002E-3</v>
      </c>
      <c r="Y186" s="152">
        <f t="shared" si="7"/>
        <v>3.2000000000000002E-3</v>
      </c>
      <c r="Z186" s="152">
        <v>0</v>
      </c>
      <c r="AA186" s="153">
        <f t="shared" si="8"/>
        <v>0</v>
      </c>
      <c r="AR186" s="19" t="s">
        <v>280</v>
      </c>
      <c r="AT186" s="19" t="s">
        <v>277</v>
      </c>
      <c r="AU186" s="19" t="s">
        <v>105</v>
      </c>
      <c r="AY186" s="19" t="s">
        <v>147</v>
      </c>
      <c r="BE186" s="100">
        <f t="shared" si="9"/>
        <v>0</v>
      </c>
      <c r="BF186" s="100">
        <f t="shared" si="10"/>
        <v>0</v>
      </c>
      <c r="BG186" s="100">
        <f t="shared" si="11"/>
        <v>0</v>
      </c>
      <c r="BH186" s="100">
        <f t="shared" si="12"/>
        <v>0</v>
      </c>
      <c r="BI186" s="100">
        <f t="shared" si="13"/>
        <v>0</v>
      </c>
      <c r="BJ186" s="19" t="s">
        <v>11</v>
      </c>
      <c r="BK186" s="100">
        <f t="shared" si="14"/>
        <v>0</v>
      </c>
      <c r="BL186" s="19" t="s">
        <v>237</v>
      </c>
      <c r="BM186" s="19" t="s">
        <v>466</v>
      </c>
    </row>
    <row r="187" spans="2:65" s="1" customFormat="1" ht="16.5" customHeight="1" x14ac:dyDescent="0.3">
      <c r="B187" s="34"/>
      <c r="C187" s="147" t="s">
        <v>352</v>
      </c>
      <c r="D187" s="147" t="s">
        <v>148</v>
      </c>
      <c r="E187" s="148" t="s">
        <v>467</v>
      </c>
      <c r="F187" s="241" t="s">
        <v>468</v>
      </c>
      <c r="G187" s="241"/>
      <c r="H187" s="241"/>
      <c r="I187" s="241"/>
      <c r="J187" s="149" t="s">
        <v>344</v>
      </c>
      <c r="K187" s="150">
        <v>3</v>
      </c>
      <c r="L187" s="242">
        <v>0</v>
      </c>
      <c r="M187" s="243"/>
      <c r="N187" s="244">
        <f t="shared" si="5"/>
        <v>0</v>
      </c>
      <c r="O187" s="244"/>
      <c r="P187" s="244"/>
      <c r="Q187" s="244"/>
      <c r="R187" s="35"/>
      <c r="T187" s="151" t="s">
        <v>23</v>
      </c>
      <c r="U187" s="41" t="s">
        <v>44</v>
      </c>
      <c r="W187" s="152">
        <f t="shared" si="6"/>
        <v>0</v>
      </c>
      <c r="X187" s="152">
        <v>0</v>
      </c>
      <c r="Y187" s="152">
        <f t="shared" si="7"/>
        <v>0</v>
      </c>
      <c r="Z187" s="152">
        <v>0</v>
      </c>
      <c r="AA187" s="153">
        <f t="shared" si="8"/>
        <v>0</v>
      </c>
      <c r="AR187" s="19" t="s">
        <v>237</v>
      </c>
      <c r="AT187" s="19" t="s">
        <v>148</v>
      </c>
      <c r="AU187" s="19" t="s">
        <v>105</v>
      </c>
      <c r="AY187" s="19" t="s">
        <v>147</v>
      </c>
      <c r="BE187" s="100">
        <f t="shared" si="9"/>
        <v>0</v>
      </c>
      <c r="BF187" s="100">
        <f t="shared" si="10"/>
        <v>0</v>
      </c>
      <c r="BG187" s="100">
        <f t="shared" si="11"/>
        <v>0</v>
      </c>
      <c r="BH187" s="100">
        <f t="shared" si="12"/>
        <v>0</v>
      </c>
      <c r="BI187" s="100">
        <f t="shared" si="13"/>
        <v>0</v>
      </c>
      <c r="BJ187" s="19" t="s">
        <v>11</v>
      </c>
      <c r="BK187" s="100">
        <f t="shared" si="14"/>
        <v>0</v>
      </c>
      <c r="BL187" s="19" t="s">
        <v>237</v>
      </c>
      <c r="BM187" s="19" t="s">
        <v>469</v>
      </c>
    </row>
    <row r="188" spans="2:65" s="1" customFormat="1" ht="25.5" customHeight="1" x14ac:dyDescent="0.3">
      <c r="B188" s="34"/>
      <c r="C188" s="166" t="s">
        <v>357</v>
      </c>
      <c r="D188" s="166" t="s">
        <v>277</v>
      </c>
      <c r="E188" s="167" t="s">
        <v>470</v>
      </c>
      <c r="F188" s="253" t="s">
        <v>471</v>
      </c>
      <c r="G188" s="253"/>
      <c r="H188" s="253"/>
      <c r="I188" s="253"/>
      <c r="J188" s="168" t="s">
        <v>344</v>
      </c>
      <c r="K188" s="169">
        <v>3</v>
      </c>
      <c r="L188" s="254">
        <v>0</v>
      </c>
      <c r="M188" s="255"/>
      <c r="N188" s="256">
        <f t="shared" si="5"/>
        <v>0</v>
      </c>
      <c r="O188" s="244"/>
      <c r="P188" s="244"/>
      <c r="Q188" s="244"/>
      <c r="R188" s="35"/>
      <c r="T188" s="151" t="s">
        <v>23</v>
      </c>
      <c r="U188" s="41" t="s">
        <v>44</v>
      </c>
      <c r="W188" s="152">
        <f t="shared" si="6"/>
        <v>0</v>
      </c>
      <c r="X188" s="152">
        <v>1.1999999999999999E-3</v>
      </c>
      <c r="Y188" s="152">
        <f t="shared" si="7"/>
        <v>3.5999999999999999E-3</v>
      </c>
      <c r="Z188" s="152">
        <v>0</v>
      </c>
      <c r="AA188" s="153">
        <f t="shared" si="8"/>
        <v>0</v>
      </c>
      <c r="AR188" s="19" t="s">
        <v>280</v>
      </c>
      <c r="AT188" s="19" t="s">
        <v>277</v>
      </c>
      <c r="AU188" s="19" t="s">
        <v>105</v>
      </c>
      <c r="AY188" s="19" t="s">
        <v>147</v>
      </c>
      <c r="BE188" s="100">
        <f t="shared" si="9"/>
        <v>0</v>
      </c>
      <c r="BF188" s="100">
        <f t="shared" si="10"/>
        <v>0</v>
      </c>
      <c r="BG188" s="100">
        <f t="shared" si="11"/>
        <v>0</v>
      </c>
      <c r="BH188" s="100">
        <f t="shared" si="12"/>
        <v>0</v>
      </c>
      <c r="BI188" s="100">
        <f t="shared" si="13"/>
        <v>0</v>
      </c>
      <c r="BJ188" s="19" t="s">
        <v>11</v>
      </c>
      <c r="BK188" s="100">
        <f t="shared" si="14"/>
        <v>0</v>
      </c>
      <c r="BL188" s="19" t="s">
        <v>237</v>
      </c>
      <c r="BM188" s="19" t="s">
        <v>472</v>
      </c>
    </row>
    <row r="189" spans="2:65" s="1" customFormat="1" ht="25.5" customHeight="1" x14ac:dyDescent="0.3">
      <c r="B189" s="34"/>
      <c r="C189" s="147" t="s">
        <v>361</v>
      </c>
      <c r="D189" s="147" t="s">
        <v>148</v>
      </c>
      <c r="E189" s="148" t="s">
        <v>473</v>
      </c>
      <c r="F189" s="241" t="s">
        <v>474</v>
      </c>
      <c r="G189" s="241"/>
      <c r="H189" s="241"/>
      <c r="I189" s="241"/>
      <c r="J189" s="149" t="s">
        <v>344</v>
      </c>
      <c r="K189" s="150">
        <v>3</v>
      </c>
      <c r="L189" s="242">
        <v>0</v>
      </c>
      <c r="M189" s="243"/>
      <c r="N189" s="244">
        <f t="shared" si="5"/>
        <v>0</v>
      </c>
      <c r="O189" s="244"/>
      <c r="P189" s="244"/>
      <c r="Q189" s="244"/>
      <c r="R189" s="35"/>
      <c r="T189" s="151" t="s">
        <v>23</v>
      </c>
      <c r="U189" s="41" t="s">
        <v>44</v>
      </c>
      <c r="W189" s="152">
        <f t="shared" si="6"/>
        <v>0</v>
      </c>
      <c r="X189" s="152">
        <v>0</v>
      </c>
      <c r="Y189" s="152">
        <f t="shared" si="7"/>
        <v>0</v>
      </c>
      <c r="Z189" s="152">
        <v>0</v>
      </c>
      <c r="AA189" s="153">
        <f t="shared" si="8"/>
        <v>0</v>
      </c>
      <c r="AR189" s="19" t="s">
        <v>237</v>
      </c>
      <c r="AT189" s="19" t="s">
        <v>148</v>
      </c>
      <c r="AU189" s="19" t="s">
        <v>105</v>
      </c>
      <c r="AY189" s="19" t="s">
        <v>147</v>
      </c>
      <c r="BE189" s="100">
        <f t="shared" si="9"/>
        <v>0</v>
      </c>
      <c r="BF189" s="100">
        <f t="shared" si="10"/>
        <v>0</v>
      </c>
      <c r="BG189" s="100">
        <f t="shared" si="11"/>
        <v>0</v>
      </c>
      <c r="BH189" s="100">
        <f t="shared" si="12"/>
        <v>0</v>
      </c>
      <c r="BI189" s="100">
        <f t="shared" si="13"/>
        <v>0</v>
      </c>
      <c r="BJ189" s="19" t="s">
        <v>11</v>
      </c>
      <c r="BK189" s="100">
        <f t="shared" si="14"/>
        <v>0</v>
      </c>
      <c r="BL189" s="19" t="s">
        <v>237</v>
      </c>
      <c r="BM189" s="19" t="s">
        <v>475</v>
      </c>
    </row>
    <row r="190" spans="2:65" s="1" customFormat="1" ht="25.5" customHeight="1" x14ac:dyDescent="0.3">
      <c r="B190" s="34"/>
      <c r="C190" s="166" t="s">
        <v>367</v>
      </c>
      <c r="D190" s="166" t="s">
        <v>277</v>
      </c>
      <c r="E190" s="167" t="s">
        <v>476</v>
      </c>
      <c r="F190" s="253" t="s">
        <v>477</v>
      </c>
      <c r="G190" s="253"/>
      <c r="H190" s="253"/>
      <c r="I190" s="253"/>
      <c r="J190" s="168" t="s">
        <v>344</v>
      </c>
      <c r="K190" s="169">
        <v>3</v>
      </c>
      <c r="L190" s="254">
        <v>0</v>
      </c>
      <c r="M190" s="255"/>
      <c r="N190" s="256">
        <f t="shared" si="5"/>
        <v>0</v>
      </c>
      <c r="O190" s="244"/>
      <c r="P190" s="244"/>
      <c r="Q190" s="244"/>
      <c r="R190" s="35"/>
      <c r="T190" s="151" t="s">
        <v>23</v>
      </c>
      <c r="U190" s="41" t="s">
        <v>44</v>
      </c>
      <c r="W190" s="152">
        <f t="shared" si="6"/>
        <v>0</v>
      </c>
      <c r="X190" s="152">
        <v>2.0799999999999998E-3</v>
      </c>
      <c r="Y190" s="152">
        <f t="shared" si="7"/>
        <v>6.239999999999999E-3</v>
      </c>
      <c r="Z190" s="152">
        <v>0</v>
      </c>
      <c r="AA190" s="153">
        <f t="shared" si="8"/>
        <v>0</v>
      </c>
      <c r="AR190" s="19" t="s">
        <v>280</v>
      </c>
      <c r="AT190" s="19" t="s">
        <v>277</v>
      </c>
      <c r="AU190" s="19" t="s">
        <v>105</v>
      </c>
      <c r="AY190" s="19" t="s">
        <v>147</v>
      </c>
      <c r="BE190" s="100">
        <f t="shared" si="9"/>
        <v>0</v>
      </c>
      <c r="BF190" s="100">
        <f t="shared" si="10"/>
        <v>0</v>
      </c>
      <c r="BG190" s="100">
        <f t="shared" si="11"/>
        <v>0</v>
      </c>
      <c r="BH190" s="100">
        <f t="shared" si="12"/>
        <v>0</v>
      </c>
      <c r="BI190" s="100">
        <f t="shared" si="13"/>
        <v>0</v>
      </c>
      <c r="BJ190" s="19" t="s">
        <v>11</v>
      </c>
      <c r="BK190" s="100">
        <f t="shared" si="14"/>
        <v>0</v>
      </c>
      <c r="BL190" s="19" t="s">
        <v>237</v>
      </c>
      <c r="BM190" s="19" t="s">
        <v>478</v>
      </c>
    </row>
    <row r="191" spans="2:65" s="1" customFormat="1" ht="25.5" customHeight="1" x14ac:dyDescent="0.3">
      <c r="B191" s="34"/>
      <c r="C191" s="147" t="s">
        <v>371</v>
      </c>
      <c r="D191" s="147" t="s">
        <v>148</v>
      </c>
      <c r="E191" s="148" t="s">
        <v>479</v>
      </c>
      <c r="F191" s="241" t="s">
        <v>480</v>
      </c>
      <c r="G191" s="241"/>
      <c r="H191" s="241"/>
      <c r="I191" s="241"/>
      <c r="J191" s="149" t="s">
        <v>250</v>
      </c>
      <c r="K191" s="150">
        <v>8.3000000000000004E-2</v>
      </c>
      <c r="L191" s="242">
        <v>0</v>
      </c>
      <c r="M191" s="243"/>
      <c r="N191" s="244">
        <f t="shared" si="5"/>
        <v>0</v>
      </c>
      <c r="O191" s="244"/>
      <c r="P191" s="244"/>
      <c r="Q191" s="244"/>
      <c r="R191" s="35"/>
      <c r="T191" s="151" t="s">
        <v>23</v>
      </c>
      <c r="U191" s="41" t="s">
        <v>44</v>
      </c>
      <c r="W191" s="152">
        <f t="shared" si="6"/>
        <v>0</v>
      </c>
      <c r="X191" s="152">
        <v>0</v>
      </c>
      <c r="Y191" s="152">
        <f t="shared" si="7"/>
        <v>0</v>
      </c>
      <c r="Z191" s="152">
        <v>0</v>
      </c>
      <c r="AA191" s="153">
        <f t="shared" si="8"/>
        <v>0</v>
      </c>
      <c r="AR191" s="19" t="s">
        <v>237</v>
      </c>
      <c r="AT191" s="19" t="s">
        <v>148</v>
      </c>
      <c r="AU191" s="19" t="s">
        <v>105</v>
      </c>
      <c r="AY191" s="19" t="s">
        <v>147</v>
      </c>
      <c r="BE191" s="100">
        <f t="shared" si="9"/>
        <v>0</v>
      </c>
      <c r="BF191" s="100">
        <f t="shared" si="10"/>
        <v>0</v>
      </c>
      <c r="BG191" s="100">
        <f t="shared" si="11"/>
        <v>0</v>
      </c>
      <c r="BH191" s="100">
        <f t="shared" si="12"/>
        <v>0</v>
      </c>
      <c r="BI191" s="100">
        <f t="shared" si="13"/>
        <v>0</v>
      </c>
      <c r="BJ191" s="19" t="s">
        <v>11</v>
      </c>
      <c r="BK191" s="100">
        <f t="shared" si="14"/>
        <v>0</v>
      </c>
      <c r="BL191" s="19" t="s">
        <v>237</v>
      </c>
      <c r="BM191" s="19" t="s">
        <v>481</v>
      </c>
    </row>
    <row r="192" spans="2:65" s="9" customFormat="1" ht="29.85" customHeight="1" x14ac:dyDescent="0.3">
      <c r="B192" s="137"/>
      <c r="D192" s="146" t="s">
        <v>122</v>
      </c>
      <c r="E192" s="146"/>
      <c r="F192" s="146"/>
      <c r="G192" s="146"/>
      <c r="H192" s="146"/>
      <c r="I192" s="146"/>
      <c r="J192" s="146"/>
      <c r="K192" s="146"/>
      <c r="L192" s="146"/>
      <c r="M192" s="146"/>
      <c r="N192" s="262">
        <f>BK192</f>
        <v>0</v>
      </c>
      <c r="O192" s="263"/>
      <c r="P192" s="263"/>
      <c r="Q192" s="263"/>
      <c r="R192" s="139"/>
      <c r="T192" s="140"/>
      <c r="W192" s="141">
        <f>SUM(W193:W208)</f>
        <v>0</v>
      </c>
      <c r="Y192" s="141">
        <f>SUM(Y193:Y208)</f>
        <v>1.3346698400000001</v>
      </c>
      <c r="AA192" s="142">
        <f>SUM(AA193:AA208)</f>
        <v>0</v>
      </c>
      <c r="AR192" s="143" t="s">
        <v>105</v>
      </c>
      <c r="AT192" s="144" t="s">
        <v>78</v>
      </c>
      <c r="AU192" s="144" t="s">
        <v>11</v>
      </c>
      <c r="AY192" s="143" t="s">
        <v>147</v>
      </c>
      <c r="BK192" s="145">
        <f>SUM(BK193:BK208)</f>
        <v>0</v>
      </c>
    </row>
    <row r="193" spans="2:65" s="1" customFormat="1" ht="25.5" customHeight="1" x14ac:dyDescent="0.3">
      <c r="B193" s="34"/>
      <c r="C193" s="147" t="s">
        <v>482</v>
      </c>
      <c r="D193" s="147" t="s">
        <v>148</v>
      </c>
      <c r="E193" s="148" t="s">
        <v>296</v>
      </c>
      <c r="F193" s="241" t="s">
        <v>297</v>
      </c>
      <c r="G193" s="241"/>
      <c r="H193" s="241"/>
      <c r="I193" s="241"/>
      <c r="J193" s="149" t="s">
        <v>156</v>
      </c>
      <c r="K193" s="150">
        <v>33.64</v>
      </c>
      <c r="L193" s="242">
        <v>0</v>
      </c>
      <c r="M193" s="243"/>
      <c r="N193" s="244">
        <f>ROUND(L193*K193,0)</f>
        <v>0</v>
      </c>
      <c r="O193" s="244"/>
      <c r="P193" s="244"/>
      <c r="Q193" s="244"/>
      <c r="R193" s="35"/>
      <c r="T193" s="151" t="s">
        <v>23</v>
      </c>
      <c r="U193" s="41" t="s">
        <v>44</v>
      </c>
      <c r="W193" s="152">
        <f>V193*K193</f>
        <v>0</v>
      </c>
      <c r="X193" s="152">
        <v>7.9000000000000001E-4</v>
      </c>
      <c r="Y193" s="152">
        <f>X193*K193</f>
        <v>2.6575600000000001E-2</v>
      </c>
      <c r="Z193" s="152">
        <v>0</v>
      </c>
      <c r="AA193" s="153">
        <f>Z193*K193</f>
        <v>0</v>
      </c>
      <c r="AR193" s="19" t="s">
        <v>237</v>
      </c>
      <c r="AT193" s="19" t="s">
        <v>148</v>
      </c>
      <c r="AU193" s="19" t="s">
        <v>105</v>
      </c>
      <c r="AY193" s="19" t="s">
        <v>147</v>
      </c>
      <c r="BE193" s="100">
        <f>IF(U193="základní",N193,0)</f>
        <v>0</v>
      </c>
      <c r="BF193" s="100">
        <f>IF(U193="snížená",N193,0)</f>
        <v>0</v>
      </c>
      <c r="BG193" s="100">
        <f>IF(U193="zákl. přenesená",N193,0)</f>
        <v>0</v>
      </c>
      <c r="BH193" s="100">
        <f>IF(U193="sníž. přenesená",N193,0)</f>
        <v>0</v>
      </c>
      <c r="BI193" s="100">
        <f>IF(U193="nulová",N193,0)</f>
        <v>0</v>
      </c>
      <c r="BJ193" s="19" t="s">
        <v>11</v>
      </c>
      <c r="BK193" s="100">
        <f>ROUND(L193*K193,0)</f>
        <v>0</v>
      </c>
      <c r="BL193" s="19" t="s">
        <v>237</v>
      </c>
      <c r="BM193" s="19" t="s">
        <v>483</v>
      </c>
    </row>
    <row r="194" spans="2:65" s="1" customFormat="1" ht="25.5" customHeight="1" x14ac:dyDescent="0.3">
      <c r="B194" s="34"/>
      <c r="C194" s="147" t="s">
        <v>484</v>
      </c>
      <c r="D194" s="147" t="s">
        <v>148</v>
      </c>
      <c r="E194" s="148" t="s">
        <v>311</v>
      </c>
      <c r="F194" s="241" t="s">
        <v>312</v>
      </c>
      <c r="G194" s="241"/>
      <c r="H194" s="241"/>
      <c r="I194" s="241"/>
      <c r="J194" s="149" t="s">
        <v>151</v>
      </c>
      <c r="K194" s="150">
        <v>36.771999999999998</v>
      </c>
      <c r="L194" s="242">
        <v>0</v>
      </c>
      <c r="M194" s="243"/>
      <c r="N194" s="244">
        <f>ROUND(L194*K194,0)</f>
        <v>0</v>
      </c>
      <c r="O194" s="244"/>
      <c r="P194" s="244"/>
      <c r="Q194" s="244"/>
      <c r="R194" s="35"/>
      <c r="T194" s="151" t="s">
        <v>23</v>
      </c>
      <c r="U194" s="41" t="s">
        <v>44</v>
      </c>
      <c r="W194" s="152">
        <f>V194*K194</f>
        <v>0</v>
      </c>
      <c r="X194" s="152">
        <v>3.7599999999999999E-3</v>
      </c>
      <c r="Y194" s="152">
        <f>X194*K194</f>
        <v>0.13826271999999998</v>
      </c>
      <c r="Z194" s="152">
        <v>0</v>
      </c>
      <c r="AA194" s="153">
        <f>Z194*K194</f>
        <v>0</v>
      </c>
      <c r="AR194" s="19" t="s">
        <v>237</v>
      </c>
      <c r="AT194" s="19" t="s">
        <v>148</v>
      </c>
      <c r="AU194" s="19" t="s">
        <v>105</v>
      </c>
      <c r="AY194" s="19" t="s">
        <v>147</v>
      </c>
      <c r="BE194" s="100">
        <f>IF(U194="základní",N194,0)</f>
        <v>0</v>
      </c>
      <c r="BF194" s="100">
        <f>IF(U194="snížená",N194,0)</f>
        <v>0</v>
      </c>
      <c r="BG194" s="100">
        <f>IF(U194="zákl. přenesená",N194,0)</f>
        <v>0</v>
      </c>
      <c r="BH194" s="100">
        <f>IF(U194="sníž. přenesená",N194,0)</f>
        <v>0</v>
      </c>
      <c r="BI194" s="100">
        <f>IF(U194="nulová",N194,0)</f>
        <v>0</v>
      </c>
      <c r="BJ194" s="19" t="s">
        <v>11</v>
      </c>
      <c r="BK194" s="100">
        <f>ROUND(L194*K194,0)</f>
        <v>0</v>
      </c>
      <c r="BL194" s="19" t="s">
        <v>237</v>
      </c>
      <c r="BM194" s="19" t="s">
        <v>485</v>
      </c>
    </row>
    <row r="195" spans="2:65" s="1" customFormat="1" ht="16.5" customHeight="1" x14ac:dyDescent="0.3">
      <c r="B195" s="34"/>
      <c r="C195" s="166" t="s">
        <v>486</v>
      </c>
      <c r="D195" s="166" t="s">
        <v>277</v>
      </c>
      <c r="E195" s="167" t="s">
        <v>316</v>
      </c>
      <c r="F195" s="253" t="s">
        <v>487</v>
      </c>
      <c r="G195" s="253"/>
      <c r="H195" s="253"/>
      <c r="I195" s="253"/>
      <c r="J195" s="168" t="s">
        <v>151</v>
      </c>
      <c r="K195" s="169">
        <v>46.252000000000002</v>
      </c>
      <c r="L195" s="254">
        <v>0</v>
      </c>
      <c r="M195" s="255"/>
      <c r="N195" s="256">
        <f>ROUND(L195*K195,0)</f>
        <v>0</v>
      </c>
      <c r="O195" s="244"/>
      <c r="P195" s="244"/>
      <c r="Q195" s="244"/>
      <c r="R195" s="35"/>
      <c r="T195" s="151" t="s">
        <v>23</v>
      </c>
      <c r="U195" s="41" t="s">
        <v>44</v>
      </c>
      <c r="W195" s="152">
        <f>V195*K195</f>
        <v>0</v>
      </c>
      <c r="X195" s="152">
        <v>2.4989999999999998E-2</v>
      </c>
      <c r="Y195" s="152">
        <f>X195*K195</f>
        <v>1.15583748</v>
      </c>
      <c r="Z195" s="152">
        <v>0</v>
      </c>
      <c r="AA195" s="153">
        <f>Z195*K195</f>
        <v>0</v>
      </c>
      <c r="AR195" s="19" t="s">
        <v>280</v>
      </c>
      <c r="AT195" s="19" t="s">
        <v>277</v>
      </c>
      <c r="AU195" s="19" t="s">
        <v>105</v>
      </c>
      <c r="AY195" s="19" t="s">
        <v>147</v>
      </c>
      <c r="BE195" s="100">
        <f>IF(U195="základní",N195,0)</f>
        <v>0</v>
      </c>
      <c r="BF195" s="100">
        <f>IF(U195="snížená",N195,0)</f>
        <v>0</v>
      </c>
      <c r="BG195" s="100">
        <f>IF(U195="zákl. přenesená",N195,0)</f>
        <v>0</v>
      </c>
      <c r="BH195" s="100">
        <f>IF(U195="sníž. přenesená",N195,0)</f>
        <v>0</v>
      </c>
      <c r="BI195" s="100">
        <f>IF(U195="nulová",N195,0)</f>
        <v>0</v>
      </c>
      <c r="BJ195" s="19" t="s">
        <v>11</v>
      </c>
      <c r="BK195" s="100">
        <f>ROUND(L195*K195,0)</f>
        <v>0</v>
      </c>
      <c r="BL195" s="19" t="s">
        <v>237</v>
      </c>
      <c r="BM195" s="19" t="s">
        <v>488</v>
      </c>
    </row>
    <row r="196" spans="2:65" s="10" customFormat="1" ht="16.5" customHeight="1" x14ac:dyDescent="0.3">
      <c r="B196" s="154"/>
      <c r="E196" s="155" t="s">
        <v>23</v>
      </c>
      <c r="F196" s="245" t="s">
        <v>489</v>
      </c>
      <c r="G196" s="246"/>
      <c r="H196" s="246"/>
      <c r="I196" s="246"/>
      <c r="K196" s="156">
        <v>40.448999999999998</v>
      </c>
      <c r="R196" s="157"/>
      <c r="T196" s="158"/>
      <c r="AA196" s="159"/>
      <c r="AT196" s="155" t="s">
        <v>159</v>
      </c>
      <c r="AU196" s="155" t="s">
        <v>105</v>
      </c>
      <c r="AV196" s="10" t="s">
        <v>105</v>
      </c>
      <c r="AW196" s="10" t="s">
        <v>36</v>
      </c>
      <c r="AX196" s="10" t="s">
        <v>79</v>
      </c>
      <c r="AY196" s="155" t="s">
        <v>147</v>
      </c>
    </row>
    <row r="197" spans="2:65" s="10" customFormat="1" ht="16.5" customHeight="1" x14ac:dyDescent="0.3">
      <c r="B197" s="154"/>
      <c r="E197" s="155" t="s">
        <v>23</v>
      </c>
      <c r="F197" s="247" t="s">
        <v>490</v>
      </c>
      <c r="G197" s="248"/>
      <c r="H197" s="248"/>
      <c r="I197" s="248"/>
      <c r="K197" s="156">
        <v>5.8029999999999999</v>
      </c>
      <c r="R197" s="157"/>
      <c r="T197" s="158"/>
      <c r="AA197" s="159"/>
      <c r="AT197" s="155" t="s">
        <v>159</v>
      </c>
      <c r="AU197" s="155" t="s">
        <v>105</v>
      </c>
      <c r="AV197" s="10" t="s">
        <v>105</v>
      </c>
      <c r="AW197" s="10" t="s">
        <v>36</v>
      </c>
      <c r="AX197" s="10" t="s">
        <v>79</v>
      </c>
      <c r="AY197" s="155" t="s">
        <v>147</v>
      </c>
    </row>
    <row r="198" spans="2:65" s="1" customFormat="1" ht="16.5" customHeight="1" x14ac:dyDescent="0.3">
      <c r="B198" s="34"/>
      <c r="C198" s="147" t="s">
        <v>491</v>
      </c>
      <c r="D198" s="147" t="s">
        <v>148</v>
      </c>
      <c r="E198" s="148" t="s">
        <v>322</v>
      </c>
      <c r="F198" s="241" t="s">
        <v>323</v>
      </c>
      <c r="G198" s="241"/>
      <c r="H198" s="241"/>
      <c r="I198" s="241"/>
      <c r="J198" s="149" t="s">
        <v>151</v>
      </c>
      <c r="K198" s="150">
        <v>41.817999999999998</v>
      </c>
      <c r="L198" s="242">
        <v>0</v>
      </c>
      <c r="M198" s="243"/>
      <c r="N198" s="244">
        <f>ROUND(L198*K198,0)</f>
        <v>0</v>
      </c>
      <c r="O198" s="244"/>
      <c r="P198" s="244"/>
      <c r="Q198" s="244"/>
      <c r="R198" s="35"/>
      <c r="T198" s="151" t="s">
        <v>23</v>
      </c>
      <c r="U198" s="41" t="s">
        <v>44</v>
      </c>
      <c r="W198" s="152">
        <f>V198*K198</f>
        <v>0</v>
      </c>
      <c r="X198" s="152">
        <v>2.9999999999999997E-4</v>
      </c>
      <c r="Y198" s="152">
        <f>X198*K198</f>
        <v>1.2545399999999998E-2</v>
      </c>
      <c r="Z198" s="152">
        <v>0</v>
      </c>
      <c r="AA198" s="153">
        <f>Z198*K198</f>
        <v>0</v>
      </c>
      <c r="AR198" s="19" t="s">
        <v>237</v>
      </c>
      <c r="AT198" s="19" t="s">
        <v>148</v>
      </c>
      <c r="AU198" s="19" t="s">
        <v>105</v>
      </c>
      <c r="AY198" s="19" t="s">
        <v>147</v>
      </c>
      <c r="BE198" s="100">
        <f>IF(U198="základní",N198,0)</f>
        <v>0</v>
      </c>
      <c r="BF198" s="100">
        <f>IF(U198="snížená",N198,0)</f>
        <v>0</v>
      </c>
      <c r="BG198" s="100">
        <f>IF(U198="zákl. přenesená",N198,0)</f>
        <v>0</v>
      </c>
      <c r="BH198" s="100">
        <f>IF(U198="sníž. přenesená",N198,0)</f>
        <v>0</v>
      </c>
      <c r="BI198" s="100">
        <f>IF(U198="nulová",N198,0)</f>
        <v>0</v>
      </c>
      <c r="BJ198" s="19" t="s">
        <v>11</v>
      </c>
      <c r="BK198" s="100">
        <f>ROUND(L198*K198,0)</f>
        <v>0</v>
      </c>
      <c r="BL198" s="19" t="s">
        <v>237</v>
      </c>
      <c r="BM198" s="19" t="s">
        <v>492</v>
      </c>
    </row>
    <row r="199" spans="2:65" s="10" customFormat="1" ht="16.5" customHeight="1" x14ac:dyDescent="0.3">
      <c r="B199" s="154"/>
      <c r="E199" s="155" t="s">
        <v>23</v>
      </c>
      <c r="F199" s="245" t="s">
        <v>493</v>
      </c>
      <c r="G199" s="246"/>
      <c r="H199" s="246"/>
      <c r="I199" s="246"/>
      <c r="K199" s="156">
        <v>41.817999999999998</v>
      </c>
      <c r="R199" s="157"/>
      <c r="T199" s="158"/>
      <c r="AA199" s="159"/>
      <c r="AT199" s="155" t="s">
        <v>159</v>
      </c>
      <c r="AU199" s="155" t="s">
        <v>105</v>
      </c>
      <c r="AV199" s="10" t="s">
        <v>105</v>
      </c>
      <c r="AW199" s="10" t="s">
        <v>36</v>
      </c>
      <c r="AX199" s="10" t="s">
        <v>11</v>
      </c>
      <c r="AY199" s="155" t="s">
        <v>147</v>
      </c>
    </row>
    <row r="200" spans="2:65" s="1" customFormat="1" ht="16.5" customHeight="1" x14ac:dyDescent="0.3">
      <c r="B200" s="34"/>
      <c r="C200" s="147" t="s">
        <v>494</v>
      </c>
      <c r="D200" s="147" t="s">
        <v>148</v>
      </c>
      <c r="E200" s="148" t="s">
        <v>327</v>
      </c>
      <c r="F200" s="241" t="s">
        <v>328</v>
      </c>
      <c r="G200" s="241"/>
      <c r="H200" s="241"/>
      <c r="I200" s="241"/>
      <c r="J200" s="149" t="s">
        <v>156</v>
      </c>
      <c r="K200" s="150">
        <v>38.72</v>
      </c>
      <c r="L200" s="242">
        <v>0</v>
      </c>
      <c r="M200" s="243"/>
      <c r="N200" s="244">
        <f>ROUND(L200*K200,0)</f>
        <v>0</v>
      </c>
      <c r="O200" s="244"/>
      <c r="P200" s="244"/>
      <c r="Q200" s="244"/>
      <c r="R200" s="35"/>
      <c r="T200" s="151" t="s">
        <v>23</v>
      </c>
      <c r="U200" s="41" t="s">
        <v>44</v>
      </c>
      <c r="W200" s="152">
        <f>V200*K200</f>
        <v>0</v>
      </c>
      <c r="X200" s="152">
        <v>3.0000000000000001E-5</v>
      </c>
      <c r="Y200" s="152">
        <f>X200*K200</f>
        <v>1.1616E-3</v>
      </c>
      <c r="Z200" s="152">
        <v>0</v>
      </c>
      <c r="AA200" s="153">
        <f>Z200*K200</f>
        <v>0</v>
      </c>
      <c r="AR200" s="19" t="s">
        <v>237</v>
      </c>
      <c r="AT200" s="19" t="s">
        <v>148</v>
      </c>
      <c r="AU200" s="19" t="s">
        <v>105</v>
      </c>
      <c r="AY200" s="19" t="s">
        <v>147</v>
      </c>
      <c r="BE200" s="100">
        <f>IF(U200="základní",N200,0)</f>
        <v>0</v>
      </c>
      <c r="BF200" s="100">
        <f>IF(U200="snížená",N200,0)</f>
        <v>0</v>
      </c>
      <c r="BG200" s="100">
        <f>IF(U200="zákl. přenesená",N200,0)</f>
        <v>0</v>
      </c>
      <c r="BH200" s="100">
        <f>IF(U200="sníž. přenesená",N200,0)</f>
        <v>0</v>
      </c>
      <c r="BI200" s="100">
        <f>IF(U200="nulová",N200,0)</f>
        <v>0</v>
      </c>
      <c r="BJ200" s="19" t="s">
        <v>11</v>
      </c>
      <c r="BK200" s="100">
        <f>ROUND(L200*K200,0)</f>
        <v>0</v>
      </c>
      <c r="BL200" s="19" t="s">
        <v>237</v>
      </c>
      <c r="BM200" s="19" t="s">
        <v>495</v>
      </c>
    </row>
    <row r="201" spans="2:65" s="1" customFormat="1" ht="25.5" customHeight="1" x14ac:dyDescent="0.3">
      <c r="B201" s="34"/>
      <c r="C201" s="147" t="s">
        <v>496</v>
      </c>
      <c r="D201" s="147" t="s">
        <v>148</v>
      </c>
      <c r="E201" s="148" t="s">
        <v>334</v>
      </c>
      <c r="F201" s="241" t="s">
        <v>335</v>
      </c>
      <c r="G201" s="241"/>
      <c r="H201" s="241"/>
      <c r="I201" s="241"/>
      <c r="J201" s="149" t="s">
        <v>156</v>
      </c>
      <c r="K201" s="150">
        <v>6.24</v>
      </c>
      <c r="L201" s="242">
        <v>0</v>
      </c>
      <c r="M201" s="243"/>
      <c r="N201" s="244">
        <f>ROUND(L201*K201,0)</f>
        <v>0</v>
      </c>
      <c r="O201" s="244"/>
      <c r="P201" s="244"/>
      <c r="Q201" s="244"/>
      <c r="R201" s="35"/>
      <c r="T201" s="151" t="s">
        <v>23</v>
      </c>
      <c r="U201" s="41" t="s">
        <v>44</v>
      </c>
      <c r="W201" s="152">
        <f>V201*K201</f>
        <v>0</v>
      </c>
      <c r="X201" s="152">
        <v>0</v>
      </c>
      <c r="Y201" s="152">
        <f>X201*K201</f>
        <v>0</v>
      </c>
      <c r="Z201" s="152">
        <v>0</v>
      </c>
      <c r="AA201" s="153">
        <f>Z201*K201</f>
        <v>0</v>
      </c>
      <c r="AR201" s="19" t="s">
        <v>237</v>
      </c>
      <c r="AT201" s="19" t="s">
        <v>148</v>
      </c>
      <c r="AU201" s="19" t="s">
        <v>105</v>
      </c>
      <c r="AY201" s="19" t="s">
        <v>147</v>
      </c>
      <c r="BE201" s="100">
        <f>IF(U201="základní",N201,0)</f>
        <v>0</v>
      </c>
      <c r="BF201" s="100">
        <f>IF(U201="snížená",N201,0)</f>
        <v>0</v>
      </c>
      <c r="BG201" s="100">
        <f>IF(U201="zákl. přenesená",N201,0)</f>
        <v>0</v>
      </c>
      <c r="BH201" s="100">
        <f>IF(U201="sníž. přenesená",N201,0)</f>
        <v>0</v>
      </c>
      <c r="BI201" s="100">
        <f>IF(U201="nulová",N201,0)</f>
        <v>0</v>
      </c>
      <c r="BJ201" s="19" t="s">
        <v>11</v>
      </c>
      <c r="BK201" s="100">
        <f>ROUND(L201*K201,0)</f>
        <v>0</v>
      </c>
      <c r="BL201" s="19" t="s">
        <v>237</v>
      </c>
      <c r="BM201" s="19" t="s">
        <v>497</v>
      </c>
    </row>
    <row r="202" spans="2:65" s="1" customFormat="1" ht="16.5" customHeight="1" x14ac:dyDescent="0.3">
      <c r="B202" s="34"/>
      <c r="C202" s="166" t="s">
        <v>498</v>
      </c>
      <c r="D202" s="166" t="s">
        <v>277</v>
      </c>
      <c r="E202" s="167" t="s">
        <v>338</v>
      </c>
      <c r="F202" s="253" t="s">
        <v>339</v>
      </c>
      <c r="G202" s="253"/>
      <c r="H202" s="253"/>
      <c r="I202" s="253"/>
      <c r="J202" s="168" t="s">
        <v>156</v>
      </c>
      <c r="K202" s="169">
        <v>7.1760000000000002</v>
      </c>
      <c r="L202" s="254">
        <v>0</v>
      </c>
      <c r="M202" s="255"/>
      <c r="N202" s="256">
        <f>ROUND(L202*K202,0)</f>
        <v>0</v>
      </c>
      <c r="O202" s="244"/>
      <c r="P202" s="244"/>
      <c r="Q202" s="244"/>
      <c r="R202" s="35"/>
      <c r="T202" s="151" t="s">
        <v>23</v>
      </c>
      <c r="U202" s="41" t="s">
        <v>44</v>
      </c>
      <c r="W202" s="152">
        <f>V202*K202</f>
        <v>0</v>
      </c>
      <c r="X202" s="152">
        <v>4.0000000000000003E-5</v>
      </c>
      <c r="Y202" s="152">
        <f>X202*K202</f>
        <v>2.8704000000000002E-4</v>
      </c>
      <c r="Z202" s="152">
        <v>0</v>
      </c>
      <c r="AA202" s="153">
        <f>Z202*K202</f>
        <v>0</v>
      </c>
      <c r="AR202" s="19" t="s">
        <v>280</v>
      </c>
      <c r="AT202" s="19" t="s">
        <v>277</v>
      </c>
      <c r="AU202" s="19" t="s">
        <v>105</v>
      </c>
      <c r="AY202" s="19" t="s">
        <v>147</v>
      </c>
      <c r="BE202" s="100">
        <f>IF(U202="základní",N202,0)</f>
        <v>0</v>
      </c>
      <c r="BF202" s="100">
        <f>IF(U202="snížená",N202,0)</f>
        <v>0</v>
      </c>
      <c r="BG202" s="100">
        <f>IF(U202="zákl. přenesená",N202,0)</f>
        <v>0</v>
      </c>
      <c r="BH202" s="100">
        <f>IF(U202="sníž. přenesená",N202,0)</f>
        <v>0</v>
      </c>
      <c r="BI202" s="100">
        <f>IF(U202="nulová",N202,0)</f>
        <v>0</v>
      </c>
      <c r="BJ202" s="19" t="s">
        <v>11</v>
      </c>
      <c r="BK202" s="100">
        <f>ROUND(L202*K202,0)</f>
        <v>0</v>
      </c>
      <c r="BL202" s="19" t="s">
        <v>237</v>
      </c>
      <c r="BM202" s="19" t="s">
        <v>499</v>
      </c>
    </row>
    <row r="203" spans="2:65" s="1" customFormat="1" ht="16.5" customHeight="1" x14ac:dyDescent="0.3">
      <c r="B203" s="34"/>
      <c r="C203" s="147" t="s">
        <v>500</v>
      </c>
      <c r="D203" s="147" t="s">
        <v>148</v>
      </c>
      <c r="E203" s="148" t="s">
        <v>342</v>
      </c>
      <c r="F203" s="241" t="s">
        <v>343</v>
      </c>
      <c r="G203" s="241"/>
      <c r="H203" s="241"/>
      <c r="I203" s="241"/>
      <c r="J203" s="149" t="s">
        <v>344</v>
      </c>
      <c r="K203" s="150">
        <v>45.414000000000001</v>
      </c>
      <c r="L203" s="242">
        <v>0</v>
      </c>
      <c r="M203" s="243"/>
      <c r="N203" s="244">
        <f>ROUND(L203*K203,0)</f>
        <v>0</v>
      </c>
      <c r="O203" s="244"/>
      <c r="P203" s="244"/>
      <c r="Q203" s="244"/>
      <c r="R203" s="35"/>
      <c r="T203" s="151" t="s">
        <v>23</v>
      </c>
      <c r="U203" s="41" t="s">
        <v>44</v>
      </c>
      <c r="W203" s="152">
        <f>V203*K203</f>
        <v>0</v>
      </c>
      <c r="X203" s="152">
        <v>0</v>
      </c>
      <c r="Y203" s="152">
        <f>X203*K203</f>
        <v>0</v>
      </c>
      <c r="Z203" s="152">
        <v>0</v>
      </c>
      <c r="AA203" s="153">
        <f>Z203*K203</f>
        <v>0</v>
      </c>
      <c r="AR203" s="19" t="s">
        <v>237</v>
      </c>
      <c r="AT203" s="19" t="s">
        <v>148</v>
      </c>
      <c r="AU203" s="19" t="s">
        <v>105</v>
      </c>
      <c r="AY203" s="19" t="s">
        <v>147</v>
      </c>
      <c r="BE203" s="100">
        <f>IF(U203="základní",N203,0)</f>
        <v>0</v>
      </c>
      <c r="BF203" s="100">
        <f>IF(U203="snížená",N203,0)</f>
        <v>0</v>
      </c>
      <c r="BG203" s="100">
        <f>IF(U203="zákl. přenesená",N203,0)</f>
        <v>0</v>
      </c>
      <c r="BH203" s="100">
        <f>IF(U203="sníž. přenesená",N203,0)</f>
        <v>0</v>
      </c>
      <c r="BI203" s="100">
        <f>IF(U203="nulová",N203,0)</f>
        <v>0</v>
      </c>
      <c r="BJ203" s="19" t="s">
        <v>11</v>
      </c>
      <c r="BK203" s="100">
        <f>ROUND(L203*K203,0)</f>
        <v>0</v>
      </c>
      <c r="BL203" s="19" t="s">
        <v>237</v>
      </c>
      <c r="BM203" s="19" t="s">
        <v>501</v>
      </c>
    </row>
    <row r="204" spans="2:65" s="10" customFormat="1" ht="16.5" customHeight="1" x14ac:dyDescent="0.3">
      <c r="B204" s="154"/>
      <c r="E204" s="155" t="s">
        <v>23</v>
      </c>
      <c r="F204" s="245" t="s">
        <v>502</v>
      </c>
      <c r="G204" s="246"/>
      <c r="H204" s="246"/>
      <c r="I204" s="246"/>
      <c r="K204" s="156">
        <v>45.414000000000001</v>
      </c>
      <c r="R204" s="157"/>
      <c r="T204" s="158"/>
      <c r="AA204" s="159"/>
      <c r="AT204" s="155" t="s">
        <v>159</v>
      </c>
      <c r="AU204" s="155" t="s">
        <v>105</v>
      </c>
      <c r="AV204" s="10" t="s">
        <v>105</v>
      </c>
      <c r="AW204" s="10" t="s">
        <v>36</v>
      </c>
      <c r="AX204" s="10" t="s">
        <v>79</v>
      </c>
      <c r="AY204" s="155" t="s">
        <v>147</v>
      </c>
    </row>
    <row r="205" spans="2:65" s="1" customFormat="1" ht="16.5" customHeight="1" x14ac:dyDescent="0.3">
      <c r="B205" s="34"/>
      <c r="C205" s="147" t="s">
        <v>503</v>
      </c>
      <c r="D205" s="147" t="s">
        <v>148</v>
      </c>
      <c r="E205" s="148" t="s">
        <v>348</v>
      </c>
      <c r="F205" s="241" t="s">
        <v>349</v>
      </c>
      <c r="G205" s="241"/>
      <c r="H205" s="241"/>
      <c r="I205" s="241"/>
      <c r="J205" s="149" t="s">
        <v>156</v>
      </c>
      <c r="K205" s="150">
        <v>2.25</v>
      </c>
      <c r="L205" s="242">
        <v>0</v>
      </c>
      <c r="M205" s="243"/>
      <c r="N205" s="244">
        <f>ROUND(L205*K205,0)</f>
        <v>0</v>
      </c>
      <c r="O205" s="244"/>
      <c r="P205" s="244"/>
      <c r="Q205" s="244"/>
      <c r="R205" s="35"/>
      <c r="T205" s="151" t="s">
        <v>23</v>
      </c>
      <c r="U205" s="41" t="s">
        <v>44</v>
      </c>
      <c r="W205" s="152">
        <f>V205*K205</f>
        <v>0</v>
      </c>
      <c r="X205" s="152">
        <v>0</v>
      </c>
      <c r="Y205" s="152">
        <f>X205*K205</f>
        <v>0</v>
      </c>
      <c r="Z205" s="152">
        <v>0</v>
      </c>
      <c r="AA205" s="153">
        <f>Z205*K205</f>
        <v>0</v>
      </c>
      <c r="AR205" s="19" t="s">
        <v>237</v>
      </c>
      <c r="AT205" s="19" t="s">
        <v>148</v>
      </c>
      <c r="AU205" s="19" t="s">
        <v>105</v>
      </c>
      <c r="AY205" s="19" t="s">
        <v>147</v>
      </c>
      <c r="BE205" s="100">
        <f>IF(U205="základní",N205,0)</f>
        <v>0</v>
      </c>
      <c r="BF205" s="100">
        <f>IF(U205="snížená",N205,0)</f>
        <v>0</v>
      </c>
      <c r="BG205" s="100">
        <f>IF(U205="zákl. přenesená",N205,0)</f>
        <v>0</v>
      </c>
      <c r="BH205" s="100">
        <f>IF(U205="sníž. přenesená",N205,0)</f>
        <v>0</v>
      </c>
      <c r="BI205" s="100">
        <f>IF(U205="nulová",N205,0)</f>
        <v>0</v>
      </c>
      <c r="BJ205" s="19" t="s">
        <v>11</v>
      </c>
      <c r="BK205" s="100">
        <f>ROUND(L205*K205,0)</f>
        <v>0</v>
      </c>
      <c r="BL205" s="19" t="s">
        <v>237</v>
      </c>
      <c r="BM205" s="19" t="s">
        <v>504</v>
      </c>
    </row>
    <row r="206" spans="2:65" s="10" customFormat="1" ht="16.5" customHeight="1" x14ac:dyDescent="0.3">
      <c r="B206" s="154"/>
      <c r="E206" s="155" t="s">
        <v>23</v>
      </c>
      <c r="F206" s="245" t="s">
        <v>505</v>
      </c>
      <c r="G206" s="246"/>
      <c r="H206" s="246"/>
      <c r="I206" s="246"/>
      <c r="K206" s="156">
        <v>2.25</v>
      </c>
      <c r="R206" s="157"/>
      <c r="T206" s="158"/>
      <c r="AA206" s="159"/>
      <c r="AT206" s="155" t="s">
        <v>159</v>
      </c>
      <c r="AU206" s="155" t="s">
        <v>105</v>
      </c>
      <c r="AV206" s="10" t="s">
        <v>105</v>
      </c>
      <c r="AW206" s="10" t="s">
        <v>36</v>
      </c>
      <c r="AX206" s="10" t="s">
        <v>79</v>
      </c>
      <c r="AY206" s="155" t="s">
        <v>147</v>
      </c>
    </row>
    <row r="207" spans="2:65" s="1" customFormat="1" ht="25.5" customHeight="1" x14ac:dyDescent="0.3">
      <c r="B207" s="34"/>
      <c r="C207" s="147" t="s">
        <v>506</v>
      </c>
      <c r="D207" s="147" t="s">
        <v>148</v>
      </c>
      <c r="E207" s="148" t="s">
        <v>368</v>
      </c>
      <c r="F207" s="241" t="s">
        <v>369</v>
      </c>
      <c r="G207" s="241"/>
      <c r="H207" s="241"/>
      <c r="I207" s="241"/>
      <c r="J207" s="149" t="s">
        <v>250</v>
      </c>
      <c r="K207" s="150">
        <v>1.335</v>
      </c>
      <c r="L207" s="242">
        <v>0</v>
      </c>
      <c r="M207" s="243"/>
      <c r="N207" s="244">
        <f>ROUND(L207*K207,0)</f>
        <v>0</v>
      </c>
      <c r="O207" s="244"/>
      <c r="P207" s="244"/>
      <c r="Q207" s="244"/>
      <c r="R207" s="35"/>
      <c r="T207" s="151" t="s">
        <v>23</v>
      </c>
      <c r="U207" s="41" t="s">
        <v>44</v>
      </c>
      <c r="W207" s="152">
        <f>V207*K207</f>
        <v>0</v>
      </c>
      <c r="X207" s="152">
        <v>0</v>
      </c>
      <c r="Y207" s="152">
        <f>X207*K207</f>
        <v>0</v>
      </c>
      <c r="Z207" s="152">
        <v>0</v>
      </c>
      <c r="AA207" s="153">
        <f>Z207*K207</f>
        <v>0</v>
      </c>
      <c r="AR207" s="19" t="s">
        <v>237</v>
      </c>
      <c r="AT207" s="19" t="s">
        <v>148</v>
      </c>
      <c r="AU207" s="19" t="s">
        <v>105</v>
      </c>
      <c r="AY207" s="19" t="s">
        <v>147</v>
      </c>
      <c r="BE207" s="100">
        <f>IF(U207="základní",N207,0)</f>
        <v>0</v>
      </c>
      <c r="BF207" s="100">
        <f>IF(U207="snížená",N207,0)</f>
        <v>0</v>
      </c>
      <c r="BG207" s="100">
        <f>IF(U207="zákl. přenesená",N207,0)</f>
        <v>0</v>
      </c>
      <c r="BH207" s="100">
        <f>IF(U207="sníž. přenesená",N207,0)</f>
        <v>0</v>
      </c>
      <c r="BI207" s="100">
        <f>IF(U207="nulová",N207,0)</f>
        <v>0</v>
      </c>
      <c r="BJ207" s="19" t="s">
        <v>11</v>
      </c>
      <c r="BK207" s="100">
        <f>ROUND(L207*K207,0)</f>
        <v>0</v>
      </c>
      <c r="BL207" s="19" t="s">
        <v>237</v>
      </c>
      <c r="BM207" s="19" t="s">
        <v>507</v>
      </c>
    </row>
    <row r="208" spans="2:65" s="1" customFormat="1" ht="25.5" customHeight="1" x14ac:dyDescent="0.3">
      <c r="B208" s="34"/>
      <c r="C208" s="147" t="s">
        <v>508</v>
      </c>
      <c r="D208" s="147" t="s">
        <v>148</v>
      </c>
      <c r="E208" s="148" t="s">
        <v>372</v>
      </c>
      <c r="F208" s="241" t="s">
        <v>373</v>
      </c>
      <c r="G208" s="241"/>
      <c r="H208" s="241"/>
      <c r="I208" s="241"/>
      <c r="J208" s="149" t="s">
        <v>250</v>
      </c>
      <c r="K208" s="150">
        <v>1.335</v>
      </c>
      <c r="L208" s="242">
        <v>0</v>
      </c>
      <c r="M208" s="243"/>
      <c r="N208" s="244">
        <f>ROUND(L208*K208,0)</f>
        <v>0</v>
      </c>
      <c r="O208" s="244"/>
      <c r="P208" s="244"/>
      <c r="Q208" s="244"/>
      <c r="R208" s="35"/>
      <c r="T208" s="151" t="s">
        <v>23</v>
      </c>
      <c r="U208" s="41" t="s">
        <v>44</v>
      </c>
      <c r="W208" s="152">
        <f>V208*K208</f>
        <v>0</v>
      </c>
      <c r="X208" s="152">
        <v>0</v>
      </c>
      <c r="Y208" s="152">
        <f>X208*K208</f>
        <v>0</v>
      </c>
      <c r="Z208" s="152">
        <v>0</v>
      </c>
      <c r="AA208" s="153">
        <f>Z208*K208</f>
        <v>0</v>
      </c>
      <c r="AR208" s="19" t="s">
        <v>237</v>
      </c>
      <c r="AT208" s="19" t="s">
        <v>148</v>
      </c>
      <c r="AU208" s="19" t="s">
        <v>105</v>
      </c>
      <c r="AY208" s="19" t="s">
        <v>147</v>
      </c>
      <c r="BE208" s="100">
        <f>IF(U208="základní",N208,0)</f>
        <v>0</v>
      </c>
      <c r="BF208" s="100">
        <f>IF(U208="snížená",N208,0)</f>
        <v>0</v>
      </c>
      <c r="BG208" s="100">
        <f>IF(U208="zákl. přenesená",N208,0)</f>
        <v>0</v>
      </c>
      <c r="BH208" s="100">
        <f>IF(U208="sníž. přenesená",N208,0)</f>
        <v>0</v>
      </c>
      <c r="BI208" s="100">
        <f>IF(U208="nulová",N208,0)</f>
        <v>0</v>
      </c>
      <c r="BJ208" s="19" t="s">
        <v>11</v>
      </c>
      <c r="BK208" s="100">
        <f>ROUND(L208*K208,0)</f>
        <v>0</v>
      </c>
      <c r="BL208" s="19" t="s">
        <v>237</v>
      </c>
      <c r="BM208" s="19" t="s">
        <v>509</v>
      </c>
    </row>
    <row r="209" spans="2:63" s="1" customFormat="1" ht="49.9" customHeight="1" x14ac:dyDescent="0.35">
      <c r="B209" s="34"/>
      <c r="D209" s="138" t="s">
        <v>375</v>
      </c>
      <c r="N209" s="266">
        <f t="shared" ref="N209:N214" si="15">BK209</f>
        <v>0</v>
      </c>
      <c r="O209" s="267"/>
      <c r="P209" s="267"/>
      <c r="Q209" s="267"/>
      <c r="R209" s="35"/>
      <c r="T209" s="124"/>
      <c r="AA209" s="69"/>
      <c r="AT209" s="19" t="s">
        <v>78</v>
      </c>
      <c r="AU209" s="19" t="s">
        <v>79</v>
      </c>
      <c r="AY209" s="19" t="s">
        <v>376</v>
      </c>
      <c r="BK209" s="100">
        <f>SUM(BK210:BK214)</f>
        <v>0</v>
      </c>
    </row>
    <row r="210" spans="2:63" s="1" customFormat="1" ht="22.35" customHeight="1" x14ac:dyDescent="0.3">
      <c r="B210" s="34"/>
      <c r="C210" s="170" t="s">
        <v>23</v>
      </c>
      <c r="D210" s="170" t="s">
        <v>148</v>
      </c>
      <c r="E210" s="171" t="s">
        <v>23</v>
      </c>
      <c r="F210" s="257" t="s">
        <v>23</v>
      </c>
      <c r="G210" s="257"/>
      <c r="H210" s="257"/>
      <c r="I210" s="257"/>
      <c r="J210" s="172" t="s">
        <v>23</v>
      </c>
      <c r="K210" s="173"/>
      <c r="L210" s="242"/>
      <c r="M210" s="244"/>
      <c r="N210" s="244">
        <f t="shared" si="15"/>
        <v>0</v>
      </c>
      <c r="O210" s="244"/>
      <c r="P210" s="244"/>
      <c r="Q210" s="244"/>
      <c r="R210" s="35"/>
      <c r="T210" s="151" t="s">
        <v>23</v>
      </c>
      <c r="U210" s="174" t="s">
        <v>44</v>
      </c>
      <c r="AA210" s="69"/>
      <c r="AT210" s="19" t="s">
        <v>376</v>
      </c>
      <c r="AU210" s="19" t="s">
        <v>11</v>
      </c>
      <c r="AY210" s="19" t="s">
        <v>376</v>
      </c>
      <c r="BE210" s="100">
        <f>IF(U210="základní",N210,0)</f>
        <v>0</v>
      </c>
      <c r="BF210" s="100">
        <f>IF(U210="snížená",N210,0)</f>
        <v>0</v>
      </c>
      <c r="BG210" s="100">
        <f>IF(U210="zákl. přenesená",N210,0)</f>
        <v>0</v>
      </c>
      <c r="BH210" s="100">
        <f>IF(U210="sníž. přenesená",N210,0)</f>
        <v>0</v>
      </c>
      <c r="BI210" s="100">
        <f>IF(U210="nulová",N210,0)</f>
        <v>0</v>
      </c>
      <c r="BJ210" s="19" t="s">
        <v>11</v>
      </c>
      <c r="BK210" s="100">
        <f>L210*K210</f>
        <v>0</v>
      </c>
    </row>
    <row r="211" spans="2:63" s="1" customFormat="1" ht="22.35" customHeight="1" x14ac:dyDescent="0.3">
      <c r="B211" s="34"/>
      <c r="C211" s="170" t="s">
        <v>23</v>
      </c>
      <c r="D211" s="170" t="s">
        <v>148</v>
      </c>
      <c r="E211" s="171" t="s">
        <v>23</v>
      </c>
      <c r="F211" s="257" t="s">
        <v>23</v>
      </c>
      <c r="G211" s="257"/>
      <c r="H211" s="257"/>
      <c r="I211" s="257"/>
      <c r="J211" s="172" t="s">
        <v>23</v>
      </c>
      <c r="K211" s="173"/>
      <c r="L211" s="242"/>
      <c r="M211" s="244"/>
      <c r="N211" s="244">
        <f t="shared" si="15"/>
        <v>0</v>
      </c>
      <c r="O211" s="244"/>
      <c r="P211" s="244"/>
      <c r="Q211" s="244"/>
      <c r="R211" s="35"/>
      <c r="T211" s="151" t="s">
        <v>23</v>
      </c>
      <c r="U211" s="174" t="s">
        <v>44</v>
      </c>
      <c r="AA211" s="69"/>
      <c r="AT211" s="19" t="s">
        <v>376</v>
      </c>
      <c r="AU211" s="19" t="s">
        <v>11</v>
      </c>
      <c r="AY211" s="19" t="s">
        <v>376</v>
      </c>
      <c r="BE211" s="100">
        <f>IF(U211="základní",N211,0)</f>
        <v>0</v>
      </c>
      <c r="BF211" s="100">
        <f>IF(U211="snížená",N211,0)</f>
        <v>0</v>
      </c>
      <c r="BG211" s="100">
        <f>IF(U211="zákl. přenesená",N211,0)</f>
        <v>0</v>
      </c>
      <c r="BH211" s="100">
        <f>IF(U211="sníž. přenesená",N211,0)</f>
        <v>0</v>
      </c>
      <c r="BI211" s="100">
        <f>IF(U211="nulová",N211,0)</f>
        <v>0</v>
      </c>
      <c r="BJ211" s="19" t="s">
        <v>11</v>
      </c>
      <c r="BK211" s="100">
        <f>L211*K211</f>
        <v>0</v>
      </c>
    </row>
    <row r="212" spans="2:63" s="1" customFormat="1" ht="22.35" customHeight="1" x14ac:dyDescent="0.3">
      <c r="B212" s="34"/>
      <c r="C212" s="170" t="s">
        <v>23</v>
      </c>
      <c r="D212" s="170" t="s">
        <v>148</v>
      </c>
      <c r="E212" s="171" t="s">
        <v>23</v>
      </c>
      <c r="F212" s="257" t="s">
        <v>23</v>
      </c>
      <c r="G212" s="257"/>
      <c r="H212" s="257"/>
      <c r="I212" s="257"/>
      <c r="J212" s="172" t="s">
        <v>23</v>
      </c>
      <c r="K212" s="173"/>
      <c r="L212" s="242"/>
      <c r="M212" s="244"/>
      <c r="N212" s="244">
        <f t="shared" si="15"/>
        <v>0</v>
      </c>
      <c r="O212" s="244"/>
      <c r="P212" s="244"/>
      <c r="Q212" s="244"/>
      <c r="R212" s="35"/>
      <c r="T212" s="151" t="s">
        <v>23</v>
      </c>
      <c r="U212" s="174" t="s">
        <v>44</v>
      </c>
      <c r="AA212" s="69"/>
      <c r="AT212" s="19" t="s">
        <v>376</v>
      </c>
      <c r="AU212" s="19" t="s">
        <v>11</v>
      </c>
      <c r="AY212" s="19" t="s">
        <v>376</v>
      </c>
      <c r="BE212" s="100">
        <f>IF(U212="základní",N212,0)</f>
        <v>0</v>
      </c>
      <c r="BF212" s="100">
        <f>IF(U212="snížená",N212,0)</f>
        <v>0</v>
      </c>
      <c r="BG212" s="100">
        <f>IF(U212="zákl. přenesená",N212,0)</f>
        <v>0</v>
      </c>
      <c r="BH212" s="100">
        <f>IF(U212="sníž. přenesená",N212,0)</f>
        <v>0</v>
      </c>
      <c r="BI212" s="100">
        <f>IF(U212="nulová",N212,0)</f>
        <v>0</v>
      </c>
      <c r="BJ212" s="19" t="s">
        <v>11</v>
      </c>
      <c r="BK212" s="100">
        <f>L212*K212</f>
        <v>0</v>
      </c>
    </row>
    <row r="213" spans="2:63" s="1" customFormat="1" ht="22.35" customHeight="1" x14ac:dyDescent="0.3">
      <c r="B213" s="34"/>
      <c r="C213" s="170" t="s">
        <v>23</v>
      </c>
      <c r="D213" s="170" t="s">
        <v>148</v>
      </c>
      <c r="E213" s="171" t="s">
        <v>23</v>
      </c>
      <c r="F213" s="257" t="s">
        <v>23</v>
      </c>
      <c r="G213" s="257"/>
      <c r="H213" s="257"/>
      <c r="I213" s="257"/>
      <c r="J213" s="172" t="s">
        <v>23</v>
      </c>
      <c r="K213" s="173"/>
      <c r="L213" s="242"/>
      <c r="M213" s="244"/>
      <c r="N213" s="244">
        <f t="shared" si="15"/>
        <v>0</v>
      </c>
      <c r="O213" s="244"/>
      <c r="P213" s="244"/>
      <c r="Q213" s="244"/>
      <c r="R213" s="35"/>
      <c r="T213" s="151" t="s">
        <v>23</v>
      </c>
      <c r="U213" s="174" t="s">
        <v>44</v>
      </c>
      <c r="AA213" s="69"/>
      <c r="AT213" s="19" t="s">
        <v>376</v>
      </c>
      <c r="AU213" s="19" t="s">
        <v>11</v>
      </c>
      <c r="AY213" s="19" t="s">
        <v>376</v>
      </c>
      <c r="BE213" s="100">
        <f>IF(U213="základní",N213,0)</f>
        <v>0</v>
      </c>
      <c r="BF213" s="100">
        <f>IF(U213="snížená",N213,0)</f>
        <v>0</v>
      </c>
      <c r="BG213" s="100">
        <f>IF(U213="zákl. přenesená",N213,0)</f>
        <v>0</v>
      </c>
      <c r="BH213" s="100">
        <f>IF(U213="sníž. přenesená",N213,0)</f>
        <v>0</v>
      </c>
      <c r="BI213" s="100">
        <f>IF(U213="nulová",N213,0)</f>
        <v>0</v>
      </c>
      <c r="BJ213" s="19" t="s">
        <v>11</v>
      </c>
      <c r="BK213" s="100">
        <f>L213*K213</f>
        <v>0</v>
      </c>
    </row>
    <row r="214" spans="2:63" s="1" customFormat="1" ht="22.35" customHeight="1" x14ac:dyDescent="0.3">
      <c r="B214" s="34"/>
      <c r="C214" s="170" t="s">
        <v>23</v>
      </c>
      <c r="D214" s="170" t="s">
        <v>148</v>
      </c>
      <c r="E214" s="171" t="s">
        <v>23</v>
      </c>
      <c r="F214" s="257" t="s">
        <v>23</v>
      </c>
      <c r="G214" s="257"/>
      <c r="H214" s="257"/>
      <c r="I214" s="257"/>
      <c r="J214" s="172" t="s">
        <v>23</v>
      </c>
      <c r="K214" s="173"/>
      <c r="L214" s="242"/>
      <c r="M214" s="244"/>
      <c r="N214" s="244">
        <f t="shared" si="15"/>
        <v>0</v>
      </c>
      <c r="O214" s="244"/>
      <c r="P214" s="244"/>
      <c r="Q214" s="244"/>
      <c r="R214" s="35"/>
      <c r="T214" s="151" t="s">
        <v>23</v>
      </c>
      <c r="U214" s="174" t="s">
        <v>44</v>
      </c>
      <c r="V214" s="53"/>
      <c r="W214" s="53"/>
      <c r="X214" s="53"/>
      <c r="Y214" s="53"/>
      <c r="Z214" s="53"/>
      <c r="AA214" s="55"/>
      <c r="AT214" s="19" t="s">
        <v>376</v>
      </c>
      <c r="AU214" s="19" t="s">
        <v>11</v>
      </c>
      <c r="AY214" s="19" t="s">
        <v>376</v>
      </c>
      <c r="BE214" s="100">
        <f>IF(U214="základní",N214,0)</f>
        <v>0</v>
      </c>
      <c r="BF214" s="100">
        <f>IF(U214="snížená",N214,0)</f>
        <v>0</v>
      </c>
      <c r="BG214" s="100">
        <f>IF(U214="zákl. přenesená",N214,0)</f>
        <v>0</v>
      </c>
      <c r="BH214" s="100">
        <f>IF(U214="sníž. přenesená",N214,0)</f>
        <v>0</v>
      </c>
      <c r="BI214" s="100">
        <f>IF(U214="nulová",N214,0)</f>
        <v>0</v>
      </c>
      <c r="BJ214" s="19" t="s">
        <v>11</v>
      </c>
      <c r="BK214" s="100">
        <f>L214*K214</f>
        <v>0</v>
      </c>
    </row>
    <row r="215" spans="2:63" s="1" customFormat="1" ht="6.95" customHeight="1" x14ac:dyDescent="0.3">
      <c r="B215" s="56"/>
      <c r="C215" s="57"/>
      <c r="D215" s="57"/>
      <c r="E215" s="57"/>
      <c r="F215" s="57"/>
      <c r="G215" s="57"/>
      <c r="H215" s="57"/>
      <c r="I215" s="57"/>
      <c r="J215" s="57"/>
      <c r="K215" s="57"/>
      <c r="L215" s="57"/>
      <c r="M215" s="57"/>
      <c r="N215" s="57"/>
      <c r="O215" s="57"/>
      <c r="P215" s="57"/>
      <c r="Q215" s="57"/>
      <c r="R215" s="58"/>
    </row>
  </sheetData>
  <sheetProtection algorithmName="SHA-512" hashValue="jny3JODIMhU/KDPnsj2DSWAesU1kp+bDbE5FhGmhplMlrgpd8DErN/gvIteDWrAZZagh5GJYOVNhsxPc+375hg==" saltValue="3wWzJkGlx0I7di1IuOAScXx5cPBiy0ER1PPIOfvNGBcHSxxjDvizc9ROy3EUakh85VITvMN/tS9VOl9K8RCnZw==" spinCount="10" sheet="1" objects="1" scenarios="1"/>
  <mergeCells count="280">
    <mergeCell ref="N171:Q171"/>
    <mergeCell ref="N177:Q177"/>
    <mergeCell ref="N179:Q179"/>
    <mergeCell ref="N180:Q180"/>
    <mergeCell ref="N192:Q192"/>
    <mergeCell ref="N209:Q209"/>
    <mergeCell ref="H1:K1"/>
    <mergeCell ref="S2:AC2"/>
    <mergeCell ref="F212:I212"/>
    <mergeCell ref="L212:M212"/>
    <mergeCell ref="N212:Q212"/>
    <mergeCell ref="F213:I213"/>
    <mergeCell ref="L213:M213"/>
    <mergeCell ref="N213:Q213"/>
    <mergeCell ref="F214:I214"/>
    <mergeCell ref="L214:M214"/>
    <mergeCell ref="N214:Q214"/>
    <mergeCell ref="F208:I208"/>
    <mergeCell ref="L208:M208"/>
    <mergeCell ref="N208:Q208"/>
    <mergeCell ref="F210:I210"/>
    <mergeCell ref="L210:M210"/>
    <mergeCell ref="N210:Q210"/>
    <mergeCell ref="F211:I211"/>
    <mergeCell ref="L211:M211"/>
    <mergeCell ref="N211:Q211"/>
    <mergeCell ref="F203:I203"/>
    <mergeCell ref="L203:M203"/>
    <mergeCell ref="N203:Q203"/>
    <mergeCell ref="F204:I204"/>
    <mergeCell ref="F205:I205"/>
    <mergeCell ref="L205:M205"/>
    <mergeCell ref="N205:Q205"/>
    <mergeCell ref="F206:I206"/>
    <mergeCell ref="F207:I207"/>
    <mergeCell ref="L207:M207"/>
    <mergeCell ref="N207:Q207"/>
    <mergeCell ref="F199:I199"/>
    <mergeCell ref="F200:I200"/>
    <mergeCell ref="L200:M200"/>
    <mergeCell ref="N200:Q200"/>
    <mergeCell ref="F201:I201"/>
    <mergeCell ref="L201:M201"/>
    <mergeCell ref="N201:Q201"/>
    <mergeCell ref="F202:I202"/>
    <mergeCell ref="L202:M202"/>
    <mergeCell ref="N202:Q202"/>
    <mergeCell ref="F194:I194"/>
    <mergeCell ref="L194:M194"/>
    <mergeCell ref="N194:Q194"/>
    <mergeCell ref="F195:I195"/>
    <mergeCell ref="L195:M195"/>
    <mergeCell ref="N195:Q195"/>
    <mergeCell ref="F196:I196"/>
    <mergeCell ref="F197:I197"/>
    <mergeCell ref="F198:I198"/>
    <mergeCell ref="L198:M198"/>
    <mergeCell ref="N198:Q198"/>
    <mergeCell ref="F190:I190"/>
    <mergeCell ref="L190:M190"/>
    <mergeCell ref="N190:Q190"/>
    <mergeCell ref="F191:I191"/>
    <mergeCell ref="L191:M191"/>
    <mergeCell ref="N191:Q191"/>
    <mergeCell ref="F193:I193"/>
    <mergeCell ref="L193:M193"/>
    <mergeCell ref="N193:Q193"/>
    <mergeCell ref="F187:I187"/>
    <mergeCell ref="L187:M187"/>
    <mergeCell ref="N187:Q187"/>
    <mergeCell ref="F188:I188"/>
    <mergeCell ref="L188:M188"/>
    <mergeCell ref="N188:Q188"/>
    <mergeCell ref="F189:I189"/>
    <mergeCell ref="L189:M189"/>
    <mergeCell ref="N189:Q189"/>
    <mergeCell ref="F184:I184"/>
    <mergeCell ref="L184:M184"/>
    <mergeCell ref="N184:Q184"/>
    <mergeCell ref="F185:I185"/>
    <mergeCell ref="L185:M185"/>
    <mergeCell ref="N185:Q185"/>
    <mergeCell ref="F186:I186"/>
    <mergeCell ref="L186:M186"/>
    <mergeCell ref="N186:Q186"/>
    <mergeCell ref="F181:I181"/>
    <mergeCell ref="L181:M181"/>
    <mergeCell ref="N181:Q181"/>
    <mergeCell ref="F182:I182"/>
    <mergeCell ref="L182:M182"/>
    <mergeCell ref="N182:Q182"/>
    <mergeCell ref="F183:I183"/>
    <mergeCell ref="L183:M183"/>
    <mergeCell ref="N183:Q183"/>
    <mergeCell ref="F175:I175"/>
    <mergeCell ref="L175:M175"/>
    <mergeCell ref="N175:Q175"/>
    <mergeCell ref="F176:I176"/>
    <mergeCell ref="L176:M176"/>
    <mergeCell ref="N176:Q176"/>
    <mergeCell ref="F178:I178"/>
    <mergeCell ref="L178:M178"/>
    <mergeCell ref="N178:Q178"/>
    <mergeCell ref="F172:I172"/>
    <mergeCell ref="L172:M172"/>
    <mergeCell ref="N172:Q172"/>
    <mergeCell ref="F173:I173"/>
    <mergeCell ref="L173:M173"/>
    <mergeCell ref="N173:Q173"/>
    <mergeCell ref="F174:I174"/>
    <mergeCell ref="L174:M174"/>
    <mergeCell ref="N174:Q174"/>
    <mergeCell ref="F168:I168"/>
    <mergeCell ref="L168:M168"/>
    <mergeCell ref="N168:Q168"/>
    <mergeCell ref="F169:I169"/>
    <mergeCell ref="L169:M169"/>
    <mergeCell ref="N169:Q169"/>
    <mergeCell ref="F170:I170"/>
    <mergeCell ref="L170:M170"/>
    <mergeCell ref="N170:Q170"/>
    <mergeCell ref="F163:I163"/>
    <mergeCell ref="F164:I164"/>
    <mergeCell ref="L164:M164"/>
    <mergeCell ref="N164:Q164"/>
    <mergeCell ref="F165:I165"/>
    <mergeCell ref="F166:I166"/>
    <mergeCell ref="L166:M166"/>
    <mergeCell ref="N166:Q166"/>
    <mergeCell ref="F167:I167"/>
    <mergeCell ref="F158:I158"/>
    <mergeCell ref="F159:I159"/>
    <mergeCell ref="L159:M159"/>
    <mergeCell ref="N159:Q159"/>
    <mergeCell ref="F160:I160"/>
    <mergeCell ref="F161:I161"/>
    <mergeCell ref="L161:M161"/>
    <mergeCell ref="N161:Q161"/>
    <mergeCell ref="F162:I162"/>
    <mergeCell ref="F153:I153"/>
    <mergeCell ref="L153:M153"/>
    <mergeCell ref="N153:Q153"/>
    <mergeCell ref="F155:I155"/>
    <mergeCell ref="L155:M155"/>
    <mergeCell ref="N155:Q155"/>
    <mergeCell ref="F156:I156"/>
    <mergeCell ref="F157:I157"/>
    <mergeCell ref="L157:M157"/>
    <mergeCell ref="N157:Q157"/>
    <mergeCell ref="N154:Q154"/>
    <mergeCell ref="F148:I148"/>
    <mergeCell ref="F149:I149"/>
    <mergeCell ref="F150:I150"/>
    <mergeCell ref="L150:M150"/>
    <mergeCell ref="N150:Q150"/>
    <mergeCell ref="F151:I151"/>
    <mergeCell ref="F152:I152"/>
    <mergeCell ref="L152:M152"/>
    <mergeCell ref="N152:Q152"/>
    <mergeCell ref="F145:I145"/>
    <mergeCell ref="L145:M145"/>
    <mergeCell ref="N145:Q145"/>
    <mergeCell ref="F146:I146"/>
    <mergeCell ref="L146:M146"/>
    <mergeCell ref="N146:Q146"/>
    <mergeCell ref="F147:I147"/>
    <mergeCell ref="L147:M147"/>
    <mergeCell ref="N147:Q147"/>
    <mergeCell ref="F140:I140"/>
    <mergeCell ref="F141:I141"/>
    <mergeCell ref="L141:M141"/>
    <mergeCell ref="N141:Q141"/>
    <mergeCell ref="F142:I142"/>
    <mergeCell ref="F143:I143"/>
    <mergeCell ref="L143:M143"/>
    <mergeCell ref="N143:Q143"/>
    <mergeCell ref="F144:I144"/>
    <mergeCell ref="L144:M144"/>
    <mergeCell ref="N144:Q144"/>
    <mergeCell ref="F136:I136"/>
    <mergeCell ref="L136:M136"/>
    <mergeCell ref="N136:Q136"/>
    <mergeCell ref="F137:I137"/>
    <mergeCell ref="L137:M137"/>
    <mergeCell ref="N137:Q137"/>
    <mergeCell ref="F138:I138"/>
    <mergeCell ref="F139:I139"/>
    <mergeCell ref="L139:M139"/>
    <mergeCell ref="N139:Q139"/>
    <mergeCell ref="F132:I132"/>
    <mergeCell ref="L132:M132"/>
    <mergeCell ref="N132:Q132"/>
    <mergeCell ref="F133:I133"/>
    <mergeCell ref="F134:I134"/>
    <mergeCell ref="L134:M134"/>
    <mergeCell ref="N134:Q134"/>
    <mergeCell ref="F135:I135"/>
    <mergeCell ref="L135:M135"/>
    <mergeCell ref="N135:Q135"/>
    <mergeCell ref="M122:Q122"/>
    <mergeCell ref="F124:I124"/>
    <mergeCell ref="L124:M124"/>
    <mergeCell ref="N124:Q124"/>
    <mergeCell ref="F128:I128"/>
    <mergeCell ref="L128:M128"/>
    <mergeCell ref="N128:Q128"/>
    <mergeCell ref="F129:I129"/>
    <mergeCell ref="F131:I131"/>
    <mergeCell ref="L131:M131"/>
    <mergeCell ref="N131:Q131"/>
    <mergeCell ref="N125:Q125"/>
    <mergeCell ref="N126:Q126"/>
    <mergeCell ref="N127:Q127"/>
    <mergeCell ref="N130:Q130"/>
    <mergeCell ref="D105:H105"/>
    <mergeCell ref="N105:Q105"/>
    <mergeCell ref="N106:Q106"/>
    <mergeCell ref="L108:Q108"/>
    <mergeCell ref="C114:Q114"/>
    <mergeCell ref="F116:P116"/>
    <mergeCell ref="F117:P117"/>
    <mergeCell ref="M119:P119"/>
    <mergeCell ref="M121:Q121"/>
    <mergeCell ref="N98:Q98"/>
    <mergeCell ref="N100:Q100"/>
    <mergeCell ref="D101:H101"/>
    <mergeCell ref="N101:Q101"/>
    <mergeCell ref="D102:H102"/>
    <mergeCell ref="N102:Q102"/>
    <mergeCell ref="D103:H103"/>
    <mergeCell ref="N103:Q103"/>
    <mergeCell ref="D104:H104"/>
    <mergeCell ref="N104:Q104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</mergeCells>
  <dataValidations count="2">
    <dataValidation type="list" allowBlank="1" showInputMessage="1" showErrorMessage="1" error="Povoleny jsou hodnoty K, M." sqref="D210:D215" xr:uid="{00000000-0002-0000-0200-000000000000}">
      <formula1>"K, M"</formula1>
    </dataValidation>
    <dataValidation type="list" allowBlank="1" showInputMessage="1" showErrorMessage="1" error="Povoleny jsou hodnoty základní, snížená, zákl. přenesená, sníž. přenesená, nulová." sqref="U210:U215" xr:uid="{00000000-0002-0000-0200-000001000000}">
      <formula1>"základní, snížená, zákl. přenesená, sníž. přenesená, nulová"</formula1>
    </dataValidation>
  </dataValidations>
  <hyperlinks>
    <hyperlink ref="F1:G1" location="C2" display="1) Krycí list rozpočtu" xr:uid="{00000000-0004-0000-0200-000000000000}"/>
    <hyperlink ref="H1:K1" location="C86" display="2) Rekapitulace rozpočtu" xr:uid="{00000000-0004-0000-0200-000001000000}"/>
    <hyperlink ref="L1" location="C124" display="3) Rozpočet" xr:uid="{00000000-0004-0000-0200-000002000000}"/>
    <hyperlink ref="S1:T1" location="'Rekapitulace stavby'!C2" display="Rekapitulace stavby" xr:uid="{00000000-0004-0000-0200-000003000000}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Rekapitulace stavby</vt:lpstr>
      <vt:lpstr>SO 01 - SO 01 Výměna podl...</vt:lpstr>
      <vt:lpstr>SO 02 - SO 02 Rozšíření k...</vt:lpstr>
      <vt:lpstr>'Rekapitulace stavby'!Oblast_tisku</vt:lpstr>
      <vt:lpstr>'SO 01 - SO 01 Výměna podl...'!Oblast_tisku</vt:lpstr>
      <vt:lpstr>'SO 02 - SO 02 Rozšíření k...'!Oblast_tisku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HasaWork</dc:creator>
  <cp:lastModifiedBy>Ing. Miroslav Máška</cp:lastModifiedBy>
  <dcterms:created xsi:type="dcterms:W3CDTF">2019-03-15T13:23:56Z</dcterms:created>
  <dcterms:modified xsi:type="dcterms:W3CDTF">2019-03-19T20:20:31Z</dcterms:modified>
</cp:coreProperties>
</file>