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ALCA/Desktop/Výběrová řízení/Chleby_chodníky/Finální dokumenty k uveřejnění/Vysvětlení Zadávací dokumentace č. 2/"/>
    </mc:Choice>
  </mc:AlternateContent>
  <xr:revisionPtr revIDLastSave="0" documentId="8_{A4D3F578-3CE7-A447-9A87-9E966015CE5E}" xr6:coauthVersionLast="47" xr6:coauthVersionMax="47" xr10:uidLastSave="{00000000-0000-0000-0000-000000000000}"/>
  <bookViews>
    <workbookView xWindow="0" yWindow="500" windowWidth="29040" windowHeight="15840" xr2:uid="{00000000-000D-0000-FFFF-FFFF00000000}"/>
  </bookViews>
  <sheets>
    <sheet name="Rekapitulace stavby" sheetId="1" r:id="rId1"/>
    <sheet name="01 - Uznatelné náklady" sheetId="2" r:id="rId2"/>
    <sheet name="02 - Neuznatelné náklady" sheetId="3" r:id="rId3"/>
  </sheets>
  <definedNames>
    <definedName name="_xlnm._FilterDatabase" localSheetId="1" hidden="1">'01 - Uznatelné náklady'!$C$128:$K$233</definedName>
    <definedName name="_xlnm._FilterDatabase" localSheetId="2" hidden="1">'02 - Neuznatelné náklady'!$C$120:$K$173</definedName>
    <definedName name="_xlnm.Print_Titles" localSheetId="1">'01 - Uznatelné náklady'!$128:$128</definedName>
    <definedName name="_xlnm.Print_Titles" localSheetId="2">'02 - Neuznatelné náklady'!$120:$120</definedName>
    <definedName name="_xlnm.Print_Titles" localSheetId="0">'Rekapitulace stavby'!$92:$92</definedName>
    <definedName name="_xlnm.Print_Area" localSheetId="1">'01 - Uznatelné náklady'!$C$4:$J$76,'01 - Uznatelné náklady'!$C$82:$J$110,'01 - Uznatelné náklady'!$C$116:$K$233</definedName>
    <definedName name="_xlnm.Print_Area" localSheetId="2">'02 - Neuznatelné náklady'!$C$4:$J$76,'02 - Neuznatelné náklady'!$C$82:$J$102,'02 - Neuznatelné náklady'!$C$108:$K$173</definedName>
    <definedName name="_xlnm.Print_Area" localSheetId="0">'Rekapitulace stavby'!$D$4:$AO$76,'Rekapitulace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4" i="3" l="1"/>
  <c r="J163" i="3"/>
  <c r="J162" i="3"/>
  <c r="L90" i="1"/>
  <c r="AH65" i="1"/>
  <c r="F126" i="2"/>
  <c r="F92" i="2"/>
  <c r="G66" i="2"/>
  <c r="F92" i="3"/>
  <c r="F118" i="3"/>
  <c r="J124" i="3"/>
  <c r="G66" i="3"/>
  <c r="J117" i="3"/>
  <c r="J91" i="3"/>
  <c r="G51" i="3"/>
  <c r="F20" i="3"/>
  <c r="D51" i="3" s="1"/>
  <c r="F14" i="3"/>
  <c r="D66" i="3" s="1"/>
  <c r="F125" i="2"/>
  <c r="J125" i="2"/>
  <c r="J91" i="2"/>
  <c r="G51" i="2"/>
  <c r="F20" i="2"/>
  <c r="D51" i="2" s="1"/>
  <c r="F14" i="2"/>
  <c r="F91" i="2" s="1"/>
  <c r="AM89" i="1"/>
  <c r="L89" i="1"/>
  <c r="D65" i="1"/>
  <c r="AH50" i="1"/>
  <c r="D50" i="1"/>
  <c r="BK199" i="2"/>
  <c r="BI199" i="2"/>
  <c r="BH199" i="2"/>
  <c r="BG199" i="2"/>
  <c r="BF199" i="2"/>
  <c r="T199" i="2"/>
  <c r="R199" i="2"/>
  <c r="P199" i="2"/>
  <c r="J199" i="2"/>
  <c r="BE199" i="2" s="1"/>
  <c r="D66" i="2" l="1"/>
  <c r="F91" i="3"/>
  <c r="F117" i="3"/>
  <c r="BI173" i="3"/>
  <c r="BH173" i="3"/>
  <c r="BG173" i="3"/>
  <c r="BF173" i="3"/>
  <c r="T173" i="3"/>
  <c r="R173" i="3"/>
  <c r="R159" i="3" s="1"/>
  <c r="P173" i="3"/>
  <c r="P159" i="3" s="1"/>
  <c r="BI172" i="3"/>
  <c r="BH172" i="3"/>
  <c r="BG172" i="3"/>
  <c r="BF172" i="3"/>
  <c r="T172" i="3"/>
  <c r="R172" i="3"/>
  <c r="P172" i="3"/>
  <c r="BK171" i="3"/>
  <c r="BI171" i="3"/>
  <c r="BH171" i="3"/>
  <c r="BG171" i="3"/>
  <c r="BF171" i="3"/>
  <c r="T171" i="3"/>
  <c r="R171" i="3"/>
  <c r="P171" i="3"/>
  <c r="J171" i="3"/>
  <c r="BE171" i="3" s="1"/>
  <c r="BK170" i="3"/>
  <c r="BI170" i="3"/>
  <c r="BH170" i="3"/>
  <c r="BG170" i="3"/>
  <c r="BF170" i="3"/>
  <c r="T170" i="3"/>
  <c r="R170" i="3"/>
  <c r="P170" i="3"/>
  <c r="J170" i="3"/>
  <c r="BE170" i="3" s="1"/>
  <c r="BK168" i="3"/>
  <c r="BI168" i="3"/>
  <c r="BH168" i="3"/>
  <c r="BG168" i="3"/>
  <c r="BF168" i="3"/>
  <c r="T168" i="3"/>
  <c r="R168" i="3"/>
  <c r="P168" i="3"/>
  <c r="J168" i="3"/>
  <c r="BE168" i="3" s="1"/>
  <c r="BK167" i="3"/>
  <c r="BI167" i="3"/>
  <c r="BH167" i="3"/>
  <c r="BG167" i="3"/>
  <c r="BF167" i="3"/>
  <c r="T167" i="3"/>
  <c r="R167" i="3"/>
  <c r="P167" i="3"/>
  <c r="J167" i="3"/>
  <c r="BE167" i="3" s="1"/>
  <c r="BK166" i="3"/>
  <c r="BI166" i="3"/>
  <c r="BH166" i="3"/>
  <c r="BG166" i="3"/>
  <c r="BF166" i="3"/>
  <c r="T166" i="3"/>
  <c r="R166" i="3"/>
  <c r="P166" i="3"/>
  <c r="J166" i="3"/>
  <c r="BE166" i="3" s="1"/>
  <c r="BK165" i="3"/>
  <c r="BI165" i="3"/>
  <c r="BH165" i="3"/>
  <c r="BG165" i="3"/>
  <c r="BF165" i="3"/>
  <c r="T165" i="3"/>
  <c r="R165" i="3"/>
  <c r="P165" i="3"/>
  <c r="J165" i="3"/>
  <c r="H216" i="2"/>
  <c r="E113" i="3"/>
  <c r="F115" i="3"/>
  <c r="J118" i="3"/>
  <c r="BE124" i="3"/>
  <c r="P124" i="3"/>
  <c r="R124" i="3"/>
  <c r="T124" i="3"/>
  <c r="BF124" i="3"/>
  <c r="BG124" i="3"/>
  <c r="BH124" i="3"/>
  <c r="BI124" i="3"/>
  <c r="BK124" i="3"/>
  <c r="J125" i="3"/>
  <c r="BE125" i="3" s="1"/>
  <c r="P125" i="3"/>
  <c r="R125" i="3"/>
  <c r="T125" i="3"/>
  <c r="BF125" i="3"/>
  <c r="BG125" i="3"/>
  <c r="BH125" i="3"/>
  <c r="BI125" i="3"/>
  <c r="BK125" i="3"/>
  <c r="J126" i="3"/>
  <c r="BE126" i="3" s="1"/>
  <c r="P126" i="3"/>
  <c r="R126" i="3"/>
  <c r="T126" i="3"/>
  <c r="BF126" i="3"/>
  <c r="BG126" i="3"/>
  <c r="BH126" i="3"/>
  <c r="BI126" i="3"/>
  <c r="BK126" i="3"/>
  <c r="J127" i="3"/>
  <c r="BE127" i="3" s="1"/>
  <c r="P127" i="3"/>
  <c r="R127" i="3"/>
  <c r="T127" i="3"/>
  <c r="BF127" i="3"/>
  <c r="BG127" i="3"/>
  <c r="BH127" i="3"/>
  <c r="BI127" i="3"/>
  <c r="BK127" i="3"/>
  <c r="J128" i="3"/>
  <c r="BE128" i="3" s="1"/>
  <c r="P128" i="3"/>
  <c r="P123" i="3" s="1"/>
  <c r="R128" i="3"/>
  <c r="R123" i="3" s="1"/>
  <c r="T128" i="3"/>
  <c r="T123" i="3" s="1"/>
  <c r="BF128" i="3"/>
  <c r="BG128" i="3"/>
  <c r="BH128" i="3"/>
  <c r="BI128" i="3"/>
  <c r="BK128" i="3"/>
  <c r="J130" i="3"/>
  <c r="P130" i="3"/>
  <c r="R130" i="3"/>
  <c r="T130" i="3"/>
  <c r="BF130" i="3"/>
  <c r="BG130" i="3"/>
  <c r="BH130" i="3"/>
  <c r="BI130" i="3"/>
  <c r="BK130" i="3"/>
  <c r="J131" i="3"/>
  <c r="BE131" i="3" s="1"/>
  <c r="P131" i="3"/>
  <c r="R131" i="3"/>
  <c r="T131" i="3"/>
  <c r="BF131" i="3"/>
  <c r="BG131" i="3"/>
  <c r="BH131" i="3"/>
  <c r="BI131" i="3"/>
  <c r="BK131" i="3"/>
  <c r="J132" i="3"/>
  <c r="BE132" i="3" s="1"/>
  <c r="P132" i="3"/>
  <c r="R132" i="3"/>
  <c r="T132" i="3"/>
  <c r="BF132" i="3"/>
  <c r="BG132" i="3"/>
  <c r="BH132" i="3"/>
  <c r="BI132" i="3"/>
  <c r="BK132" i="3"/>
  <c r="J133" i="3"/>
  <c r="BE133" i="3" s="1"/>
  <c r="P133" i="3"/>
  <c r="R133" i="3"/>
  <c r="T133" i="3"/>
  <c r="BF133" i="3"/>
  <c r="BG133" i="3"/>
  <c r="BH133" i="3"/>
  <c r="BI133" i="3"/>
  <c r="BK133" i="3"/>
  <c r="J134" i="3"/>
  <c r="BE134" i="3" s="1"/>
  <c r="P134" i="3"/>
  <c r="R134" i="3"/>
  <c r="T134" i="3"/>
  <c r="BF134" i="3"/>
  <c r="BG134" i="3"/>
  <c r="BH134" i="3"/>
  <c r="BI134" i="3"/>
  <c r="BK134" i="3"/>
  <c r="J136" i="3"/>
  <c r="BE136" i="3" s="1"/>
  <c r="P136" i="3"/>
  <c r="R136" i="3"/>
  <c r="T136" i="3"/>
  <c r="BF136" i="3"/>
  <c r="BG136" i="3"/>
  <c r="BH136" i="3"/>
  <c r="BI136" i="3"/>
  <c r="BK136" i="3"/>
  <c r="J137" i="3"/>
  <c r="BE137" i="3" s="1"/>
  <c r="P137" i="3"/>
  <c r="R137" i="3"/>
  <c r="T137" i="3"/>
  <c r="BF137" i="3"/>
  <c r="BG137" i="3"/>
  <c r="BH137" i="3"/>
  <c r="BI137" i="3"/>
  <c r="BK137" i="3"/>
  <c r="J139" i="3"/>
  <c r="BE139" i="3" s="1"/>
  <c r="P139" i="3"/>
  <c r="R139" i="3"/>
  <c r="T139" i="3"/>
  <c r="BF139" i="3"/>
  <c r="BG139" i="3"/>
  <c r="BH139" i="3"/>
  <c r="BI139" i="3"/>
  <c r="BK139" i="3"/>
  <c r="J140" i="3"/>
  <c r="BE140" i="3" s="1"/>
  <c r="P140" i="3"/>
  <c r="R140" i="3"/>
  <c r="T140" i="3"/>
  <c r="BF140" i="3"/>
  <c r="BG140" i="3"/>
  <c r="BH140" i="3"/>
  <c r="BI140" i="3"/>
  <c r="BK140" i="3"/>
  <c r="J142" i="3"/>
  <c r="BE142" i="3" s="1"/>
  <c r="P142" i="3"/>
  <c r="R142" i="3"/>
  <c r="T142" i="3"/>
  <c r="BF142" i="3"/>
  <c r="BG142" i="3"/>
  <c r="BH142" i="3"/>
  <c r="BI142" i="3"/>
  <c r="BK142" i="3"/>
  <c r="J144" i="3"/>
  <c r="P144" i="3"/>
  <c r="R144" i="3"/>
  <c r="T144" i="3"/>
  <c r="BF144" i="3"/>
  <c r="BG144" i="3"/>
  <c r="BH144" i="3"/>
  <c r="BI144" i="3"/>
  <c r="BK144" i="3"/>
  <c r="J145" i="3"/>
  <c r="BE145" i="3" s="1"/>
  <c r="P145" i="3"/>
  <c r="R145" i="3"/>
  <c r="T145" i="3"/>
  <c r="BF145" i="3"/>
  <c r="BG145" i="3"/>
  <c r="BH145" i="3"/>
  <c r="BI145" i="3"/>
  <c r="BK145" i="3"/>
  <c r="J146" i="3"/>
  <c r="BE146" i="3" s="1"/>
  <c r="P146" i="3"/>
  <c r="R146" i="3"/>
  <c r="T146" i="3"/>
  <c r="BF146" i="3"/>
  <c r="BG146" i="3"/>
  <c r="BH146" i="3"/>
  <c r="BI146" i="3"/>
  <c r="BK146" i="3"/>
  <c r="J149" i="3"/>
  <c r="BE149" i="3" s="1"/>
  <c r="P149" i="3"/>
  <c r="R149" i="3"/>
  <c r="T149" i="3"/>
  <c r="BF149" i="3"/>
  <c r="BG149" i="3"/>
  <c r="BH149" i="3"/>
  <c r="BI149" i="3"/>
  <c r="BK149" i="3"/>
  <c r="J150" i="3"/>
  <c r="BE150" i="3" s="1"/>
  <c r="P150" i="3"/>
  <c r="R150" i="3"/>
  <c r="T150" i="3"/>
  <c r="BF150" i="3"/>
  <c r="BG150" i="3"/>
  <c r="BH150" i="3"/>
  <c r="BI150" i="3"/>
  <c r="BK150" i="3"/>
  <c r="J151" i="3"/>
  <c r="BE151" i="3" s="1"/>
  <c r="P151" i="3"/>
  <c r="R151" i="3"/>
  <c r="T151" i="3"/>
  <c r="BF151" i="3"/>
  <c r="BG151" i="3"/>
  <c r="BH151" i="3"/>
  <c r="BI151" i="3"/>
  <c r="BK151" i="3"/>
  <c r="J152" i="3"/>
  <c r="BE152" i="3" s="1"/>
  <c r="P152" i="3"/>
  <c r="R152" i="3"/>
  <c r="T152" i="3"/>
  <c r="BF152" i="3"/>
  <c r="BG152" i="3"/>
  <c r="BH152" i="3"/>
  <c r="BI152" i="3"/>
  <c r="BK152" i="3"/>
  <c r="J153" i="3"/>
  <c r="BE153" i="3" s="1"/>
  <c r="P153" i="3"/>
  <c r="R153" i="3"/>
  <c r="T153" i="3"/>
  <c r="BF153" i="3"/>
  <c r="BG153" i="3"/>
  <c r="BH153" i="3"/>
  <c r="BI153" i="3"/>
  <c r="BK153" i="3"/>
  <c r="J154" i="3"/>
  <c r="BE154" i="3" s="1"/>
  <c r="P154" i="3"/>
  <c r="R154" i="3"/>
  <c r="T154" i="3"/>
  <c r="BF154" i="3"/>
  <c r="BG154" i="3"/>
  <c r="BH154" i="3"/>
  <c r="BI154" i="3"/>
  <c r="BK154" i="3"/>
  <c r="J155" i="3"/>
  <c r="BE155" i="3" s="1"/>
  <c r="P155" i="3"/>
  <c r="R155" i="3"/>
  <c r="T155" i="3"/>
  <c r="BF155" i="3"/>
  <c r="BG155" i="3"/>
  <c r="BH155" i="3"/>
  <c r="BI155" i="3"/>
  <c r="BK155" i="3"/>
  <c r="H156" i="3"/>
  <c r="T156" i="3" s="1"/>
  <c r="BF156" i="3"/>
  <c r="BG156" i="3"/>
  <c r="BH156" i="3"/>
  <c r="BI156" i="3"/>
  <c r="J157" i="3"/>
  <c r="BE157" i="3" s="1"/>
  <c r="P157" i="3"/>
  <c r="R157" i="3"/>
  <c r="T157" i="3"/>
  <c r="BF157" i="3"/>
  <c r="BG157" i="3"/>
  <c r="BH157" i="3"/>
  <c r="BI157" i="3"/>
  <c r="BK157" i="3"/>
  <c r="J158" i="3"/>
  <c r="BE158" i="3" s="1"/>
  <c r="P158" i="3"/>
  <c r="R158" i="3"/>
  <c r="T158" i="3"/>
  <c r="BF158" i="3"/>
  <c r="BG158" i="3"/>
  <c r="BH158" i="3"/>
  <c r="BI158" i="3"/>
  <c r="BK158" i="3"/>
  <c r="J160" i="3"/>
  <c r="P160" i="3"/>
  <c r="R160" i="3"/>
  <c r="T160" i="3"/>
  <c r="BF160" i="3"/>
  <c r="BG160" i="3"/>
  <c r="BH160" i="3"/>
  <c r="BI160" i="3"/>
  <c r="BK160" i="3"/>
  <c r="J161" i="3"/>
  <c r="BE161" i="3" s="1"/>
  <c r="P161" i="3"/>
  <c r="R161" i="3"/>
  <c r="T161" i="3"/>
  <c r="BF161" i="3"/>
  <c r="BG161" i="3"/>
  <c r="BH161" i="3"/>
  <c r="BI161" i="3"/>
  <c r="BK161" i="3"/>
  <c r="T159" i="3"/>
  <c r="H189" i="2"/>
  <c r="H138" i="2"/>
  <c r="BE160" i="3" l="1"/>
  <c r="BE165" i="3"/>
  <c r="BE144" i="3"/>
  <c r="BE130" i="3"/>
  <c r="J129" i="3"/>
  <c r="J123" i="3"/>
  <c r="P156" i="3"/>
  <c r="P143" i="3" s="1"/>
  <c r="BK156" i="3"/>
  <c r="BK143" i="3" s="1"/>
  <c r="BK123" i="3"/>
  <c r="R129" i="3"/>
  <c r="BK129" i="3"/>
  <c r="T129" i="3"/>
  <c r="T143" i="3"/>
  <c r="P129" i="3"/>
  <c r="J156" i="3"/>
  <c r="BE156" i="3" s="1"/>
  <c r="R156" i="3"/>
  <c r="R143" i="3" s="1"/>
  <c r="BK193" i="2"/>
  <c r="BI193" i="2"/>
  <c r="BH193" i="2"/>
  <c r="BG193" i="2"/>
  <c r="BF193" i="2"/>
  <c r="T193" i="2"/>
  <c r="R193" i="2"/>
  <c r="P193" i="2"/>
  <c r="J193" i="2"/>
  <c r="BE193" i="2" s="1"/>
  <c r="J143" i="3" l="1"/>
  <c r="P122" i="3"/>
  <c r="P121" i="3" s="1"/>
  <c r="R122" i="3"/>
  <c r="R121" i="3" s="1"/>
  <c r="T122" i="3"/>
  <c r="T121" i="3" s="1"/>
  <c r="BK219" i="2"/>
  <c r="BI219" i="2"/>
  <c r="BH219" i="2"/>
  <c r="BG219" i="2"/>
  <c r="BF219" i="2"/>
  <c r="T219" i="2"/>
  <c r="R219" i="2"/>
  <c r="P219" i="2"/>
  <c r="J219" i="2"/>
  <c r="BE219" i="2" s="1"/>
  <c r="BK213" i="2"/>
  <c r="BI213" i="2"/>
  <c r="BH213" i="2"/>
  <c r="BG213" i="2"/>
  <c r="BF213" i="2"/>
  <c r="T213" i="2"/>
  <c r="R213" i="2"/>
  <c r="P213" i="2"/>
  <c r="J213" i="2"/>
  <c r="BK156" i="2"/>
  <c r="BI156" i="2"/>
  <c r="BH156" i="2"/>
  <c r="BG156" i="2"/>
  <c r="BF156" i="2"/>
  <c r="T156" i="2"/>
  <c r="R156" i="2"/>
  <c r="P156" i="2"/>
  <c r="J156" i="2"/>
  <c r="BE156" i="2" s="1"/>
  <c r="BK154" i="2"/>
  <c r="BI154" i="2"/>
  <c r="BH154" i="2"/>
  <c r="BG154" i="2"/>
  <c r="BF154" i="2"/>
  <c r="T154" i="2"/>
  <c r="R154" i="2"/>
  <c r="P154" i="2"/>
  <c r="J154" i="2"/>
  <c r="BE154" i="2" s="1"/>
  <c r="BK167" i="2"/>
  <c r="BI167" i="2"/>
  <c r="BH167" i="2"/>
  <c r="BG167" i="2"/>
  <c r="BF167" i="2"/>
  <c r="T167" i="2"/>
  <c r="R167" i="2"/>
  <c r="P167" i="2"/>
  <c r="J167" i="2"/>
  <c r="BE167" i="2" s="1"/>
  <c r="BK176" i="2"/>
  <c r="BI176" i="2"/>
  <c r="BH176" i="2"/>
  <c r="BG176" i="2"/>
  <c r="BF176" i="2"/>
  <c r="T176" i="2"/>
  <c r="R176" i="2"/>
  <c r="P176" i="2"/>
  <c r="J176" i="2"/>
  <c r="BK173" i="2"/>
  <c r="BI173" i="2"/>
  <c r="BH173" i="2"/>
  <c r="BG173" i="2"/>
  <c r="BF173" i="2"/>
  <c r="T173" i="2"/>
  <c r="R173" i="2"/>
  <c r="P173" i="2"/>
  <c r="J173" i="2"/>
  <c r="BE173" i="2" s="1"/>
  <c r="BK230" i="2"/>
  <c r="BI230" i="2"/>
  <c r="BH230" i="2"/>
  <c r="BG230" i="2"/>
  <c r="BF230" i="2"/>
  <c r="T230" i="2"/>
  <c r="R230" i="2"/>
  <c r="P230" i="2"/>
  <c r="J230" i="2"/>
  <c r="BE230" i="2" s="1"/>
  <c r="BK232" i="2"/>
  <c r="BI232" i="2"/>
  <c r="BH232" i="2"/>
  <c r="BG232" i="2"/>
  <c r="BF232" i="2"/>
  <c r="T232" i="2"/>
  <c r="R232" i="2"/>
  <c r="P232" i="2"/>
  <c r="J232" i="2"/>
  <c r="BE232" i="2" s="1"/>
  <c r="BE213" i="2" l="1"/>
  <c r="BE176" i="2"/>
  <c r="J37" i="3"/>
  <c r="J36" i="3"/>
  <c r="AY96" i="1" s="1"/>
  <c r="J35" i="3"/>
  <c r="AX96" i="1" s="1"/>
  <c r="J92" i="3"/>
  <c r="F89" i="3"/>
  <c r="E87" i="3"/>
  <c r="J21" i="3"/>
  <c r="E21" i="3"/>
  <c r="J20" i="3"/>
  <c r="E18" i="3"/>
  <c r="J15" i="3"/>
  <c r="E15" i="3"/>
  <c r="J14" i="3"/>
  <c r="J12" i="3"/>
  <c r="J115" i="3" s="1"/>
  <c r="E7" i="3"/>
  <c r="E111" i="3" s="1"/>
  <c r="J37" i="2"/>
  <c r="J36" i="2"/>
  <c r="AY95" i="1" s="1"/>
  <c r="J35" i="2"/>
  <c r="AX95" i="1" s="1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7" i="2"/>
  <c r="BH227" i="2"/>
  <c r="BG227" i="2"/>
  <c r="BF227" i="2"/>
  <c r="T227" i="2"/>
  <c r="R227" i="2"/>
  <c r="P227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T212" i="2" s="1"/>
  <c r="R214" i="2"/>
  <c r="R212" i="2" s="1"/>
  <c r="P214" i="2"/>
  <c r="P212" i="2" s="1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J126" i="2"/>
  <c r="F123" i="2"/>
  <c r="E121" i="2"/>
  <c r="J92" i="2"/>
  <c r="F89" i="2"/>
  <c r="E87" i="2"/>
  <c r="J21" i="2"/>
  <c r="E21" i="2"/>
  <c r="J20" i="2"/>
  <c r="E18" i="2"/>
  <c r="J15" i="2"/>
  <c r="E15" i="2"/>
  <c r="J14" i="2"/>
  <c r="J12" i="2"/>
  <c r="J89" i="2" s="1"/>
  <c r="E7" i="2"/>
  <c r="E119" i="2" s="1"/>
  <c r="AM90" i="1"/>
  <c r="AM87" i="1"/>
  <c r="L87" i="1"/>
  <c r="L85" i="1"/>
  <c r="L84" i="1"/>
  <c r="BK222" i="2"/>
  <c r="J217" i="2"/>
  <c r="J209" i="2"/>
  <c r="BK203" i="2"/>
  <c r="BK189" i="2"/>
  <c r="J177" i="2"/>
  <c r="J161" i="2"/>
  <c r="J151" i="2"/>
  <c r="J137" i="2"/>
  <c r="BK132" i="2"/>
  <c r="J220" i="2"/>
  <c r="BK214" i="2"/>
  <c r="BK212" i="2" s="1"/>
  <c r="J203" i="2"/>
  <c r="J198" i="2"/>
  <c r="BK180" i="2"/>
  <c r="J192" i="2"/>
  <c r="J171" i="2"/>
  <c r="J146" i="2"/>
  <c r="J135" i="2"/>
  <c r="J191" i="2"/>
  <c r="BK182" i="2"/>
  <c r="J170" i="2"/>
  <c r="J159" i="2"/>
  <c r="BK146" i="2"/>
  <c r="BK140" i="2"/>
  <c r="J132" i="2"/>
  <c r="BK231" i="2"/>
  <c r="BK218" i="2"/>
  <c r="J207" i="2"/>
  <c r="J197" i="2"/>
  <c r="J185" i="2"/>
  <c r="BK170" i="2"/>
  <c r="BK159" i="2"/>
  <c r="J149" i="2"/>
  <c r="J140" i="2"/>
  <c r="J134" i="2"/>
  <c r="J231" i="2"/>
  <c r="J222" i="2"/>
  <c r="BK217" i="2"/>
  <c r="BK209" i="2"/>
  <c r="BK204" i="2"/>
  <c r="J194" i="2"/>
  <c r="BK177" i="2"/>
  <c r="J139" i="2"/>
  <c r="J200" i="2"/>
  <c r="J190" i="2"/>
  <c r="J179" i="2"/>
  <c r="BK148" i="2"/>
  <c r="BK134" i="2"/>
  <c r="BK190" i="2"/>
  <c r="J180" i="2"/>
  <c r="BK161" i="2"/>
  <c r="J148" i="2"/>
  <c r="BK138" i="2"/>
  <c r="BK220" i="2"/>
  <c r="J214" i="2"/>
  <c r="J212" i="2" s="1"/>
  <c r="J206" i="2"/>
  <c r="BK202" i="2"/>
  <c r="BK196" i="2"/>
  <c r="J182" i="2"/>
  <c r="J152" i="2"/>
  <c r="J138" i="2"/>
  <c r="J133" i="2"/>
  <c r="J227" i="2"/>
  <c r="J216" i="2"/>
  <c r="BK207" i="2"/>
  <c r="J202" i="2"/>
  <c r="BK191" i="2"/>
  <c r="BK171" i="2"/>
  <c r="BK133" i="2"/>
  <c r="J196" i="2"/>
  <c r="BK185" i="2"/>
  <c r="J158" i="2"/>
  <c r="J142" i="2"/>
  <c r="BK194" i="2"/>
  <c r="J189" i="2"/>
  <c r="J174" i="2"/>
  <c r="BK162" i="2"/>
  <c r="BK152" i="2"/>
  <c r="BK143" i="2"/>
  <c r="BK139" i="2"/>
  <c r="BK135" i="2"/>
  <c r="BK227" i="2"/>
  <c r="BK216" i="2"/>
  <c r="BK210" i="2"/>
  <c r="J204" i="2"/>
  <c r="BK198" i="2"/>
  <c r="BK188" i="2"/>
  <c r="J162" i="2"/>
  <c r="BK158" i="2"/>
  <c r="J143" i="2"/>
  <c r="J136" i="2"/>
  <c r="AS94" i="1"/>
  <c r="J218" i="2"/>
  <c r="J210" i="2"/>
  <c r="BK206" i="2"/>
  <c r="BK200" i="2"/>
  <c r="J188" i="2"/>
  <c r="J166" i="2"/>
  <c r="BK197" i="2"/>
  <c r="BK187" i="2"/>
  <c r="BK174" i="2"/>
  <c r="BK149" i="2"/>
  <c r="BK137" i="2"/>
  <c r="BK192" i="2"/>
  <c r="J187" i="2"/>
  <c r="BK179" i="2"/>
  <c r="BK166" i="2"/>
  <c r="BK151" i="2"/>
  <c r="BK142" i="2"/>
  <c r="BK136" i="2"/>
  <c r="J221" i="2" l="1"/>
  <c r="J215" i="2"/>
  <c r="J205" i="2"/>
  <c r="J201" i="2"/>
  <c r="J195" i="2"/>
  <c r="J175" i="2"/>
  <c r="J169" i="2"/>
  <c r="J150" i="2"/>
  <c r="J141" i="2"/>
  <c r="J131" i="2"/>
  <c r="BK195" i="2"/>
  <c r="J99" i="3"/>
  <c r="BK169" i="2"/>
  <c r="J101" i="2" s="1"/>
  <c r="J100" i="3"/>
  <c r="BK175" i="2"/>
  <c r="BK131" i="2"/>
  <c r="BK141" i="2"/>
  <c r="J99" i="2" s="1"/>
  <c r="BK150" i="2"/>
  <c r="J100" i="2" s="1"/>
  <c r="BK201" i="2"/>
  <c r="T205" i="2"/>
  <c r="BK215" i="2"/>
  <c r="BK221" i="2"/>
  <c r="T229" i="2"/>
  <c r="P131" i="2"/>
  <c r="P141" i="2"/>
  <c r="T150" i="2"/>
  <c r="R169" i="2"/>
  <c r="R175" i="2"/>
  <c r="T195" i="2"/>
  <c r="T201" i="2"/>
  <c r="P205" i="2"/>
  <c r="P215" i="2"/>
  <c r="P221" i="2"/>
  <c r="R131" i="2"/>
  <c r="R141" i="2"/>
  <c r="P150" i="2"/>
  <c r="T169" i="2"/>
  <c r="T175" i="2"/>
  <c r="P195" i="2"/>
  <c r="R201" i="2"/>
  <c r="R205" i="2"/>
  <c r="R215" i="2"/>
  <c r="T221" i="2"/>
  <c r="R229" i="2"/>
  <c r="T131" i="2"/>
  <c r="T141" i="2"/>
  <c r="R150" i="2"/>
  <c r="P169" i="2"/>
  <c r="P175" i="2"/>
  <c r="R195" i="2"/>
  <c r="P201" i="2"/>
  <c r="BK205" i="2"/>
  <c r="J105" i="2" s="1"/>
  <c r="T215" i="2"/>
  <c r="R221" i="2"/>
  <c r="P229" i="2"/>
  <c r="J106" i="2"/>
  <c r="J98" i="3"/>
  <c r="J89" i="3"/>
  <c r="E85" i="3"/>
  <c r="J123" i="2"/>
  <c r="BE133" i="2"/>
  <c r="BE137" i="2"/>
  <c r="BE143" i="2"/>
  <c r="BE148" i="2"/>
  <c r="BE149" i="2"/>
  <c r="BE162" i="2"/>
  <c r="BE170" i="2"/>
  <c r="BE174" i="2"/>
  <c r="BE187" i="2"/>
  <c r="E85" i="2"/>
  <c r="BE132" i="2"/>
  <c r="BE142" i="2"/>
  <c r="BE146" i="2"/>
  <c r="BE151" i="2"/>
  <c r="BE159" i="2"/>
  <c r="BE179" i="2"/>
  <c r="BE180" i="2"/>
  <c r="BE182" i="2"/>
  <c r="BE188" i="2"/>
  <c r="BE196" i="2"/>
  <c r="BE198" i="2"/>
  <c r="BE135" i="2"/>
  <c r="BE136" i="2"/>
  <c r="BE139" i="2"/>
  <c r="BE140" i="2"/>
  <c r="BE166" i="2"/>
  <c r="BE177" i="2"/>
  <c r="BE185" i="2"/>
  <c r="BE189" i="2"/>
  <c r="BE200" i="2"/>
  <c r="BE203" i="2"/>
  <c r="BE204" i="2"/>
  <c r="BE206" i="2"/>
  <c r="BE207" i="2"/>
  <c r="BE210" i="2"/>
  <c r="BE214" i="2"/>
  <c r="BE216" i="2"/>
  <c r="BE217" i="2"/>
  <c r="BE218" i="2"/>
  <c r="BE220" i="2"/>
  <c r="BE222" i="2"/>
  <c r="BE231" i="2"/>
  <c r="BE134" i="2"/>
  <c r="BE138" i="2"/>
  <c r="BE152" i="2"/>
  <c r="BE158" i="2"/>
  <c r="BE161" i="2"/>
  <c r="BE171" i="2"/>
  <c r="BE190" i="2"/>
  <c r="BE191" i="2"/>
  <c r="BE192" i="2"/>
  <c r="BE194" i="2"/>
  <c r="BE197" i="2"/>
  <c r="BE202" i="2"/>
  <c r="BE209" i="2"/>
  <c r="BE227" i="2"/>
  <c r="F35" i="2"/>
  <c r="BB95" i="1" s="1"/>
  <c r="F34" i="3"/>
  <c r="BA96" i="1" s="1"/>
  <c r="F37" i="3"/>
  <c r="BD96" i="1" s="1"/>
  <c r="J34" i="2"/>
  <c r="AW95" i="1" s="1"/>
  <c r="F35" i="3"/>
  <c r="BB96" i="1" s="1"/>
  <c r="F34" i="2"/>
  <c r="BA95" i="1" s="1"/>
  <c r="J34" i="3"/>
  <c r="AW96" i="1" s="1"/>
  <c r="F36" i="3"/>
  <c r="BC96" i="1" s="1"/>
  <c r="F37" i="2"/>
  <c r="BD95" i="1" s="1"/>
  <c r="F36" i="2"/>
  <c r="BC95" i="1" s="1"/>
  <c r="J104" i="2" l="1"/>
  <c r="I233" i="2"/>
  <c r="I172" i="3"/>
  <c r="I173" i="3"/>
  <c r="J103" i="2"/>
  <c r="J98" i="2"/>
  <c r="J102" i="2"/>
  <c r="J108" i="2"/>
  <c r="J107" i="2"/>
  <c r="AU96" i="1"/>
  <c r="T130" i="2"/>
  <c r="T129" i="2" s="1"/>
  <c r="P130" i="2"/>
  <c r="P129" i="2" s="1"/>
  <c r="AU95" i="1" s="1"/>
  <c r="R130" i="2"/>
  <c r="R129" i="2" s="1"/>
  <c r="BA94" i="1"/>
  <c r="W30" i="1" s="1"/>
  <c r="BC94" i="1"/>
  <c r="AY94" i="1" s="1"/>
  <c r="BD94" i="1"/>
  <c r="W33" i="1" s="1"/>
  <c r="BB94" i="1"/>
  <c r="W31" i="1" s="1"/>
  <c r="J173" i="3" l="1"/>
  <c r="BE173" i="3" s="1"/>
  <c r="BK173" i="3"/>
  <c r="J172" i="3"/>
  <c r="BK172" i="3"/>
  <c r="AU94" i="1"/>
  <c r="AW94" i="1"/>
  <c r="AK30" i="1" s="1"/>
  <c r="W32" i="1"/>
  <c r="AX94" i="1"/>
  <c r="BE172" i="3" l="1"/>
  <c r="J159" i="3"/>
  <c r="BK159" i="3"/>
  <c r="J122" i="3" l="1"/>
  <c r="J121" i="3" s="1"/>
  <c r="J33" i="3" s="1"/>
  <c r="AV96" i="1" s="1"/>
  <c r="AT96" i="1" s="1"/>
  <c r="BK122" i="3"/>
  <c r="BK121" i="3" s="1"/>
  <c r="J101" i="3"/>
  <c r="J97" i="3" l="1"/>
  <c r="F33" i="3"/>
  <c r="AZ96" i="1" s="1"/>
  <c r="BK233" i="2"/>
  <c r="BK229" i="2" s="1"/>
  <c r="BK130" i="2" s="1"/>
  <c r="BK129" i="2" s="1"/>
  <c r="J233" i="2"/>
  <c r="J96" i="3"/>
  <c r="J30" i="3"/>
  <c r="J229" i="2" l="1"/>
  <c r="BE233" i="2"/>
  <c r="AG96" i="1"/>
  <c r="J39" i="3"/>
  <c r="AN96" i="1" s="1"/>
  <c r="J130" i="2" l="1"/>
  <c r="J109" i="2"/>
  <c r="J33" i="2" l="1"/>
  <c r="F33" i="2"/>
  <c r="AZ95" i="1" s="1"/>
  <c r="AZ94" i="1" s="1"/>
  <c r="AV94" i="1" s="1"/>
  <c r="AT94" i="1" s="1"/>
  <c r="J129" i="2"/>
  <c r="J97" i="2"/>
  <c r="J30" i="2" l="1"/>
  <c r="J96" i="2"/>
  <c r="AK29" i="1"/>
  <c r="AV95" i="1"/>
  <c r="AT95" i="1" s="1"/>
  <c r="AG95" i="1" l="1"/>
  <c r="AG94" i="1" s="1"/>
  <c r="AK26" i="1" s="1"/>
  <c r="J39" i="2"/>
  <c r="W29" i="1" l="1"/>
  <c r="AK35" i="1"/>
  <c r="V39" i="2"/>
  <c r="AN95" i="1"/>
  <c r="AN94" i="1" s="1"/>
</calcChain>
</file>

<file path=xl/sharedStrings.xml><?xml version="1.0" encoding="utf-8"?>
<sst xmlns="http://schemas.openxmlformats.org/spreadsheetml/2006/main" count="2139" uniqueCount="436">
  <si>
    <t>Export Komplet</t>
  </si>
  <si>
    <t/>
  </si>
  <si>
    <t>2.0</t>
  </si>
  <si>
    <t>False</t>
  </si>
  <si>
    <t>{2b7221ef-a603-409b-a7ec-b49fae6faa25}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</si>
  <si>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</si>
  <si>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</si>
  <si>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</si>
  <si>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</si>
  <si>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</si>
  <si>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</si>
  <si>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</si>
  <si>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</si>
  <si>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20210394</t>
  </si>
  <si>
    <t>Stavba:</t>
  </si>
  <si>
    <t>KSO:</t>
  </si>
  <si>
    <t>CC-CZ:</t>
  </si>
  <si>
    <t>Místo:</t>
  </si>
  <si>
    <t>Chleby</t>
  </si>
  <si>
    <t>Datum:</t>
  </si>
  <si>
    <t>Zadavatel: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</si>
  <si>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</si>
  <si>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</si>
  <si>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</si>
  <si>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</si>
  <si>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</si>
  <si>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</si>
  <si>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</si>
  <si>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</si>
  <si>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</si>
  <si>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</si>
  <si>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</si>
  <si>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</si>
  <si>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</si>
  <si>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</si>
  <si>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</si>
  <si>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</si>
  <si>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</si>
  <si>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</si>
  <si>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</si>
  <si>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</si>
  <si>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</si>
  <si>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</si>
  <si>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</si>
  <si>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</si>
  <si>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</si>
  <si>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</si>
  <si>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</si>
  <si>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</si>
  <si>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</si>
  <si>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</si>
  <si>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</si>
  <si>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</si>
  <si>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</si>
  <si>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</si>
  <si>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</si>
  <si>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</si>
  <si>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</si>
  <si>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</si>
  <si>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</si>
  <si>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</si>
  <si>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</si>
  <si>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</si>
  <si>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</si>
  <si>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</si>
  <si>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</si>
  <si>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</si>
  <si>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</si>
  <si>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</si>
  <si>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</si>
  <si>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</si>
  <si>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</si>
  <si>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</si>
  <si>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</si>
  <si>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</si>
  <si>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</si>
  <si>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</si>
  <si>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{bf8abd28-040d-4253-9790-b3ce41f398ab}</t>
  </si>
  <si>
    <t>2</t>
  </si>
  <si>
    <t>02</t>
  </si>
  <si>
    <t>Neuznatelné náklady</t>
  </si>
  <si>
    <t>{eaf455e9-53d4-46b1-8f32-fb077a9c9939}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</si>
  <si>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</si>
  <si>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</si>
  <si>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</si>
  <si>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</si>
  <si>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</si>
  <si>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</si>
  <si>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</si>
  <si>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</si>
  <si>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</si>
  <si>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</si>
  <si>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59 - Kryty pozemních komunikací ploch dlážděné</t>
  </si>
  <si>
    <t xml:space="preserve">    56 - Zpevnění krajnic</t>
  </si>
  <si>
    <t xml:space="preserve">    8 - Trubní vedení</t>
  </si>
  <si>
    <t xml:space="preserve">    89 - Uliční vpustě</t>
  </si>
  <si>
    <t xml:space="preserve">    913 - Řezaná spára</t>
  </si>
  <si>
    <t xml:space="preserve">    916 - Obruby</t>
  </si>
  <si>
    <t xml:space="preserve">    96 - Bourání konstrukcí</t>
  </si>
  <si>
    <t xml:space="preserve">    997 - Přesun sutě</t>
  </si>
  <si>
    <t xml:space="preserve">    998 - Přesun hmot</t>
  </si>
  <si>
    <t xml:space="preserve">    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</si>
  <si>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</si>
  <si>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</si>
  <si>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</si>
  <si>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</si>
  <si>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</si>
  <si>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</si>
  <si>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</si>
  <si>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</si>
  <si>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</si>
  <si>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</si>
  <si>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</si>
  <si>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</si>
  <si>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</si>
  <si>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</si>
  <si>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</si>
  <si>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</si>
  <si>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</si>
  <si>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</si>
  <si>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111301111</t>
  </si>
  <si>
    <t>Sejmutí drnu tl do 100 mm s přemístěním do 50 m nebo naložením na dopravní prostředek</t>
  </si>
  <si>
    <t>m2</t>
  </si>
  <si>
    <t>4</t>
  </si>
  <si>
    <t>1691012887</t>
  </si>
  <si>
    <t>162702111</t>
  </si>
  <si>
    <t>Vodorovné přemístění drnu bez naložení se složením přes 5000 do 6000 m</t>
  </si>
  <si>
    <t>499543197</t>
  </si>
  <si>
    <t>3</t>
  </si>
  <si>
    <t>167102111</t>
  </si>
  <si>
    <t>Nakládání drnu ze skládky</t>
  </si>
  <si>
    <t>1286579544</t>
  </si>
  <si>
    <t>122251104</t>
  </si>
  <si>
    <t>Odkopávky a prokopávky nezapažené v hornině třídy těžitelnosti I skupiny 3 objem do 500 m3 strojně</t>
  </si>
  <si>
    <t>m3</t>
  </si>
  <si>
    <t>-210104062</t>
  </si>
  <si>
    <t>5</t>
  </si>
  <si>
    <t>162751117</t>
  </si>
  <si>
    <t>Vodorovné přemístění přes 9 000 do 10000 m výkopku/sypaniny z horniny třídy těžitelnosti I skupiny 1 až 3</t>
  </si>
  <si>
    <t>-1424657833</t>
  </si>
  <si>
    <t>6</t>
  </si>
  <si>
    <t>167151111</t>
  </si>
  <si>
    <t>Nakládání výkopku z hornin třídy těžitelnosti I skupiny 1 až 3 přes 100 m3</t>
  </si>
  <si>
    <t>-1313914501</t>
  </si>
  <si>
    <t>7</t>
  </si>
  <si>
    <t>2108709116</t>
  </si>
  <si>
    <t>8</t>
  </si>
  <si>
    <t>171251201</t>
  </si>
  <si>
    <t>Uložení sypaniny na skládky nebo meziskládky</t>
  </si>
  <si>
    <t>-534636340</t>
  </si>
  <si>
    <t>9</t>
  </si>
  <si>
    <t>561011111</t>
  </si>
  <si>
    <t>Zřízení podkladu ze zeminy upravené vápnem, cementem, směsnými pojivy tl do 150 mm pl do 1000 m2</t>
  </si>
  <si>
    <t>2113175516</t>
  </si>
  <si>
    <t>Komunikace pozemní</t>
  </si>
  <si>
    <t>10</t>
  </si>
  <si>
    <t>M</t>
  </si>
  <si>
    <t>58530170</t>
  </si>
  <si>
    <t>vápno nehašené CL 90-Q pro úpravu zemin standardní</t>
  </si>
  <si>
    <t>t</t>
  </si>
  <si>
    <t>-101818409</t>
  </si>
  <si>
    <t>11</t>
  </si>
  <si>
    <t>564801112</t>
  </si>
  <si>
    <t>Podklad ze štěrkodrtě ŠD tl 40 mm</t>
  </si>
  <si>
    <t>455743723</t>
  </si>
  <si>
    <t>VV</t>
  </si>
  <si>
    <t>Mezisoučet</t>
  </si>
  <si>
    <t>12</t>
  </si>
  <si>
    <t>564861111</t>
  </si>
  <si>
    <t>Podklad ze štěrkodrtě ŠD tl 200 mm</t>
  </si>
  <si>
    <t>-1837577755</t>
  </si>
  <si>
    <t>13</t>
  </si>
  <si>
    <t>924756195</t>
  </si>
  <si>
    <t>14</t>
  </si>
  <si>
    <t>181951112</t>
  </si>
  <si>
    <t>Úprava pláně v hornině třídy těžitelnosti I skupiny 1 až 3 se zhutněním strojně</t>
  </si>
  <si>
    <t>707220064</t>
  </si>
  <si>
    <t>59</t>
  </si>
  <si>
    <t>Kryty pozemních komunikací ploch dlážděné</t>
  </si>
  <si>
    <t>596211113</t>
  </si>
  <si>
    <t>Kladení zámkové dlažby komunikací pro pěší tl 60 mm skupiny A pl přes 300 m2</t>
  </si>
  <si>
    <t>1399095301</t>
  </si>
  <si>
    <t>16</t>
  </si>
  <si>
    <t>59245018</t>
  </si>
  <si>
    <t>dlažba tvar obdélník betonová 200x100x60mm přírodní</t>
  </si>
  <si>
    <t>-337044026</t>
  </si>
  <si>
    <t>596211110</t>
  </si>
  <si>
    <t>-337640426</t>
  </si>
  <si>
    <t>18</t>
  </si>
  <si>
    <t>BET.K06N02</t>
  </si>
  <si>
    <t>683051150</t>
  </si>
  <si>
    <t>24*1,03 'Přepočtené koeficientem množství</t>
  </si>
  <si>
    <t>596211211</t>
  </si>
  <si>
    <t>Kladení zámkové dlažby komunikací pro pěší tl 80 mm skupiny A pl přes 50 do 100 m2</t>
  </si>
  <si>
    <t>-40740677</t>
  </si>
  <si>
    <t>59245020</t>
  </si>
  <si>
    <t>420281390</t>
  </si>
  <si>
    <t>596211210</t>
  </si>
  <si>
    <t>Kladení zámkové dlažby komunikací pro pěší tl 80 mm skupiny A pl do 50 m2</t>
  </si>
  <si>
    <t>1534285517</t>
  </si>
  <si>
    <t>59245005</t>
  </si>
  <si>
    <t>799513750</t>
  </si>
  <si>
    <t>56</t>
  </si>
  <si>
    <t>Zpevnění krajnic</t>
  </si>
  <si>
    <t>577144031</t>
  </si>
  <si>
    <t>Asfaltový beton vrstva obrusná ACO 11 (ABS) tř. I tl 50 mm š do 1,5 m z modifikovaného asfaltu</t>
  </si>
  <si>
    <t>986548334</t>
  </si>
  <si>
    <t>569851111</t>
  </si>
  <si>
    <t>Zpevnění krajnic štěrkodrtí tl 150 mm</t>
  </si>
  <si>
    <t>-1664178338</t>
  </si>
  <si>
    <t>240*0,5</t>
  </si>
  <si>
    <t>573231111</t>
  </si>
  <si>
    <t>Postřik živičný spojovací ze silniční emulze v množství 0,70 kg/m2</t>
  </si>
  <si>
    <t>-68976940</t>
  </si>
  <si>
    <t>Trubní vedení</t>
  </si>
  <si>
    <t>132251102</t>
  </si>
  <si>
    <t>Hloubení rýh nezapažených š do 800 mm v hornině třídy těžitelnosti I skupiny 3 objem do 50 m3 strojně</t>
  </si>
  <si>
    <t>-1671861959</t>
  </si>
  <si>
    <t>-1388787224</t>
  </si>
  <si>
    <t>174151101</t>
  </si>
  <si>
    <t>Zásyp jam, šachet rýh nebo kolem objektů sypaninou se zhutněním</t>
  </si>
  <si>
    <t>219839942</t>
  </si>
  <si>
    <t>175151101</t>
  </si>
  <si>
    <t>Obsypání potrubí strojně sypaninou bez prohození, uloženou do 3 m</t>
  </si>
  <si>
    <t>401204652</t>
  </si>
  <si>
    <t>58331200</t>
  </si>
  <si>
    <t>štěrkopísek netříděný zásypový</t>
  </si>
  <si>
    <t>1545394362</t>
  </si>
  <si>
    <t>Vodorovné přemístění do 10000 m výkopku/sypaniny z horniny tř. 1 až 4</t>
  </si>
  <si>
    <t>1903130757</t>
  </si>
  <si>
    <t>Nakládání výkopku z hornin tř. 1 až 4 do 100 m3</t>
  </si>
  <si>
    <t>-1030884962</t>
  </si>
  <si>
    <t>933108633</t>
  </si>
  <si>
    <t>721171907</t>
  </si>
  <si>
    <t>kus</t>
  </si>
  <si>
    <t>-1912497700</t>
  </si>
  <si>
    <t>721171917</t>
  </si>
  <si>
    <t>1928591022</t>
  </si>
  <si>
    <t>721290112</t>
  </si>
  <si>
    <t>m</t>
  </si>
  <si>
    <t>-681179998</t>
  </si>
  <si>
    <t>1128489065</t>
  </si>
  <si>
    <t>89</t>
  </si>
  <si>
    <t>Uliční vpustě</t>
  </si>
  <si>
    <t>Zřízení vpusti kanalizační uliční z betonových dílců typ UV-50 normální</t>
  </si>
  <si>
    <t>315584339</t>
  </si>
  <si>
    <t>59223826</t>
  </si>
  <si>
    <t>vpusť uliční skruž betonová 590x500x50mm</t>
  </si>
  <si>
    <t>688310273</t>
  </si>
  <si>
    <t>koš pozink. C3 DIN 4052, vysoký, pro rám 500/300</t>
  </si>
  <si>
    <t>493689074</t>
  </si>
  <si>
    <t>dno betonové pro uliční vpusť s výtokovým otvorem TBV 600/400 B</t>
  </si>
  <si>
    <t>-1252361927</t>
  </si>
  <si>
    <t>913</t>
  </si>
  <si>
    <t>Řezaná spára</t>
  </si>
  <si>
    <t>919111233</t>
  </si>
  <si>
    <t>Řezání spár pro vytvoření komůrky š 20 mm hl 40 mm pro těsnící zálivku v CB krytu</t>
  </si>
  <si>
    <t>-1142963462</t>
  </si>
  <si>
    <t>919121132</t>
  </si>
  <si>
    <t>Těsnění spár zálivkou za studena pro komůrky š 20 mm hl 40 mm s těsnicím profilem</t>
  </si>
  <si>
    <t>231271784</t>
  </si>
  <si>
    <t>919731122</t>
  </si>
  <si>
    <t>Zarovnání styčné plochy podkladu nebo krytu živičného tl přes 50 do 100 mm</t>
  </si>
  <si>
    <t>-2076522599</t>
  </si>
  <si>
    <t>916</t>
  </si>
  <si>
    <t>Obruby</t>
  </si>
  <si>
    <t>916131113</t>
  </si>
  <si>
    <t>Osazení silničního obrubníku betonového ležatého s boční opěrou do lože z betonu prostého</t>
  </si>
  <si>
    <t>1725055803</t>
  </si>
  <si>
    <t>59217031</t>
  </si>
  <si>
    <t>obrubník betonový silniční 1000x150x250mm</t>
  </si>
  <si>
    <t>-1743203103</t>
  </si>
  <si>
    <t>240*1,02 'Přepočtené koeficientem množství</t>
  </si>
  <si>
    <t>916231113</t>
  </si>
  <si>
    <t>Osazení chodníkového obrubníku betonového ležatého s boční opěrou do lože z betonu prostého</t>
  </si>
  <si>
    <t>1565155407</t>
  </si>
  <si>
    <t>59217023</t>
  </si>
  <si>
    <t>obrubník betonový chodníkový 1000x150x250mm</t>
  </si>
  <si>
    <t>-16123068</t>
  </si>
  <si>
    <t>750*1,02 'Přepočtené koeficientem množství</t>
  </si>
  <si>
    <t>96</t>
  </si>
  <si>
    <t>Bourání konstrukcí</t>
  </si>
  <si>
    <t>113106121</t>
  </si>
  <si>
    <t>Rozebrání dlažeb z betonových nebo kamenných dlaždic komunikací pro pěší ručně</t>
  </si>
  <si>
    <t>-2105757945</t>
  </si>
  <si>
    <t>997</t>
  </si>
  <si>
    <t>Přesun sutě</t>
  </si>
  <si>
    <t>997221579</t>
  </si>
  <si>
    <t>Příplatek ZKD 1 km u vodorovné dopravy vybouraných hmot</t>
  </si>
  <si>
    <t>-1682370617</t>
  </si>
  <si>
    <t>997221571</t>
  </si>
  <si>
    <t>Vodorovná doprava vybouraných hmot do 1 km</t>
  </si>
  <si>
    <t>-1474268612</t>
  </si>
  <si>
    <t>997221612</t>
  </si>
  <si>
    <t>Nakládání vybouraných hmot na dopravní prostředky pro vodorovnou dopravu</t>
  </si>
  <si>
    <t>-1746678636</t>
  </si>
  <si>
    <t>997221615</t>
  </si>
  <si>
    <t>Poplatek za uložení na skládce (skládkovné) stavebního odpadu betonového kód odpadu 17 01 01</t>
  </si>
  <si>
    <t>445137584</t>
  </si>
  <si>
    <t>998</t>
  </si>
  <si>
    <t>Přesun hmot</t>
  </si>
  <si>
    <t>998223011</t>
  </si>
  <si>
    <t>Přesun hmot pro pozemní komunikace s krytem dlážděným</t>
  </si>
  <si>
    <t>-1107873829</t>
  </si>
  <si>
    <t>193,351</t>
  </si>
  <si>
    <t>1,84</t>
  </si>
  <si>
    <t>259,502</t>
  </si>
  <si>
    <t>Součet</t>
  </si>
  <si>
    <t>998225111</t>
  </si>
  <si>
    <t>Přesun hmot pro pozemní komunikace s krytem z kamene, monolitickým betonovým nebo živičným</t>
  </si>
  <si>
    <t>83619370</t>
  </si>
  <si>
    <t>1057,415-454,693</t>
  </si>
  <si>
    <t>VRN</t>
  </si>
  <si>
    <t>Vedlejší rozpočtové náklady</t>
  </si>
  <si>
    <t>012103000</t>
  </si>
  <si>
    <t>Geodetické práce před výstavbou</t>
  </si>
  <si>
    <t>1024</t>
  </si>
  <si>
    <t>40+240+750</t>
  </si>
  <si>
    <t>388417752</t>
  </si>
  <si>
    <t>013254000</t>
  </si>
  <si>
    <t>Dokumentace skutečného provedení stavby</t>
  </si>
  <si>
    <t>ks</t>
  </si>
  <si>
    <t>1387181708</t>
  </si>
  <si>
    <t>030001000</t>
  </si>
  <si>
    <t>Zařízení staveniště</t>
  </si>
  <si>
    <t>%</t>
  </si>
  <si>
    <t>1685856021</t>
  </si>
  <si>
    <t>070001000</t>
  </si>
  <si>
    <t>Provozní vlivy</t>
  </si>
  <si>
    <t>-1546070514</t>
  </si>
  <si>
    <t>080001000</t>
  </si>
  <si>
    <t>Další náklady na pracovníky</t>
  </si>
  <si>
    <t>2040514840</t>
  </si>
  <si>
    <t>02 - Neuznatelné náklady</t>
  </si>
  <si>
    <t xml:space="preserve">    9 - Ostatní konstrukce a práce, bourání</t>
  </si>
  <si>
    <t>-2047419133</t>
  </si>
  <si>
    <t>-1908510893</t>
  </si>
  <si>
    <t>1787264138</t>
  </si>
  <si>
    <t>226129803</t>
  </si>
  <si>
    <t>-137144086</t>
  </si>
  <si>
    <t>986225444</t>
  </si>
  <si>
    <t>596211213</t>
  </si>
  <si>
    <t>Kladení zámkové dlažby komunikací pro pěší tl 80 mm skupiny A pl přes 300 m2</t>
  </si>
  <si>
    <t>-30109072</t>
  </si>
  <si>
    <t>-774146066</t>
  </si>
  <si>
    <t>Ostatní konstrukce a práce, bourání</t>
  </si>
  <si>
    <t>977193702</t>
  </si>
  <si>
    <t>1425541712</t>
  </si>
  <si>
    <t>360*1,02 'Přepočtené koeficientem množství</t>
  </si>
  <si>
    <t>-168910157</t>
  </si>
  <si>
    <t>Vytyčení inženýrských sítí</t>
  </si>
  <si>
    <t>kpl</t>
  </si>
  <si>
    <t>Přechodné dopravní opatření - DIO během výstavby</t>
  </si>
  <si>
    <t>Zkoušky hutnění pláně - statická zkouška</t>
  </si>
  <si>
    <t>Přemístění stávající svislé dopravní značky do velikosti 1 m2 vč. sloupku a patky - komplet</t>
  </si>
  <si>
    <t>899331111</t>
  </si>
  <si>
    <t>Výšková úprava uličního vstupu nebo vpusti do 200 mm zvýšením poklopu</t>
  </si>
  <si>
    <r>
      <rPr>
        <sz val="8"/>
        <color rgb="FFFF0000"/>
        <rFont val="Arial CE"/>
        <charset val="238"/>
      </rPr>
      <t>24</t>
    </r>
    <r>
      <rPr>
        <sz val="8"/>
        <color rgb="FF505050"/>
        <rFont val="Arial CE"/>
      </rPr>
      <t>*1,03 'Přepočtené koeficientem množství</t>
    </r>
  </si>
  <si>
    <t>dlažba tvar obdélník beton. 200x100x60 PRO NEVIDOMÉ/ ČERNÁ</t>
  </si>
  <si>
    <t>dlažba tvar obdélník betonová 200x100x80mm hnědá</t>
  </si>
  <si>
    <t>dlažba tvar obdélník betonová 200x100x80mm bez fazet hnědá</t>
  </si>
  <si>
    <t>dlažba tvar obdélník betonová 200x100x60mm bez fazet přírodní</t>
  </si>
  <si>
    <t>dlažba tvar obdélník beton. 200x100x80 PRO NEVIDOMÉ/ ČERNÁ</t>
  </si>
  <si>
    <r>
      <rPr>
        <sz val="8"/>
        <color rgb="FFFF0000"/>
        <rFont val="Arial CE"/>
        <charset val="238"/>
      </rPr>
      <t>98</t>
    </r>
    <r>
      <rPr>
        <sz val="8"/>
        <color rgb="FF505050"/>
        <rFont val="Arial CE"/>
      </rPr>
      <t>*1,01 'Přepočtené koeficientem množství</t>
    </r>
  </si>
  <si>
    <t>113107183</t>
  </si>
  <si>
    <t>Odstranění podkladu živičného tl 150 mm strojně pl přes 50 do 200 m2</t>
  </si>
  <si>
    <t>Poplatek za uložení na skládce (skládkovné) odpadu asfaltového bez dehtu kód odpadu 170 302</t>
  </si>
  <si>
    <t>Poplatek za uložení na skládce (skládkovné) stavebního odpadu betonového kód odpadu 170 101</t>
  </si>
  <si>
    <t>113107164</t>
  </si>
  <si>
    <t>Odstranění podkladu z kameniva drceného tl 400 mm strojně pl přes 50 do 200 m2</t>
  </si>
  <si>
    <t>113107331</t>
  </si>
  <si>
    <t>Odstranění podkladu z betonu prostého tl 150 mm strojně pl do 50 m2</t>
  </si>
  <si>
    <t>Rozebrání dlažeb komunikací pro pěší z betonových nebo kamenných dlaždic</t>
  </si>
  <si>
    <t>dlažba tvar obdélník betonová 200x100x80mm bezfazetová hnědá</t>
  </si>
  <si>
    <t>596412212</t>
  </si>
  <si>
    <t>Kladení dlažby z vegetačních tvárnic pozemních komunikací tl 80 mm do 300 m2</t>
  </si>
  <si>
    <t>59245004</t>
  </si>
  <si>
    <t>dlažba zatravňovací 24x17x8 cm betonová šedá</t>
  </si>
  <si>
    <t>39*1,01 'Přepočtené koeficientem množství</t>
  </si>
  <si>
    <t>599432111</t>
  </si>
  <si>
    <t>Vyplnění spár dlažby z lomového kamene drobným kamenivem</t>
  </si>
  <si>
    <t>271*1,01 'Přepočtené koeficientem množství</t>
  </si>
  <si>
    <t>181151311</t>
  </si>
  <si>
    <t>Plošná úprava terénu přes 500 m2 zemina tř 1 až 4 nerovnosti do 100 mm v rovinně a svahu do 1:5</t>
  </si>
  <si>
    <t>Rozprostření ornice tl vrstvy do 100 mm pl přes 500 m2 v rovině nebo ve svahu do 1:5</t>
  </si>
  <si>
    <t>zemina vhodná pro terénní úpravy</t>
  </si>
  <si>
    <t>181451131</t>
  </si>
  <si>
    <t>Založení parkového trávníku výsevem plochy přes 1000 m2 v rovině a ve svahu do 1:5</t>
  </si>
  <si>
    <t>00572410</t>
  </si>
  <si>
    <t>osivo směs travní parková</t>
  </si>
  <si>
    <t>kg</t>
  </si>
  <si>
    <r>
      <rPr>
        <sz val="8"/>
        <color rgb="FFFF0000"/>
        <rFont val="Arial CE"/>
        <charset val="238"/>
      </rPr>
      <t>698</t>
    </r>
    <r>
      <rPr>
        <sz val="8"/>
        <color rgb="FF505050"/>
        <rFont val="Arial CE"/>
      </rPr>
      <t>*1,01 'Přepočtené koeficientem množství</t>
    </r>
  </si>
  <si>
    <t>Potrubí z PP vsazení odbočky DN 160 do potrubí DN250</t>
  </si>
  <si>
    <t>Kanalizační potrubí z tvrdého PVC jednovrstvé tuhost třídy SN8 DN 250</t>
  </si>
  <si>
    <t>Zkouška těsnosti potrubí kanalizace vodou DN 150/DN 250</t>
  </si>
  <si>
    <t>894811261</t>
  </si>
  <si>
    <t>Revizní šachta z PVC typ pravý/přímý/levý, DN 400/200, tlak 40t hl od 910 do 1280 mm</t>
  </si>
  <si>
    <t>698+24+24+98+24+24</t>
  </si>
  <si>
    <t>94-20,6</t>
  </si>
  <si>
    <t>94*0,6*0,4</t>
  </si>
  <si>
    <t>22.6*2 'Přepočtené koeficientem množství</t>
  </si>
  <si>
    <t>Obec Chleby výstavba chodníků v ulicích Průběžná a Oskořínská</t>
  </si>
  <si>
    <t>Poplatek za uložení zeminy a kamení na recyklační skládce (skládkovné) kód odpadu 17 05 04</t>
  </si>
  <si>
    <t>171201231</t>
  </si>
  <si>
    <t>Radek Slanička</t>
  </si>
  <si>
    <t>914111119VL</t>
  </si>
  <si>
    <t>167151101</t>
  </si>
  <si>
    <t>871365221</t>
  </si>
  <si>
    <t>59223874</t>
  </si>
  <si>
    <t>895941111VL</t>
  </si>
  <si>
    <t>59223850VL</t>
  </si>
  <si>
    <t>Poplatek za uložení na skládce (skládkovné) odpadu asfaltového bez dehtu kód odpadu 17 03 02</t>
  </si>
  <si>
    <t>997221645</t>
  </si>
  <si>
    <t>99911VL</t>
  </si>
  <si>
    <t>99921VL</t>
  </si>
  <si>
    <t>99951VL</t>
  </si>
  <si>
    <t>99961VL</t>
  </si>
  <si>
    <t>10364100</t>
  </si>
  <si>
    <t>181301111VL</t>
  </si>
  <si>
    <t>Podklad z mechanicky zpevněného kameniva MZK tl. 150 mm</t>
  </si>
  <si>
    <t>564952111</t>
  </si>
  <si>
    <t>Potrubí z PP propojení potrubí DN 250 a DN160</t>
  </si>
  <si>
    <t>Kanalizační potrubí z tvrdého PVC jednovrstvé tuhost třídy SN8 DN 160</t>
  </si>
  <si>
    <t>871355221</t>
  </si>
  <si>
    <t>94*0,6*1,0+1.5*1.5*1 zasakovací jímka</t>
  </si>
  <si>
    <t>Zřízení zasakovací jímky 1.5m3 (geotextílie+kačírek+dren.trubka)</t>
  </si>
  <si>
    <t>Zřízení VDZ vč. vodící línie v místech pro přecházení</t>
  </si>
  <si>
    <t xml:space="preserve">Zajištění všech zkoušek a dokladů k řádnému předání stavby (zkoušky únosnosti zemní pláně, doklady o lividaci odpadů </t>
  </si>
  <si>
    <t>Obec Chleby, Průběžná 100, 289 31 Chleby</t>
  </si>
  <si>
    <t>Ing. Hynek Seiner, Jana Zajíce 986, 530 12 Pardubice</t>
  </si>
  <si>
    <t>00876071</t>
  </si>
  <si>
    <t>Ing. Hynek Seiner</t>
  </si>
  <si>
    <t>Dodavatel (účastník) vyplňuje pouze barevně zvýrazněné buňky slepého rozpočtu!</t>
  </si>
  <si>
    <t>neplátce DPH</t>
  </si>
  <si>
    <t>01 - Uznatelné náklady</t>
  </si>
  <si>
    <t>Uznatelné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</si>
</sst>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family val="2"/>
      <charset val="238"/>
      <scheme val="minor"/>
    </font>
    <font>
      <sz val="8"/>
      <color rgb="FFFF0000"/>
      <name val="Arial CE"/>
      <charset val="238"/>
    </font>
    <font>
      <sz val="8"/>
      <color rgb="FF505050"/>
      <name val="Arial CE"/>
      <charset val="238"/>
    </font>
    <font>
      <i/>
      <sz val="9"/>
      <name val="Arial CE"/>
    </font>
    <font>
      <sz val="8"/>
      <color rgb="FFFF0000"/>
      <name val="Arial CE"/>
      <family val="2"/>
    </font>
    <font>
      <sz val="9"/>
      <name val="Arial CE"/>
      <family val="2"/>
      <charset val="238"/>
    </font>
    <font>
      <i/>
      <sz val="9"/>
      <color rgb="FF0000FF"/>
      <name val="Arial CE"/>
      <family val="2"/>
      <charset val="238"/>
    </font>
    <font>
      <sz val="9"/>
      <color rgb="FF0000FF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14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49" fontId="0" fillId="0" borderId="0" xfId="0" applyNumberFormat="1"/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4" fontId="8" fillId="0" borderId="3" xfId="0" applyNumberFormat="1" applyFont="1" applyBorder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0" borderId="22" xfId="0" applyNumberFormat="1" applyFont="1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4" fontId="20" fillId="0" borderId="0" xfId="0" applyNumberFormat="1" applyFont="1" applyAlignment="1">
      <alignment vertical="center"/>
    </xf>
    <xf numFmtId="0" fontId="32" fillId="0" borderId="22" xfId="0" applyFont="1" applyBorder="1" applyAlignment="1">
      <alignment horizontal="center" vertical="center"/>
    </xf>
    <xf numFmtId="49" fontId="32" fillId="0" borderId="22" xfId="0" applyNumberFormat="1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center" vertical="center" wrapText="1"/>
    </xf>
    <xf numFmtId="167" fontId="32" fillId="0" borderId="22" xfId="0" applyNumberFormat="1" applyFont="1" applyBorder="1" applyAlignment="1">
      <alignment vertical="center"/>
    </xf>
    <xf numFmtId="4" fontId="32" fillId="0" borderId="22" xfId="0" applyNumberFormat="1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4" fontId="32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40" fillId="0" borderId="22" xfId="0" applyFont="1" applyBorder="1" applyAlignment="1">
      <alignment horizontal="center" vertical="center"/>
    </xf>
    <xf numFmtId="49" fontId="40" fillId="0" borderId="22" xfId="0" applyNumberFormat="1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center" vertical="center" wrapText="1"/>
    </xf>
    <xf numFmtId="167" fontId="40" fillId="0" borderId="22" xfId="0" applyNumberFormat="1" applyFont="1" applyBorder="1" applyAlignment="1">
      <alignment vertical="center"/>
    </xf>
    <xf numFmtId="4" fontId="40" fillId="0" borderId="22" xfId="0" applyNumberFormat="1" applyFont="1" applyBorder="1" applyAlignment="1">
      <alignment vertical="center"/>
    </xf>
    <xf numFmtId="4" fontId="38" fillId="0" borderId="0" xfId="0" applyNumberFormat="1" applyFont="1" applyAlignment="1">
      <alignment vertical="center"/>
    </xf>
    <xf numFmtId="0" fontId="39" fillId="0" borderId="3" xfId="0" applyFont="1" applyBorder="1" applyAlignment="1">
      <alignment vertical="center"/>
    </xf>
    <xf numFmtId="49" fontId="41" fillId="0" borderId="22" xfId="0" applyNumberFormat="1" applyFont="1" applyBorder="1" applyAlignment="1">
      <alignment horizontal="left" vertical="center" wrapText="1"/>
    </xf>
    <xf numFmtId="0" fontId="41" fillId="0" borderId="22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4" fontId="0" fillId="0" borderId="0" xfId="0" applyNumberFormat="1"/>
    <xf numFmtId="0" fontId="36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7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4" fontId="20" fillId="5" borderId="22" xfId="0" applyNumberFormat="1" applyFont="1" applyFill="1" applyBorder="1" applyAlignment="1" applyProtection="1">
      <alignment vertical="center"/>
      <protection locked="0"/>
    </xf>
    <xf numFmtId="4" fontId="32" fillId="5" borderId="22" xfId="0" applyNumberFormat="1" applyFont="1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 vertical="center"/>
      <protection locked="0"/>
    </xf>
    <xf numFmtId="4" fontId="40" fillId="5" borderId="22" xfId="0" applyNumberFormat="1" applyFont="1" applyFill="1" applyBorder="1" applyAlignment="1" applyProtection="1">
      <alignment vertical="center"/>
      <protection locked="0"/>
    </xf>
    <xf numFmtId="167" fontId="20" fillId="6" borderId="22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5" borderId="0" xfId="0" applyFill="1" applyAlignment="1" applyProtection="1">
      <alignment horizontal="left"/>
      <protection locked="0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>
      <selection activeCell="K13" sqref="K13:AH13"/>
    </sheetView>
  </sheetViews>
  <sheetFormatPr baseColWidth="10" defaultColWidth="8.75" defaultRowHeight="11"/>
  <cols>
    <col min="1" max="1" width="8.75" customWidth="1"/>
    <col min="2" max="2" width="1.75" customWidth="1"/>
    <col min="3" max="3" width="4.5" customWidth="1"/>
    <col min="4" max="33" width="2.75" customWidth="1"/>
    <col min="34" max="34" width="3.5" customWidth="1"/>
    <col min="35" max="35" width="42.25" customWidth="1"/>
    <col min="36" max="37" width="2.5" customWidth="1"/>
    <col min="38" max="38" width="8.75" customWidth="1"/>
    <col min="39" max="39" width="3.5" customWidth="1"/>
    <col min="40" max="40" width="14.25" customWidth="1"/>
    <col min="41" max="41" width="8" customWidth="1"/>
    <col min="42" max="42" width="4.5" customWidth="1"/>
    <col min="43" max="43" width="16.75" hidden="1" customWidth="1"/>
    <col min="44" max="44" width="14.5" customWidth="1"/>
    <col min="45" max="47" width="27.75" hidden="1" customWidth="1"/>
    <col min="48" max="49" width="23.25" hidden="1" customWidth="1"/>
    <col min="50" max="51" width="26.75" hidden="1" customWidth="1"/>
    <col min="52" max="52" width="23.25" hidden="1" customWidth="1"/>
    <col min="53" max="53" width="20.5" hidden="1" customWidth="1"/>
    <col min="54" max="54" width="26.75" hidden="1" customWidth="1"/>
    <col min="55" max="55" width="23.25" hidden="1" customWidth="1"/>
    <col min="56" max="56" width="20.5" hidden="1" customWidth="1"/>
    <col min="57" max="57" width="71.25" hidden="1" customWidth="1"/>
    <col min="58" max="70" width="0" hidden="1" customWidth="1"/>
    <col min="71" max="91" width="9.25" hidden="1" customWidth="1"/>
    <col min="92" max="99" width="0" hidden="1" customWidth="1"/>
  </cols>
  <sheetData>
    <row r="1" spans="1:74">
      <c r="A1" s="7" t="s">
        <v>0</v>
      </c>
      <c r="AZ1" s="7" t="s">
        <v>1</v>
      </c>
      <c r="BA1" s="7" t="s">
        <v>2</v>
      </c>
      <c r="BB1" s="7" t="s">
        <v>1</v>
      </c>
      <c r="BT1" s="7" t="s">
        <v>3</v>
      </c>
      <c r="BU1" s="7" t="s">
        <v>3</v>
      </c>
      <c r="BV1" s="7" t="s">
        <v>4</v>
      </c>
    </row>
    <row r="2" spans="1:74" ht="37" customHeight="1">
      <c r="AR2" s="203" t="s">
        <v>5</v>
      </c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S2" s="8" t="s">
        <v>6</v>
      </c>
      <c r="BT2" s="8" t="s">
        <v>7</v>
      </c>
    </row>
    <row r="3" spans="1:74" ht="7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  <c r="BS3" s="8" t="s">
        <v>6</v>
      </c>
      <c r="BT3" s="8" t="s">
        <v>8</v>
      </c>
    </row>
    <row r="4" spans="1:74" ht="25" customHeight="1">
      <c r="B4" s="11"/>
      <c r="D4" s="12" t="s">
        <v>9</v>
      </c>
      <c r="AR4" s="11"/>
      <c r="AS4" s="13" t="s">
        <v>10</v>
      </c>
      <c r="BS4" s="8" t="s">
        <v>11</v>
      </c>
    </row>
    <row r="5" spans="1:74" ht="12" customHeight="1">
      <c r="B5" s="11"/>
      <c r="D5" s="14" t="s">
        <v>12</v>
      </c>
      <c r="K5" s="231" t="s">
        <v>13</v>
      </c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R5" s="11"/>
      <c r="BS5" s="8" t="s">
        <v>6</v>
      </c>
    </row>
    <row r="6" spans="1:74" ht="37" customHeight="1">
      <c r="B6" s="11"/>
      <c r="D6" s="16" t="s">
        <v>14</v>
      </c>
      <c r="K6" s="232" t="s">
        <v>401</v>
      </c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R6" s="11"/>
      <c r="BS6" s="8" t="s">
        <v>6</v>
      </c>
    </row>
    <row r="7" spans="1:74" ht="12" customHeight="1">
      <c r="B7" s="11"/>
      <c r="D7" s="17" t="s">
        <v>15</v>
      </c>
      <c r="K7" s="15" t="s">
        <v>1</v>
      </c>
      <c r="AK7" s="17" t="s">
        <v>16</v>
      </c>
      <c r="AN7" s="15" t="s">
        <v>1</v>
      </c>
      <c r="AR7" s="11"/>
      <c r="BS7" s="8" t="s">
        <v>6</v>
      </c>
    </row>
    <row r="8" spans="1:74" ht="12" customHeight="1">
      <c r="B8" s="11"/>
      <c r="D8" s="17" t="s">
        <v>17</v>
      </c>
      <c r="K8" s="15" t="s">
        <v>18</v>
      </c>
      <c r="AK8" s="17" t="s">
        <v>19</v>
      </c>
      <c r="AN8" s="73">
        <v>45418</v>
      </c>
      <c r="AR8" s="11"/>
      <c r="BS8" s="8" t="s">
        <v>6</v>
      </c>
    </row>
    <row r="9" spans="1:74" ht="14.5" customHeight="1">
      <c r="B9" s="11"/>
      <c r="AR9" s="11"/>
      <c r="BS9" s="8" t="s">
        <v>6</v>
      </c>
    </row>
    <row r="10" spans="1:74" ht="12" customHeight="1">
      <c r="B10" s="11"/>
      <c r="D10" s="17" t="s">
        <v>20</v>
      </c>
      <c r="K10" t="s">
        <v>428</v>
      </c>
      <c r="AK10" s="17" t="s">
        <v>21</v>
      </c>
      <c r="AN10" s="74" t="s">
        <v>430</v>
      </c>
      <c r="AR10" s="11"/>
      <c r="BS10" s="8" t="s">
        <v>6</v>
      </c>
    </row>
    <row r="11" spans="1:74" ht="18.5" customHeight="1">
      <c r="B11" s="11"/>
      <c r="E11" s="15" t="s">
        <v>22</v>
      </c>
      <c r="AK11" s="17" t="s">
        <v>23</v>
      </c>
      <c r="AN11" s="15" t="s">
        <v>433</v>
      </c>
      <c r="AR11" s="11"/>
      <c r="BS11" s="8" t="s">
        <v>6</v>
      </c>
    </row>
    <row r="12" spans="1:74" ht="7" customHeight="1">
      <c r="B12" s="11"/>
      <c r="AR12" s="11"/>
      <c r="BS12" s="8" t="s">
        <v>6</v>
      </c>
    </row>
    <row r="13" spans="1:74" ht="12" customHeight="1">
      <c r="B13" s="11"/>
      <c r="D13" s="17" t="s">
        <v>24</v>
      </c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K13" s="17" t="s">
        <v>21</v>
      </c>
      <c r="AN13" s="200"/>
      <c r="AR13" s="11"/>
      <c r="BS13" s="8" t="s">
        <v>6</v>
      </c>
    </row>
    <row r="14" spans="1:74" ht="13">
      <c r="B14" s="11"/>
      <c r="E14" s="15" t="s">
        <v>22</v>
      </c>
      <c r="AK14" s="17" t="s">
        <v>23</v>
      </c>
      <c r="AN14" s="200"/>
      <c r="AR14" s="11"/>
      <c r="BS14" s="8" t="s">
        <v>6</v>
      </c>
    </row>
    <row r="15" spans="1:74" ht="7" customHeight="1">
      <c r="B15" s="11"/>
      <c r="AR15" s="11"/>
      <c r="BS15" s="8" t="s">
        <v>3</v>
      </c>
    </row>
    <row r="16" spans="1:74" ht="12" customHeight="1">
      <c r="B16" s="11"/>
      <c r="D16" s="17" t="s">
        <v>25</v>
      </c>
      <c r="K16" t="s">
        <v>429</v>
      </c>
      <c r="AK16" s="17" t="s">
        <v>21</v>
      </c>
      <c r="AN16" s="15">
        <v>74569104</v>
      </c>
      <c r="AR16" s="11"/>
      <c r="BS16" s="8" t="s">
        <v>3</v>
      </c>
    </row>
    <row r="17" spans="2:71" ht="18.5" customHeight="1">
      <c r="B17" s="11"/>
      <c r="E17" s="15" t="s">
        <v>22</v>
      </c>
      <c r="AK17" s="17" t="s">
        <v>23</v>
      </c>
      <c r="AN17" s="15" t="s">
        <v>1</v>
      </c>
      <c r="AR17" s="11"/>
      <c r="BS17" s="8" t="s">
        <v>26</v>
      </c>
    </row>
    <row r="18" spans="2:71" ht="7" customHeight="1">
      <c r="B18" s="11"/>
      <c r="AR18" s="11"/>
      <c r="BS18" s="8" t="s">
        <v>6</v>
      </c>
    </row>
    <row r="19" spans="2:71" ht="12" customHeight="1">
      <c r="B19" s="11"/>
      <c r="D19" s="17" t="s">
        <v>27</v>
      </c>
      <c r="AK19" s="17" t="s">
        <v>21</v>
      </c>
      <c r="AN19" s="15" t="s">
        <v>1</v>
      </c>
      <c r="AR19" s="11"/>
      <c r="BS19" s="8" t="s">
        <v>6</v>
      </c>
    </row>
    <row r="20" spans="2:71" ht="18.5" customHeight="1">
      <c r="B20" s="11"/>
      <c r="E20" s="15" t="s">
        <v>404</v>
      </c>
      <c r="AK20" s="17" t="s">
        <v>23</v>
      </c>
      <c r="AN20" s="15" t="s">
        <v>1</v>
      </c>
      <c r="AR20" s="11"/>
      <c r="BS20" s="8" t="s">
        <v>26</v>
      </c>
    </row>
    <row r="21" spans="2:71" ht="7" customHeight="1">
      <c r="B21" s="11"/>
      <c r="AR21" s="11"/>
    </row>
    <row r="22" spans="2:71" ht="12" customHeight="1">
      <c r="B22" s="11"/>
      <c r="D22" s="17" t="s">
        <v>28</v>
      </c>
      <c r="K22" s="1" t="s">
        <v>432</v>
      </c>
      <c r="AR22" s="11"/>
    </row>
    <row r="23" spans="2:71" ht="14.5" customHeight="1">
      <c r="B23" s="11"/>
      <c r="E23" s="233" t="s">
        <v>1</v>
      </c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R23" s="11"/>
    </row>
    <row r="24" spans="2:71" ht="7" customHeight="1">
      <c r="B24" s="11"/>
      <c r="AR24" s="11"/>
    </row>
    <row r="25" spans="2:71" ht="7" customHeight="1">
      <c r="B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R25" s="11"/>
    </row>
    <row r="26" spans="2:71" s="1" customFormat="1" ht="26" customHeight="1">
      <c r="B26" s="19"/>
      <c r="D26" s="20" t="s">
        <v>29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34">
        <f>ROUND(AG94,2)</f>
        <v>0</v>
      </c>
      <c r="AL26" s="235"/>
      <c r="AM26" s="235"/>
      <c r="AN26" s="235"/>
      <c r="AO26" s="235"/>
      <c r="AR26" s="19"/>
    </row>
    <row r="27" spans="2:71" s="1" customFormat="1" ht="7" customHeight="1">
      <c r="B27" s="19"/>
      <c r="AR27" s="19"/>
    </row>
    <row r="28" spans="2:71" s="1" customFormat="1" ht="13">
      <c r="B28" s="19"/>
      <c r="L28" s="236" t="s">
        <v>30</v>
      </c>
      <c r="M28" s="236"/>
      <c r="N28" s="236"/>
      <c r="O28" s="236"/>
      <c r="P28" s="236"/>
      <c r="W28" s="236" t="s">
        <v>31</v>
      </c>
      <c r="X28" s="236"/>
      <c r="Y28" s="236"/>
      <c r="Z28" s="236"/>
      <c r="AA28" s="236"/>
      <c r="AB28" s="236"/>
      <c r="AC28" s="236"/>
      <c r="AD28" s="236"/>
      <c r="AE28" s="236"/>
      <c r="AK28" s="236" t="s">
        <v>32</v>
      </c>
      <c r="AL28" s="236"/>
      <c r="AM28" s="236"/>
      <c r="AN28" s="236"/>
      <c r="AO28" s="236"/>
      <c r="AR28" s="19"/>
    </row>
    <row r="29" spans="2:71" s="2" customFormat="1" ht="14.5" customHeight="1">
      <c r="B29" s="22"/>
      <c r="D29" s="17" t="s">
        <v>33</v>
      </c>
      <c r="F29" s="17" t="s">
        <v>34</v>
      </c>
      <c r="L29" s="226">
        <v>0.21</v>
      </c>
      <c r="M29" s="225"/>
      <c r="N29" s="225"/>
      <c r="O29" s="225"/>
      <c r="P29" s="225"/>
      <c r="W29" s="224">
        <f>ROUND((SUM(AK26)),  2)</f>
        <v>0</v>
      </c>
      <c r="X29" s="225"/>
      <c r="Y29" s="225"/>
      <c r="Z29" s="225"/>
      <c r="AA29" s="225"/>
      <c r="AB29" s="225"/>
      <c r="AC29" s="225"/>
      <c r="AD29" s="225"/>
      <c r="AE29" s="225"/>
      <c r="AK29" s="224">
        <f>'01 - Uznatelné náklady'!J33+'02 - Neuznatelné náklady'!J33</f>
        <v>0</v>
      </c>
      <c r="AL29" s="225"/>
      <c r="AM29" s="225"/>
      <c r="AN29" s="225"/>
      <c r="AO29" s="225"/>
      <c r="AR29" s="22"/>
    </row>
    <row r="30" spans="2:71" s="2" customFormat="1" ht="14.5" customHeight="1">
      <c r="B30" s="22"/>
      <c r="F30" s="17" t="s">
        <v>35</v>
      </c>
      <c r="L30" s="226">
        <v>0.12</v>
      </c>
      <c r="M30" s="225"/>
      <c r="N30" s="225"/>
      <c r="O30" s="225"/>
      <c r="P30" s="225"/>
      <c r="W30" s="224">
        <f>ROUND(BA94, 2)</f>
        <v>0</v>
      </c>
      <c r="X30" s="225"/>
      <c r="Y30" s="225"/>
      <c r="Z30" s="225"/>
      <c r="AA30" s="225"/>
      <c r="AB30" s="225"/>
      <c r="AC30" s="225"/>
      <c r="AD30" s="225"/>
      <c r="AE30" s="225"/>
      <c r="AK30" s="224">
        <f>ROUND(AW94, 2)</f>
        <v>0</v>
      </c>
      <c r="AL30" s="225"/>
      <c r="AM30" s="225"/>
      <c r="AN30" s="225"/>
      <c r="AO30" s="225"/>
      <c r="AR30" s="22"/>
    </row>
    <row r="31" spans="2:71" s="2" customFormat="1" ht="14.5" hidden="1" customHeight="1">
      <c r="B31" s="22"/>
      <c r="F31" s="17" t="s">
        <v>36</v>
      </c>
      <c r="L31" s="226">
        <v>0.21</v>
      </c>
      <c r="M31" s="225"/>
      <c r="N31" s="225"/>
      <c r="O31" s="225"/>
      <c r="P31" s="225"/>
      <c r="W31" s="224">
        <f>ROUND(BB94, 2)</f>
        <v>0</v>
      </c>
      <c r="X31" s="225"/>
      <c r="Y31" s="225"/>
      <c r="Z31" s="225"/>
      <c r="AA31" s="225"/>
      <c r="AB31" s="225"/>
      <c r="AC31" s="225"/>
      <c r="AD31" s="225"/>
      <c r="AE31" s="225"/>
      <c r="AK31" s="224">
        <v>0</v>
      </c>
      <c r="AL31" s="225"/>
      <c r="AM31" s="225"/>
      <c r="AN31" s="225"/>
      <c r="AO31" s="225"/>
      <c r="AR31" s="22"/>
    </row>
    <row r="32" spans="2:71" s="2" customFormat="1" ht="14.5" hidden="1" customHeight="1">
      <c r="B32" s="22"/>
      <c r="F32" s="17" t="s">
        <v>37</v>
      </c>
      <c r="L32" s="226">
        <v>0.15</v>
      </c>
      <c r="M32" s="225"/>
      <c r="N32" s="225"/>
      <c r="O32" s="225"/>
      <c r="P32" s="225"/>
      <c r="W32" s="224">
        <f>ROUND(BC94, 2)</f>
        <v>0</v>
      </c>
      <c r="X32" s="225"/>
      <c r="Y32" s="225"/>
      <c r="Z32" s="225"/>
      <c r="AA32" s="225"/>
      <c r="AB32" s="225"/>
      <c r="AC32" s="225"/>
      <c r="AD32" s="225"/>
      <c r="AE32" s="225"/>
      <c r="AK32" s="224">
        <v>0</v>
      </c>
      <c r="AL32" s="225"/>
      <c r="AM32" s="225"/>
      <c r="AN32" s="225"/>
      <c r="AO32" s="225"/>
      <c r="AR32" s="22"/>
    </row>
    <row r="33" spans="2:44" s="2" customFormat="1" ht="14.5" hidden="1" customHeight="1">
      <c r="B33" s="22"/>
      <c r="F33" s="17" t="s">
        <v>38</v>
      </c>
      <c r="L33" s="226">
        <v>0</v>
      </c>
      <c r="M33" s="225"/>
      <c r="N33" s="225"/>
      <c r="O33" s="225"/>
      <c r="P33" s="225"/>
      <c r="W33" s="224">
        <f>ROUND(BD94, 2)</f>
        <v>0</v>
      </c>
      <c r="X33" s="225"/>
      <c r="Y33" s="225"/>
      <c r="Z33" s="225"/>
      <c r="AA33" s="225"/>
      <c r="AB33" s="225"/>
      <c r="AC33" s="225"/>
      <c r="AD33" s="225"/>
      <c r="AE33" s="225"/>
      <c r="AK33" s="224">
        <v>0</v>
      </c>
      <c r="AL33" s="225"/>
      <c r="AM33" s="225"/>
      <c r="AN33" s="225"/>
      <c r="AO33" s="225"/>
      <c r="AR33" s="22"/>
    </row>
    <row r="34" spans="2:44" s="1" customFormat="1" ht="7" customHeight="1">
      <c r="B34" s="19"/>
      <c r="AR34" s="19"/>
    </row>
    <row r="35" spans="2:44" s="1" customFormat="1" ht="26" customHeight="1">
      <c r="B35" s="19"/>
      <c r="C35" s="23"/>
      <c r="D35" s="24" t="s">
        <v>39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6" t="s">
        <v>40</v>
      </c>
      <c r="U35" s="25"/>
      <c r="V35" s="25"/>
      <c r="W35" s="25"/>
      <c r="X35" s="227" t="s">
        <v>41</v>
      </c>
      <c r="Y35" s="228"/>
      <c r="Z35" s="228"/>
      <c r="AA35" s="228"/>
      <c r="AB35" s="228"/>
      <c r="AC35" s="25"/>
      <c r="AD35" s="25"/>
      <c r="AE35" s="25"/>
      <c r="AF35" s="25"/>
      <c r="AG35" s="25"/>
      <c r="AH35" s="25"/>
      <c r="AI35" s="25"/>
      <c r="AJ35" s="25"/>
      <c r="AK35" s="229">
        <f>SUM(AK26:AK33)</f>
        <v>0</v>
      </c>
      <c r="AL35" s="228"/>
      <c r="AM35" s="228"/>
      <c r="AN35" s="228"/>
      <c r="AO35" s="230"/>
      <c r="AP35" s="23"/>
      <c r="AQ35" s="23"/>
      <c r="AR35" s="19"/>
    </row>
    <row r="36" spans="2:44" s="1" customFormat="1" ht="7" customHeight="1">
      <c r="B36" s="19"/>
      <c r="AR36" s="19"/>
    </row>
    <row r="37" spans="2:44" s="1" customFormat="1" ht="14.5" customHeight="1">
      <c r="B37" s="19"/>
      <c r="AR37" s="19"/>
    </row>
    <row r="38" spans="2:44" ht="14.5" customHeight="1">
      <c r="B38" s="11"/>
      <c r="AR38" s="11"/>
    </row>
    <row r="39" spans="2:44" ht="14.5" customHeight="1">
      <c r="B39" s="11"/>
      <c r="AR39" s="11"/>
    </row>
    <row r="40" spans="2:44" ht="14.5" customHeight="1">
      <c r="B40" s="11"/>
      <c r="AR40" s="11"/>
    </row>
    <row r="41" spans="2:44" ht="14.5" customHeight="1">
      <c r="B41" s="11"/>
      <c r="AR41" s="11"/>
    </row>
    <row r="42" spans="2:44" ht="14.5" customHeight="1">
      <c r="B42" s="11"/>
      <c r="AR42" s="11"/>
    </row>
    <row r="43" spans="2:44" ht="14.5" customHeight="1">
      <c r="B43" s="11"/>
      <c r="AR43" s="11"/>
    </row>
    <row r="44" spans="2:44" ht="14.5" customHeight="1">
      <c r="B44" s="11"/>
      <c r="AR44" s="11"/>
    </row>
    <row r="45" spans="2:44" ht="14.5" customHeight="1">
      <c r="B45" s="11"/>
      <c r="AR45" s="11"/>
    </row>
    <row r="46" spans="2:44" ht="14.5" customHeight="1">
      <c r="B46" s="11"/>
      <c r="AR46" s="11"/>
    </row>
    <row r="47" spans="2:44" ht="14.5" customHeight="1">
      <c r="B47" s="11"/>
      <c r="AR47" s="11"/>
    </row>
    <row r="48" spans="2:44" ht="14.5" customHeight="1">
      <c r="B48" s="11"/>
      <c r="AR48" s="11"/>
    </row>
    <row r="49" spans="2:44" s="1" customFormat="1" ht="14.5" customHeight="1">
      <c r="B49" s="19"/>
      <c r="D49" s="27" t="s">
        <v>42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7" t="s">
        <v>43</v>
      </c>
      <c r="AI49" s="28"/>
      <c r="AJ49" s="28"/>
      <c r="AK49" s="28"/>
      <c r="AL49" s="28"/>
      <c r="AM49" s="28"/>
      <c r="AN49" s="28"/>
      <c r="AO49" s="28"/>
      <c r="AR49" s="19"/>
    </row>
    <row r="50" spans="2:44">
      <c r="B50" s="11"/>
      <c r="D50" t="str">
        <f>K16</f>
        <v>Ing. Hynek Seiner, Jana Zajíce 986, 530 12 Pardubice</v>
      </c>
      <c r="AH50" t="str">
        <f>E20</f>
        <v>Radek Slanička</v>
      </c>
      <c r="AR50" s="11"/>
    </row>
    <row r="51" spans="2:44">
      <c r="B51" s="11"/>
      <c r="AR51" s="11"/>
    </row>
    <row r="52" spans="2:44">
      <c r="B52" s="11"/>
      <c r="AR52" s="11"/>
    </row>
    <row r="53" spans="2:44">
      <c r="B53" s="11"/>
      <c r="AR53" s="11"/>
    </row>
    <row r="54" spans="2:44">
      <c r="B54" s="11"/>
      <c r="AR54" s="11"/>
    </row>
    <row r="55" spans="2:44">
      <c r="B55" s="11"/>
      <c r="AR55" s="11"/>
    </row>
    <row r="56" spans="2:44">
      <c r="B56" s="11"/>
      <c r="AR56" s="11"/>
    </row>
    <row r="57" spans="2:44">
      <c r="B57" s="11"/>
      <c r="AR57" s="11"/>
    </row>
    <row r="58" spans="2:44">
      <c r="B58" s="11"/>
      <c r="AR58" s="11"/>
    </row>
    <row r="59" spans="2:44">
      <c r="B59" s="11"/>
      <c r="AR59" s="11"/>
    </row>
    <row r="60" spans="2:44" s="1" customFormat="1" ht="13">
      <c r="B60" s="19"/>
      <c r="D60" s="29" t="s">
        <v>44</v>
      </c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9" t="s">
        <v>45</v>
      </c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9" t="s">
        <v>44</v>
      </c>
      <c r="AI60" s="21"/>
      <c r="AJ60" s="21"/>
      <c r="AK60" s="21"/>
      <c r="AL60" s="21"/>
      <c r="AM60" s="29" t="s">
        <v>45</v>
      </c>
      <c r="AN60" s="21"/>
      <c r="AO60" s="21"/>
      <c r="AR60" s="19"/>
    </row>
    <row r="61" spans="2:44">
      <c r="B61" s="11"/>
      <c r="AR61" s="11"/>
    </row>
    <row r="62" spans="2:44">
      <c r="B62" s="11"/>
      <c r="AR62" s="11"/>
    </row>
    <row r="63" spans="2:44">
      <c r="B63" s="11"/>
      <c r="AR63" s="11"/>
    </row>
    <row r="64" spans="2:44" s="1" customFormat="1" ht="13">
      <c r="B64" s="19"/>
      <c r="D64" s="27" t="s">
        <v>46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7" t="s">
        <v>47</v>
      </c>
      <c r="AI64" s="28"/>
      <c r="AJ64" s="28"/>
      <c r="AK64" s="28"/>
      <c r="AL64" s="28"/>
      <c r="AM64" s="28"/>
      <c r="AN64" s="28"/>
      <c r="AO64" s="28"/>
      <c r="AR64" s="19"/>
    </row>
    <row r="65" spans="2:44">
      <c r="B65" s="11"/>
      <c r="D65" t="str">
        <f>K10</f>
        <v>Obec Chleby, Průběžná 100, 289 31 Chleby</v>
      </c>
      <c r="AH65">
        <f>K13</f>
        <v>0</v>
      </c>
      <c r="AR65" s="11"/>
    </row>
    <row r="66" spans="2:44">
      <c r="B66" s="11"/>
      <c r="AR66" s="11"/>
    </row>
    <row r="67" spans="2:44">
      <c r="B67" s="11"/>
      <c r="AR67" s="11"/>
    </row>
    <row r="68" spans="2:44">
      <c r="B68" s="11"/>
      <c r="AR68" s="11"/>
    </row>
    <row r="69" spans="2:44">
      <c r="B69" s="11"/>
      <c r="AR69" s="11"/>
    </row>
    <row r="70" spans="2:44">
      <c r="B70" s="11"/>
      <c r="AR70" s="11"/>
    </row>
    <row r="71" spans="2:44">
      <c r="B71" s="11"/>
      <c r="AR71" s="11"/>
    </row>
    <row r="72" spans="2:44">
      <c r="B72" s="11"/>
      <c r="AR72" s="11"/>
    </row>
    <row r="73" spans="2:44">
      <c r="B73" s="11"/>
      <c r="AR73" s="11"/>
    </row>
    <row r="74" spans="2:44">
      <c r="B74" s="11"/>
      <c r="AR74" s="11"/>
    </row>
    <row r="75" spans="2:44" s="1" customFormat="1" ht="13">
      <c r="B75" s="19"/>
      <c r="D75" s="29" t="s">
        <v>44</v>
      </c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9" t="s">
        <v>45</v>
      </c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9" t="s">
        <v>44</v>
      </c>
      <c r="AI75" s="21"/>
      <c r="AJ75" s="21"/>
      <c r="AK75" s="21"/>
      <c r="AL75" s="21"/>
      <c r="AM75" s="29" t="s">
        <v>45</v>
      </c>
      <c r="AN75" s="21"/>
      <c r="AO75" s="21"/>
      <c r="AR75" s="19"/>
    </row>
    <row r="76" spans="2:44" s="1" customFormat="1">
      <c r="B76" s="19"/>
      <c r="AR76" s="19"/>
    </row>
    <row r="77" spans="2:44" s="1" customFormat="1" ht="7" customHeight="1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19"/>
    </row>
    <row r="81" spans="1:91" s="1" customFormat="1" ht="7" customHeight="1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19"/>
    </row>
    <row r="82" spans="1:91" s="1" customFormat="1" ht="25" customHeight="1">
      <c r="B82" s="19"/>
      <c r="C82" s="12" t="s">
        <v>48</v>
      </c>
      <c r="AR82" s="19"/>
      <c r="AS82" s="1" t="s">
        <v>431</v>
      </c>
    </row>
    <row r="83" spans="1:91" s="1" customFormat="1" ht="7" customHeight="1">
      <c r="B83" s="19"/>
      <c r="AR83" s="19"/>
    </row>
    <row r="84" spans="1:91" s="3" customFormat="1" ht="12" customHeight="1">
      <c r="B84" s="34"/>
      <c r="C84" s="17" t="s">
        <v>12</v>
      </c>
      <c r="L84" s="3" t="str">
        <f>K5</f>
        <v>20210394</v>
      </c>
      <c r="AR84" s="34"/>
    </row>
    <row r="85" spans="1:91" s="4" customFormat="1" ht="37" customHeight="1">
      <c r="B85" s="35"/>
      <c r="C85" s="36" t="s">
        <v>14</v>
      </c>
      <c r="L85" s="215" t="str">
        <f>K6</f>
        <v>Obec Chleby výstavba chodníků v ulicích Průběžná a Oskořínská</v>
      </c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R85" s="35"/>
    </row>
    <row r="86" spans="1:91" s="1" customFormat="1" ht="7" customHeight="1">
      <c r="B86" s="19"/>
      <c r="AR86" s="19"/>
    </row>
    <row r="87" spans="1:91" s="1" customFormat="1" ht="12" customHeight="1">
      <c r="B87" s="19"/>
      <c r="C87" s="17" t="s">
        <v>17</v>
      </c>
      <c r="L87" s="37" t="str">
        <f>IF(K8="","",K8)</f>
        <v>Chleby</v>
      </c>
      <c r="AI87" s="17" t="s">
        <v>19</v>
      </c>
      <c r="AM87" s="217">
        <f>IF(AN8= "","",AN8)</f>
        <v>45418</v>
      </c>
      <c r="AN87" s="217"/>
      <c r="AR87" s="19"/>
    </row>
    <row r="88" spans="1:91" s="1" customFormat="1" ht="7" customHeight="1">
      <c r="B88" s="19"/>
      <c r="AR88" s="19"/>
    </row>
    <row r="89" spans="1:91" s="1" customFormat="1" ht="15.5" customHeight="1">
      <c r="B89" s="19"/>
      <c r="C89" s="17" t="s">
        <v>20</v>
      </c>
      <c r="L89" s="3" t="str">
        <f>K10</f>
        <v>Obec Chleby, Průběžná 100, 289 31 Chleby</v>
      </c>
      <c r="AI89" s="17" t="s">
        <v>25</v>
      </c>
      <c r="AM89" s="218" t="str">
        <f>AS82</f>
        <v>Ing. Hynek Seiner</v>
      </c>
      <c r="AN89" s="219"/>
      <c r="AO89" s="219"/>
      <c r="AP89" s="219"/>
      <c r="AR89" s="19"/>
      <c r="AS89" s="220" t="s">
        <v>49</v>
      </c>
      <c r="AT89" s="221"/>
      <c r="AU89" s="38"/>
      <c r="AV89" s="38"/>
      <c r="AW89" s="38"/>
      <c r="AX89" s="38"/>
      <c r="AY89" s="38"/>
      <c r="AZ89" s="38"/>
      <c r="BA89" s="38"/>
      <c r="BB89" s="38"/>
      <c r="BC89" s="38"/>
      <c r="BD89" s="39"/>
    </row>
    <row r="90" spans="1:91" s="1" customFormat="1" ht="15.5" customHeight="1">
      <c r="B90" s="19"/>
      <c r="C90" s="17" t="s">
        <v>24</v>
      </c>
      <c r="L90" s="3">
        <f>K13</f>
        <v>0</v>
      </c>
      <c r="AI90" s="17" t="s">
        <v>27</v>
      </c>
      <c r="AM90" s="218" t="str">
        <f>IF(E20="","",E20)</f>
        <v>Radek Slanička</v>
      </c>
      <c r="AN90" s="219"/>
      <c r="AO90" s="219"/>
      <c r="AP90" s="219"/>
      <c r="AR90" s="19"/>
      <c r="AS90" s="222"/>
      <c r="AT90" s="223"/>
      <c r="BD90" s="40"/>
    </row>
    <row r="91" spans="1:91" s="1" customFormat="1" ht="11" customHeight="1">
      <c r="B91" s="19"/>
      <c r="AR91" s="19"/>
      <c r="AS91" s="222"/>
      <c r="AT91" s="223"/>
      <c r="BD91" s="40"/>
    </row>
    <row r="92" spans="1:91" s="1" customFormat="1" ht="29.25" customHeight="1">
      <c r="B92" s="19"/>
      <c r="C92" s="210" t="s">
        <v>50</v>
      </c>
      <c r="D92" s="211"/>
      <c r="E92" s="211"/>
      <c r="F92" s="211"/>
      <c r="G92" s="211"/>
      <c r="H92" s="41"/>
      <c r="I92" s="212" t="s">
        <v>51</v>
      </c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3" t="s">
        <v>52</v>
      </c>
      <c r="AH92" s="211"/>
      <c r="AI92" s="211"/>
      <c r="AJ92" s="211"/>
      <c r="AK92" s="211"/>
      <c r="AL92" s="211"/>
      <c r="AM92" s="211"/>
      <c r="AN92" s="212" t="s">
        <v>53</v>
      </c>
      <c r="AO92" s="211"/>
      <c r="AP92" s="214"/>
      <c r="AQ92" s="42" t="s">
        <v>54</v>
      </c>
      <c r="AR92" s="19"/>
      <c r="AS92" s="43" t="s">
        <v>55</v>
      </c>
      <c r="AT92" s="44" t="s">
        <v>56</v>
      </c>
      <c r="AU92" s="44" t="s">
        <v>57</v>
      </c>
      <c r="AV92" s="44" t="s">
        <v>58</v>
      </c>
      <c r="AW92" s="44" t="s">
        <v>59</v>
      </c>
      <c r="AX92" s="44" t="s">
        <v>60</v>
      </c>
      <c r="AY92" s="44" t="s">
        <v>61</v>
      </c>
      <c r="AZ92" s="44" t="s">
        <v>62</v>
      </c>
      <c r="BA92" s="44" t="s">
        <v>63</v>
      </c>
      <c r="BB92" s="44" t="s">
        <v>64</v>
      </c>
      <c r="BC92" s="44" t="s">
        <v>65</v>
      </c>
      <c r="BD92" s="45" t="s">
        <v>66</v>
      </c>
    </row>
    <row r="93" spans="1:91" s="1" customFormat="1" ht="11" customHeight="1">
      <c r="B93" s="19"/>
      <c r="AR93" s="19"/>
      <c r="AS93" s="46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9"/>
    </row>
    <row r="94" spans="1:91" s="5" customFormat="1" ht="32.5" customHeight="1">
      <c r="B94" s="47"/>
      <c r="C94" s="48" t="s">
        <v>67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208">
        <f>ROUND(SUM(AG95:AG96),2)</f>
        <v>0</v>
      </c>
      <c r="AH94" s="208"/>
      <c r="AI94" s="208"/>
      <c r="AJ94" s="208"/>
      <c r="AK94" s="208"/>
      <c r="AL94" s="208"/>
      <c r="AM94" s="208"/>
      <c r="AN94" s="209">
        <f>SUM(AN95:AP96)</f>
        <v>0</v>
      </c>
      <c r="AO94" s="209"/>
      <c r="AP94" s="209"/>
      <c r="AQ94" s="50" t="s">
        <v>1</v>
      </c>
      <c r="AR94" s="47"/>
      <c r="AS94" s="51">
        <f>ROUND(SUM(AS95:AS96),2)</f>
        <v>0</v>
      </c>
      <c r="AT94" s="52">
        <f>ROUND(SUM(AV94:AW94),2)</f>
        <v>0</v>
      </c>
      <c r="AU94" s="53">
        <f>ROUND(SUM(AU95:AU96),5)</f>
        <v>2182.40031</v>
      </c>
      <c r="AV94" s="52">
        <f>ROUND(AZ94*L29,2)</f>
        <v>0</v>
      </c>
      <c r="AW94" s="52">
        <f>ROUND(BA94*L30,2)</f>
        <v>0</v>
      </c>
      <c r="AX94" s="52">
        <f>ROUND(BB94*L29,2)</f>
        <v>0</v>
      </c>
      <c r="AY94" s="52">
        <f>ROUND(BC94*L30,2)</f>
        <v>0</v>
      </c>
      <c r="AZ94" s="52">
        <f>ROUND(SUM(AZ95:AZ96),2)</f>
        <v>0</v>
      </c>
      <c r="BA94" s="52">
        <f>ROUND(SUM(BA95:BA96),2)</f>
        <v>0</v>
      </c>
      <c r="BB94" s="52">
        <f>ROUND(SUM(BB95:BB96),2)</f>
        <v>0</v>
      </c>
      <c r="BC94" s="52">
        <f>ROUND(SUM(BC95:BC96),2)</f>
        <v>0</v>
      </c>
      <c r="BD94" s="54">
        <f>ROUND(SUM(BD95:BD96),2)</f>
        <v>0</v>
      </c>
      <c r="BS94" s="55" t="s">
        <v>68</v>
      </c>
      <c r="BT94" s="55" t="s">
        <v>69</v>
      </c>
      <c r="BU94" s="56" t="s">
        <v>70</v>
      </c>
      <c r="BV94" s="55" t="s">
        <v>71</v>
      </c>
      <c r="BW94" s="55" t="s">
        <v>4</v>
      </c>
      <c r="BX94" s="55" t="s">
        <v>72</v>
      </c>
      <c r="CL94" s="55" t="s">
        <v>1</v>
      </c>
    </row>
    <row r="95" spans="1:91" s="6" customFormat="1" ht="14.5" customHeight="1">
      <c r="A95" s="57" t="s">
        <v>73</v>
      </c>
      <c r="B95" s="58"/>
      <c r="C95" s="59"/>
      <c r="D95" s="207" t="s">
        <v>74</v>
      </c>
      <c r="E95" s="207"/>
      <c r="F95" s="207"/>
      <c r="G95" s="207"/>
      <c r="H95" s="207"/>
      <c r="I95" s="60"/>
      <c r="J95" s="207" t="s">
        <v>435</v>
      </c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  <c r="AG95" s="205">
        <f>'01 - Uznatelné náklady'!J30</f>
        <v>0</v>
      </c>
      <c r="AH95" s="206"/>
      <c r="AI95" s="206"/>
      <c r="AJ95" s="206"/>
      <c r="AK95" s="206"/>
      <c r="AL95" s="206"/>
      <c r="AM95" s="206"/>
      <c r="AN95" s="205">
        <f>'01 - Uznatelné náklady'!J39</f>
        <v>0</v>
      </c>
      <c r="AO95" s="206"/>
      <c r="AP95" s="206"/>
      <c r="AQ95" s="61" t="s">
        <v>75</v>
      </c>
      <c r="AR95" s="58"/>
      <c r="AS95" s="62">
        <v>0</v>
      </c>
      <c r="AT95" s="63">
        <f>ROUND(SUM(AV95:AW95),2)</f>
        <v>0</v>
      </c>
      <c r="AU95" s="64">
        <f>'01 - Uznatelné náklady'!P129</f>
        <v>1880.5303130000002</v>
      </c>
      <c r="AV95" s="63">
        <f>'01 - Uznatelné náklady'!J33</f>
        <v>0</v>
      </c>
      <c r="AW95" s="63">
        <f>'01 - Uznatelné náklady'!J34</f>
        <v>0</v>
      </c>
      <c r="AX95" s="63">
        <f>'01 - Uznatelné náklady'!J35</f>
        <v>0</v>
      </c>
      <c r="AY95" s="63">
        <f>'01 - Uznatelné náklady'!J36</f>
        <v>0</v>
      </c>
      <c r="AZ95" s="63">
        <f>'01 - Uznatelné náklady'!F33</f>
        <v>0</v>
      </c>
      <c r="BA95" s="63">
        <f>'01 - Uznatelné náklady'!F34</f>
        <v>0</v>
      </c>
      <c r="BB95" s="63">
        <f>'01 - Uznatelné náklady'!F35</f>
        <v>0</v>
      </c>
      <c r="BC95" s="63">
        <f>'01 - Uznatelné náklady'!F36</f>
        <v>0</v>
      </c>
      <c r="BD95" s="65">
        <f>'01 - Uznatelné náklady'!F37</f>
        <v>0</v>
      </c>
      <c r="BT95" s="66" t="s">
        <v>76</v>
      </c>
      <c r="BV95" s="66" t="s">
        <v>71</v>
      </c>
      <c r="BW95" s="66" t="s">
        <v>77</v>
      </c>
      <c r="BX95" s="66" t="s">
        <v>4</v>
      </c>
      <c r="CL95" s="66" t="s">
        <v>1</v>
      </c>
      <c r="CM95" s="66" t="s">
        <v>78</v>
      </c>
    </row>
    <row r="96" spans="1:91" s="6" customFormat="1" ht="14.5" customHeight="1">
      <c r="A96" s="57" t="s">
        <v>73</v>
      </c>
      <c r="B96" s="58"/>
      <c r="C96" s="59"/>
      <c r="D96" s="207" t="s">
        <v>79</v>
      </c>
      <c r="E96" s="207"/>
      <c r="F96" s="207"/>
      <c r="G96" s="207"/>
      <c r="H96" s="207"/>
      <c r="I96" s="60"/>
      <c r="J96" s="207" t="s">
        <v>80</v>
      </c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7"/>
      <c r="AC96" s="207"/>
      <c r="AD96" s="207"/>
      <c r="AE96" s="207"/>
      <c r="AF96" s="207"/>
      <c r="AG96" s="205">
        <f>'02 - Neuznatelné náklady'!J30</f>
        <v>0</v>
      </c>
      <c r="AH96" s="206"/>
      <c r="AI96" s="206"/>
      <c r="AJ96" s="206"/>
      <c r="AK96" s="206"/>
      <c r="AL96" s="206"/>
      <c r="AM96" s="206"/>
      <c r="AN96" s="205">
        <f>'02 - Neuznatelné náklady'!J39</f>
        <v>0</v>
      </c>
      <c r="AO96" s="206"/>
      <c r="AP96" s="206"/>
      <c r="AQ96" s="61" t="s">
        <v>75</v>
      </c>
      <c r="AR96" s="58"/>
      <c r="AS96" s="67">
        <v>0</v>
      </c>
      <c r="AT96" s="68">
        <f>ROUND(SUM(AV96:AW96),2)</f>
        <v>0</v>
      </c>
      <c r="AU96" s="69">
        <f>'02 - Neuznatelné náklady'!P121</f>
        <v>301.87</v>
      </c>
      <c r="AV96" s="68">
        <f>'02 - Neuznatelné náklady'!J33</f>
        <v>0</v>
      </c>
      <c r="AW96" s="68">
        <f>'02 - Neuznatelné náklady'!J34</f>
        <v>0</v>
      </c>
      <c r="AX96" s="68">
        <f>'02 - Neuznatelné náklady'!J35</f>
        <v>0</v>
      </c>
      <c r="AY96" s="68">
        <f>'02 - Neuznatelné náklady'!J36</f>
        <v>0</v>
      </c>
      <c r="AZ96" s="68">
        <f>'02 - Neuznatelné náklady'!F33</f>
        <v>0</v>
      </c>
      <c r="BA96" s="68">
        <f>'02 - Neuznatelné náklady'!F34</f>
        <v>0</v>
      </c>
      <c r="BB96" s="68">
        <f>'02 - Neuznatelné náklady'!F35</f>
        <v>0</v>
      </c>
      <c r="BC96" s="68">
        <f>'02 - Neuznatelné náklady'!F36</f>
        <v>0</v>
      </c>
      <c r="BD96" s="70">
        <f>'02 - Neuznatelné náklady'!F37</f>
        <v>0</v>
      </c>
      <c r="BT96" s="66" t="s">
        <v>76</v>
      </c>
      <c r="BV96" s="66" t="s">
        <v>71</v>
      </c>
      <c r="BW96" s="66" t="s">
        <v>81</v>
      </c>
      <c r="BX96" s="66" t="s">
        <v>4</v>
      </c>
      <c r="CL96" s="66" t="s">
        <v>1</v>
      </c>
      <c r="CM96" s="66" t="s">
        <v>78</v>
      </c>
    </row>
    <row r="97" spans="2:44" s="1" customFormat="1" ht="30" customHeight="1">
      <c r="B97" s="19"/>
      <c r="AR97" s="19"/>
    </row>
    <row r="98" spans="2:44" s="1" customFormat="1" ht="7" customHeight="1">
      <c r="B98" s="30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19"/>
    </row>
  </sheetData>
  <sheetProtection algorithmName="SHA-512" hashValue="HbJwcJSgsbuFzPMQs30Jy/vWbngUnvKuNEGC3Ux+LqOPBZTmkq7HmmMpAFq4Q4Sn9B3RzRcxEvp/VWTvnStjgw==" saltValue="yjLIifAPQfPmFOu6da/Msw==" spinCount="100000" sheet="1" objects="1" scenarios="1" selectLockedCells="1"/>
  <mergeCells count="45">
    <mergeCell ref="K5:AO5"/>
    <mergeCell ref="K6:AO6"/>
    <mergeCell ref="E23:AN23"/>
    <mergeCell ref="AK26:AO26"/>
    <mergeCell ref="L28:P28"/>
    <mergeCell ref="W28:AE28"/>
    <mergeCell ref="AK28:AO28"/>
    <mergeCell ref="K13:AH13"/>
    <mergeCell ref="W29:AE29"/>
    <mergeCell ref="AK29:AO29"/>
    <mergeCell ref="L29:P29"/>
    <mergeCell ref="W30:AE30"/>
    <mergeCell ref="AK30:AO30"/>
    <mergeCell ref="L30:P30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</mergeCells>
  <hyperlinks>
    <hyperlink ref="A95" location="'01 - Uznatelné položky'!C2" display="/" xr:uid="{00000000-0004-0000-0000-000000000000}"/>
    <hyperlink ref="A96" location="'02 - Neuznatelné náklady'!C2" display="/" xr:uid="{00000000-0004-0000-0000-000001000000}"/>
  </hyperlinks>
  <pageMargins left="0.39374999999999999" right="0.39374999999999999" top="0.39374999999999999" bottom="0.39374999999999999" header="0" footer="0"/>
  <pageSetup paperSize="9" scale="67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N237"/>
  <sheetViews>
    <sheetView showGridLines="0" zoomScaleNormal="100" workbookViewId="0">
      <selection activeCell="F17" sqref="F17"/>
    </sheetView>
  </sheetViews>
  <sheetFormatPr baseColWidth="10" defaultColWidth="8.75" defaultRowHeight="11"/>
  <cols>
    <col min="1" max="1" width="3" customWidth="1"/>
    <col min="2" max="2" width="1.25" customWidth="1"/>
    <col min="3" max="4" width="4.5" customWidth="1"/>
    <col min="5" max="5" width="18.25" customWidth="1"/>
    <col min="6" max="6" width="65.5" customWidth="1"/>
    <col min="7" max="7" width="8" customWidth="1"/>
    <col min="8" max="8" width="15" customWidth="1"/>
    <col min="9" max="9" width="16.75" customWidth="1"/>
    <col min="10" max="10" width="23.75" customWidth="1"/>
    <col min="11" max="11" width="19.25" customWidth="1"/>
    <col min="12" max="12" width="13.25" customWidth="1"/>
    <col min="13" max="13" width="11.5" hidden="1" customWidth="1"/>
    <col min="14" max="14" width="9.25" hidden="1" customWidth="1"/>
    <col min="15" max="20" width="15.25" hidden="1" customWidth="1"/>
    <col min="21" max="21" width="17.5" hidden="1" customWidth="1"/>
    <col min="22" max="22" width="13.25" hidden="1" customWidth="1"/>
    <col min="23" max="23" width="17.5" hidden="1" customWidth="1"/>
    <col min="24" max="24" width="13.25" hidden="1" customWidth="1"/>
    <col min="25" max="25" width="16" hidden="1" customWidth="1"/>
    <col min="26" max="26" width="11.75" hidden="1" customWidth="1"/>
    <col min="27" max="27" width="16" hidden="1" customWidth="1"/>
    <col min="28" max="28" width="17.5" hidden="1" customWidth="1"/>
    <col min="29" max="29" width="11.75" hidden="1" customWidth="1"/>
    <col min="30" max="30" width="16" hidden="1" customWidth="1"/>
    <col min="31" max="31" width="17.5" hidden="1" customWidth="1"/>
    <col min="32" max="41" width="9.25" hidden="1" customWidth="1"/>
    <col min="42" max="42" width="12.5" hidden="1" customWidth="1"/>
    <col min="43" max="56" width="9.25" hidden="1" customWidth="1"/>
    <col min="57" max="57" width="11" hidden="1" customWidth="1"/>
    <col min="58" max="62" width="9.25" hidden="1" customWidth="1"/>
    <col min="63" max="63" width="17.25" hidden="1" customWidth="1"/>
    <col min="64" max="65" width="9.25" hidden="1" customWidth="1"/>
    <col min="66" max="70" width="9.25" customWidth="1"/>
  </cols>
  <sheetData>
    <row r="2" spans="2:46" ht="37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8" t="s">
        <v>77</v>
      </c>
    </row>
    <row r="3" spans="2:46" ht="7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78</v>
      </c>
    </row>
    <row r="4" spans="2:46" ht="25" customHeight="1">
      <c r="B4" s="11"/>
      <c r="D4" s="12" t="s">
        <v>82</v>
      </c>
      <c r="L4" s="11"/>
      <c r="M4" s="82" t="s">
        <v>10</v>
      </c>
      <c r="AT4" s="8" t="s">
        <v>3</v>
      </c>
    </row>
    <row r="5" spans="2:46" ht="7" customHeight="1">
      <c r="B5" s="11"/>
      <c r="L5" s="11"/>
    </row>
    <row r="6" spans="2:46" ht="12" customHeight="1">
      <c r="B6" s="11"/>
      <c r="D6" s="17" t="s">
        <v>14</v>
      </c>
      <c r="L6" s="11"/>
    </row>
    <row r="7" spans="2:46" ht="27" customHeight="1">
      <c r="B7" s="11"/>
      <c r="E7" s="239" t="str">
        <f>'Rekapitulace stavby'!K6</f>
        <v>Obec Chleby výstavba chodníků v ulicích Průběžná a Oskořínská</v>
      </c>
      <c r="F7" s="240"/>
      <c r="G7" s="240"/>
      <c r="H7" s="240"/>
      <c r="L7" s="11"/>
    </row>
    <row r="8" spans="2:46" s="1" customFormat="1" ht="12" customHeight="1">
      <c r="B8" s="19"/>
      <c r="D8" s="17" t="s">
        <v>83</v>
      </c>
      <c r="L8" s="19"/>
    </row>
    <row r="9" spans="2:46" s="1" customFormat="1" ht="15.5" customHeight="1">
      <c r="B9" s="19"/>
      <c r="E9" s="215" t="s">
        <v>434</v>
      </c>
      <c r="F9" s="238"/>
      <c r="G9" s="238"/>
      <c r="H9" s="238"/>
      <c r="L9" s="19"/>
    </row>
    <row r="10" spans="2:46" s="1" customFormat="1">
      <c r="B10" s="19"/>
      <c r="L10" s="19"/>
    </row>
    <row r="11" spans="2:46" s="1" customFormat="1" ht="12" customHeight="1">
      <c r="B11" s="19"/>
      <c r="D11" s="17" t="s">
        <v>15</v>
      </c>
      <c r="F11" s="15" t="s">
        <v>1</v>
      </c>
      <c r="I11" s="17" t="s">
        <v>16</v>
      </c>
      <c r="J11" s="15" t="s">
        <v>1</v>
      </c>
      <c r="L11" s="19"/>
    </row>
    <row r="12" spans="2:46" s="1" customFormat="1" ht="12" customHeight="1">
      <c r="B12" s="19"/>
      <c r="D12" s="17" t="s">
        <v>17</v>
      </c>
      <c r="F12" s="15" t="s">
        <v>18</v>
      </c>
      <c r="I12" s="17" t="s">
        <v>19</v>
      </c>
      <c r="J12" s="76">
        <f>'Rekapitulace stavby'!AN8</f>
        <v>45418</v>
      </c>
      <c r="L12" s="19"/>
    </row>
    <row r="13" spans="2:46" s="1" customFormat="1" ht="11" customHeight="1">
      <c r="B13" s="19"/>
      <c r="L13" s="19"/>
    </row>
    <row r="14" spans="2:46" s="1" customFormat="1" ht="12" customHeight="1">
      <c r="B14" s="19"/>
      <c r="D14" s="17" t="s">
        <v>20</v>
      </c>
      <c r="F14" s="1" t="str">
        <f>'Rekapitulace stavby'!K10</f>
        <v>Obec Chleby, Průběžná 100, 289 31 Chleby</v>
      </c>
      <c r="I14" s="17" t="s">
        <v>21</v>
      </c>
      <c r="J14" s="15" t="str">
        <f>IF('Rekapitulace stavby'!AN10="","",'Rekapitulace stavby'!AN10)</f>
        <v>00876071</v>
      </c>
      <c r="L14" s="19"/>
    </row>
    <row r="15" spans="2:46" s="1" customFormat="1" ht="18" customHeight="1">
      <c r="B15" s="19"/>
      <c r="E15" s="15" t="str">
        <f>IF('Rekapitulace stavby'!E11="","",'Rekapitulace stavby'!E11)</f>
        <v xml:space="preserve"> </v>
      </c>
      <c r="I15" s="17" t="s">
        <v>23</v>
      </c>
      <c r="J15" s="15" t="str">
        <f>IF('Rekapitulace stavby'!AN11="","",'Rekapitulace stavby'!AN11)</f>
        <v>neplátce DPH</v>
      </c>
      <c r="L15" s="19"/>
    </row>
    <row r="16" spans="2:46" s="1" customFormat="1" ht="7" customHeight="1">
      <c r="B16" s="19"/>
      <c r="L16" s="19"/>
    </row>
    <row r="17" spans="2:12" s="1" customFormat="1" ht="12" customHeight="1">
      <c r="B17" s="19"/>
      <c r="D17" s="17" t="s">
        <v>24</v>
      </c>
      <c r="F17" s="199"/>
      <c r="I17" s="17" t="s">
        <v>21</v>
      </c>
      <c r="J17" s="200"/>
      <c r="L17" s="19"/>
    </row>
    <row r="18" spans="2:12" s="1" customFormat="1" ht="18" customHeight="1">
      <c r="B18" s="19"/>
      <c r="E18" s="231" t="str">
        <f>'Rekapitulace stavby'!E14</f>
        <v xml:space="preserve"> </v>
      </c>
      <c r="F18" s="231"/>
      <c r="G18" s="231"/>
      <c r="H18" s="231"/>
      <c r="I18" s="17" t="s">
        <v>23</v>
      </c>
      <c r="J18" s="200"/>
      <c r="L18" s="19"/>
    </row>
    <row r="19" spans="2:12" s="1" customFormat="1" ht="7" customHeight="1">
      <c r="B19" s="19"/>
      <c r="L19" s="19"/>
    </row>
    <row r="20" spans="2:12" s="1" customFormat="1" ht="12" customHeight="1">
      <c r="B20" s="19"/>
      <c r="D20" s="17" t="s">
        <v>25</v>
      </c>
      <c r="F20" s="1" t="str">
        <f>'Rekapitulace stavby'!K16</f>
        <v>Ing. Hynek Seiner, Jana Zajíce 986, 530 12 Pardubice</v>
      </c>
      <c r="I20" s="17" t="s">
        <v>21</v>
      </c>
      <c r="J20" s="15">
        <f>IF('Rekapitulace stavby'!AN16="","",'Rekapitulace stavby'!AN16)</f>
        <v>74569104</v>
      </c>
      <c r="L20" s="19"/>
    </row>
    <row r="21" spans="2:12" s="1" customFormat="1" ht="18" customHeight="1">
      <c r="B21" s="19"/>
      <c r="E21" s="15" t="str">
        <f>IF('Rekapitulace stavby'!E17="","",'Rekapitulace stavby'!E17)</f>
        <v xml:space="preserve"> </v>
      </c>
      <c r="I21" s="17" t="s">
        <v>23</v>
      </c>
      <c r="J21" s="15" t="str">
        <f>IF('Rekapitulace stavby'!AN17="","",'Rekapitulace stavby'!AN17)</f>
        <v/>
      </c>
      <c r="L21" s="19"/>
    </row>
    <row r="22" spans="2:12" s="1" customFormat="1" ht="7" customHeight="1">
      <c r="B22" s="19"/>
      <c r="L22" s="19"/>
    </row>
    <row r="23" spans="2:12" s="1" customFormat="1" ht="12" customHeight="1">
      <c r="B23" s="19"/>
      <c r="D23" s="17" t="s">
        <v>27</v>
      </c>
      <c r="I23" s="17" t="s">
        <v>21</v>
      </c>
      <c r="J23" s="15" t="s">
        <v>1</v>
      </c>
      <c r="L23" s="19"/>
    </row>
    <row r="24" spans="2:12" s="1" customFormat="1" ht="18" customHeight="1">
      <c r="B24" s="19"/>
      <c r="E24" s="15" t="s">
        <v>404</v>
      </c>
      <c r="I24" s="17" t="s">
        <v>23</v>
      </c>
      <c r="J24" s="15" t="s">
        <v>1</v>
      </c>
      <c r="L24" s="19"/>
    </row>
    <row r="25" spans="2:12" s="1" customFormat="1" ht="7" customHeight="1">
      <c r="B25" s="19"/>
      <c r="L25" s="19"/>
    </row>
    <row r="26" spans="2:12" s="1" customFormat="1" ht="12" customHeight="1">
      <c r="B26" s="19"/>
      <c r="D26" s="17" t="s">
        <v>28</v>
      </c>
      <c r="F26" s="1" t="s">
        <v>432</v>
      </c>
      <c r="L26" s="19"/>
    </row>
    <row r="27" spans="2:12" s="84" customFormat="1" ht="14.5" customHeight="1">
      <c r="B27" s="83"/>
      <c r="E27" s="233" t="s">
        <v>1</v>
      </c>
      <c r="F27" s="233"/>
      <c r="G27" s="233"/>
      <c r="H27" s="233"/>
      <c r="L27" s="83"/>
    </row>
    <row r="28" spans="2:12" s="1" customFormat="1" ht="7" customHeight="1">
      <c r="B28" s="19"/>
      <c r="L28" s="19"/>
    </row>
    <row r="29" spans="2:12" s="1" customFormat="1" ht="7" customHeight="1">
      <c r="B29" s="19"/>
      <c r="D29" s="38"/>
      <c r="E29" s="38"/>
      <c r="F29" s="38"/>
      <c r="G29" s="38"/>
      <c r="H29" s="38"/>
      <c r="I29" s="38"/>
      <c r="J29" s="38"/>
      <c r="K29" s="38"/>
      <c r="L29" s="19"/>
    </row>
    <row r="30" spans="2:12" s="1" customFormat="1" ht="25.25" customHeight="1">
      <c r="B30" s="19"/>
      <c r="D30" s="85" t="s">
        <v>29</v>
      </c>
      <c r="J30" s="75">
        <f>ROUND(J129, 2)</f>
        <v>0</v>
      </c>
      <c r="L30" s="19"/>
    </row>
    <row r="31" spans="2:12" s="1" customFormat="1" ht="7" customHeight="1">
      <c r="B31" s="19"/>
      <c r="D31" s="38"/>
      <c r="E31" s="38"/>
      <c r="F31" s="38"/>
      <c r="G31" s="38"/>
      <c r="H31" s="38"/>
      <c r="I31" s="38"/>
      <c r="J31" s="38"/>
      <c r="K31" s="38"/>
      <c r="L31" s="19"/>
    </row>
    <row r="32" spans="2:12" s="1" customFormat="1" ht="14.5" customHeight="1">
      <c r="B32" s="19"/>
      <c r="F32" s="79" t="s">
        <v>31</v>
      </c>
      <c r="I32" s="79" t="s">
        <v>30</v>
      </c>
      <c r="J32" s="79" t="s">
        <v>32</v>
      </c>
      <c r="L32" s="19"/>
    </row>
    <row r="33" spans="2:22" s="1" customFormat="1" ht="14.5" customHeight="1">
      <c r="B33" s="19"/>
      <c r="D33" s="77" t="s">
        <v>33</v>
      </c>
      <c r="E33" s="17" t="s">
        <v>34</v>
      </c>
      <c r="F33" s="86">
        <f>ROUND((SUM(J130)),  2)</f>
        <v>0</v>
      </c>
      <c r="I33" s="87">
        <v>0.21</v>
      </c>
      <c r="J33" s="86">
        <f>ROUND(((SUM(J130))*I33),  2)</f>
        <v>0</v>
      </c>
      <c r="L33" s="19"/>
    </row>
    <row r="34" spans="2:22" s="1" customFormat="1" ht="14.5" customHeight="1">
      <c r="B34" s="19"/>
      <c r="E34" s="17" t="s">
        <v>35</v>
      </c>
      <c r="F34" s="86">
        <f>ROUND((SUM(BF129:BF233)),  2)</f>
        <v>0</v>
      </c>
      <c r="I34" s="87">
        <v>0.12</v>
      </c>
      <c r="J34" s="86">
        <f>ROUND(((SUM(BF129:BF233))*I34),  2)</f>
        <v>0</v>
      </c>
      <c r="L34" s="19"/>
    </row>
    <row r="35" spans="2:22" s="1" customFormat="1" ht="14.5" hidden="1" customHeight="1">
      <c r="B35" s="19"/>
      <c r="E35" s="17" t="s">
        <v>36</v>
      </c>
      <c r="F35" s="86">
        <f>ROUND((SUM(BG129:BG233)),  2)</f>
        <v>0</v>
      </c>
      <c r="I35" s="87">
        <v>0.21</v>
      </c>
      <c r="J35" s="86">
        <f>0</f>
        <v>0</v>
      </c>
      <c r="L35" s="19"/>
    </row>
    <row r="36" spans="2:22" s="1" customFormat="1" ht="14.5" hidden="1" customHeight="1">
      <c r="B36" s="19"/>
      <c r="E36" s="17" t="s">
        <v>37</v>
      </c>
      <c r="F36" s="86">
        <f>ROUND((SUM(BH129:BH233)),  2)</f>
        <v>0</v>
      </c>
      <c r="I36" s="87">
        <v>0.15</v>
      </c>
      <c r="J36" s="86">
        <f>0</f>
        <v>0</v>
      </c>
      <c r="L36" s="19"/>
    </row>
    <row r="37" spans="2:22" s="1" customFormat="1" ht="14.5" hidden="1" customHeight="1">
      <c r="B37" s="19"/>
      <c r="E37" s="17" t="s">
        <v>38</v>
      </c>
      <c r="F37" s="86">
        <f>ROUND((SUM(BI129:BI233)),  2)</f>
        <v>0</v>
      </c>
      <c r="I37" s="87">
        <v>0</v>
      </c>
      <c r="J37" s="86">
        <f>0</f>
        <v>0</v>
      </c>
      <c r="L37" s="19"/>
    </row>
    <row r="38" spans="2:22" s="1" customFormat="1" ht="7" customHeight="1">
      <c r="B38" s="19"/>
      <c r="L38" s="19"/>
    </row>
    <row r="39" spans="2:22" s="1" customFormat="1" ht="25.25" customHeight="1">
      <c r="B39" s="19"/>
      <c r="C39" s="88"/>
      <c r="D39" s="89" t="s">
        <v>39</v>
      </c>
      <c r="E39" s="41"/>
      <c r="F39" s="41"/>
      <c r="G39" s="90" t="s">
        <v>40</v>
      </c>
      <c r="H39" s="91" t="s">
        <v>41</v>
      </c>
      <c r="I39" s="41"/>
      <c r="J39" s="92">
        <f>SUM(J30:J37)</f>
        <v>0</v>
      </c>
      <c r="K39" s="93"/>
      <c r="L39" s="19"/>
      <c r="V39" s="1">
        <f>J39/100*85/100*4.5</f>
        <v>0</v>
      </c>
    </row>
    <row r="40" spans="2:22" s="1" customFormat="1" ht="14.5" customHeight="1">
      <c r="B40" s="19"/>
      <c r="L40" s="19"/>
    </row>
    <row r="41" spans="2:22" ht="14.5" customHeight="1">
      <c r="B41" s="11"/>
      <c r="L41" s="11"/>
    </row>
    <row r="42" spans="2:22" ht="14.5" customHeight="1">
      <c r="B42" s="11"/>
      <c r="L42" s="11"/>
    </row>
    <row r="43" spans="2:22" ht="14.5" customHeight="1">
      <c r="B43" s="11"/>
      <c r="L43" s="11"/>
    </row>
    <row r="44" spans="2:22" ht="14.5" customHeight="1">
      <c r="B44" s="11"/>
      <c r="L44" s="11"/>
    </row>
    <row r="45" spans="2:22" ht="14.5" customHeight="1">
      <c r="B45" s="11"/>
      <c r="L45" s="11"/>
    </row>
    <row r="46" spans="2:22" ht="14.5" customHeight="1">
      <c r="B46" s="11"/>
      <c r="L46" s="11"/>
    </row>
    <row r="47" spans="2:22" ht="14.5" customHeight="1">
      <c r="B47" s="11"/>
      <c r="L47" s="11"/>
    </row>
    <row r="48" spans="2:22" ht="14.5" customHeight="1">
      <c r="B48" s="11"/>
      <c r="L48" s="11"/>
    </row>
    <row r="49" spans="2:12" ht="14.5" customHeight="1">
      <c r="B49" s="11"/>
      <c r="L49" s="11"/>
    </row>
    <row r="50" spans="2:12" s="1" customFormat="1" ht="14.5" customHeight="1">
      <c r="B50" s="19"/>
      <c r="D50" s="27" t="s">
        <v>42</v>
      </c>
      <c r="E50" s="28"/>
      <c r="F50" s="28"/>
      <c r="G50" s="27" t="s">
        <v>43</v>
      </c>
      <c r="H50" s="28"/>
      <c r="I50" s="28"/>
      <c r="J50" s="28"/>
      <c r="K50" s="28"/>
      <c r="L50" s="19"/>
    </row>
    <row r="51" spans="2:12">
      <c r="B51" s="11"/>
      <c r="D51" t="str">
        <f>F20</f>
        <v>Ing. Hynek Seiner, Jana Zajíce 986, 530 12 Pardubice</v>
      </c>
      <c r="G51" t="str">
        <f>E24</f>
        <v>Radek Slanička</v>
      </c>
      <c r="L51" s="11"/>
    </row>
    <row r="52" spans="2:12">
      <c r="B52" s="11"/>
      <c r="L52" s="11"/>
    </row>
    <row r="53" spans="2:12">
      <c r="B53" s="11"/>
      <c r="L53" s="11"/>
    </row>
    <row r="54" spans="2:12">
      <c r="B54" s="11"/>
      <c r="L54" s="11"/>
    </row>
    <row r="55" spans="2:12">
      <c r="B55" s="11"/>
      <c r="L55" s="11"/>
    </row>
    <row r="56" spans="2:12">
      <c r="B56" s="11"/>
      <c r="L56" s="11"/>
    </row>
    <row r="57" spans="2:12">
      <c r="B57" s="11"/>
      <c r="L57" s="11"/>
    </row>
    <row r="58" spans="2:12">
      <c r="B58" s="11"/>
      <c r="L58" s="11"/>
    </row>
    <row r="59" spans="2:12">
      <c r="B59" s="11"/>
      <c r="L59" s="11"/>
    </row>
    <row r="60" spans="2:12">
      <c r="B60" s="11"/>
      <c r="L60" s="11"/>
    </row>
    <row r="61" spans="2:12" s="1" customFormat="1" ht="13">
      <c r="B61" s="19"/>
      <c r="D61" s="29" t="s">
        <v>44</v>
      </c>
      <c r="E61" s="21"/>
      <c r="F61" s="94" t="s">
        <v>45</v>
      </c>
      <c r="G61" s="29" t="s">
        <v>44</v>
      </c>
      <c r="H61" s="21"/>
      <c r="I61" s="21"/>
      <c r="J61" s="95" t="s">
        <v>45</v>
      </c>
      <c r="K61" s="21"/>
      <c r="L61" s="19"/>
    </row>
    <row r="62" spans="2:12">
      <c r="B62" s="11"/>
      <c r="L62" s="11"/>
    </row>
    <row r="63" spans="2:12">
      <c r="B63" s="11"/>
      <c r="L63" s="11"/>
    </row>
    <row r="64" spans="2:12">
      <c r="B64" s="11"/>
      <c r="L64" s="11"/>
    </row>
    <row r="65" spans="2:12" s="1" customFormat="1" ht="13">
      <c r="B65" s="19"/>
      <c r="D65" s="27" t="s">
        <v>46</v>
      </c>
      <c r="E65" s="28"/>
      <c r="F65" s="28"/>
      <c r="G65" s="27" t="s">
        <v>47</v>
      </c>
      <c r="H65" s="28"/>
      <c r="I65" s="28"/>
      <c r="J65" s="28"/>
      <c r="K65" s="28"/>
      <c r="L65" s="19"/>
    </row>
    <row r="66" spans="2:12">
      <c r="B66" s="11"/>
      <c r="D66" t="str">
        <f>F14</f>
        <v>Obec Chleby, Průběžná 100, 289 31 Chleby</v>
      </c>
      <c r="G66">
        <f>F17</f>
        <v>0</v>
      </c>
      <c r="L66" s="11"/>
    </row>
    <row r="67" spans="2:12">
      <c r="B67" s="11"/>
      <c r="L67" s="11"/>
    </row>
    <row r="68" spans="2:12">
      <c r="B68" s="11"/>
      <c r="L68" s="11"/>
    </row>
    <row r="69" spans="2:12">
      <c r="B69" s="11"/>
      <c r="L69" s="11"/>
    </row>
    <row r="70" spans="2:12">
      <c r="B70" s="11"/>
      <c r="L70" s="11"/>
    </row>
    <row r="71" spans="2:12">
      <c r="B71" s="11"/>
      <c r="L71" s="11"/>
    </row>
    <row r="72" spans="2:12">
      <c r="B72" s="11"/>
      <c r="L72" s="11"/>
    </row>
    <row r="73" spans="2:12">
      <c r="B73" s="11"/>
      <c r="L73" s="11"/>
    </row>
    <row r="74" spans="2:12">
      <c r="B74" s="11"/>
      <c r="L74" s="11"/>
    </row>
    <row r="75" spans="2:12">
      <c r="B75" s="11"/>
      <c r="L75" s="11"/>
    </row>
    <row r="76" spans="2:12" s="1" customFormat="1" ht="13">
      <c r="B76" s="19"/>
      <c r="D76" s="29" t="s">
        <v>44</v>
      </c>
      <c r="E76" s="21"/>
      <c r="F76" s="94" t="s">
        <v>45</v>
      </c>
      <c r="G76" s="29" t="s">
        <v>44</v>
      </c>
      <c r="H76" s="21"/>
      <c r="I76" s="21"/>
      <c r="J76" s="95" t="s">
        <v>45</v>
      </c>
      <c r="K76" s="21"/>
      <c r="L76" s="19"/>
    </row>
    <row r="77" spans="2:12" s="1" customFormat="1" ht="14.5" customHeight="1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19"/>
    </row>
    <row r="81" spans="2:59" s="1" customFormat="1" ht="7" customHeight="1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19"/>
    </row>
    <row r="82" spans="2:59" s="1" customFormat="1" ht="25" customHeight="1">
      <c r="B82" s="19"/>
      <c r="C82" s="12" t="s">
        <v>84</v>
      </c>
      <c r="L82" s="19"/>
    </row>
    <row r="83" spans="2:59" s="1" customFormat="1" ht="7" customHeight="1">
      <c r="B83" s="19"/>
      <c r="L83" s="19"/>
    </row>
    <row r="84" spans="2:59" s="1" customFormat="1" ht="12" customHeight="1">
      <c r="B84" s="19"/>
      <c r="C84" s="17" t="s">
        <v>14</v>
      </c>
      <c r="L84" s="19"/>
    </row>
    <row r="85" spans="2:59" s="1" customFormat="1" ht="27" customHeight="1">
      <c r="B85" s="19"/>
      <c r="E85" s="239" t="str">
        <f>E7</f>
        <v>Obec Chleby výstavba chodníků v ulicích Průběžná a Oskořínská</v>
      </c>
      <c r="F85" s="240"/>
      <c r="G85" s="240"/>
      <c r="H85" s="240"/>
      <c r="L85" s="19"/>
    </row>
    <row r="86" spans="2:59" s="1" customFormat="1" ht="12" customHeight="1">
      <c r="B86" s="19"/>
      <c r="C86" s="17" t="s">
        <v>83</v>
      </c>
      <c r="L86" s="19"/>
    </row>
    <row r="87" spans="2:59" s="1" customFormat="1" ht="15.5" customHeight="1">
      <c r="B87" s="19"/>
      <c r="E87" s="215" t="str">
        <f>E9</f>
        <v>01 - Uznatelné náklady</v>
      </c>
      <c r="F87" s="238"/>
      <c r="G87" s="238"/>
      <c r="H87" s="238"/>
      <c r="L87" s="19"/>
      <c r="BG87" s="1" t="s">
        <v>431</v>
      </c>
    </row>
    <row r="88" spans="2:59" s="1" customFormat="1" ht="7" customHeight="1">
      <c r="B88" s="19"/>
      <c r="L88" s="19"/>
    </row>
    <row r="89" spans="2:59" s="1" customFormat="1" ht="12" customHeight="1">
      <c r="B89" s="19"/>
      <c r="C89" s="17" t="s">
        <v>17</v>
      </c>
      <c r="F89" s="15" t="str">
        <f>F12</f>
        <v>Chleby</v>
      </c>
      <c r="I89" s="17" t="s">
        <v>19</v>
      </c>
      <c r="J89" s="76">
        <f>IF(J12="","",J12)</f>
        <v>45418</v>
      </c>
      <c r="L89" s="19"/>
    </row>
    <row r="90" spans="2:59" s="1" customFormat="1" ht="7" customHeight="1">
      <c r="B90" s="19"/>
      <c r="L90" s="19"/>
    </row>
    <row r="91" spans="2:59" s="1" customFormat="1" ht="15.5" customHeight="1">
      <c r="B91" s="19"/>
      <c r="C91" s="17" t="s">
        <v>20</v>
      </c>
      <c r="F91" s="15" t="str">
        <f>F14</f>
        <v>Obec Chleby, Průběžná 100, 289 31 Chleby</v>
      </c>
      <c r="I91" s="17" t="s">
        <v>25</v>
      </c>
      <c r="J91" s="78" t="str">
        <f>BG87</f>
        <v>Ing. Hynek Seiner</v>
      </c>
      <c r="L91" s="19"/>
    </row>
    <row r="92" spans="2:59" s="1" customFormat="1" ht="15.5" customHeight="1">
      <c r="B92" s="19"/>
      <c r="C92" s="17" t="s">
        <v>24</v>
      </c>
      <c r="F92" s="15">
        <f>F17</f>
        <v>0</v>
      </c>
      <c r="I92" s="17" t="s">
        <v>27</v>
      </c>
      <c r="J92" s="78" t="str">
        <f>E24</f>
        <v>Radek Slanička</v>
      </c>
      <c r="L92" s="19"/>
    </row>
    <row r="93" spans="2:59" s="1" customFormat="1" ht="10.25" customHeight="1">
      <c r="B93" s="19"/>
      <c r="L93" s="19"/>
    </row>
    <row r="94" spans="2:59" s="1" customFormat="1" ht="29.25" customHeight="1">
      <c r="B94" s="19"/>
      <c r="C94" s="97" t="s">
        <v>85</v>
      </c>
      <c r="D94" s="88"/>
      <c r="E94" s="88"/>
      <c r="F94" s="88"/>
      <c r="G94" s="88"/>
      <c r="H94" s="88"/>
      <c r="I94" s="88"/>
      <c r="J94" s="98" t="s">
        <v>86</v>
      </c>
      <c r="K94" s="88"/>
      <c r="L94" s="19"/>
    </row>
    <row r="95" spans="2:59" s="1" customFormat="1" ht="10.25" customHeight="1">
      <c r="B95" s="19"/>
      <c r="L95" s="19"/>
    </row>
    <row r="96" spans="2:59" s="1" customFormat="1" ht="23" customHeight="1">
      <c r="B96" s="19"/>
      <c r="C96" s="99" t="s">
        <v>87</v>
      </c>
      <c r="J96" s="75">
        <f>J129</f>
        <v>0</v>
      </c>
      <c r="L96" s="19"/>
      <c r="AU96" s="8" t="s">
        <v>88</v>
      </c>
    </row>
    <row r="97" spans="2:12" s="101" customFormat="1" ht="25" customHeight="1">
      <c r="B97" s="100"/>
      <c r="D97" s="102" t="s">
        <v>89</v>
      </c>
      <c r="E97" s="103"/>
      <c r="F97" s="103"/>
      <c r="G97" s="103"/>
      <c r="H97" s="103"/>
      <c r="I97" s="103"/>
      <c r="J97" s="104">
        <f>J130</f>
        <v>0</v>
      </c>
      <c r="L97" s="100"/>
    </row>
    <row r="98" spans="2:12" s="106" customFormat="1" ht="20" customHeight="1">
      <c r="B98" s="105"/>
      <c r="D98" s="107" t="s">
        <v>90</v>
      </c>
      <c r="E98" s="108"/>
      <c r="F98" s="108"/>
      <c r="G98" s="108"/>
      <c r="H98" s="108"/>
      <c r="I98" s="108"/>
      <c r="J98" s="109">
        <f>J131</f>
        <v>0</v>
      </c>
      <c r="L98" s="105"/>
    </row>
    <row r="99" spans="2:12" s="106" customFormat="1" ht="20" customHeight="1">
      <c r="B99" s="105"/>
      <c r="D99" s="107" t="s">
        <v>91</v>
      </c>
      <c r="E99" s="108"/>
      <c r="F99" s="108"/>
      <c r="G99" s="108"/>
      <c r="H99" s="108"/>
      <c r="I99" s="108"/>
      <c r="J99" s="109">
        <f>J141</f>
        <v>0</v>
      </c>
      <c r="L99" s="105"/>
    </row>
    <row r="100" spans="2:12" s="106" customFormat="1" ht="20" customHeight="1">
      <c r="B100" s="105"/>
      <c r="D100" s="107" t="s">
        <v>92</v>
      </c>
      <c r="E100" s="108"/>
      <c r="F100" s="108"/>
      <c r="G100" s="108"/>
      <c r="H100" s="108"/>
      <c r="I100" s="108"/>
      <c r="J100" s="109">
        <f>J150</f>
        <v>0</v>
      </c>
      <c r="L100" s="105"/>
    </row>
    <row r="101" spans="2:12" s="106" customFormat="1" ht="20" customHeight="1">
      <c r="B101" s="105"/>
      <c r="D101" s="107" t="s">
        <v>93</v>
      </c>
      <c r="E101" s="108"/>
      <c r="F101" s="108"/>
      <c r="G101" s="108"/>
      <c r="H101" s="108"/>
      <c r="I101" s="108"/>
      <c r="J101" s="109">
        <f>J169</f>
        <v>0</v>
      </c>
      <c r="L101" s="105"/>
    </row>
    <row r="102" spans="2:12" s="106" customFormat="1" ht="20" customHeight="1">
      <c r="B102" s="105"/>
      <c r="D102" s="107" t="s">
        <v>94</v>
      </c>
      <c r="E102" s="108"/>
      <c r="F102" s="108"/>
      <c r="G102" s="108"/>
      <c r="H102" s="108"/>
      <c r="I102" s="108"/>
      <c r="J102" s="109">
        <f>J175</f>
        <v>0</v>
      </c>
      <c r="L102" s="105"/>
    </row>
    <row r="103" spans="2:12" s="106" customFormat="1" ht="20" customHeight="1">
      <c r="B103" s="105"/>
      <c r="D103" s="107" t="s">
        <v>95</v>
      </c>
      <c r="E103" s="108"/>
      <c r="F103" s="108"/>
      <c r="G103" s="108"/>
      <c r="H103" s="108"/>
      <c r="I103" s="108"/>
      <c r="J103" s="109">
        <f>J195</f>
        <v>0</v>
      </c>
      <c r="L103" s="105"/>
    </row>
    <row r="104" spans="2:12" s="106" customFormat="1" ht="20" customHeight="1">
      <c r="B104" s="105"/>
      <c r="D104" s="107" t="s">
        <v>96</v>
      </c>
      <c r="E104" s="108"/>
      <c r="F104" s="108"/>
      <c r="G104" s="108"/>
      <c r="H104" s="108"/>
      <c r="I104" s="108"/>
      <c r="J104" s="109">
        <f>J201</f>
        <v>0</v>
      </c>
      <c r="L104" s="105"/>
    </row>
    <row r="105" spans="2:12" s="106" customFormat="1" ht="20" customHeight="1">
      <c r="B105" s="105"/>
      <c r="D105" s="107" t="s">
        <v>97</v>
      </c>
      <c r="E105" s="108"/>
      <c r="F105" s="108"/>
      <c r="G105" s="108"/>
      <c r="H105" s="108"/>
      <c r="I105" s="108"/>
      <c r="J105" s="109">
        <f>J205</f>
        <v>0</v>
      </c>
      <c r="L105" s="105"/>
    </row>
    <row r="106" spans="2:12" s="106" customFormat="1" ht="20" customHeight="1">
      <c r="B106" s="105"/>
      <c r="D106" s="107" t="s">
        <v>98</v>
      </c>
      <c r="E106" s="108"/>
      <c r="F106" s="108"/>
      <c r="G106" s="108"/>
      <c r="H106" s="108"/>
      <c r="I106" s="108"/>
      <c r="J106" s="109">
        <f>J212</f>
        <v>0</v>
      </c>
      <c r="L106" s="105"/>
    </row>
    <row r="107" spans="2:12" s="106" customFormat="1" ht="20" customHeight="1">
      <c r="B107" s="105"/>
      <c r="D107" s="107" t="s">
        <v>99</v>
      </c>
      <c r="E107" s="108"/>
      <c r="F107" s="108"/>
      <c r="G107" s="108"/>
      <c r="H107" s="108"/>
      <c r="I107" s="108"/>
      <c r="J107" s="109">
        <f>J215</f>
        <v>0</v>
      </c>
      <c r="L107" s="105"/>
    </row>
    <row r="108" spans="2:12" s="106" customFormat="1" ht="20" customHeight="1">
      <c r="B108" s="105"/>
      <c r="D108" s="107" t="s">
        <v>100</v>
      </c>
      <c r="E108" s="108"/>
      <c r="F108" s="108"/>
      <c r="G108" s="108"/>
      <c r="H108" s="108"/>
      <c r="I108" s="108"/>
      <c r="J108" s="109">
        <f>J221</f>
        <v>0</v>
      </c>
      <c r="L108" s="105"/>
    </row>
    <row r="109" spans="2:12" s="106" customFormat="1" ht="20" customHeight="1">
      <c r="B109" s="105"/>
      <c r="D109" s="107" t="s">
        <v>101</v>
      </c>
      <c r="E109" s="108"/>
      <c r="F109" s="108"/>
      <c r="G109" s="108"/>
      <c r="H109" s="108"/>
      <c r="I109" s="108"/>
      <c r="J109" s="109">
        <f>J229</f>
        <v>0</v>
      </c>
      <c r="L109" s="105"/>
    </row>
    <row r="110" spans="2:12" s="1" customFormat="1" ht="21.75" customHeight="1">
      <c r="B110" s="19"/>
      <c r="L110" s="19"/>
    </row>
    <row r="111" spans="2:12" s="1" customFormat="1" ht="7" customHeight="1">
      <c r="B111" s="30"/>
      <c r="C111" s="31"/>
      <c r="D111" s="31"/>
      <c r="E111" s="31"/>
      <c r="F111" s="31"/>
      <c r="G111" s="31"/>
      <c r="H111" s="31"/>
      <c r="I111" s="31"/>
      <c r="J111" s="31"/>
      <c r="K111" s="31"/>
      <c r="L111" s="19"/>
    </row>
    <row r="115" spans="2:20" s="1" customFormat="1" ht="7" customHeight="1"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19"/>
    </row>
    <row r="116" spans="2:20" s="1" customFormat="1" ht="25" customHeight="1">
      <c r="B116" s="19"/>
      <c r="C116" s="12" t="s">
        <v>102</v>
      </c>
      <c r="L116" s="19"/>
    </row>
    <row r="117" spans="2:20" s="1" customFormat="1" ht="7" customHeight="1">
      <c r="B117" s="19"/>
      <c r="L117" s="19"/>
    </row>
    <row r="118" spans="2:20" s="1" customFormat="1" ht="12" customHeight="1">
      <c r="B118" s="19"/>
      <c r="C118" s="17" t="s">
        <v>14</v>
      </c>
      <c r="L118" s="19"/>
    </row>
    <row r="119" spans="2:20" s="1" customFormat="1" ht="27" customHeight="1">
      <c r="B119" s="19"/>
      <c r="E119" s="239" t="str">
        <f>E7</f>
        <v>Obec Chleby výstavba chodníků v ulicích Průběžná a Oskořínská</v>
      </c>
      <c r="F119" s="240"/>
      <c r="G119" s="240"/>
      <c r="H119" s="240"/>
      <c r="L119" s="19"/>
    </row>
    <row r="120" spans="2:20" s="1" customFormat="1" ht="12" customHeight="1">
      <c r="B120" s="19"/>
      <c r="C120" s="17" t="s">
        <v>83</v>
      </c>
      <c r="L120" s="19"/>
    </row>
    <row r="121" spans="2:20" s="1" customFormat="1" ht="15.5" customHeight="1">
      <c r="B121" s="19"/>
      <c r="E121" s="215" t="str">
        <f>E9</f>
        <v>01 - Uznatelné náklady</v>
      </c>
      <c r="F121" s="238"/>
      <c r="G121" s="238"/>
      <c r="H121" s="238"/>
      <c r="L121" s="19"/>
    </row>
    <row r="122" spans="2:20" s="1" customFormat="1" ht="7" customHeight="1">
      <c r="B122" s="19"/>
      <c r="L122" s="19"/>
    </row>
    <row r="123" spans="2:20" s="1" customFormat="1" ht="12" customHeight="1">
      <c r="B123" s="19"/>
      <c r="C123" s="17" t="s">
        <v>17</v>
      </c>
      <c r="F123" s="15" t="str">
        <f>F12</f>
        <v>Chleby</v>
      </c>
      <c r="I123" s="17" t="s">
        <v>19</v>
      </c>
      <c r="J123" s="76">
        <f>IF(J12="","",J12)</f>
        <v>45418</v>
      </c>
      <c r="L123" s="19"/>
    </row>
    <row r="124" spans="2:20" s="1" customFormat="1" ht="7" customHeight="1">
      <c r="B124" s="19"/>
      <c r="L124" s="19"/>
    </row>
    <row r="125" spans="2:20" s="1" customFormat="1" ht="15.5" customHeight="1">
      <c r="B125" s="19"/>
      <c r="C125" s="17" t="s">
        <v>20</v>
      </c>
      <c r="F125" s="15" t="str">
        <f>F14</f>
        <v>Obec Chleby, Průběžná 100, 289 31 Chleby</v>
      </c>
      <c r="I125" s="17" t="s">
        <v>25</v>
      </c>
      <c r="J125" s="78" t="str">
        <f>BG87</f>
        <v>Ing. Hynek Seiner</v>
      </c>
      <c r="L125" s="19"/>
    </row>
    <row r="126" spans="2:20" s="1" customFormat="1" ht="15.5" customHeight="1">
      <c r="B126" s="19"/>
      <c r="C126" s="17" t="s">
        <v>24</v>
      </c>
      <c r="F126" s="15">
        <f>F17</f>
        <v>0</v>
      </c>
      <c r="I126" s="17" t="s">
        <v>27</v>
      </c>
      <c r="J126" s="78" t="str">
        <f>E24</f>
        <v>Radek Slanička</v>
      </c>
      <c r="L126" s="19"/>
    </row>
    <row r="127" spans="2:20" s="1" customFormat="1" ht="10.25" customHeight="1">
      <c r="B127" s="19"/>
      <c r="L127" s="19"/>
    </row>
    <row r="128" spans="2:20" s="114" customFormat="1" ht="29.25" customHeight="1">
      <c r="B128" s="110"/>
      <c r="C128" s="111" t="s">
        <v>103</v>
      </c>
      <c r="D128" s="112" t="s">
        <v>54</v>
      </c>
      <c r="E128" s="112" t="s">
        <v>50</v>
      </c>
      <c r="F128" s="112" t="s">
        <v>51</v>
      </c>
      <c r="G128" s="112" t="s">
        <v>104</v>
      </c>
      <c r="H128" s="112" t="s">
        <v>105</v>
      </c>
      <c r="I128" s="112" t="s">
        <v>106</v>
      </c>
      <c r="J128" s="112" t="s">
        <v>86</v>
      </c>
      <c r="K128" s="113" t="s">
        <v>107</v>
      </c>
      <c r="L128" s="110"/>
      <c r="M128" s="43" t="s">
        <v>1</v>
      </c>
      <c r="N128" s="44" t="s">
        <v>33</v>
      </c>
      <c r="O128" s="44" t="s">
        <v>108</v>
      </c>
      <c r="P128" s="44" t="s">
        <v>109</v>
      </c>
      <c r="Q128" s="44" t="s">
        <v>110</v>
      </c>
      <c r="R128" s="44" t="s">
        <v>111</v>
      </c>
      <c r="S128" s="44" t="s">
        <v>112</v>
      </c>
      <c r="T128" s="45" t="s">
        <v>113</v>
      </c>
    </row>
    <row r="129" spans="2:66" s="1" customFormat="1" ht="23" customHeight="1">
      <c r="B129" s="19"/>
      <c r="C129" s="48" t="s">
        <v>114</v>
      </c>
      <c r="J129" s="115">
        <f>J130</f>
        <v>0</v>
      </c>
      <c r="L129" s="19"/>
      <c r="M129" s="46"/>
      <c r="N129" s="38"/>
      <c r="O129" s="38"/>
      <c r="P129" s="116">
        <f>P130</f>
        <v>1880.5303130000002</v>
      </c>
      <c r="Q129" s="38"/>
      <c r="R129" s="116">
        <f>R130</f>
        <v>1120.0156499999998</v>
      </c>
      <c r="S129" s="38"/>
      <c r="T129" s="117">
        <f>T130</f>
        <v>32.895000000000003</v>
      </c>
      <c r="AT129" s="8" t="s">
        <v>68</v>
      </c>
      <c r="AU129" s="8" t="s">
        <v>88</v>
      </c>
      <c r="BK129" s="118">
        <f>BK130</f>
        <v>0</v>
      </c>
    </row>
    <row r="130" spans="2:66" s="120" customFormat="1" ht="26" customHeight="1">
      <c r="B130" s="119"/>
      <c r="D130" s="121" t="s">
        <v>68</v>
      </c>
      <c r="E130" s="122" t="s">
        <v>115</v>
      </c>
      <c r="F130" s="122" t="s">
        <v>116</v>
      </c>
      <c r="J130" s="123">
        <f>J131+J141+J150+J169+J175+J195+J201+J205+J212+J215+J221+J229</f>
        <v>0</v>
      </c>
      <c r="L130" s="124"/>
      <c r="M130" s="125"/>
      <c r="P130" s="126">
        <f>P131+P141+P150+P169+P175+P195+P201+P205+P212+P215+P221+P229</f>
        <v>1880.5303130000002</v>
      </c>
      <c r="R130" s="126">
        <f>R131+R141+R150+R169+R175+R195+R201+R205+R212+R215+R221+R229</f>
        <v>1120.0156499999998</v>
      </c>
      <c r="T130" s="127">
        <f>T131+T141+T150+T169+T175+T195+T201+T205+T212+T215+T221+T229</f>
        <v>32.895000000000003</v>
      </c>
      <c r="AR130" s="121" t="s">
        <v>76</v>
      </c>
      <c r="AT130" s="128" t="s">
        <v>68</v>
      </c>
      <c r="AU130" s="128" t="s">
        <v>69</v>
      </c>
      <c r="AY130" s="121" t="s">
        <v>117</v>
      </c>
      <c r="BK130" s="129">
        <f>BK131+BK141+BK150+BK169+BK175+BK195+BK201+BK205+BK212+BK215+BK221+BK229</f>
        <v>0</v>
      </c>
    </row>
    <row r="131" spans="2:66" s="120" customFormat="1" ht="23" customHeight="1">
      <c r="B131" s="119"/>
      <c r="D131" s="121" t="s">
        <v>68</v>
      </c>
      <c r="E131" s="130" t="s">
        <v>76</v>
      </c>
      <c r="F131" s="130" t="s">
        <v>118</v>
      </c>
      <c r="J131" s="131">
        <f>SUM(J132:J140)</f>
        <v>0</v>
      </c>
      <c r="L131" s="124"/>
      <c r="M131" s="125"/>
      <c r="P131" s="126">
        <f>SUM(P132:P140)</f>
        <v>349.85199999999998</v>
      </c>
      <c r="R131" s="126">
        <f>SUM(R132:R140)</f>
        <v>0</v>
      </c>
      <c r="T131" s="127">
        <f>SUM(T132:T140)</f>
        <v>0</v>
      </c>
      <c r="AR131" s="121" t="s">
        <v>76</v>
      </c>
      <c r="AT131" s="128" t="s">
        <v>68</v>
      </c>
      <c r="AU131" s="128" t="s">
        <v>76</v>
      </c>
      <c r="AY131" s="121" t="s">
        <v>117</v>
      </c>
      <c r="BK131" s="129">
        <f>SUM(BK132:BK140)</f>
        <v>0</v>
      </c>
    </row>
    <row r="132" spans="2:66" s="1" customFormat="1" ht="26">
      <c r="B132" s="19"/>
      <c r="C132" s="132" t="s">
        <v>76</v>
      </c>
      <c r="D132" s="132" t="s">
        <v>119</v>
      </c>
      <c r="E132" s="133" t="s">
        <v>120</v>
      </c>
      <c r="F132" s="134" t="s">
        <v>121</v>
      </c>
      <c r="G132" s="135" t="s">
        <v>122</v>
      </c>
      <c r="H132" s="136">
        <v>700</v>
      </c>
      <c r="I132" s="197">
        <v>0</v>
      </c>
      <c r="J132" s="137">
        <f t="shared" ref="J132:J140" si="0">ROUND(I132*H132,2)</f>
        <v>0</v>
      </c>
      <c r="K132" s="71"/>
      <c r="L132" s="19"/>
      <c r="M132" s="138" t="s">
        <v>1</v>
      </c>
      <c r="N132" s="139" t="s">
        <v>34</v>
      </c>
      <c r="O132" s="140">
        <v>0.20899999999999999</v>
      </c>
      <c r="P132" s="140">
        <f t="shared" ref="P132:P140" si="1">O132*H132</f>
        <v>146.29999999999998</v>
      </c>
      <c r="Q132" s="140">
        <v>0</v>
      </c>
      <c r="R132" s="140">
        <f t="shared" ref="R132:R140" si="2">Q132*H132</f>
        <v>0</v>
      </c>
      <c r="S132" s="140">
        <v>0</v>
      </c>
      <c r="T132" s="141">
        <f t="shared" ref="T132:T140" si="3">S132*H132</f>
        <v>0</v>
      </c>
      <c r="AR132" s="142" t="s">
        <v>123</v>
      </c>
      <c r="AT132" s="142" t="s">
        <v>119</v>
      </c>
      <c r="AU132" s="142" t="s">
        <v>78</v>
      </c>
      <c r="AY132" s="8" t="s">
        <v>117</v>
      </c>
      <c r="BE132" s="143">
        <f t="shared" ref="BE132:BE140" si="4">IF(N132="základní",J132,0)</f>
        <v>0</v>
      </c>
      <c r="BF132" s="143">
        <f t="shared" ref="BF132:BF140" si="5">IF(N132="snížená",J132,0)</f>
        <v>0</v>
      </c>
      <c r="BG132" s="143">
        <f t="shared" ref="BG132:BG140" si="6">IF(N132="zákl. přenesená",J132,0)</f>
        <v>0</v>
      </c>
      <c r="BH132" s="143">
        <f t="shared" ref="BH132:BH140" si="7">IF(N132="sníž. přenesená",J132,0)</f>
        <v>0</v>
      </c>
      <c r="BI132" s="143">
        <f t="shared" ref="BI132:BI140" si="8">IF(N132="nulová",J132,0)</f>
        <v>0</v>
      </c>
      <c r="BJ132" s="8" t="s">
        <v>76</v>
      </c>
      <c r="BK132" s="143">
        <f t="shared" ref="BK132:BK140" si="9">ROUND(I132*H132,2)</f>
        <v>0</v>
      </c>
      <c r="BL132" s="8" t="s">
        <v>123</v>
      </c>
      <c r="BM132" s="142" t="s">
        <v>124</v>
      </c>
    </row>
    <row r="133" spans="2:66" s="1" customFormat="1" ht="26">
      <c r="B133" s="19"/>
      <c r="C133" s="132" t="s">
        <v>78</v>
      </c>
      <c r="D133" s="132" t="s">
        <v>119</v>
      </c>
      <c r="E133" s="133" t="s">
        <v>125</v>
      </c>
      <c r="F133" s="134" t="s">
        <v>126</v>
      </c>
      <c r="G133" s="135" t="s">
        <v>122</v>
      </c>
      <c r="H133" s="136">
        <v>700</v>
      </c>
      <c r="I133" s="197">
        <v>0</v>
      </c>
      <c r="J133" s="137">
        <f t="shared" si="0"/>
        <v>0</v>
      </c>
      <c r="K133" s="71"/>
      <c r="L133" s="19"/>
      <c r="M133" s="138" t="s">
        <v>1</v>
      </c>
      <c r="N133" s="139" t="s">
        <v>34</v>
      </c>
      <c r="O133" s="140">
        <v>7.5999999999999998E-2</v>
      </c>
      <c r="P133" s="140">
        <f t="shared" si="1"/>
        <v>53.199999999999996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123</v>
      </c>
      <c r="AT133" s="142" t="s">
        <v>119</v>
      </c>
      <c r="AU133" s="142" t="s">
        <v>78</v>
      </c>
      <c r="AY133" s="8" t="s">
        <v>117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8" t="s">
        <v>76</v>
      </c>
      <c r="BK133" s="143">
        <f t="shared" si="9"/>
        <v>0</v>
      </c>
      <c r="BL133" s="8" t="s">
        <v>123</v>
      </c>
      <c r="BM133" s="142" t="s">
        <v>127</v>
      </c>
    </row>
    <row r="134" spans="2:66" s="1" customFormat="1" ht="13">
      <c r="B134" s="19"/>
      <c r="C134" s="132" t="s">
        <v>128</v>
      </c>
      <c r="D134" s="132" t="s">
        <v>119</v>
      </c>
      <c r="E134" s="133" t="s">
        <v>129</v>
      </c>
      <c r="F134" s="134" t="s">
        <v>130</v>
      </c>
      <c r="G134" s="135" t="s">
        <v>122</v>
      </c>
      <c r="H134" s="136">
        <v>700</v>
      </c>
      <c r="I134" s="197">
        <v>0</v>
      </c>
      <c r="J134" s="137">
        <f t="shared" si="0"/>
        <v>0</v>
      </c>
      <c r="K134" s="71"/>
      <c r="L134" s="19"/>
      <c r="M134" s="138" t="s">
        <v>1</v>
      </c>
      <c r="N134" s="139" t="s">
        <v>34</v>
      </c>
      <c r="O134" s="140">
        <v>2.9000000000000001E-2</v>
      </c>
      <c r="P134" s="140">
        <f t="shared" si="1"/>
        <v>20.3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123</v>
      </c>
      <c r="AT134" s="142" t="s">
        <v>119</v>
      </c>
      <c r="AU134" s="142" t="s">
        <v>78</v>
      </c>
      <c r="AY134" s="8" t="s">
        <v>117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8" t="s">
        <v>76</v>
      </c>
      <c r="BK134" s="143">
        <f t="shared" si="9"/>
        <v>0</v>
      </c>
      <c r="BL134" s="8" t="s">
        <v>123</v>
      </c>
      <c r="BM134" s="142" t="s">
        <v>131</v>
      </c>
    </row>
    <row r="135" spans="2:66" s="1" customFormat="1" ht="26">
      <c r="B135" s="19"/>
      <c r="C135" s="132" t="s">
        <v>123</v>
      </c>
      <c r="D135" s="132" t="s">
        <v>119</v>
      </c>
      <c r="E135" s="133" t="s">
        <v>132</v>
      </c>
      <c r="F135" s="134" t="s">
        <v>133</v>
      </c>
      <c r="G135" s="135" t="s">
        <v>134</v>
      </c>
      <c r="H135" s="136">
        <v>261</v>
      </c>
      <c r="I135" s="197">
        <v>0</v>
      </c>
      <c r="J135" s="137">
        <f t="shared" si="0"/>
        <v>0</v>
      </c>
      <c r="K135" s="71"/>
      <c r="L135" s="19"/>
      <c r="M135" s="138" t="s">
        <v>1</v>
      </c>
      <c r="N135" s="139" t="s">
        <v>34</v>
      </c>
      <c r="O135" s="140">
        <v>0.21199999999999999</v>
      </c>
      <c r="P135" s="140">
        <f t="shared" si="1"/>
        <v>55.332000000000001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123</v>
      </c>
      <c r="AT135" s="142" t="s">
        <v>119</v>
      </c>
      <c r="AU135" s="142" t="s">
        <v>78</v>
      </c>
      <c r="AY135" s="8" t="s">
        <v>117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8" t="s">
        <v>76</v>
      </c>
      <c r="BK135" s="143">
        <f t="shared" si="9"/>
        <v>0</v>
      </c>
      <c r="BL135" s="8" t="s">
        <v>123</v>
      </c>
      <c r="BM135" s="142" t="s">
        <v>135</v>
      </c>
    </row>
    <row r="136" spans="2:66" s="1" customFormat="1" ht="39">
      <c r="B136" s="19"/>
      <c r="C136" s="132" t="s">
        <v>136</v>
      </c>
      <c r="D136" s="132" t="s">
        <v>119</v>
      </c>
      <c r="E136" s="133" t="s">
        <v>137</v>
      </c>
      <c r="F136" s="134" t="s">
        <v>138</v>
      </c>
      <c r="G136" s="135" t="s">
        <v>134</v>
      </c>
      <c r="H136" s="136">
        <v>261</v>
      </c>
      <c r="I136" s="197">
        <v>0</v>
      </c>
      <c r="J136" s="137">
        <f t="shared" si="0"/>
        <v>0</v>
      </c>
      <c r="K136" s="71"/>
      <c r="L136" s="19"/>
      <c r="M136" s="138" t="s">
        <v>1</v>
      </c>
      <c r="N136" s="139" t="s">
        <v>34</v>
      </c>
      <c r="O136" s="140">
        <v>8.6999999999999994E-2</v>
      </c>
      <c r="P136" s="140">
        <f t="shared" si="1"/>
        <v>22.706999999999997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123</v>
      </c>
      <c r="AT136" s="142" t="s">
        <v>119</v>
      </c>
      <c r="AU136" s="142" t="s">
        <v>78</v>
      </c>
      <c r="AY136" s="8" t="s">
        <v>117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8" t="s">
        <v>76</v>
      </c>
      <c r="BK136" s="143">
        <f t="shared" si="9"/>
        <v>0</v>
      </c>
      <c r="BL136" s="8" t="s">
        <v>123</v>
      </c>
      <c r="BM136" s="142" t="s">
        <v>139</v>
      </c>
    </row>
    <row r="137" spans="2:66" s="1" customFormat="1" ht="26">
      <c r="B137" s="19"/>
      <c r="C137" s="132" t="s">
        <v>140</v>
      </c>
      <c r="D137" s="132" t="s">
        <v>119</v>
      </c>
      <c r="E137" s="133" t="s">
        <v>141</v>
      </c>
      <c r="F137" s="134" t="s">
        <v>142</v>
      </c>
      <c r="G137" s="135" t="s">
        <v>134</v>
      </c>
      <c r="H137" s="136">
        <v>261</v>
      </c>
      <c r="I137" s="197">
        <v>0</v>
      </c>
      <c r="J137" s="137">
        <f t="shared" si="0"/>
        <v>0</v>
      </c>
      <c r="K137" s="71"/>
      <c r="L137" s="19"/>
      <c r="M137" s="138" t="s">
        <v>1</v>
      </c>
      <c r="N137" s="139" t="s">
        <v>34</v>
      </c>
      <c r="O137" s="140">
        <v>7.1999999999999995E-2</v>
      </c>
      <c r="P137" s="140">
        <f t="shared" si="1"/>
        <v>18.791999999999998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123</v>
      </c>
      <c r="AT137" s="142" t="s">
        <v>119</v>
      </c>
      <c r="AU137" s="142" t="s">
        <v>78</v>
      </c>
      <c r="AY137" s="8" t="s">
        <v>117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8" t="s">
        <v>76</v>
      </c>
      <c r="BK137" s="143">
        <f t="shared" si="9"/>
        <v>0</v>
      </c>
      <c r="BL137" s="8" t="s">
        <v>123</v>
      </c>
      <c r="BM137" s="142" t="s">
        <v>143</v>
      </c>
    </row>
    <row r="138" spans="2:66" s="1" customFormat="1" ht="26">
      <c r="B138" s="19"/>
      <c r="C138" s="132" t="s">
        <v>144</v>
      </c>
      <c r="D138" s="132" t="s">
        <v>119</v>
      </c>
      <c r="E138" s="133" t="s">
        <v>403</v>
      </c>
      <c r="F138" s="134" t="s">
        <v>402</v>
      </c>
      <c r="G138" s="135" t="s">
        <v>159</v>
      </c>
      <c r="H138" s="136">
        <f>+H137*1.75</f>
        <v>456.75</v>
      </c>
      <c r="I138" s="197">
        <v>0</v>
      </c>
      <c r="J138" s="137">
        <f t="shared" si="0"/>
        <v>0</v>
      </c>
      <c r="K138" s="71"/>
      <c r="L138" s="170"/>
      <c r="M138" s="138" t="s">
        <v>1</v>
      </c>
      <c r="N138" s="139" t="s">
        <v>34</v>
      </c>
      <c r="O138" s="140">
        <v>0</v>
      </c>
      <c r="P138" s="140">
        <f t="shared" si="1"/>
        <v>0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123</v>
      </c>
      <c r="AT138" s="142" t="s">
        <v>119</v>
      </c>
      <c r="AU138" s="142" t="s">
        <v>78</v>
      </c>
      <c r="AY138" s="8" t="s">
        <v>117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8" t="s">
        <v>76</v>
      </c>
      <c r="BK138" s="143">
        <f t="shared" si="9"/>
        <v>0</v>
      </c>
      <c r="BL138" s="8" t="s">
        <v>123</v>
      </c>
      <c r="BM138" s="142" t="s">
        <v>145</v>
      </c>
      <c r="BN138" s="143"/>
    </row>
    <row r="139" spans="2:66" s="1" customFormat="1" ht="13">
      <c r="B139" s="19"/>
      <c r="C139" s="132" t="s">
        <v>146</v>
      </c>
      <c r="D139" s="132" t="s">
        <v>119</v>
      </c>
      <c r="E139" s="133" t="s">
        <v>147</v>
      </c>
      <c r="F139" s="134" t="s">
        <v>148</v>
      </c>
      <c r="G139" s="135" t="s">
        <v>134</v>
      </c>
      <c r="H139" s="136">
        <v>261</v>
      </c>
      <c r="I139" s="197">
        <v>0</v>
      </c>
      <c r="J139" s="137">
        <f t="shared" si="0"/>
        <v>0</v>
      </c>
      <c r="K139" s="71"/>
      <c r="L139" s="19"/>
      <c r="M139" s="138" t="s">
        <v>1</v>
      </c>
      <c r="N139" s="139" t="s">
        <v>34</v>
      </c>
      <c r="O139" s="140">
        <v>8.9999999999999993E-3</v>
      </c>
      <c r="P139" s="140">
        <f t="shared" si="1"/>
        <v>2.3489999999999998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123</v>
      </c>
      <c r="AT139" s="142" t="s">
        <v>119</v>
      </c>
      <c r="AU139" s="142" t="s">
        <v>78</v>
      </c>
      <c r="AY139" s="8" t="s">
        <v>117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8" t="s">
        <v>76</v>
      </c>
      <c r="BK139" s="143">
        <f t="shared" si="9"/>
        <v>0</v>
      </c>
      <c r="BL139" s="8" t="s">
        <v>123</v>
      </c>
      <c r="BM139" s="142" t="s">
        <v>149</v>
      </c>
    </row>
    <row r="140" spans="2:66" s="1" customFormat="1" ht="26">
      <c r="B140" s="19"/>
      <c r="C140" s="132" t="s">
        <v>150</v>
      </c>
      <c r="D140" s="132" t="s">
        <v>119</v>
      </c>
      <c r="E140" s="133" t="s">
        <v>151</v>
      </c>
      <c r="F140" s="134" t="s">
        <v>152</v>
      </c>
      <c r="G140" s="135" t="s">
        <v>122</v>
      </c>
      <c r="H140" s="136">
        <v>908</v>
      </c>
      <c r="I140" s="197">
        <v>0</v>
      </c>
      <c r="J140" s="137">
        <f t="shared" si="0"/>
        <v>0</v>
      </c>
      <c r="K140" s="71"/>
      <c r="L140" s="19"/>
      <c r="M140" s="138" t="s">
        <v>1</v>
      </c>
      <c r="N140" s="139" t="s">
        <v>34</v>
      </c>
      <c r="O140" s="140">
        <v>3.4000000000000002E-2</v>
      </c>
      <c r="P140" s="140">
        <f t="shared" si="1"/>
        <v>30.872000000000003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123</v>
      </c>
      <c r="AT140" s="142" t="s">
        <v>119</v>
      </c>
      <c r="AU140" s="142" t="s">
        <v>78</v>
      </c>
      <c r="AY140" s="8" t="s">
        <v>117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8" t="s">
        <v>76</v>
      </c>
      <c r="BK140" s="143">
        <f t="shared" si="9"/>
        <v>0</v>
      </c>
      <c r="BL140" s="8" t="s">
        <v>123</v>
      </c>
      <c r="BM140" s="142" t="s">
        <v>153</v>
      </c>
    </row>
    <row r="141" spans="2:66" s="120" customFormat="1" ht="13">
      <c r="B141" s="119"/>
      <c r="D141" s="121" t="s">
        <v>68</v>
      </c>
      <c r="E141" s="130" t="s">
        <v>136</v>
      </c>
      <c r="F141" s="130" t="s">
        <v>154</v>
      </c>
      <c r="J141" s="131">
        <f>SUM(J142:J149)</f>
        <v>0</v>
      </c>
      <c r="K141" s="80"/>
      <c r="L141" s="124"/>
      <c r="M141" s="125"/>
      <c r="P141" s="126">
        <f>SUM(P142:P149)</f>
        <v>70.349999999999994</v>
      </c>
      <c r="R141" s="126">
        <f>SUM(R142:R149)</f>
        <v>553.97244000000001</v>
      </c>
      <c r="T141" s="127">
        <f>SUM(T142:T149)</f>
        <v>0</v>
      </c>
      <c r="AR141" s="121" t="s">
        <v>76</v>
      </c>
      <c r="AT141" s="128" t="s">
        <v>68</v>
      </c>
      <c r="AU141" s="128" t="s">
        <v>76</v>
      </c>
      <c r="AY141" s="121" t="s">
        <v>117</v>
      </c>
      <c r="BK141" s="129">
        <f>SUM(BK142:BK149)</f>
        <v>0</v>
      </c>
    </row>
    <row r="142" spans="2:66" s="1" customFormat="1" ht="13">
      <c r="B142" s="19"/>
      <c r="C142" s="145" t="s">
        <v>155</v>
      </c>
      <c r="D142" s="145" t="s">
        <v>156</v>
      </c>
      <c r="E142" s="146" t="s">
        <v>157</v>
      </c>
      <c r="F142" s="147" t="s">
        <v>158</v>
      </c>
      <c r="G142" s="148" t="s">
        <v>159</v>
      </c>
      <c r="H142" s="149">
        <v>5.65</v>
      </c>
      <c r="I142" s="198">
        <v>0</v>
      </c>
      <c r="J142" s="150">
        <f>ROUND(I142*H142,2)</f>
        <v>0</v>
      </c>
      <c r="K142" s="72"/>
      <c r="L142" s="151"/>
      <c r="M142" s="152" t="s">
        <v>1</v>
      </c>
      <c r="N142" s="153" t="s">
        <v>34</v>
      </c>
      <c r="O142" s="140">
        <v>0</v>
      </c>
      <c r="P142" s="140">
        <f>O142*H142</f>
        <v>0</v>
      </c>
      <c r="Q142" s="140">
        <v>1</v>
      </c>
      <c r="R142" s="140">
        <f>Q142*H142</f>
        <v>5.65</v>
      </c>
      <c r="S142" s="140">
        <v>0</v>
      </c>
      <c r="T142" s="141">
        <f>S142*H142</f>
        <v>0</v>
      </c>
      <c r="AR142" s="142" t="s">
        <v>146</v>
      </c>
      <c r="AT142" s="142" t="s">
        <v>156</v>
      </c>
      <c r="AU142" s="142" t="s">
        <v>78</v>
      </c>
      <c r="AY142" s="8" t="s">
        <v>117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8" t="s">
        <v>76</v>
      </c>
      <c r="BK142" s="143">
        <f>ROUND(I142*H142,2)</f>
        <v>0</v>
      </c>
      <c r="BL142" s="8" t="s">
        <v>123</v>
      </c>
      <c r="BM142" s="142" t="s">
        <v>160</v>
      </c>
    </row>
    <row r="143" spans="2:66" s="1" customFormat="1" ht="13">
      <c r="B143" s="19"/>
      <c r="C143" s="132" t="s">
        <v>161</v>
      </c>
      <c r="D143" s="132" t="s">
        <v>119</v>
      </c>
      <c r="E143" s="133" t="s">
        <v>162</v>
      </c>
      <c r="F143" s="134" t="s">
        <v>163</v>
      </c>
      <c r="G143" s="135" t="s">
        <v>122</v>
      </c>
      <c r="H143" s="136">
        <v>892</v>
      </c>
      <c r="I143" s="197">
        <v>0</v>
      </c>
      <c r="J143" s="137">
        <f>ROUND(I143*H143,2)</f>
        <v>0</v>
      </c>
      <c r="K143" s="71"/>
      <c r="L143" s="19"/>
      <c r="M143" s="138" t="s">
        <v>1</v>
      </c>
      <c r="N143" s="139" t="s">
        <v>34</v>
      </c>
      <c r="O143" s="140">
        <v>0.02</v>
      </c>
      <c r="P143" s="140">
        <f>O143*H143</f>
        <v>17.84</v>
      </c>
      <c r="Q143" s="140">
        <v>9.1999999999999998E-2</v>
      </c>
      <c r="R143" s="140">
        <f>Q143*H143</f>
        <v>82.063999999999993</v>
      </c>
      <c r="S143" s="140">
        <v>0</v>
      </c>
      <c r="T143" s="141">
        <f>S143*H143</f>
        <v>0</v>
      </c>
      <c r="AR143" s="142" t="s">
        <v>123</v>
      </c>
      <c r="AT143" s="142" t="s">
        <v>119</v>
      </c>
      <c r="AU143" s="142" t="s">
        <v>78</v>
      </c>
      <c r="AY143" s="8" t="s">
        <v>117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8" t="s">
        <v>76</v>
      </c>
      <c r="BK143" s="143">
        <f>ROUND(I143*H143,2)</f>
        <v>0</v>
      </c>
      <c r="BL143" s="8" t="s">
        <v>123</v>
      </c>
      <c r="BM143" s="142" t="s">
        <v>164</v>
      </c>
    </row>
    <row r="144" spans="2:66" s="156" customFormat="1" ht="12">
      <c r="B144" s="155"/>
      <c r="D144" s="157" t="s">
        <v>165</v>
      </c>
      <c r="E144" s="162" t="s">
        <v>1</v>
      </c>
      <c r="F144" s="179" t="s">
        <v>397</v>
      </c>
      <c r="H144" s="159">
        <v>892</v>
      </c>
      <c r="K144" s="81"/>
      <c r="L144" s="155"/>
      <c r="M144" s="160"/>
      <c r="T144" s="161"/>
      <c r="AT144" s="162" t="s">
        <v>165</v>
      </c>
      <c r="AU144" s="162" t="s">
        <v>78</v>
      </c>
      <c r="AV144" s="156" t="s">
        <v>78</v>
      </c>
      <c r="AW144" s="156" t="s">
        <v>26</v>
      </c>
      <c r="AX144" s="156" t="s">
        <v>69</v>
      </c>
      <c r="AY144" s="162" t="s">
        <v>117</v>
      </c>
    </row>
    <row r="145" spans="2:65" s="181" customFormat="1" ht="12">
      <c r="B145" s="180"/>
      <c r="D145" s="157" t="s">
        <v>165</v>
      </c>
      <c r="E145" s="182" t="s">
        <v>1</v>
      </c>
      <c r="F145" s="183" t="s">
        <v>166</v>
      </c>
      <c r="H145" s="184">
        <v>892</v>
      </c>
      <c r="K145" s="195"/>
      <c r="L145" s="180"/>
      <c r="M145" s="185"/>
      <c r="T145" s="186"/>
      <c r="AT145" s="182" t="s">
        <v>165</v>
      </c>
      <c r="AU145" s="182" t="s">
        <v>78</v>
      </c>
      <c r="AV145" s="181" t="s">
        <v>128</v>
      </c>
      <c r="AW145" s="181" t="s">
        <v>26</v>
      </c>
      <c r="AX145" s="181" t="s">
        <v>76</v>
      </c>
      <c r="AY145" s="182" t="s">
        <v>117</v>
      </c>
    </row>
    <row r="146" spans="2:65" s="1" customFormat="1" ht="13">
      <c r="B146" s="19"/>
      <c r="C146" s="132" t="s">
        <v>167</v>
      </c>
      <c r="D146" s="132" t="s">
        <v>119</v>
      </c>
      <c r="E146" s="133" t="s">
        <v>168</v>
      </c>
      <c r="F146" s="134" t="s">
        <v>169</v>
      </c>
      <c r="G146" s="135" t="s">
        <v>122</v>
      </c>
      <c r="H146" s="136">
        <v>892</v>
      </c>
      <c r="I146" s="197">
        <v>0</v>
      </c>
      <c r="J146" s="137">
        <f>ROUND(I146*H146,2)</f>
        <v>0</v>
      </c>
      <c r="K146" s="71"/>
      <c r="L146" s="19"/>
      <c r="M146" s="138" t="s">
        <v>1</v>
      </c>
      <c r="N146" s="139" t="s">
        <v>34</v>
      </c>
      <c r="O146" s="140">
        <v>2.9000000000000001E-2</v>
      </c>
      <c r="P146" s="140">
        <f>O146*H146</f>
        <v>25.868000000000002</v>
      </c>
      <c r="Q146" s="140">
        <v>0.46</v>
      </c>
      <c r="R146" s="140">
        <f>Q146*H146</f>
        <v>410.32</v>
      </c>
      <c r="S146" s="140">
        <v>0</v>
      </c>
      <c r="T146" s="141">
        <f>S146*H146</f>
        <v>0</v>
      </c>
      <c r="AR146" s="142" t="s">
        <v>123</v>
      </c>
      <c r="AT146" s="142" t="s">
        <v>119</v>
      </c>
      <c r="AU146" s="142" t="s">
        <v>78</v>
      </c>
      <c r="AY146" s="8" t="s">
        <v>117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8" t="s">
        <v>76</v>
      </c>
      <c r="BK146" s="143">
        <f>ROUND(I146*H146,2)</f>
        <v>0</v>
      </c>
      <c r="BL146" s="8" t="s">
        <v>123</v>
      </c>
      <c r="BM146" s="142" t="s">
        <v>170</v>
      </c>
    </row>
    <row r="147" spans="2:65" s="156" customFormat="1" ht="12">
      <c r="B147" s="155"/>
      <c r="D147" s="157" t="s">
        <v>165</v>
      </c>
      <c r="E147" s="162" t="s">
        <v>1</v>
      </c>
      <c r="F147" s="179" t="s">
        <v>397</v>
      </c>
      <c r="H147" s="159">
        <v>892</v>
      </c>
      <c r="K147" s="81"/>
      <c r="L147" s="155"/>
      <c r="M147" s="160"/>
      <c r="T147" s="161"/>
      <c r="AT147" s="162" t="s">
        <v>165</v>
      </c>
      <c r="AU147" s="162" t="s">
        <v>78</v>
      </c>
      <c r="AV147" s="156" t="s">
        <v>78</v>
      </c>
      <c r="AW147" s="156" t="s">
        <v>26</v>
      </c>
      <c r="AX147" s="156" t="s">
        <v>76</v>
      </c>
      <c r="AY147" s="162" t="s">
        <v>117</v>
      </c>
    </row>
    <row r="148" spans="2:65" s="1" customFormat="1" ht="26">
      <c r="B148" s="19"/>
      <c r="C148" s="132" t="s">
        <v>171</v>
      </c>
      <c r="D148" s="132" t="s">
        <v>119</v>
      </c>
      <c r="E148" s="133" t="s">
        <v>420</v>
      </c>
      <c r="F148" s="134" t="s">
        <v>419</v>
      </c>
      <c r="G148" s="135" t="s">
        <v>122</v>
      </c>
      <c r="H148" s="136">
        <v>146</v>
      </c>
      <c r="I148" s="197">
        <v>0</v>
      </c>
      <c r="J148" s="137">
        <f>ROUND(I148*H148,2)</f>
        <v>0</v>
      </c>
      <c r="K148" s="71"/>
      <c r="L148" s="19"/>
      <c r="M148" s="138" t="s">
        <v>1</v>
      </c>
      <c r="N148" s="139" t="s">
        <v>34</v>
      </c>
      <c r="O148" s="140">
        <v>2.7E-2</v>
      </c>
      <c r="P148" s="140">
        <f>O148*H148</f>
        <v>3.9420000000000002</v>
      </c>
      <c r="Q148" s="140">
        <v>0.38313999999999998</v>
      </c>
      <c r="R148" s="140">
        <f>Q148*H148</f>
        <v>55.93844</v>
      </c>
      <c r="S148" s="140">
        <v>0</v>
      </c>
      <c r="T148" s="141">
        <f>S148*H148</f>
        <v>0</v>
      </c>
      <c r="AR148" s="142" t="s">
        <v>123</v>
      </c>
      <c r="AT148" s="142" t="s">
        <v>119</v>
      </c>
      <c r="AU148" s="142" t="s">
        <v>78</v>
      </c>
      <c r="AY148" s="8" t="s">
        <v>117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8" t="s">
        <v>76</v>
      </c>
      <c r="BK148" s="143">
        <f>ROUND(I148*H148,2)</f>
        <v>0</v>
      </c>
      <c r="BL148" s="8" t="s">
        <v>123</v>
      </c>
      <c r="BM148" s="142" t="s">
        <v>172</v>
      </c>
    </row>
    <row r="149" spans="2:65" s="1" customFormat="1" ht="26">
      <c r="B149" s="19"/>
      <c r="C149" s="132" t="s">
        <v>173</v>
      </c>
      <c r="D149" s="132" t="s">
        <v>119</v>
      </c>
      <c r="E149" s="133" t="s">
        <v>174</v>
      </c>
      <c r="F149" s="134" t="s">
        <v>175</v>
      </c>
      <c r="G149" s="135" t="s">
        <v>122</v>
      </c>
      <c r="H149" s="136">
        <v>908</v>
      </c>
      <c r="I149" s="197">
        <v>0</v>
      </c>
      <c r="J149" s="137">
        <f>ROUND(I149*H149,2)</f>
        <v>0</v>
      </c>
      <c r="K149" s="71"/>
      <c r="L149" s="19"/>
      <c r="M149" s="138" t="s">
        <v>1</v>
      </c>
      <c r="N149" s="139" t="s">
        <v>34</v>
      </c>
      <c r="O149" s="140">
        <v>2.5000000000000001E-2</v>
      </c>
      <c r="P149" s="140">
        <f>O149*H149</f>
        <v>22.700000000000003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123</v>
      </c>
      <c r="AT149" s="142" t="s">
        <v>119</v>
      </c>
      <c r="AU149" s="142" t="s">
        <v>78</v>
      </c>
      <c r="AY149" s="8" t="s">
        <v>117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8" t="s">
        <v>76</v>
      </c>
      <c r="BK149" s="143">
        <f>ROUND(I149*H149,2)</f>
        <v>0</v>
      </c>
      <c r="BL149" s="8" t="s">
        <v>123</v>
      </c>
      <c r="BM149" s="142" t="s">
        <v>176</v>
      </c>
    </row>
    <row r="150" spans="2:65" s="120" customFormat="1" ht="13">
      <c r="B150" s="119"/>
      <c r="D150" s="121" t="s">
        <v>68</v>
      </c>
      <c r="E150" s="130" t="s">
        <v>177</v>
      </c>
      <c r="F150" s="130" t="s">
        <v>178</v>
      </c>
      <c r="J150" s="131">
        <f>SUM(J151:J167)</f>
        <v>0</v>
      </c>
      <c r="K150" s="80"/>
      <c r="L150" s="124"/>
      <c r="M150" s="125"/>
      <c r="P150" s="126">
        <f>SUM(P151:P168)</f>
        <v>469.85599999999999</v>
      </c>
      <c r="R150" s="126">
        <f>SUM(R151:R168)</f>
        <v>200.27273999999997</v>
      </c>
      <c r="T150" s="127">
        <f>SUM(T151:T168)</f>
        <v>0</v>
      </c>
      <c r="AR150" s="121" t="s">
        <v>76</v>
      </c>
      <c r="AT150" s="128" t="s">
        <v>68</v>
      </c>
      <c r="AU150" s="128" t="s">
        <v>76</v>
      </c>
      <c r="AY150" s="121" t="s">
        <v>117</v>
      </c>
      <c r="BK150" s="129">
        <f>SUM(BK151:BK168)</f>
        <v>0</v>
      </c>
    </row>
    <row r="151" spans="2:65" s="1" customFormat="1" ht="26">
      <c r="B151" s="19"/>
      <c r="C151" s="132" t="s">
        <v>8</v>
      </c>
      <c r="D151" s="132" t="s">
        <v>119</v>
      </c>
      <c r="E151" s="133" t="s">
        <v>179</v>
      </c>
      <c r="F151" s="134" t="s">
        <v>180</v>
      </c>
      <c r="G151" s="135" t="s">
        <v>122</v>
      </c>
      <c r="H151" s="136">
        <v>746</v>
      </c>
      <c r="I151" s="197">
        <v>0</v>
      </c>
      <c r="J151" s="137">
        <f>ROUND(I151*H151,2)</f>
        <v>0</v>
      </c>
      <c r="K151" s="71"/>
      <c r="L151" s="19"/>
      <c r="M151" s="138" t="s">
        <v>1</v>
      </c>
      <c r="N151" s="139" t="s">
        <v>34</v>
      </c>
      <c r="O151" s="140">
        <v>0.5</v>
      </c>
      <c r="P151" s="140">
        <f>O151*H151</f>
        <v>373</v>
      </c>
      <c r="Q151" s="140">
        <v>8.4250000000000005E-2</v>
      </c>
      <c r="R151" s="140">
        <f>Q151*H151</f>
        <v>62.850500000000004</v>
      </c>
      <c r="S151" s="140">
        <v>0</v>
      </c>
      <c r="T151" s="141">
        <f>S151*H151</f>
        <v>0</v>
      </c>
      <c r="AR151" s="142" t="s">
        <v>123</v>
      </c>
      <c r="AT151" s="142" t="s">
        <v>119</v>
      </c>
      <c r="AU151" s="142" t="s">
        <v>78</v>
      </c>
      <c r="AY151" s="8" t="s">
        <v>117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8" t="s">
        <v>76</v>
      </c>
      <c r="BK151" s="143">
        <f>ROUND(I151*H151,2)</f>
        <v>0</v>
      </c>
      <c r="BL151" s="8" t="s">
        <v>123</v>
      </c>
      <c r="BM151" s="142" t="s">
        <v>181</v>
      </c>
    </row>
    <row r="152" spans="2:65" s="1" customFormat="1" ht="13">
      <c r="B152" s="19"/>
      <c r="C152" s="145" t="s">
        <v>182</v>
      </c>
      <c r="D152" s="145" t="s">
        <v>156</v>
      </c>
      <c r="E152" s="146" t="s">
        <v>183</v>
      </c>
      <c r="F152" s="147" t="s">
        <v>184</v>
      </c>
      <c r="G152" s="148" t="s">
        <v>122</v>
      </c>
      <c r="H152" s="149">
        <v>704.98</v>
      </c>
      <c r="I152" s="198">
        <v>0</v>
      </c>
      <c r="J152" s="150">
        <f>ROUND(I152*H152,2)</f>
        <v>0</v>
      </c>
      <c r="K152" s="72"/>
      <c r="L152" s="151"/>
      <c r="M152" s="152" t="s">
        <v>1</v>
      </c>
      <c r="N152" s="153" t="s">
        <v>34</v>
      </c>
      <c r="O152" s="140">
        <v>0</v>
      </c>
      <c r="P152" s="140">
        <f>O152*H152</f>
        <v>0</v>
      </c>
      <c r="Q152" s="140">
        <v>0.13100000000000001</v>
      </c>
      <c r="R152" s="140">
        <f>Q152*H152</f>
        <v>92.352380000000011</v>
      </c>
      <c r="S152" s="140">
        <v>0</v>
      </c>
      <c r="T152" s="141">
        <f>S152*H152</f>
        <v>0</v>
      </c>
      <c r="AR152" s="142" t="s">
        <v>146</v>
      </c>
      <c r="AT152" s="142" t="s">
        <v>156</v>
      </c>
      <c r="AU152" s="142" t="s">
        <v>78</v>
      </c>
      <c r="AY152" s="8" t="s">
        <v>117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8" t="s">
        <v>76</v>
      </c>
      <c r="BK152" s="143">
        <f>ROUND(I152*H152,2)</f>
        <v>0</v>
      </c>
      <c r="BL152" s="8" t="s">
        <v>123</v>
      </c>
      <c r="BM152" s="142" t="s">
        <v>185</v>
      </c>
    </row>
    <row r="153" spans="2:65" s="156" customFormat="1" ht="12">
      <c r="B153" s="155"/>
      <c r="D153" s="157" t="s">
        <v>165</v>
      </c>
      <c r="F153" s="187" t="s">
        <v>391</v>
      </c>
      <c r="H153" s="159">
        <v>704.98</v>
      </c>
      <c r="K153" s="81"/>
      <c r="L153" s="155"/>
      <c r="M153" s="160"/>
      <c r="T153" s="161"/>
      <c r="AT153" s="162" t="s">
        <v>165</v>
      </c>
      <c r="AU153" s="162" t="s">
        <v>78</v>
      </c>
      <c r="AV153" s="156" t="s">
        <v>78</v>
      </c>
      <c r="AW153" s="156" t="s">
        <v>3</v>
      </c>
      <c r="AX153" s="156" t="s">
        <v>76</v>
      </c>
      <c r="AY153" s="162" t="s">
        <v>117</v>
      </c>
    </row>
    <row r="154" spans="2:65" s="1" customFormat="1" ht="26">
      <c r="B154" s="19"/>
      <c r="C154" s="145">
        <v>17</v>
      </c>
      <c r="D154" s="145" t="s">
        <v>156</v>
      </c>
      <c r="E154" s="146" t="s">
        <v>200</v>
      </c>
      <c r="F154" s="147" t="s">
        <v>361</v>
      </c>
      <c r="G154" s="148" t="s">
        <v>122</v>
      </c>
      <c r="H154" s="149">
        <v>24.72</v>
      </c>
      <c r="I154" s="198">
        <v>0</v>
      </c>
      <c r="J154" s="150">
        <f>ROUND(I154*H154,2)</f>
        <v>0</v>
      </c>
      <c r="K154" s="72"/>
      <c r="L154" s="151"/>
      <c r="M154" s="152" t="s">
        <v>1</v>
      </c>
      <c r="N154" s="153" t="s">
        <v>34</v>
      </c>
      <c r="O154" s="140">
        <v>0</v>
      </c>
      <c r="P154" s="140">
        <f>O154*H154</f>
        <v>0</v>
      </c>
      <c r="Q154" s="140">
        <v>0.17599999999999999</v>
      </c>
      <c r="R154" s="140">
        <f>Q154*H154</f>
        <v>4.3507199999999999</v>
      </c>
      <c r="S154" s="140">
        <v>0</v>
      </c>
      <c r="T154" s="141">
        <f>S154*H154</f>
        <v>0</v>
      </c>
      <c r="AR154" s="142" t="s">
        <v>146</v>
      </c>
      <c r="AT154" s="142" t="s">
        <v>156</v>
      </c>
      <c r="AU154" s="142" t="s">
        <v>78</v>
      </c>
      <c r="AY154" s="8" t="s">
        <v>117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8" t="s">
        <v>76</v>
      </c>
      <c r="BK154" s="143">
        <f>ROUND(I154*H154,2)</f>
        <v>0</v>
      </c>
      <c r="BL154" s="8" t="s">
        <v>123</v>
      </c>
      <c r="BM154" s="142" t="s">
        <v>201</v>
      </c>
    </row>
    <row r="155" spans="2:65" s="156" customFormat="1" ht="12">
      <c r="B155" s="155"/>
      <c r="D155" s="157" t="s">
        <v>165</v>
      </c>
      <c r="F155" s="187" t="s">
        <v>357</v>
      </c>
      <c r="H155" s="159">
        <v>24.72</v>
      </c>
      <c r="K155" s="81"/>
      <c r="L155" s="155"/>
      <c r="M155" s="160"/>
      <c r="T155" s="161"/>
      <c r="AT155" s="162" t="s">
        <v>165</v>
      </c>
      <c r="AU155" s="162" t="s">
        <v>78</v>
      </c>
      <c r="AV155" s="156" t="s">
        <v>78</v>
      </c>
      <c r="AW155" s="156" t="s">
        <v>3</v>
      </c>
      <c r="AX155" s="156" t="s">
        <v>76</v>
      </c>
      <c r="AY155" s="162" t="s">
        <v>117</v>
      </c>
    </row>
    <row r="156" spans="2:65" s="1" customFormat="1" ht="26">
      <c r="B156" s="19"/>
      <c r="C156" s="145" t="s">
        <v>188</v>
      </c>
      <c r="D156" s="145" t="s">
        <v>156</v>
      </c>
      <c r="E156" s="146" t="s">
        <v>189</v>
      </c>
      <c r="F156" s="147" t="s">
        <v>358</v>
      </c>
      <c r="G156" s="148" t="s">
        <v>122</v>
      </c>
      <c r="H156" s="149">
        <v>24.72</v>
      </c>
      <c r="I156" s="198">
        <v>0</v>
      </c>
      <c r="J156" s="150">
        <f>ROUND(I156*H156,2)</f>
        <v>0</v>
      </c>
      <c r="K156" s="72"/>
      <c r="L156" s="151"/>
      <c r="M156" s="152" t="s">
        <v>1</v>
      </c>
      <c r="N156" s="153" t="s">
        <v>34</v>
      </c>
      <c r="O156" s="140">
        <v>0</v>
      </c>
      <c r="P156" s="140">
        <f>O156*H156</f>
        <v>0</v>
      </c>
      <c r="Q156" s="140">
        <v>0.13100000000000001</v>
      </c>
      <c r="R156" s="140">
        <f>Q156*H156</f>
        <v>3.2383199999999999</v>
      </c>
      <c r="S156" s="140">
        <v>0</v>
      </c>
      <c r="T156" s="141">
        <f>S156*H156</f>
        <v>0</v>
      </c>
      <c r="AR156" s="142" t="s">
        <v>146</v>
      </c>
      <c r="AT156" s="142" t="s">
        <v>156</v>
      </c>
      <c r="AU156" s="142" t="s">
        <v>78</v>
      </c>
      <c r="AY156" s="8" t="s">
        <v>117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8" t="s">
        <v>76</v>
      </c>
      <c r="BK156" s="143">
        <f>ROUND(I156*H156,2)</f>
        <v>0</v>
      </c>
      <c r="BL156" s="8" t="s">
        <v>123</v>
      </c>
      <c r="BM156" s="142" t="s">
        <v>190</v>
      </c>
    </row>
    <row r="157" spans="2:65" s="156" customFormat="1" ht="12">
      <c r="B157" s="155"/>
      <c r="D157" s="157" t="s">
        <v>165</v>
      </c>
      <c r="F157" s="187" t="s">
        <v>357</v>
      </c>
      <c r="H157" s="159">
        <v>24.72</v>
      </c>
      <c r="K157" s="81"/>
      <c r="L157" s="155"/>
      <c r="M157" s="160"/>
      <c r="T157" s="161"/>
      <c r="AT157" s="162" t="s">
        <v>165</v>
      </c>
      <c r="AU157" s="162" t="s">
        <v>78</v>
      </c>
      <c r="AV157" s="156" t="s">
        <v>78</v>
      </c>
      <c r="AW157" s="156" t="s">
        <v>3</v>
      </c>
      <c r="AX157" s="156" t="s">
        <v>76</v>
      </c>
      <c r="AY157" s="162" t="s">
        <v>117</v>
      </c>
    </row>
    <row r="158" spans="2:65" s="1" customFormat="1" ht="26">
      <c r="B158" s="19"/>
      <c r="C158" s="132">
        <v>19</v>
      </c>
      <c r="D158" s="132" t="s">
        <v>119</v>
      </c>
      <c r="E158" s="133" t="s">
        <v>186</v>
      </c>
      <c r="F158" s="134" t="s">
        <v>198</v>
      </c>
      <c r="G158" s="135" t="s">
        <v>122</v>
      </c>
      <c r="H158" s="136">
        <v>24</v>
      </c>
      <c r="I158" s="197">
        <v>0</v>
      </c>
      <c r="J158" s="137">
        <f>ROUND(I158*H158,2)</f>
        <v>0</v>
      </c>
      <c r="K158" s="71"/>
      <c r="L158" s="19"/>
      <c r="M158" s="138" t="s">
        <v>1</v>
      </c>
      <c r="N158" s="139" t="s">
        <v>34</v>
      </c>
      <c r="O158" s="140">
        <v>0.72</v>
      </c>
      <c r="P158" s="140">
        <f>O158*H158</f>
        <v>17.28</v>
      </c>
      <c r="Q158" s="140">
        <v>8.4250000000000005E-2</v>
      </c>
      <c r="R158" s="140">
        <f>Q158*H158</f>
        <v>2.0220000000000002</v>
      </c>
      <c r="S158" s="140">
        <v>0</v>
      </c>
      <c r="T158" s="141">
        <f>S158*H158</f>
        <v>0</v>
      </c>
      <c r="AR158" s="142" t="s">
        <v>123</v>
      </c>
      <c r="AT158" s="142" t="s">
        <v>119</v>
      </c>
      <c r="AU158" s="142" t="s">
        <v>78</v>
      </c>
      <c r="AY158" s="8" t="s">
        <v>117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8" t="s">
        <v>76</v>
      </c>
      <c r="BK158" s="143">
        <f>ROUND(I158*H158,2)</f>
        <v>0</v>
      </c>
      <c r="BL158" s="8" t="s">
        <v>123</v>
      </c>
      <c r="BM158" s="142" t="s">
        <v>187</v>
      </c>
    </row>
    <row r="159" spans="2:65" s="1" customFormat="1" ht="26">
      <c r="B159" s="19"/>
      <c r="C159" s="145">
        <v>20</v>
      </c>
      <c r="D159" s="145" t="s">
        <v>156</v>
      </c>
      <c r="E159" s="146" t="s">
        <v>189</v>
      </c>
      <c r="F159" s="147" t="s">
        <v>362</v>
      </c>
      <c r="G159" s="148" t="s">
        <v>122</v>
      </c>
      <c r="H159" s="149">
        <v>24.72</v>
      </c>
      <c r="I159" s="198">
        <v>0</v>
      </c>
      <c r="J159" s="150">
        <f>ROUND(I159*H159,2)</f>
        <v>0</v>
      </c>
      <c r="K159" s="72"/>
      <c r="L159" s="151"/>
      <c r="M159" s="152" t="s">
        <v>1</v>
      </c>
      <c r="N159" s="153" t="s">
        <v>34</v>
      </c>
      <c r="O159" s="140">
        <v>0</v>
      </c>
      <c r="P159" s="140">
        <f>O159*H159</f>
        <v>0</v>
      </c>
      <c r="Q159" s="140">
        <v>0.13100000000000001</v>
      </c>
      <c r="R159" s="140">
        <f>Q159*H159</f>
        <v>3.2383199999999999</v>
      </c>
      <c r="S159" s="140">
        <v>0</v>
      </c>
      <c r="T159" s="141">
        <f>S159*H159</f>
        <v>0</v>
      </c>
      <c r="AR159" s="142" t="s">
        <v>146</v>
      </c>
      <c r="AT159" s="142" t="s">
        <v>156</v>
      </c>
      <c r="AU159" s="142" t="s">
        <v>78</v>
      </c>
      <c r="AY159" s="8" t="s">
        <v>117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8" t="s">
        <v>76</v>
      </c>
      <c r="BK159" s="143">
        <f>ROUND(I159*H159,2)</f>
        <v>0</v>
      </c>
      <c r="BL159" s="8" t="s">
        <v>123</v>
      </c>
      <c r="BM159" s="142" t="s">
        <v>190</v>
      </c>
    </row>
    <row r="160" spans="2:65" s="156" customFormat="1" ht="12">
      <c r="B160" s="155"/>
      <c r="D160" s="157" t="s">
        <v>165</v>
      </c>
      <c r="F160" s="187" t="s">
        <v>357</v>
      </c>
      <c r="H160" s="159">
        <v>24.72</v>
      </c>
      <c r="K160" s="81"/>
      <c r="L160" s="155"/>
      <c r="M160" s="160"/>
      <c r="T160" s="161"/>
      <c r="AT160" s="162" t="s">
        <v>165</v>
      </c>
      <c r="AU160" s="162" t="s">
        <v>78</v>
      </c>
      <c r="AV160" s="156" t="s">
        <v>78</v>
      </c>
      <c r="AW160" s="156" t="s">
        <v>3</v>
      </c>
      <c r="AX160" s="156" t="s">
        <v>76</v>
      </c>
      <c r="AY160" s="162" t="s">
        <v>117</v>
      </c>
    </row>
    <row r="161" spans="2:65" s="1" customFormat="1" ht="26">
      <c r="B161" s="19"/>
      <c r="C161" s="132">
        <v>21</v>
      </c>
      <c r="D161" s="132" t="s">
        <v>119</v>
      </c>
      <c r="E161" s="133" t="s">
        <v>192</v>
      </c>
      <c r="F161" s="134" t="s">
        <v>193</v>
      </c>
      <c r="G161" s="135" t="s">
        <v>122</v>
      </c>
      <c r="H161" s="136">
        <v>98</v>
      </c>
      <c r="I161" s="197">
        <v>0</v>
      </c>
      <c r="J161" s="137">
        <f>ROUND(I161*H161,2)</f>
        <v>0</v>
      </c>
      <c r="K161" s="71"/>
      <c r="L161" s="19"/>
      <c r="M161" s="138" t="s">
        <v>1</v>
      </c>
      <c r="N161" s="139" t="s">
        <v>34</v>
      </c>
      <c r="O161" s="140">
        <v>0.62</v>
      </c>
      <c r="P161" s="140">
        <f>O161*H161</f>
        <v>60.76</v>
      </c>
      <c r="Q161" s="140">
        <v>8.5650000000000004E-2</v>
      </c>
      <c r="R161" s="140">
        <f>Q161*H161</f>
        <v>8.3937000000000008</v>
      </c>
      <c r="S161" s="140">
        <v>0</v>
      </c>
      <c r="T161" s="141">
        <f>S161*H161</f>
        <v>0</v>
      </c>
      <c r="AR161" s="142" t="s">
        <v>123</v>
      </c>
      <c r="AT161" s="142" t="s">
        <v>119</v>
      </c>
      <c r="AU161" s="142" t="s">
        <v>78</v>
      </c>
      <c r="AY161" s="8" t="s">
        <v>117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8" t="s">
        <v>76</v>
      </c>
      <c r="BK161" s="143">
        <f>ROUND(I161*H161,2)</f>
        <v>0</v>
      </c>
      <c r="BL161" s="8" t="s">
        <v>123</v>
      </c>
      <c r="BM161" s="142" t="s">
        <v>194</v>
      </c>
    </row>
    <row r="162" spans="2:65" s="1" customFormat="1" ht="13">
      <c r="B162" s="19"/>
      <c r="C162" s="145">
        <v>22</v>
      </c>
      <c r="D162" s="145" t="s">
        <v>156</v>
      </c>
      <c r="E162" s="146" t="s">
        <v>195</v>
      </c>
      <c r="F162" s="147" t="s">
        <v>359</v>
      </c>
      <c r="G162" s="148" t="s">
        <v>122</v>
      </c>
      <c r="H162" s="149">
        <v>98.98</v>
      </c>
      <c r="I162" s="198">
        <v>0</v>
      </c>
      <c r="J162" s="150">
        <f>ROUND(I162*H162,2)</f>
        <v>0</v>
      </c>
      <c r="K162" s="72"/>
      <c r="L162" s="151"/>
      <c r="M162" s="152" t="s">
        <v>1</v>
      </c>
      <c r="N162" s="153" t="s">
        <v>34</v>
      </c>
      <c r="O162" s="140">
        <v>0</v>
      </c>
      <c r="P162" s="140">
        <f>O162*H162</f>
        <v>0</v>
      </c>
      <c r="Q162" s="140">
        <v>0.17599999999999999</v>
      </c>
      <c r="R162" s="140">
        <f>Q162*H162</f>
        <v>17.420480000000001</v>
      </c>
      <c r="S162" s="140">
        <v>0</v>
      </c>
      <c r="T162" s="141">
        <f>S162*H162</f>
        <v>0</v>
      </c>
      <c r="AR162" s="142" t="s">
        <v>146</v>
      </c>
      <c r="AT162" s="142" t="s">
        <v>156</v>
      </c>
      <c r="AU162" s="142" t="s">
        <v>78</v>
      </c>
      <c r="AY162" s="8" t="s">
        <v>117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8" t="s">
        <v>76</v>
      </c>
      <c r="BK162" s="143">
        <f>ROUND(I162*H162,2)</f>
        <v>0</v>
      </c>
      <c r="BL162" s="8" t="s">
        <v>123</v>
      </c>
      <c r="BM162" s="142" t="s">
        <v>196</v>
      </c>
    </row>
    <row r="163" spans="2:65" s="156" customFormat="1">
      <c r="B163" s="155"/>
      <c r="D163" s="157" t="s">
        <v>165</v>
      </c>
      <c r="E163" s="162" t="s">
        <v>1</v>
      </c>
      <c r="F163" s="158">
        <v>98</v>
      </c>
      <c r="H163" s="159">
        <v>98</v>
      </c>
      <c r="K163" s="81"/>
      <c r="L163" s="155"/>
      <c r="M163" s="160"/>
      <c r="T163" s="161"/>
      <c r="AT163" s="162" t="s">
        <v>165</v>
      </c>
      <c r="AU163" s="162" t="s">
        <v>78</v>
      </c>
      <c r="AV163" s="156" t="s">
        <v>78</v>
      </c>
      <c r="AW163" s="156" t="s">
        <v>26</v>
      </c>
      <c r="AX163" s="156" t="s">
        <v>69</v>
      </c>
      <c r="AY163" s="162" t="s">
        <v>117</v>
      </c>
    </row>
    <row r="164" spans="2:65" s="181" customFormat="1" ht="12">
      <c r="B164" s="180"/>
      <c r="D164" s="157" t="s">
        <v>165</v>
      </c>
      <c r="E164" s="182" t="s">
        <v>1</v>
      </c>
      <c r="F164" s="183" t="s">
        <v>166</v>
      </c>
      <c r="H164" s="184">
        <v>98</v>
      </c>
      <c r="K164" s="195"/>
      <c r="L164" s="180"/>
      <c r="M164" s="185"/>
      <c r="T164" s="186"/>
      <c r="AT164" s="182" t="s">
        <v>165</v>
      </c>
      <c r="AU164" s="182" t="s">
        <v>78</v>
      </c>
      <c r="AV164" s="181" t="s">
        <v>128</v>
      </c>
      <c r="AW164" s="181" t="s">
        <v>26</v>
      </c>
      <c r="AX164" s="181" t="s">
        <v>76</v>
      </c>
      <c r="AY164" s="182" t="s">
        <v>117</v>
      </c>
    </row>
    <row r="165" spans="2:65" s="156" customFormat="1" ht="12">
      <c r="B165" s="155"/>
      <c r="D165" s="157" t="s">
        <v>165</v>
      </c>
      <c r="F165" s="187" t="s">
        <v>363</v>
      </c>
      <c r="H165" s="159">
        <v>98.98</v>
      </c>
      <c r="K165" s="81"/>
      <c r="L165" s="155"/>
      <c r="M165" s="160"/>
      <c r="T165" s="161"/>
      <c r="AT165" s="162" t="s">
        <v>165</v>
      </c>
      <c r="AU165" s="162" t="s">
        <v>78</v>
      </c>
      <c r="AV165" s="156" t="s">
        <v>78</v>
      </c>
      <c r="AW165" s="156" t="s">
        <v>3</v>
      </c>
      <c r="AX165" s="156" t="s">
        <v>76</v>
      </c>
      <c r="AY165" s="162" t="s">
        <v>117</v>
      </c>
    </row>
    <row r="166" spans="2:65" s="1" customFormat="1" ht="26">
      <c r="B166" s="19"/>
      <c r="C166" s="132">
        <v>23</v>
      </c>
      <c r="D166" s="132" t="s">
        <v>119</v>
      </c>
      <c r="E166" s="133" t="s">
        <v>197</v>
      </c>
      <c r="F166" s="134" t="s">
        <v>198</v>
      </c>
      <c r="G166" s="135" t="s">
        <v>122</v>
      </c>
      <c r="H166" s="136">
        <v>24</v>
      </c>
      <c r="I166" s="197">
        <v>0</v>
      </c>
      <c r="J166" s="137">
        <f>ROUND(I166*H166,2)</f>
        <v>0</v>
      </c>
      <c r="K166" s="71"/>
      <c r="L166" s="19"/>
      <c r="M166" s="138" t="s">
        <v>1</v>
      </c>
      <c r="N166" s="139" t="s">
        <v>34</v>
      </c>
      <c r="O166" s="140">
        <v>0.78400000000000003</v>
      </c>
      <c r="P166" s="140">
        <f>O166*H166</f>
        <v>18.816000000000003</v>
      </c>
      <c r="Q166" s="140">
        <v>8.5650000000000004E-2</v>
      </c>
      <c r="R166" s="140">
        <f>Q166*H166</f>
        <v>2.0556000000000001</v>
      </c>
      <c r="S166" s="140">
        <v>0</v>
      </c>
      <c r="T166" s="141">
        <f>S166*H166</f>
        <v>0</v>
      </c>
      <c r="AR166" s="142" t="s">
        <v>123</v>
      </c>
      <c r="AT166" s="142" t="s">
        <v>119</v>
      </c>
      <c r="AU166" s="142" t="s">
        <v>78</v>
      </c>
      <c r="AY166" s="8" t="s">
        <v>117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8" t="s">
        <v>76</v>
      </c>
      <c r="BK166" s="143">
        <f>ROUND(I166*H166,2)</f>
        <v>0</v>
      </c>
      <c r="BL166" s="8" t="s">
        <v>123</v>
      </c>
      <c r="BM166" s="142" t="s">
        <v>199</v>
      </c>
    </row>
    <row r="167" spans="2:65" s="1" customFormat="1" ht="26">
      <c r="B167" s="19"/>
      <c r="C167" s="145">
        <v>24</v>
      </c>
      <c r="D167" s="145" t="s">
        <v>156</v>
      </c>
      <c r="E167" s="146" t="s">
        <v>200</v>
      </c>
      <c r="F167" s="147" t="s">
        <v>360</v>
      </c>
      <c r="G167" s="148" t="s">
        <v>122</v>
      </c>
      <c r="H167" s="149">
        <v>24.72</v>
      </c>
      <c r="I167" s="198">
        <v>0</v>
      </c>
      <c r="J167" s="150">
        <f>ROUND(I167*H167,2)</f>
        <v>0</v>
      </c>
      <c r="K167" s="72"/>
      <c r="L167" s="151"/>
      <c r="M167" s="152" t="s">
        <v>1</v>
      </c>
      <c r="N167" s="153" t="s">
        <v>34</v>
      </c>
      <c r="O167" s="140">
        <v>0</v>
      </c>
      <c r="P167" s="140">
        <f>O167*H167</f>
        <v>0</v>
      </c>
      <c r="Q167" s="140">
        <v>0.17599999999999999</v>
      </c>
      <c r="R167" s="140">
        <f>Q167*H167</f>
        <v>4.3507199999999999</v>
      </c>
      <c r="S167" s="140">
        <v>0</v>
      </c>
      <c r="T167" s="141">
        <f>S167*H167</f>
        <v>0</v>
      </c>
      <c r="AR167" s="142" t="s">
        <v>146</v>
      </c>
      <c r="AT167" s="142" t="s">
        <v>156</v>
      </c>
      <c r="AU167" s="142" t="s">
        <v>78</v>
      </c>
      <c r="AY167" s="8" t="s">
        <v>117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8" t="s">
        <v>76</v>
      </c>
      <c r="BK167" s="143">
        <f>ROUND(I167*H167,2)</f>
        <v>0</v>
      </c>
      <c r="BL167" s="8" t="s">
        <v>123</v>
      </c>
      <c r="BM167" s="142" t="s">
        <v>201</v>
      </c>
    </row>
    <row r="168" spans="2:65" s="156" customFormat="1" ht="12">
      <c r="B168" s="155"/>
      <c r="D168" s="157" t="s">
        <v>165</v>
      </c>
      <c r="F168" s="187" t="s">
        <v>357</v>
      </c>
      <c r="H168" s="159">
        <v>24.72</v>
      </c>
      <c r="K168" s="81"/>
      <c r="L168" s="155"/>
      <c r="M168" s="160"/>
      <c r="T168" s="161"/>
      <c r="AT168" s="162" t="s">
        <v>165</v>
      </c>
      <c r="AU168" s="162" t="s">
        <v>78</v>
      </c>
      <c r="AV168" s="156" t="s">
        <v>78</v>
      </c>
      <c r="AW168" s="156" t="s">
        <v>3</v>
      </c>
      <c r="AX168" s="156" t="s">
        <v>76</v>
      </c>
      <c r="AY168" s="162" t="s">
        <v>117</v>
      </c>
    </row>
    <row r="169" spans="2:65" s="120" customFormat="1" ht="13">
      <c r="B169" s="119"/>
      <c r="D169" s="121" t="s">
        <v>68</v>
      </c>
      <c r="E169" s="130" t="s">
        <v>202</v>
      </c>
      <c r="F169" s="130" t="s">
        <v>203</v>
      </c>
      <c r="J169" s="131">
        <f>SUM(J170:J174)</f>
        <v>0</v>
      </c>
      <c r="K169" s="80"/>
      <c r="L169" s="124"/>
      <c r="M169" s="125"/>
      <c r="P169" s="126">
        <f>SUM(P170:P174)</f>
        <v>30.231999999999999</v>
      </c>
      <c r="R169" s="126">
        <f>SUM(R170:R174)</f>
        <v>58.339199999999998</v>
      </c>
      <c r="T169" s="127">
        <f>SUM(T170:T174)</f>
        <v>0</v>
      </c>
      <c r="AR169" s="121" t="s">
        <v>76</v>
      </c>
      <c r="AT169" s="128" t="s">
        <v>68</v>
      </c>
      <c r="AU169" s="128" t="s">
        <v>76</v>
      </c>
      <c r="AY169" s="121" t="s">
        <v>117</v>
      </c>
      <c r="BK169" s="129">
        <f>SUM(BK170:BK174)</f>
        <v>0</v>
      </c>
    </row>
    <row r="170" spans="2:65" s="1" customFormat="1" ht="26">
      <c r="B170" s="19"/>
      <c r="C170" s="132">
        <v>25</v>
      </c>
      <c r="D170" s="132" t="s">
        <v>119</v>
      </c>
      <c r="E170" s="133" t="s">
        <v>204</v>
      </c>
      <c r="F170" s="134" t="s">
        <v>205</v>
      </c>
      <c r="G170" s="135" t="s">
        <v>122</v>
      </c>
      <c r="H170" s="136">
        <v>120</v>
      </c>
      <c r="I170" s="197">
        <v>0</v>
      </c>
      <c r="J170" s="137">
        <f>ROUND(I170*H170,2)</f>
        <v>0</v>
      </c>
      <c r="K170" s="71"/>
      <c r="L170" s="19"/>
      <c r="M170" s="138" t="s">
        <v>1</v>
      </c>
      <c r="N170" s="139" t="s">
        <v>34</v>
      </c>
      <c r="O170" s="140">
        <v>0.19</v>
      </c>
      <c r="P170" s="140">
        <f>O170*H170</f>
        <v>22.8</v>
      </c>
      <c r="Q170" s="140">
        <v>0.12966</v>
      </c>
      <c r="R170" s="140">
        <f>Q170*H170</f>
        <v>15.559200000000001</v>
      </c>
      <c r="S170" s="140">
        <v>0</v>
      </c>
      <c r="T170" s="141">
        <f>S170*H170</f>
        <v>0</v>
      </c>
      <c r="AR170" s="142" t="s">
        <v>123</v>
      </c>
      <c r="AT170" s="142" t="s">
        <v>119</v>
      </c>
      <c r="AU170" s="142" t="s">
        <v>78</v>
      </c>
      <c r="AY170" s="8" t="s">
        <v>117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8" t="s">
        <v>76</v>
      </c>
      <c r="BK170" s="143">
        <f>ROUND(I170*H170,2)</f>
        <v>0</v>
      </c>
      <c r="BL170" s="8" t="s">
        <v>123</v>
      </c>
      <c r="BM170" s="142" t="s">
        <v>206</v>
      </c>
    </row>
    <row r="171" spans="2:65" s="1" customFormat="1" ht="13">
      <c r="B171" s="19"/>
      <c r="C171" s="132">
        <v>26</v>
      </c>
      <c r="D171" s="132" t="s">
        <v>119</v>
      </c>
      <c r="E171" s="133" t="s">
        <v>207</v>
      </c>
      <c r="F171" s="134" t="s">
        <v>208</v>
      </c>
      <c r="G171" s="135" t="s">
        <v>122</v>
      </c>
      <c r="H171" s="136">
        <v>120</v>
      </c>
      <c r="I171" s="197">
        <v>0</v>
      </c>
      <c r="J171" s="137">
        <f>ROUND(I171*H171,2)</f>
        <v>0</v>
      </c>
      <c r="K171" s="71"/>
      <c r="L171" s="19"/>
      <c r="M171" s="138" t="s">
        <v>1</v>
      </c>
      <c r="N171" s="139" t="s">
        <v>34</v>
      </c>
      <c r="O171" s="140">
        <v>5.8000000000000003E-2</v>
      </c>
      <c r="P171" s="140">
        <f>O171*H171</f>
        <v>6.96</v>
      </c>
      <c r="Q171" s="140">
        <v>0.34499999999999997</v>
      </c>
      <c r="R171" s="140">
        <f>Q171*H171</f>
        <v>41.4</v>
      </c>
      <c r="S171" s="140">
        <v>0</v>
      </c>
      <c r="T171" s="141">
        <f>S171*H171</f>
        <v>0</v>
      </c>
      <c r="AR171" s="142" t="s">
        <v>123</v>
      </c>
      <c r="AT171" s="142" t="s">
        <v>119</v>
      </c>
      <c r="AU171" s="142" t="s">
        <v>78</v>
      </c>
      <c r="AY171" s="8" t="s">
        <v>117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8" t="s">
        <v>76</v>
      </c>
      <c r="BK171" s="143">
        <f>ROUND(I171*H171,2)</f>
        <v>0</v>
      </c>
      <c r="BL171" s="8" t="s">
        <v>123</v>
      </c>
      <c r="BM171" s="142" t="s">
        <v>209</v>
      </c>
    </row>
    <row r="172" spans="2:65" s="156" customFormat="1" ht="12">
      <c r="B172" s="155"/>
      <c r="D172" s="157" t="s">
        <v>165</v>
      </c>
      <c r="E172" s="162" t="s">
        <v>1</v>
      </c>
      <c r="F172" s="158" t="s">
        <v>210</v>
      </c>
      <c r="H172" s="159">
        <v>120</v>
      </c>
      <c r="K172" s="81"/>
      <c r="L172" s="155"/>
      <c r="M172" s="160"/>
      <c r="T172" s="161"/>
      <c r="AT172" s="162" t="s">
        <v>165</v>
      </c>
      <c r="AU172" s="162" t="s">
        <v>78</v>
      </c>
      <c r="AV172" s="156" t="s">
        <v>78</v>
      </c>
      <c r="AW172" s="156" t="s">
        <v>26</v>
      </c>
      <c r="AX172" s="156" t="s">
        <v>76</v>
      </c>
      <c r="AY172" s="162" t="s">
        <v>117</v>
      </c>
    </row>
    <row r="173" spans="2:65" s="1" customFormat="1" ht="26">
      <c r="B173" s="19"/>
      <c r="C173" s="132">
        <v>27</v>
      </c>
      <c r="D173" s="132" t="s">
        <v>119</v>
      </c>
      <c r="E173" s="164" t="s">
        <v>405</v>
      </c>
      <c r="F173" s="134" t="s">
        <v>354</v>
      </c>
      <c r="G173" s="135" t="s">
        <v>321</v>
      </c>
      <c r="H173" s="136">
        <v>4</v>
      </c>
      <c r="I173" s="197">
        <v>0</v>
      </c>
      <c r="J173" s="137">
        <f>ROUND(I173*H173,2)</f>
        <v>0</v>
      </c>
      <c r="K173" s="71"/>
      <c r="L173" s="170"/>
      <c r="M173" s="138" t="s">
        <v>1</v>
      </c>
      <c r="N173" s="139" t="s">
        <v>34</v>
      </c>
      <c r="O173" s="140">
        <v>5.8000000000000003E-2</v>
      </c>
      <c r="P173" s="140">
        <f>O173*H173</f>
        <v>0.23200000000000001</v>
      </c>
      <c r="Q173" s="140">
        <v>0.34499999999999997</v>
      </c>
      <c r="R173" s="140">
        <f>Q173*H173</f>
        <v>1.38</v>
      </c>
      <c r="S173" s="140">
        <v>0</v>
      </c>
      <c r="T173" s="141">
        <f>S173*H173</f>
        <v>0</v>
      </c>
      <c r="AR173" s="142" t="s">
        <v>123</v>
      </c>
      <c r="AT173" s="142" t="s">
        <v>119</v>
      </c>
      <c r="AU173" s="142" t="s">
        <v>78</v>
      </c>
      <c r="AY173" s="8" t="s">
        <v>117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8" t="s">
        <v>76</v>
      </c>
      <c r="BK173" s="143">
        <f>ROUND(I173*H173,2)</f>
        <v>0</v>
      </c>
      <c r="BL173" s="8" t="s">
        <v>123</v>
      </c>
      <c r="BM173" s="142" t="s">
        <v>209</v>
      </c>
    </row>
    <row r="174" spans="2:65" s="1" customFormat="1" ht="26">
      <c r="B174" s="19"/>
      <c r="C174" s="132">
        <v>28</v>
      </c>
      <c r="D174" s="132" t="s">
        <v>119</v>
      </c>
      <c r="E174" s="133" t="s">
        <v>211</v>
      </c>
      <c r="F174" s="134" t="s">
        <v>212</v>
      </c>
      <c r="G174" s="135" t="s">
        <v>122</v>
      </c>
      <c r="H174" s="136">
        <v>120</v>
      </c>
      <c r="I174" s="197">
        <v>0</v>
      </c>
      <c r="J174" s="137">
        <f>ROUND(I174*H174,2)</f>
        <v>0</v>
      </c>
      <c r="K174" s="71"/>
      <c r="L174" s="19"/>
      <c r="M174" s="138" t="s">
        <v>1</v>
      </c>
      <c r="N174" s="139" t="s">
        <v>34</v>
      </c>
      <c r="O174" s="140">
        <v>2E-3</v>
      </c>
      <c r="P174" s="140">
        <f>O174*H174</f>
        <v>0.24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123</v>
      </c>
      <c r="AT174" s="142" t="s">
        <v>119</v>
      </c>
      <c r="AU174" s="142" t="s">
        <v>78</v>
      </c>
      <c r="AY174" s="8" t="s">
        <v>117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8" t="s">
        <v>76</v>
      </c>
      <c r="BK174" s="143">
        <f>ROUND(I174*H174,2)</f>
        <v>0</v>
      </c>
      <c r="BL174" s="8" t="s">
        <v>123</v>
      </c>
      <c r="BM174" s="142" t="s">
        <v>213</v>
      </c>
    </row>
    <row r="175" spans="2:65" s="120" customFormat="1" ht="13">
      <c r="B175" s="119"/>
      <c r="D175" s="121" t="s">
        <v>68</v>
      </c>
      <c r="E175" s="130" t="s">
        <v>146</v>
      </c>
      <c r="F175" s="130" t="s">
        <v>214</v>
      </c>
      <c r="J175" s="131">
        <f>SUM(J176:J194)</f>
        <v>0</v>
      </c>
      <c r="K175" s="80"/>
      <c r="L175" s="124"/>
      <c r="M175" s="125"/>
      <c r="P175" s="126">
        <f>SUM(P177:P194)</f>
        <v>171.13607499999998</v>
      </c>
      <c r="R175" s="126">
        <f>SUM(R177:R194)</f>
        <v>45.540670000000006</v>
      </c>
      <c r="T175" s="127">
        <f>SUM(T177:T194)</f>
        <v>0</v>
      </c>
      <c r="AR175" s="121" t="s">
        <v>76</v>
      </c>
      <c r="AT175" s="128" t="s">
        <v>68</v>
      </c>
      <c r="AU175" s="128" t="s">
        <v>76</v>
      </c>
      <c r="AY175" s="121" t="s">
        <v>117</v>
      </c>
      <c r="BK175" s="129">
        <f>SUM(BK176:BK194)</f>
        <v>0</v>
      </c>
    </row>
    <row r="176" spans="2:65" s="1" customFormat="1" ht="26">
      <c r="B176" s="19"/>
      <c r="C176" s="132">
        <v>29</v>
      </c>
      <c r="D176" s="132" t="s">
        <v>119</v>
      </c>
      <c r="E176" s="133" t="s">
        <v>355</v>
      </c>
      <c r="F176" s="134" t="s">
        <v>356</v>
      </c>
      <c r="G176" s="135" t="s">
        <v>234</v>
      </c>
      <c r="H176" s="136">
        <v>8</v>
      </c>
      <c r="I176" s="197">
        <v>0</v>
      </c>
      <c r="J176" s="137">
        <f>ROUND(I176*H176,2)</f>
        <v>0</v>
      </c>
      <c r="K176" s="71"/>
      <c r="L176" s="19"/>
      <c r="M176" s="138" t="s">
        <v>1</v>
      </c>
      <c r="N176" s="139" t="s">
        <v>34</v>
      </c>
      <c r="O176" s="140">
        <v>1.1220000000000001</v>
      </c>
      <c r="P176" s="140">
        <f>O176*H176</f>
        <v>8.9760000000000009</v>
      </c>
      <c r="Q176" s="140">
        <v>0</v>
      </c>
      <c r="R176" s="140">
        <f>Q176*H176</f>
        <v>0</v>
      </c>
      <c r="S176" s="140">
        <v>0</v>
      </c>
      <c r="T176" s="141">
        <f>S176*H176</f>
        <v>0</v>
      </c>
      <c r="AR176" s="142" t="s">
        <v>123</v>
      </c>
      <c r="AT176" s="142" t="s">
        <v>119</v>
      </c>
      <c r="AU176" s="142" t="s">
        <v>78</v>
      </c>
      <c r="AY176" s="8" t="s">
        <v>117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8" t="s">
        <v>76</v>
      </c>
      <c r="BK176" s="143">
        <f>ROUND(I176*H176,2)</f>
        <v>0</v>
      </c>
      <c r="BL176" s="8" t="s">
        <v>123</v>
      </c>
      <c r="BM176" s="142" t="s">
        <v>217</v>
      </c>
    </row>
    <row r="177" spans="2:65" s="1" customFormat="1" ht="26">
      <c r="B177" s="19"/>
      <c r="C177" s="132">
        <v>30</v>
      </c>
      <c r="D177" s="132" t="s">
        <v>119</v>
      </c>
      <c r="E177" s="133" t="s">
        <v>215</v>
      </c>
      <c r="F177" s="134" t="s">
        <v>216</v>
      </c>
      <c r="G177" s="135" t="s">
        <v>134</v>
      </c>
      <c r="H177" s="136">
        <v>58.225000000000001</v>
      </c>
      <c r="I177" s="197">
        <v>0</v>
      </c>
      <c r="J177" s="137">
        <f>ROUND(I177*H177,2)</f>
        <v>0</v>
      </c>
      <c r="K177" s="71"/>
      <c r="L177" s="19"/>
      <c r="M177" s="138" t="s">
        <v>1</v>
      </c>
      <c r="N177" s="139" t="s">
        <v>34</v>
      </c>
      <c r="O177" s="140">
        <v>1.1220000000000001</v>
      </c>
      <c r="P177" s="140">
        <f>O177*H177</f>
        <v>65.328450000000004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123</v>
      </c>
      <c r="AT177" s="142" t="s">
        <v>119</v>
      </c>
      <c r="AU177" s="142" t="s">
        <v>78</v>
      </c>
      <c r="AY177" s="8" t="s">
        <v>117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8" t="s">
        <v>76</v>
      </c>
      <c r="BK177" s="143">
        <f>ROUND(I177*H177,2)</f>
        <v>0</v>
      </c>
      <c r="BL177" s="8" t="s">
        <v>123</v>
      </c>
      <c r="BM177" s="142" t="s">
        <v>217</v>
      </c>
    </row>
    <row r="178" spans="2:65" s="156" customFormat="1" ht="12">
      <c r="B178" s="155"/>
      <c r="D178" s="157" t="s">
        <v>165</v>
      </c>
      <c r="E178" s="162" t="s">
        <v>1</v>
      </c>
      <c r="F178" s="158" t="s">
        <v>424</v>
      </c>
      <c r="H178" s="159">
        <v>58.225000000000001</v>
      </c>
      <c r="K178" s="81"/>
      <c r="L178" s="155"/>
      <c r="M178" s="160"/>
      <c r="T178" s="161"/>
      <c r="AT178" s="162" t="s">
        <v>165</v>
      </c>
      <c r="AU178" s="162" t="s">
        <v>78</v>
      </c>
      <c r="AV178" s="156" t="s">
        <v>78</v>
      </c>
      <c r="AW178" s="156" t="s">
        <v>26</v>
      </c>
      <c r="AX178" s="156" t="s">
        <v>76</v>
      </c>
      <c r="AY178" s="162" t="s">
        <v>117</v>
      </c>
    </row>
    <row r="179" spans="2:65" s="1" customFormat="1" ht="13">
      <c r="B179" s="19"/>
      <c r="C179" s="132">
        <v>31</v>
      </c>
      <c r="D179" s="132" t="s">
        <v>119</v>
      </c>
      <c r="E179" s="133" t="s">
        <v>147</v>
      </c>
      <c r="F179" s="134" t="s">
        <v>148</v>
      </c>
      <c r="G179" s="135" t="s">
        <v>134</v>
      </c>
      <c r="H179" s="136">
        <v>11.824999999999999</v>
      </c>
      <c r="I179" s="197">
        <v>0</v>
      </c>
      <c r="J179" s="137">
        <f>ROUND(I179*H179,2)</f>
        <v>0</v>
      </c>
      <c r="K179" s="71"/>
      <c r="L179" s="19"/>
      <c r="M179" s="138" t="s">
        <v>1</v>
      </c>
      <c r="N179" s="139" t="s">
        <v>34</v>
      </c>
      <c r="O179" s="140">
        <v>8.9999999999999993E-3</v>
      </c>
      <c r="P179" s="140">
        <f>O179*H179</f>
        <v>0.10642499999999999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AR179" s="142" t="s">
        <v>123</v>
      </c>
      <c r="AT179" s="142" t="s">
        <v>119</v>
      </c>
      <c r="AU179" s="142" t="s">
        <v>78</v>
      </c>
      <c r="AY179" s="8" t="s">
        <v>117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8" t="s">
        <v>76</v>
      </c>
      <c r="BK179" s="143">
        <f>ROUND(I179*H179,2)</f>
        <v>0</v>
      </c>
      <c r="BL179" s="8" t="s">
        <v>123</v>
      </c>
      <c r="BM179" s="142" t="s">
        <v>218</v>
      </c>
    </row>
    <row r="180" spans="2:65" s="1" customFormat="1" ht="26">
      <c r="B180" s="19"/>
      <c r="C180" s="132">
        <v>32</v>
      </c>
      <c r="D180" s="132" t="s">
        <v>119</v>
      </c>
      <c r="E180" s="133" t="s">
        <v>219</v>
      </c>
      <c r="F180" s="134" t="s">
        <v>220</v>
      </c>
      <c r="G180" s="135" t="s">
        <v>134</v>
      </c>
      <c r="H180" s="136">
        <v>73.400000000000006</v>
      </c>
      <c r="I180" s="197">
        <v>0</v>
      </c>
      <c r="J180" s="137">
        <f>ROUND(I180*H180,2)</f>
        <v>0</v>
      </c>
      <c r="K180" s="71"/>
      <c r="L180" s="19"/>
      <c r="M180" s="138" t="s">
        <v>1</v>
      </c>
      <c r="N180" s="139" t="s">
        <v>34</v>
      </c>
      <c r="O180" s="140">
        <v>0.32800000000000001</v>
      </c>
      <c r="P180" s="140">
        <f>O180*H180</f>
        <v>24.075200000000002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123</v>
      </c>
      <c r="AT180" s="142" t="s">
        <v>119</v>
      </c>
      <c r="AU180" s="142" t="s">
        <v>78</v>
      </c>
      <c r="AY180" s="8" t="s">
        <v>117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8" t="s">
        <v>76</v>
      </c>
      <c r="BK180" s="143">
        <f>ROUND(I180*H180,2)</f>
        <v>0</v>
      </c>
      <c r="BL180" s="8" t="s">
        <v>123</v>
      </c>
      <c r="BM180" s="142" t="s">
        <v>221</v>
      </c>
    </row>
    <row r="181" spans="2:65" s="156" customFormat="1" ht="12">
      <c r="B181" s="155"/>
      <c r="D181" s="157" t="s">
        <v>165</v>
      </c>
      <c r="E181" s="162" t="s">
        <v>1</v>
      </c>
      <c r="F181" s="158" t="s">
        <v>398</v>
      </c>
      <c r="H181" s="159">
        <v>73.400000000000006</v>
      </c>
      <c r="K181" s="81"/>
      <c r="L181" s="155"/>
      <c r="M181" s="160"/>
      <c r="T181" s="161"/>
      <c r="AT181" s="162" t="s">
        <v>165</v>
      </c>
      <c r="AU181" s="162" t="s">
        <v>78</v>
      </c>
      <c r="AV181" s="156" t="s">
        <v>78</v>
      </c>
      <c r="AW181" s="156" t="s">
        <v>26</v>
      </c>
      <c r="AX181" s="156" t="s">
        <v>76</v>
      </c>
      <c r="AY181" s="162" t="s">
        <v>117</v>
      </c>
    </row>
    <row r="182" spans="2:65" s="1" customFormat="1" ht="26">
      <c r="B182" s="19"/>
      <c r="C182" s="132">
        <v>33</v>
      </c>
      <c r="D182" s="132" t="s">
        <v>119</v>
      </c>
      <c r="E182" s="133" t="s">
        <v>222</v>
      </c>
      <c r="F182" s="134" t="s">
        <v>223</v>
      </c>
      <c r="G182" s="135" t="s">
        <v>134</v>
      </c>
      <c r="H182" s="136">
        <v>22.6</v>
      </c>
      <c r="I182" s="197">
        <v>0</v>
      </c>
      <c r="J182" s="137">
        <f>ROUND(I182*H182,2)</f>
        <v>0</v>
      </c>
      <c r="K182" s="71"/>
      <c r="L182" s="19"/>
      <c r="M182" s="138" t="s">
        <v>1</v>
      </c>
      <c r="N182" s="139" t="s">
        <v>34</v>
      </c>
      <c r="O182" s="140">
        <v>0.435</v>
      </c>
      <c r="P182" s="140">
        <f>O182*H182</f>
        <v>9.8310000000000013</v>
      </c>
      <c r="Q182" s="140">
        <v>0</v>
      </c>
      <c r="R182" s="140">
        <f>Q182*H182</f>
        <v>0</v>
      </c>
      <c r="S182" s="140">
        <v>0</v>
      </c>
      <c r="T182" s="141">
        <f>S182*H182</f>
        <v>0</v>
      </c>
      <c r="AR182" s="142" t="s">
        <v>123</v>
      </c>
      <c r="AT182" s="142" t="s">
        <v>119</v>
      </c>
      <c r="AU182" s="142" t="s">
        <v>78</v>
      </c>
      <c r="AY182" s="8" t="s">
        <v>117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8" t="s">
        <v>76</v>
      </c>
      <c r="BK182" s="143">
        <f>ROUND(I182*H182,2)</f>
        <v>0</v>
      </c>
      <c r="BL182" s="8" t="s">
        <v>123</v>
      </c>
      <c r="BM182" s="142" t="s">
        <v>224</v>
      </c>
    </row>
    <row r="183" spans="2:65" s="156" customFormat="1" ht="12">
      <c r="B183" s="155"/>
      <c r="D183" s="157" t="s">
        <v>165</v>
      </c>
      <c r="E183" s="162" t="s">
        <v>1</v>
      </c>
      <c r="F183" s="158" t="s">
        <v>399</v>
      </c>
      <c r="H183" s="159">
        <v>22.6</v>
      </c>
      <c r="K183" s="81"/>
      <c r="L183" s="155"/>
      <c r="M183" s="160"/>
      <c r="T183" s="161"/>
      <c r="AT183" s="162" t="s">
        <v>165</v>
      </c>
      <c r="AU183" s="162" t="s">
        <v>78</v>
      </c>
      <c r="AV183" s="156" t="s">
        <v>78</v>
      </c>
      <c r="AW183" s="156" t="s">
        <v>26</v>
      </c>
      <c r="AX183" s="156" t="s">
        <v>69</v>
      </c>
      <c r="AY183" s="162" t="s">
        <v>117</v>
      </c>
    </row>
    <row r="184" spans="2:65" s="181" customFormat="1" ht="12">
      <c r="B184" s="180"/>
      <c r="D184" s="157" t="s">
        <v>165</v>
      </c>
      <c r="E184" s="182" t="s">
        <v>1</v>
      </c>
      <c r="F184" s="183" t="s">
        <v>166</v>
      </c>
      <c r="H184" s="184">
        <v>22.6</v>
      </c>
      <c r="K184" s="195"/>
      <c r="L184" s="180"/>
      <c r="M184" s="185"/>
      <c r="T184" s="186"/>
      <c r="AT184" s="182" t="s">
        <v>165</v>
      </c>
      <c r="AU184" s="182" t="s">
        <v>78</v>
      </c>
      <c r="AV184" s="181" t="s">
        <v>128</v>
      </c>
      <c r="AW184" s="181" t="s">
        <v>26</v>
      </c>
      <c r="AX184" s="181" t="s">
        <v>76</v>
      </c>
      <c r="AY184" s="182" t="s">
        <v>117</v>
      </c>
    </row>
    <row r="185" spans="2:65" s="1" customFormat="1" ht="13">
      <c r="B185" s="19"/>
      <c r="C185" s="145">
        <v>34</v>
      </c>
      <c r="D185" s="145" t="s">
        <v>156</v>
      </c>
      <c r="E185" s="146" t="s">
        <v>225</v>
      </c>
      <c r="F185" s="147" t="s">
        <v>226</v>
      </c>
      <c r="G185" s="148" t="s">
        <v>159</v>
      </c>
      <c r="H185" s="149">
        <v>45.2</v>
      </c>
      <c r="I185" s="198">
        <v>0</v>
      </c>
      <c r="J185" s="150">
        <f>ROUND(I185*H185,2)</f>
        <v>0</v>
      </c>
      <c r="K185" s="72"/>
      <c r="L185" s="151"/>
      <c r="M185" s="152" t="s">
        <v>1</v>
      </c>
      <c r="N185" s="153" t="s">
        <v>34</v>
      </c>
      <c r="O185" s="140">
        <v>0</v>
      </c>
      <c r="P185" s="140">
        <f>O185*H185</f>
        <v>0</v>
      </c>
      <c r="Q185" s="140">
        <v>1</v>
      </c>
      <c r="R185" s="140">
        <f>Q185*H185</f>
        <v>45.2</v>
      </c>
      <c r="S185" s="140">
        <v>0</v>
      </c>
      <c r="T185" s="141">
        <f>S185*H185</f>
        <v>0</v>
      </c>
      <c r="AR185" s="142" t="s">
        <v>146</v>
      </c>
      <c r="AT185" s="142" t="s">
        <v>156</v>
      </c>
      <c r="AU185" s="142" t="s">
        <v>78</v>
      </c>
      <c r="AY185" s="8" t="s">
        <v>117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8" t="s">
        <v>76</v>
      </c>
      <c r="BK185" s="143">
        <f>ROUND(I185*H185,2)</f>
        <v>0</v>
      </c>
      <c r="BL185" s="8" t="s">
        <v>123</v>
      </c>
      <c r="BM185" s="142" t="s">
        <v>227</v>
      </c>
    </row>
    <row r="186" spans="2:65" s="156" customFormat="1" ht="12">
      <c r="B186" s="155"/>
      <c r="D186" s="157" t="s">
        <v>165</v>
      </c>
      <c r="F186" s="158" t="s">
        <v>400</v>
      </c>
      <c r="H186" s="159">
        <v>45.2</v>
      </c>
      <c r="K186" s="81"/>
      <c r="L186" s="155"/>
      <c r="M186" s="160"/>
      <c r="T186" s="161"/>
      <c r="AT186" s="162" t="s">
        <v>165</v>
      </c>
      <c r="AU186" s="162" t="s">
        <v>78</v>
      </c>
      <c r="AV186" s="156" t="s">
        <v>78</v>
      </c>
      <c r="AW186" s="156" t="s">
        <v>3</v>
      </c>
      <c r="AX186" s="156" t="s">
        <v>76</v>
      </c>
      <c r="AY186" s="162" t="s">
        <v>117</v>
      </c>
    </row>
    <row r="187" spans="2:65" s="1" customFormat="1" ht="26">
      <c r="B187" s="19"/>
      <c r="C187" s="132">
        <v>35</v>
      </c>
      <c r="D187" s="132" t="s">
        <v>119</v>
      </c>
      <c r="E187" s="133" t="s">
        <v>137</v>
      </c>
      <c r="F187" s="134" t="s">
        <v>228</v>
      </c>
      <c r="G187" s="135" t="s">
        <v>134</v>
      </c>
      <c r="H187" s="136">
        <v>45.2</v>
      </c>
      <c r="I187" s="197">
        <v>0</v>
      </c>
      <c r="J187" s="137">
        <f t="shared" ref="J187:J194" si="10">ROUND(I187*H187,2)</f>
        <v>0</v>
      </c>
      <c r="K187" s="71"/>
      <c r="L187" s="19"/>
      <c r="M187" s="138" t="s">
        <v>1</v>
      </c>
      <c r="N187" s="139" t="s">
        <v>34</v>
      </c>
      <c r="O187" s="140">
        <v>8.3000000000000004E-2</v>
      </c>
      <c r="P187" s="140">
        <f t="shared" ref="P187:P194" si="11">O187*H187</f>
        <v>3.7516000000000003</v>
      </c>
      <c r="Q187" s="140">
        <v>0</v>
      </c>
      <c r="R187" s="140">
        <f t="shared" ref="R187:R194" si="12">Q187*H187</f>
        <v>0</v>
      </c>
      <c r="S187" s="140">
        <v>0</v>
      </c>
      <c r="T187" s="141">
        <f t="shared" ref="T187:T194" si="13">S187*H187</f>
        <v>0</v>
      </c>
      <c r="AR187" s="142" t="s">
        <v>123</v>
      </c>
      <c r="AT187" s="142" t="s">
        <v>119</v>
      </c>
      <c r="AU187" s="142" t="s">
        <v>78</v>
      </c>
      <c r="AY187" s="8" t="s">
        <v>117</v>
      </c>
      <c r="BE187" s="143">
        <f t="shared" ref="BE187:BE194" si="14">IF(N187="základní",J187,0)</f>
        <v>0</v>
      </c>
      <c r="BF187" s="143">
        <f t="shared" ref="BF187:BF194" si="15">IF(N187="snížená",J187,0)</f>
        <v>0</v>
      </c>
      <c r="BG187" s="143">
        <f t="shared" ref="BG187:BG194" si="16">IF(N187="zákl. přenesená",J187,0)</f>
        <v>0</v>
      </c>
      <c r="BH187" s="143">
        <f t="shared" ref="BH187:BH194" si="17">IF(N187="sníž. přenesená",J187,0)</f>
        <v>0</v>
      </c>
      <c r="BI187" s="143">
        <f t="shared" ref="BI187:BI194" si="18">IF(N187="nulová",J187,0)</f>
        <v>0</v>
      </c>
      <c r="BJ187" s="8" t="s">
        <v>76</v>
      </c>
      <c r="BK187" s="143">
        <f t="shared" ref="BK187:BK194" si="19">ROUND(I187*H187,2)</f>
        <v>0</v>
      </c>
      <c r="BL187" s="8" t="s">
        <v>123</v>
      </c>
      <c r="BM187" s="142" t="s">
        <v>229</v>
      </c>
    </row>
    <row r="188" spans="2:65" s="1" customFormat="1" ht="13">
      <c r="B188" s="19"/>
      <c r="C188" s="132">
        <v>36</v>
      </c>
      <c r="D188" s="132" t="s">
        <v>119</v>
      </c>
      <c r="E188" s="133" t="s">
        <v>406</v>
      </c>
      <c r="F188" s="134" t="s">
        <v>230</v>
      </c>
      <c r="G188" s="135" t="s">
        <v>134</v>
      </c>
      <c r="H188" s="136">
        <v>45.2</v>
      </c>
      <c r="I188" s="197">
        <v>0</v>
      </c>
      <c r="J188" s="137">
        <f t="shared" si="10"/>
        <v>0</v>
      </c>
      <c r="K188" s="71"/>
      <c r="L188" s="19"/>
      <c r="M188" s="138" t="s">
        <v>1</v>
      </c>
      <c r="N188" s="139" t="s">
        <v>34</v>
      </c>
      <c r="O188" s="140">
        <v>0.65200000000000002</v>
      </c>
      <c r="P188" s="140">
        <f t="shared" si="11"/>
        <v>29.470400000000001</v>
      </c>
      <c r="Q188" s="140">
        <v>0</v>
      </c>
      <c r="R188" s="140">
        <f t="shared" si="12"/>
        <v>0</v>
      </c>
      <c r="S188" s="140">
        <v>0</v>
      </c>
      <c r="T188" s="141">
        <f t="shared" si="13"/>
        <v>0</v>
      </c>
      <c r="AR188" s="142" t="s">
        <v>123</v>
      </c>
      <c r="AT188" s="142" t="s">
        <v>119</v>
      </c>
      <c r="AU188" s="142" t="s">
        <v>78</v>
      </c>
      <c r="AY188" s="8" t="s">
        <v>117</v>
      </c>
      <c r="BE188" s="143">
        <f t="shared" si="14"/>
        <v>0</v>
      </c>
      <c r="BF188" s="143">
        <f t="shared" si="15"/>
        <v>0</v>
      </c>
      <c r="BG188" s="143">
        <f t="shared" si="16"/>
        <v>0</v>
      </c>
      <c r="BH188" s="143">
        <f t="shared" si="17"/>
        <v>0</v>
      </c>
      <c r="BI188" s="143">
        <f t="shared" si="18"/>
        <v>0</v>
      </c>
      <c r="BJ188" s="8" t="s">
        <v>76</v>
      </c>
      <c r="BK188" s="143">
        <f t="shared" si="19"/>
        <v>0</v>
      </c>
      <c r="BL188" s="8" t="s">
        <v>123</v>
      </c>
      <c r="BM188" s="142" t="s">
        <v>231</v>
      </c>
    </row>
    <row r="189" spans="2:65" s="1" customFormat="1" ht="26">
      <c r="B189" s="19"/>
      <c r="C189" s="132">
        <v>37</v>
      </c>
      <c r="D189" s="132" t="s">
        <v>119</v>
      </c>
      <c r="E189" s="133" t="s">
        <v>403</v>
      </c>
      <c r="F189" s="134" t="s">
        <v>402</v>
      </c>
      <c r="G189" s="166" t="s">
        <v>159</v>
      </c>
      <c r="H189" s="136">
        <f>+H188*1.75</f>
        <v>79.100000000000009</v>
      </c>
      <c r="I189" s="197">
        <v>0</v>
      </c>
      <c r="J189" s="137">
        <f t="shared" si="10"/>
        <v>0</v>
      </c>
      <c r="K189" s="71"/>
      <c r="L189" s="170"/>
      <c r="M189" s="138" t="s">
        <v>1</v>
      </c>
      <c r="N189" s="139" t="s">
        <v>34</v>
      </c>
      <c r="O189" s="140">
        <v>0</v>
      </c>
      <c r="P189" s="140">
        <f t="shared" si="11"/>
        <v>0</v>
      </c>
      <c r="Q189" s="140">
        <v>0</v>
      </c>
      <c r="R189" s="140">
        <f t="shared" si="12"/>
        <v>0</v>
      </c>
      <c r="S189" s="140">
        <v>0</v>
      </c>
      <c r="T189" s="141">
        <f t="shared" si="13"/>
        <v>0</v>
      </c>
      <c r="AR189" s="142" t="s">
        <v>123</v>
      </c>
      <c r="AT189" s="142" t="s">
        <v>119</v>
      </c>
      <c r="AU189" s="142" t="s">
        <v>78</v>
      </c>
      <c r="AY189" s="8" t="s">
        <v>117</v>
      </c>
      <c r="BE189" s="143">
        <f t="shared" si="14"/>
        <v>0</v>
      </c>
      <c r="BF189" s="143">
        <f t="shared" si="15"/>
        <v>0</v>
      </c>
      <c r="BG189" s="143">
        <f t="shared" si="16"/>
        <v>0</v>
      </c>
      <c r="BH189" s="143">
        <f t="shared" si="17"/>
        <v>0</v>
      </c>
      <c r="BI189" s="143">
        <f t="shared" si="18"/>
        <v>0</v>
      </c>
      <c r="BJ189" s="8" t="s">
        <v>76</v>
      </c>
      <c r="BK189" s="143">
        <f t="shared" si="19"/>
        <v>0</v>
      </c>
      <c r="BL189" s="8" t="s">
        <v>123</v>
      </c>
      <c r="BM189" s="142" t="s">
        <v>232</v>
      </c>
    </row>
    <row r="190" spans="2:65" s="1" customFormat="1" ht="13">
      <c r="B190" s="19"/>
      <c r="C190" s="132">
        <v>38</v>
      </c>
      <c r="D190" s="132" t="s">
        <v>119</v>
      </c>
      <c r="E190" s="133" t="s">
        <v>233</v>
      </c>
      <c r="F190" s="134" t="s">
        <v>392</v>
      </c>
      <c r="G190" s="135" t="s">
        <v>234</v>
      </c>
      <c r="H190" s="136">
        <v>4</v>
      </c>
      <c r="I190" s="197">
        <v>0</v>
      </c>
      <c r="J190" s="137">
        <f t="shared" si="10"/>
        <v>0</v>
      </c>
      <c r="K190" s="71"/>
      <c r="L190" s="19"/>
      <c r="M190" s="138" t="s">
        <v>1</v>
      </c>
      <c r="N190" s="139" t="s">
        <v>34</v>
      </c>
      <c r="O190" s="140">
        <v>0.34200000000000003</v>
      </c>
      <c r="P190" s="140">
        <f t="shared" si="11"/>
        <v>1.3680000000000001</v>
      </c>
      <c r="Q190" s="140">
        <v>3.5200000000000001E-3</v>
      </c>
      <c r="R190" s="140">
        <f t="shared" si="12"/>
        <v>1.4080000000000001E-2</v>
      </c>
      <c r="S190" s="140">
        <v>0</v>
      </c>
      <c r="T190" s="141">
        <f t="shared" si="13"/>
        <v>0</v>
      </c>
      <c r="AR190" s="142" t="s">
        <v>123</v>
      </c>
      <c r="AT190" s="142" t="s">
        <v>119</v>
      </c>
      <c r="AU190" s="142" t="s">
        <v>78</v>
      </c>
      <c r="AY190" s="8" t="s">
        <v>117</v>
      </c>
      <c r="BE190" s="143">
        <f t="shared" si="14"/>
        <v>0</v>
      </c>
      <c r="BF190" s="143">
        <f t="shared" si="15"/>
        <v>0</v>
      </c>
      <c r="BG190" s="143">
        <f t="shared" si="16"/>
        <v>0</v>
      </c>
      <c r="BH190" s="143">
        <f t="shared" si="17"/>
        <v>0</v>
      </c>
      <c r="BI190" s="143">
        <f t="shared" si="18"/>
        <v>0</v>
      </c>
      <c r="BJ190" s="8" t="s">
        <v>76</v>
      </c>
      <c r="BK190" s="143">
        <f t="shared" si="19"/>
        <v>0</v>
      </c>
      <c r="BL190" s="8" t="s">
        <v>123</v>
      </c>
      <c r="BM190" s="142" t="s">
        <v>235</v>
      </c>
    </row>
    <row r="191" spans="2:65" s="1" customFormat="1" ht="13">
      <c r="B191" s="19"/>
      <c r="C191" s="132">
        <v>39</v>
      </c>
      <c r="D191" s="132" t="s">
        <v>119</v>
      </c>
      <c r="E191" s="133" t="s">
        <v>236</v>
      </c>
      <c r="F191" s="134" t="s">
        <v>421</v>
      </c>
      <c r="G191" s="135" t="s">
        <v>234</v>
      </c>
      <c r="H191" s="136">
        <v>29</v>
      </c>
      <c r="I191" s="197">
        <v>0</v>
      </c>
      <c r="J191" s="137">
        <f t="shared" si="10"/>
        <v>0</v>
      </c>
      <c r="K191" s="71"/>
      <c r="L191" s="19"/>
      <c r="M191" s="138" t="s">
        <v>1</v>
      </c>
      <c r="N191" s="139" t="s">
        <v>34</v>
      </c>
      <c r="O191" s="140">
        <v>0.36299999999999999</v>
      </c>
      <c r="P191" s="140">
        <f t="shared" si="11"/>
        <v>10.526999999999999</v>
      </c>
      <c r="Q191" s="140">
        <v>2.0300000000000001E-3</v>
      </c>
      <c r="R191" s="140">
        <f t="shared" si="12"/>
        <v>5.8870000000000006E-2</v>
      </c>
      <c r="S191" s="140">
        <v>0</v>
      </c>
      <c r="T191" s="141">
        <f t="shared" si="13"/>
        <v>0</v>
      </c>
      <c r="AR191" s="142" t="s">
        <v>123</v>
      </c>
      <c r="AT191" s="142" t="s">
        <v>119</v>
      </c>
      <c r="AU191" s="142" t="s">
        <v>78</v>
      </c>
      <c r="AY191" s="8" t="s">
        <v>117</v>
      </c>
      <c r="BE191" s="143">
        <f t="shared" si="14"/>
        <v>0</v>
      </c>
      <c r="BF191" s="143">
        <f t="shared" si="15"/>
        <v>0</v>
      </c>
      <c r="BG191" s="143">
        <f t="shared" si="16"/>
        <v>0</v>
      </c>
      <c r="BH191" s="143">
        <f t="shared" si="17"/>
        <v>0</v>
      </c>
      <c r="BI191" s="143">
        <f t="shared" si="18"/>
        <v>0</v>
      </c>
      <c r="BJ191" s="8" t="s">
        <v>76</v>
      </c>
      <c r="BK191" s="143">
        <f t="shared" si="19"/>
        <v>0</v>
      </c>
      <c r="BL191" s="8" t="s">
        <v>123</v>
      </c>
      <c r="BM191" s="142" t="s">
        <v>237</v>
      </c>
    </row>
    <row r="192" spans="2:65" s="1" customFormat="1" ht="26">
      <c r="B192" s="19"/>
      <c r="C192" s="132">
        <v>40</v>
      </c>
      <c r="D192" s="132" t="s">
        <v>119</v>
      </c>
      <c r="E192" s="133" t="s">
        <v>423</v>
      </c>
      <c r="F192" s="134" t="s">
        <v>422</v>
      </c>
      <c r="G192" s="135" t="s">
        <v>239</v>
      </c>
      <c r="H192" s="136">
        <v>28</v>
      </c>
      <c r="I192" s="197">
        <v>0</v>
      </c>
      <c r="J192" s="137">
        <f t="shared" si="10"/>
        <v>0</v>
      </c>
      <c r="K192" s="71"/>
      <c r="L192" s="19"/>
      <c r="M192" s="138" t="s">
        <v>1</v>
      </c>
      <c r="N192" s="139" t="s">
        <v>34</v>
      </c>
      <c r="O192" s="140">
        <v>5.8999999999999997E-2</v>
      </c>
      <c r="P192" s="140">
        <f t="shared" si="11"/>
        <v>1.6519999999999999</v>
      </c>
      <c r="Q192" s="140">
        <v>0</v>
      </c>
      <c r="R192" s="140">
        <f t="shared" si="12"/>
        <v>0</v>
      </c>
      <c r="S192" s="140">
        <v>0</v>
      </c>
      <c r="T192" s="141">
        <f t="shared" si="13"/>
        <v>0</v>
      </c>
      <c r="AR192" s="142" t="s">
        <v>123</v>
      </c>
      <c r="AT192" s="142" t="s">
        <v>119</v>
      </c>
      <c r="AU192" s="142" t="s">
        <v>78</v>
      </c>
      <c r="AY192" s="8" t="s">
        <v>117</v>
      </c>
      <c r="BE192" s="143">
        <f t="shared" si="14"/>
        <v>0</v>
      </c>
      <c r="BF192" s="143">
        <f t="shared" si="15"/>
        <v>0</v>
      </c>
      <c r="BG192" s="143">
        <f t="shared" si="16"/>
        <v>0</v>
      </c>
      <c r="BH192" s="143">
        <f t="shared" si="17"/>
        <v>0</v>
      </c>
      <c r="BI192" s="143">
        <f t="shared" si="18"/>
        <v>0</v>
      </c>
      <c r="BJ192" s="8" t="s">
        <v>76</v>
      </c>
      <c r="BK192" s="143">
        <f t="shared" si="19"/>
        <v>0</v>
      </c>
      <c r="BL192" s="8" t="s">
        <v>123</v>
      </c>
      <c r="BM192" s="142" t="s">
        <v>240</v>
      </c>
    </row>
    <row r="193" spans="2:65" s="1" customFormat="1" ht="26">
      <c r="B193" s="19"/>
      <c r="C193" s="132">
        <v>41</v>
      </c>
      <c r="D193" s="132" t="s">
        <v>119</v>
      </c>
      <c r="E193" s="133" t="s">
        <v>407</v>
      </c>
      <c r="F193" s="134" t="s">
        <v>393</v>
      </c>
      <c r="G193" s="135" t="s">
        <v>239</v>
      </c>
      <c r="H193" s="136">
        <v>96</v>
      </c>
      <c r="I193" s="197">
        <v>0</v>
      </c>
      <c r="J193" s="137">
        <f t="shared" ref="J193" si="20">ROUND(I193*H193,2)</f>
        <v>0</v>
      </c>
      <c r="K193" s="71"/>
      <c r="L193" s="19"/>
      <c r="M193" s="138" t="s">
        <v>1</v>
      </c>
      <c r="N193" s="139" t="s">
        <v>34</v>
      </c>
      <c r="O193" s="140">
        <v>0.25800000000000001</v>
      </c>
      <c r="P193" s="140">
        <f t="shared" ref="P193" si="21">O193*H193</f>
        <v>24.768000000000001</v>
      </c>
      <c r="Q193" s="140">
        <v>2.7599999999999999E-3</v>
      </c>
      <c r="R193" s="140">
        <f t="shared" ref="R193" si="22">Q193*H193</f>
        <v>0.26495999999999997</v>
      </c>
      <c r="S193" s="140">
        <v>0</v>
      </c>
      <c r="T193" s="141">
        <f t="shared" ref="T193" si="23">S193*H193</f>
        <v>0</v>
      </c>
      <c r="AR193" s="142" t="s">
        <v>123</v>
      </c>
      <c r="AT193" s="142" t="s">
        <v>119</v>
      </c>
      <c r="AU193" s="142" t="s">
        <v>78</v>
      </c>
      <c r="AY193" s="8" t="s">
        <v>117</v>
      </c>
      <c r="BE193" s="143">
        <f t="shared" ref="BE193" si="24">IF(N193="základní",J193,0)</f>
        <v>0</v>
      </c>
      <c r="BF193" s="143">
        <f t="shared" ref="BF193" si="25">IF(N193="snížená",J193,0)</f>
        <v>0</v>
      </c>
      <c r="BG193" s="143">
        <f t="shared" ref="BG193" si="26">IF(N193="zákl. přenesená",J193,0)</f>
        <v>0</v>
      </c>
      <c r="BH193" s="143">
        <f t="shared" ref="BH193" si="27">IF(N193="sníž. přenesená",J193,0)</f>
        <v>0</v>
      </c>
      <c r="BI193" s="143">
        <f t="shared" ref="BI193" si="28">IF(N193="nulová",J193,0)</f>
        <v>0</v>
      </c>
      <c r="BJ193" s="8" t="s">
        <v>76</v>
      </c>
      <c r="BK193" s="143">
        <f t="shared" ref="BK193" si="29">ROUND(I193*H193,2)</f>
        <v>0</v>
      </c>
      <c r="BL193" s="8" t="s">
        <v>123</v>
      </c>
      <c r="BM193" s="142" t="s">
        <v>241</v>
      </c>
    </row>
    <row r="194" spans="2:65" s="1" customFormat="1" ht="26">
      <c r="B194" s="19"/>
      <c r="C194" s="132">
        <v>42</v>
      </c>
      <c r="D194" s="132" t="s">
        <v>119</v>
      </c>
      <c r="E194" s="133" t="s">
        <v>395</v>
      </c>
      <c r="F194" s="134" t="s">
        <v>396</v>
      </c>
      <c r="G194" s="135" t="s">
        <v>234</v>
      </c>
      <c r="H194" s="136">
        <v>1</v>
      </c>
      <c r="I194" s="197">
        <v>0</v>
      </c>
      <c r="J194" s="137">
        <f t="shared" si="10"/>
        <v>0</v>
      </c>
      <c r="K194" s="71"/>
      <c r="L194" s="19"/>
      <c r="M194" s="138" t="s">
        <v>1</v>
      </c>
      <c r="N194" s="139" t="s">
        <v>34</v>
      </c>
      <c r="O194" s="140">
        <v>0.25800000000000001</v>
      </c>
      <c r="P194" s="140">
        <f t="shared" si="11"/>
        <v>0.25800000000000001</v>
      </c>
      <c r="Q194" s="140">
        <v>2.7599999999999999E-3</v>
      </c>
      <c r="R194" s="140">
        <f t="shared" si="12"/>
        <v>2.7599999999999999E-3</v>
      </c>
      <c r="S194" s="140">
        <v>0</v>
      </c>
      <c r="T194" s="141">
        <f t="shared" si="13"/>
        <v>0</v>
      </c>
      <c r="AR194" s="142" t="s">
        <v>123</v>
      </c>
      <c r="AT194" s="142" t="s">
        <v>119</v>
      </c>
      <c r="AU194" s="142" t="s">
        <v>78</v>
      </c>
      <c r="AY194" s="8" t="s">
        <v>117</v>
      </c>
      <c r="BE194" s="143">
        <f t="shared" si="14"/>
        <v>0</v>
      </c>
      <c r="BF194" s="143">
        <f t="shared" si="15"/>
        <v>0</v>
      </c>
      <c r="BG194" s="143">
        <f t="shared" si="16"/>
        <v>0</v>
      </c>
      <c r="BH194" s="143">
        <f t="shared" si="17"/>
        <v>0</v>
      </c>
      <c r="BI194" s="143">
        <f t="shared" si="18"/>
        <v>0</v>
      </c>
      <c r="BJ194" s="8" t="s">
        <v>76</v>
      </c>
      <c r="BK194" s="143">
        <f t="shared" si="19"/>
        <v>0</v>
      </c>
      <c r="BL194" s="8" t="s">
        <v>123</v>
      </c>
      <c r="BM194" s="142" t="s">
        <v>241</v>
      </c>
    </row>
    <row r="195" spans="2:65" s="120" customFormat="1" ht="13">
      <c r="B195" s="119"/>
      <c r="D195" s="121" t="s">
        <v>68</v>
      </c>
      <c r="E195" s="130" t="s">
        <v>242</v>
      </c>
      <c r="F195" s="130" t="s">
        <v>243</v>
      </c>
      <c r="J195" s="131">
        <f>SUM(J196:J200)</f>
        <v>0</v>
      </c>
      <c r="K195" s="80"/>
      <c r="L195" s="124"/>
      <c r="M195" s="125"/>
      <c r="P195" s="126">
        <f>SUM(P196:P200)</f>
        <v>20.990000000000002</v>
      </c>
      <c r="R195" s="126">
        <f>SUM(R196:R200)</f>
        <v>2.3045</v>
      </c>
      <c r="T195" s="127">
        <f>SUM(T196:T200)</f>
        <v>0</v>
      </c>
      <c r="AR195" s="121" t="s">
        <v>76</v>
      </c>
      <c r="AT195" s="128" t="s">
        <v>68</v>
      </c>
      <c r="AU195" s="128" t="s">
        <v>76</v>
      </c>
      <c r="AY195" s="121" t="s">
        <v>117</v>
      </c>
      <c r="BK195" s="129">
        <f>SUM(BK196:BK200)</f>
        <v>0</v>
      </c>
    </row>
    <row r="196" spans="2:65" s="1" customFormat="1" ht="26">
      <c r="B196" s="19"/>
      <c r="C196" s="132">
        <v>43</v>
      </c>
      <c r="D196" s="132" t="s">
        <v>119</v>
      </c>
      <c r="E196" s="164" t="s">
        <v>409</v>
      </c>
      <c r="F196" s="134" t="s">
        <v>244</v>
      </c>
      <c r="G196" s="135" t="s">
        <v>234</v>
      </c>
      <c r="H196" s="136">
        <v>5</v>
      </c>
      <c r="I196" s="197">
        <v>0</v>
      </c>
      <c r="J196" s="137">
        <f>ROUND(I196*H196,2)</f>
        <v>0</v>
      </c>
      <c r="K196" s="71"/>
      <c r="L196" s="170"/>
      <c r="M196" s="138" t="s">
        <v>1</v>
      </c>
      <c r="N196" s="139" t="s">
        <v>34</v>
      </c>
      <c r="O196" s="140">
        <v>4.1980000000000004</v>
      </c>
      <c r="P196" s="140">
        <f>O196*H196</f>
        <v>20.990000000000002</v>
      </c>
      <c r="Q196" s="140">
        <v>0.34089999999999998</v>
      </c>
      <c r="R196" s="140">
        <f>Q196*H196</f>
        <v>1.7044999999999999</v>
      </c>
      <c r="S196" s="140">
        <v>0</v>
      </c>
      <c r="T196" s="141">
        <f>S196*H196</f>
        <v>0</v>
      </c>
      <c r="AR196" s="142" t="s">
        <v>123</v>
      </c>
      <c r="AT196" s="142" t="s">
        <v>119</v>
      </c>
      <c r="AU196" s="142" t="s">
        <v>78</v>
      </c>
      <c r="AY196" s="8" t="s">
        <v>117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8" t="s">
        <v>76</v>
      </c>
      <c r="BK196" s="143">
        <f>ROUND(I196*H196,2)</f>
        <v>0</v>
      </c>
      <c r="BL196" s="8" t="s">
        <v>123</v>
      </c>
      <c r="BM196" s="142" t="s">
        <v>245</v>
      </c>
    </row>
    <row r="197" spans="2:65" s="1" customFormat="1" ht="13">
      <c r="B197" s="19"/>
      <c r="C197" s="145">
        <v>44</v>
      </c>
      <c r="D197" s="145" t="s">
        <v>156</v>
      </c>
      <c r="E197" s="146" t="s">
        <v>246</v>
      </c>
      <c r="F197" s="147" t="s">
        <v>247</v>
      </c>
      <c r="G197" s="148" t="s">
        <v>234</v>
      </c>
      <c r="H197" s="149">
        <v>5</v>
      </c>
      <c r="I197" s="198">
        <v>0</v>
      </c>
      <c r="J197" s="150">
        <f>ROUND(I197*H197,2)</f>
        <v>0</v>
      </c>
      <c r="K197" s="72"/>
      <c r="L197" s="151"/>
      <c r="M197" s="152" t="s">
        <v>1</v>
      </c>
      <c r="N197" s="153" t="s">
        <v>34</v>
      </c>
      <c r="O197" s="140">
        <v>0</v>
      </c>
      <c r="P197" s="140">
        <f>O197*H197</f>
        <v>0</v>
      </c>
      <c r="Q197" s="140">
        <v>0.12</v>
      </c>
      <c r="R197" s="140">
        <f>Q197*H197</f>
        <v>0.6</v>
      </c>
      <c r="S197" s="140">
        <v>0</v>
      </c>
      <c r="T197" s="141">
        <f>S197*H197</f>
        <v>0</v>
      </c>
      <c r="AR197" s="142" t="s">
        <v>146</v>
      </c>
      <c r="AT197" s="142" t="s">
        <v>156</v>
      </c>
      <c r="AU197" s="142" t="s">
        <v>78</v>
      </c>
      <c r="AY197" s="8" t="s">
        <v>117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8" t="s">
        <v>76</v>
      </c>
      <c r="BK197" s="143">
        <f>ROUND(I197*H197,2)</f>
        <v>0</v>
      </c>
      <c r="BL197" s="8" t="s">
        <v>123</v>
      </c>
      <c r="BM197" s="142" t="s">
        <v>248</v>
      </c>
    </row>
    <row r="198" spans="2:65" s="1" customFormat="1" ht="13">
      <c r="B198" s="19"/>
      <c r="C198" s="145">
        <v>45</v>
      </c>
      <c r="D198" s="145" t="s">
        <v>156</v>
      </c>
      <c r="E198" s="171" t="s">
        <v>408</v>
      </c>
      <c r="F198" s="147" t="s">
        <v>249</v>
      </c>
      <c r="G198" s="148" t="s">
        <v>234</v>
      </c>
      <c r="H198" s="149">
        <v>5</v>
      </c>
      <c r="I198" s="198">
        <v>0</v>
      </c>
      <c r="J198" s="150">
        <f>ROUND(I198*H198,2)</f>
        <v>0</v>
      </c>
      <c r="K198" s="72"/>
      <c r="L198" s="151"/>
      <c r="M198" s="152" t="s">
        <v>1</v>
      </c>
      <c r="N198" s="153" t="s">
        <v>34</v>
      </c>
      <c r="O198" s="140">
        <v>0</v>
      </c>
      <c r="P198" s="140">
        <f>O198*H198</f>
        <v>0</v>
      </c>
      <c r="Q198" s="140">
        <v>0</v>
      </c>
      <c r="R198" s="140">
        <f>Q198*H198</f>
        <v>0</v>
      </c>
      <c r="S198" s="140">
        <v>0</v>
      </c>
      <c r="T198" s="141">
        <f>S198*H198</f>
        <v>0</v>
      </c>
      <c r="AR198" s="142" t="s">
        <v>146</v>
      </c>
      <c r="AT198" s="142" t="s">
        <v>156</v>
      </c>
      <c r="AU198" s="142" t="s">
        <v>78</v>
      </c>
      <c r="AY198" s="8" t="s">
        <v>117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8" t="s">
        <v>76</v>
      </c>
      <c r="BK198" s="143">
        <f>ROUND(I198*H198,2)</f>
        <v>0</v>
      </c>
      <c r="BL198" s="8" t="s">
        <v>123</v>
      </c>
      <c r="BM198" s="142" t="s">
        <v>250</v>
      </c>
    </row>
    <row r="199" spans="2:65" s="1" customFormat="1" ht="26">
      <c r="B199" s="19"/>
      <c r="C199" s="145">
        <v>46</v>
      </c>
      <c r="D199" s="145" t="s">
        <v>156</v>
      </c>
      <c r="E199" s="171" t="s">
        <v>410</v>
      </c>
      <c r="F199" s="147" t="s">
        <v>251</v>
      </c>
      <c r="G199" s="148" t="s">
        <v>234</v>
      </c>
      <c r="H199" s="149">
        <v>5</v>
      </c>
      <c r="I199" s="198">
        <v>0</v>
      </c>
      <c r="J199" s="150">
        <f>ROUND(I199*H199,2)</f>
        <v>0</v>
      </c>
      <c r="K199" s="72"/>
      <c r="L199" s="170"/>
      <c r="M199" s="152" t="s">
        <v>1</v>
      </c>
      <c r="N199" s="153" t="s">
        <v>34</v>
      </c>
      <c r="O199" s="140">
        <v>0</v>
      </c>
      <c r="P199" s="140">
        <f>O199*H199</f>
        <v>0</v>
      </c>
      <c r="Q199" s="140">
        <v>0</v>
      </c>
      <c r="R199" s="140">
        <f>Q199*H199</f>
        <v>0</v>
      </c>
      <c r="S199" s="140">
        <v>0</v>
      </c>
      <c r="T199" s="141">
        <f>S199*H199</f>
        <v>0</v>
      </c>
      <c r="AR199" s="142" t="s">
        <v>146</v>
      </c>
      <c r="AT199" s="142" t="s">
        <v>156</v>
      </c>
      <c r="AU199" s="142" t="s">
        <v>78</v>
      </c>
      <c r="AY199" s="8" t="s">
        <v>117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8" t="s">
        <v>76</v>
      </c>
      <c r="BK199" s="143">
        <f>ROUND(I199*H199,2)</f>
        <v>0</v>
      </c>
      <c r="BL199" s="8" t="s">
        <v>123</v>
      </c>
      <c r="BM199" s="142" t="s">
        <v>252</v>
      </c>
    </row>
    <row r="200" spans="2:65" s="1" customFormat="1" ht="26">
      <c r="B200" s="19"/>
      <c r="C200" s="145">
        <v>47</v>
      </c>
      <c r="D200" s="145" t="s">
        <v>119</v>
      </c>
      <c r="E200" s="171"/>
      <c r="F200" s="147" t="s">
        <v>425</v>
      </c>
      <c r="G200" s="148" t="s">
        <v>234</v>
      </c>
      <c r="H200" s="149">
        <v>1</v>
      </c>
      <c r="I200" s="198">
        <v>0</v>
      </c>
      <c r="J200" s="150">
        <f>ROUND(I200*H200,2)</f>
        <v>0</v>
      </c>
      <c r="K200" s="72"/>
      <c r="L200" s="170"/>
      <c r="M200" s="152" t="s">
        <v>1</v>
      </c>
      <c r="N200" s="153" t="s">
        <v>34</v>
      </c>
      <c r="O200" s="140">
        <v>0</v>
      </c>
      <c r="P200" s="140">
        <f>O200*H200</f>
        <v>0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146</v>
      </c>
      <c r="AT200" s="142" t="s">
        <v>156</v>
      </c>
      <c r="AU200" s="142" t="s">
        <v>78</v>
      </c>
      <c r="AY200" s="8" t="s">
        <v>117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8" t="s">
        <v>76</v>
      </c>
      <c r="BK200" s="143">
        <f>ROUND(I200*H200,2)</f>
        <v>0</v>
      </c>
      <c r="BL200" s="8" t="s">
        <v>123</v>
      </c>
      <c r="BM200" s="142" t="s">
        <v>252</v>
      </c>
    </row>
    <row r="201" spans="2:65" s="120" customFormat="1" ht="13">
      <c r="B201" s="119"/>
      <c r="D201" s="121" t="s">
        <v>68</v>
      </c>
      <c r="E201" s="130" t="s">
        <v>253</v>
      </c>
      <c r="F201" s="130" t="s">
        <v>254</v>
      </c>
      <c r="J201" s="131">
        <f>SUM(J202:J204)</f>
        <v>0</v>
      </c>
      <c r="K201" s="80"/>
      <c r="L201" s="124"/>
      <c r="M201" s="125"/>
      <c r="P201" s="126">
        <f>SUM(P202:P204)</f>
        <v>186</v>
      </c>
      <c r="R201" s="126">
        <f>SUM(R202:R204)</f>
        <v>8.4000000000000005E-2</v>
      </c>
      <c r="T201" s="127">
        <f>SUM(T202:T204)</f>
        <v>0</v>
      </c>
      <c r="AR201" s="121" t="s">
        <v>76</v>
      </c>
      <c r="AT201" s="128" t="s">
        <v>68</v>
      </c>
      <c r="AU201" s="128" t="s">
        <v>76</v>
      </c>
      <c r="AY201" s="121" t="s">
        <v>117</v>
      </c>
      <c r="BK201" s="129">
        <f>SUM(BK202:BK204)</f>
        <v>0</v>
      </c>
    </row>
    <row r="202" spans="2:65" s="1" customFormat="1" ht="26">
      <c r="B202" s="19"/>
      <c r="C202" s="132">
        <v>48</v>
      </c>
      <c r="D202" s="132" t="s">
        <v>119</v>
      </c>
      <c r="E202" s="133" t="s">
        <v>255</v>
      </c>
      <c r="F202" s="134" t="s">
        <v>256</v>
      </c>
      <c r="G202" s="135" t="s">
        <v>239</v>
      </c>
      <c r="H202" s="136">
        <v>240</v>
      </c>
      <c r="I202" s="197">
        <v>0</v>
      </c>
      <c r="J202" s="137">
        <f>ROUND(I202*H202,2)</f>
        <v>0</v>
      </c>
      <c r="K202" s="71"/>
      <c r="L202" s="19"/>
      <c r="M202" s="138" t="s">
        <v>1</v>
      </c>
      <c r="N202" s="139" t="s">
        <v>34</v>
      </c>
      <c r="O202" s="140">
        <v>0.42499999999999999</v>
      </c>
      <c r="P202" s="140">
        <f>O202*H202</f>
        <v>102</v>
      </c>
      <c r="Q202" s="140">
        <v>1.0000000000000001E-5</v>
      </c>
      <c r="R202" s="140">
        <f>Q202*H202</f>
        <v>2.4000000000000002E-3</v>
      </c>
      <c r="S202" s="140">
        <v>0</v>
      </c>
      <c r="T202" s="141">
        <f>S202*H202</f>
        <v>0</v>
      </c>
      <c r="AR202" s="142" t="s">
        <v>123</v>
      </c>
      <c r="AT202" s="142" t="s">
        <v>119</v>
      </c>
      <c r="AU202" s="142" t="s">
        <v>78</v>
      </c>
      <c r="AY202" s="8" t="s">
        <v>117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8" t="s">
        <v>76</v>
      </c>
      <c r="BK202" s="143">
        <f>ROUND(I202*H202,2)</f>
        <v>0</v>
      </c>
      <c r="BL202" s="8" t="s">
        <v>123</v>
      </c>
      <c r="BM202" s="142" t="s">
        <v>257</v>
      </c>
    </row>
    <row r="203" spans="2:65" s="1" customFormat="1" ht="26">
      <c r="B203" s="19"/>
      <c r="C203" s="132">
        <v>49</v>
      </c>
      <c r="D203" s="132" t="s">
        <v>119</v>
      </c>
      <c r="E203" s="133" t="s">
        <v>258</v>
      </c>
      <c r="F203" s="134" t="s">
        <v>259</v>
      </c>
      <c r="G203" s="135" t="s">
        <v>239</v>
      </c>
      <c r="H203" s="136">
        <v>240</v>
      </c>
      <c r="I203" s="197">
        <v>0</v>
      </c>
      <c r="J203" s="137">
        <f>ROUND(I203*H203,2)</f>
        <v>0</v>
      </c>
      <c r="K203" s="71"/>
      <c r="L203" s="19"/>
      <c r="M203" s="138" t="s">
        <v>1</v>
      </c>
      <c r="N203" s="139" t="s">
        <v>34</v>
      </c>
      <c r="O203" s="140">
        <v>0.25700000000000001</v>
      </c>
      <c r="P203" s="140">
        <f>O203*H203</f>
        <v>61.68</v>
      </c>
      <c r="Q203" s="140">
        <v>3.4000000000000002E-4</v>
      </c>
      <c r="R203" s="140">
        <f>Q203*H203</f>
        <v>8.1600000000000006E-2</v>
      </c>
      <c r="S203" s="140">
        <v>0</v>
      </c>
      <c r="T203" s="141">
        <f>S203*H203</f>
        <v>0</v>
      </c>
      <c r="AR203" s="142" t="s">
        <v>123</v>
      </c>
      <c r="AT203" s="142" t="s">
        <v>119</v>
      </c>
      <c r="AU203" s="142" t="s">
        <v>78</v>
      </c>
      <c r="AY203" s="8" t="s">
        <v>117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8" t="s">
        <v>76</v>
      </c>
      <c r="BK203" s="143">
        <f>ROUND(I203*H203,2)</f>
        <v>0</v>
      </c>
      <c r="BL203" s="8" t="s">
        <v>123</v>
      </c>
      <c r="BM203" s="142" t="s">
        <v>260</v>
      </c>
    </row>
    <row r="204" spans="2:65" s="1" customFormat="1" ht="26">
      <c r="B204" s="19"/>
      <c r="C204" s="132">
        <v>50</v>
      </c>
      <c r="D204" s="132" t="s">
        <v>119</v>
      </c>
      <c r="E204" s="133" t="s">
        <v>261</v>
      </c>
      <c r="F204" s="134" t="s">
        <v>262</v>
      </c>
      <c r="G204" s="135" t="s">
        <v>239</v>
      </c>
      <c r="H204" s="136">
        <v>240</v>
      </c>
      <c r="I204" s="197">
        <v>0</v>
      </c>
      <c r="J204" s="137">
        <f>ROUND(I204*H204,2)</f>
        <v>0</v>
      </c>
      <c r="K204" s="71"/>
      <c r="L204" s="19"/>
      <c r="M204" s="138" t="s">
        <v>1</v>
      </c>
      <c r="N204" s="139" t="s">
        <v>34</v>
      </c>
      <c r="O204" s="140">
        <v>9.2999999999999999E-2</v>
      </c>
      <c r="P204" s="140">
        <f>O204*H204</f>
        <v>22.32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AR204" s="142" t="s">
        <v>123</v>
      </c>
      <c r="AT204" s="142" t="s">
        <v>119</v>
      </c>
      <c r="AU204" s="142" t="s">
        <v>78</v>
      </c>
      <c r="AY204" s="8" t="s">
        <v>117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8" t="s">
        <v>76</v>
      </c>
      <c r="BK204" s="143">
        <f>ROUND(I204*H204,2)</f>
        <v>0</v>
      </c>
      <c r="BL204" s="8" t="s">
        <v>123</v>
      </c>
      <c r="BM204" s="142" t="s">
        <v>263</v>
      </c>
    </row>
    <row r="205" spans="2:65" s="120" customFormat="1" ht="13">
      <c r="B205" s="119"/>
      <c r="D205" s="121" t="s">
        <v>68</v>
      </c>
      <c r="E205" s="130" t="s">
        <v>264</v>
      </c>
      <c r="F205" s="130" t="s">
        <v>265</v>
      </c>
      <c r="J205" s="131">
        <f>SUM(J206:J210)</f>
        <v>0</v>
      </c>
      <c r="K205" s="80"/>
      <c r="L205" s="124"/>
      <c r="M205" s="125"/>
      <c r="P205" s="126">
        <f>SUM(P206:P211)</f>
        <v>281.25</v>
      </c>
      <c r="R205" s="126">
        <f>SUM(R206:R211)</f>
        <v>259.50210000000004</v>
      </c>
      <c r="T205" s="127">
        <f>SUM(T206:T211)</f>
        <v>0</v>
      </c>
      <c r="AR205" s="121" t="s">
        <v>76</v>
      </c>
      <c r="AT205" s="128" t="s">
        <v>68</v>
      </c>
      <c r="AU205" s="128" t="s">
        <v>76</v>
      </c>
      <c r="AY205" s="121" t="s">
        <v>117</v>
      </c>
      <c r="BK205" s="129">
        <f>SUM(BK206:BK211)</f>
        <v>0</v>
      </c>
    </row>
    <row r="206" spans="2:65" s="1" customFormat="1" ht="26">
      <c r="B206" s="19"/>
      <c r="C206" s="132">
        <v>51</v>
      </c>
      <c r="D206" s="132" t="s">
        <v>119</v>
      </c>
      <c r="E206" s="133" t="s">
        <v>266</v>
      </c>
      <c r="F206" s="134" t="s">
        <v>267</v>
      </c>
      <c r="G206" s="135" t="s">
        <v>239</v>
      </c>
      <c r="H206" s="136">
        <v>240</v>
      </c>
      <c r="I206" s="197">
        <v>0</v>
      </c>
      <c r="J206" s="137">
        <f>ROUND(I206*H206,2)</f>
        <v>0</v>
      </c>
      <c r="K206" s="71"/>
      <c r="L206" s="19"/>
      <c r="M206" s="138" t="s">
        <v>1</v>
      </c>
      <c r="N206" s="139" t="s">
        <v>34</v>
      </c>
      <c r="O206" s="140">
        <v>0.32500000000000001</v>
      </c>
      <c r="P206" s="140">
        <f>O206*H206</f>
        <v>78</v>
      </c>
      <c r="Q206" s="140">
        <v>0.20219000000000001</v>
      </c>
      <c r="R206" s="140">
        <f>Q206*H206</f>
        <v>48.525600000000004</v>
      </c>
      <c r="S206" s="140">
        <v>0</v>
      </c>
      <c r="T206" s="141">
        <f>S206*H206</f>
        <v>0</v>
      </c>
      <c r="AR206" s="142" t="s">
        <v>123</v>
      </c>
      <c r="AT206" s="142" t="s">
        <v>119</v>
      </c>
      <c r="AU206" s="142" t="s">
        <v>78</v>
      </c>
      <c r="AY206" s="8" t="s">
        <v>117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8" t="s">
        <v>76</v>
      </c>
      <c r="BK206" s="143">
        <f>ROUND(I206*H206,2)</f>
        <v>0</v>
      </c>
      <c r="BL206" s="8" t="s">
        <v>123</v>
      </c>
      <c r="BM206" s="142" t="s">
        <v>268</v>
      </c>
    </row>
    <row r="207" spans="2:65" s="1" customFormat="1" ht="13">
      <c r="B207" s="19"/>
      <c r="C207" s="145">
        <v>52</v>
      </c>
      <c r="D207" s="145" t="s">
        <v>156</v>
      </c>
      <c r="E207" s="146" t="s">
        <v>269</v>
      </c>
      <c r="F207" s="147" t="s">
        <v>270</v>
      </c>
      <c r="G207" s="148" t="s">
        <v>239</v>
      </c>
      <c r="H207" s="149">
        <v>244.8</v>
      </c>
      <c r="I207" s="198">
        <v>0</v>
      </c>
      <c r="J207" s="150">
        <f>ROUND(I207*H207,2)</f>
        <v>0</v>
      </c>
      <c r="K207" s="72"/>
      <c r="L207" s="151"/>
      <c r="M207" s="152" t="s">
        <v>1</v>
      </c>
      <c r="N207" s="153" t="s">
        <v>34</v>
      </c>
      <c r="O207" s="140">
        <v>0</v>
      </c>
      <c r="P207" s="140">
        <f>O207*H207</f>
        <v>0</v>
      </c>
      <c r="Q207" s="140">
        <v>0.08</v>
      </c>
      <c r="R207" s="140">
        <f>Q207*H207</f>
        <v>19.584</v>
      </c>
      <c r="S207" s="140">
        <v>0</v>
      </c>
      <c r="T207" s="141">
        <f>S207*H207</f>
        <v>0</v>
      </c>
      <c r="AR207" s="142" t="s">
        <v>146</v>
      </c>
      <c r="AT207" s="142" t="s">
        <v>156</v>
      </c>
      <c r="AU207" s="142" t="s">
        <v>78</v>
      </c>
      <c r="AY207" s="8" t="s">
        <v>117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8" t="s">
        <v>76</v>
      </c>
      <c r="BK207" s="143">
        <f>ROUND(I207*H207,2)</f>
        <v>0</v>
      </c>
      <c r="BL207" s="8" t="s">
        <v>123</v>
      </c>
      <c r="BM207" s="142" t="s">
        <v>271</v>
      </c>
    </row>
    <row r="208" spans="2:65" s="156" customFormat="1" ht="12">
      <c r="B208" s="155"/>
      <c r="D208" s="157" t="s">
        <v>165</v>
      </c>
      <c r="F208" s="158" t="s">
        <v>272</v>
      </c>
      <c r="H208" s="159">
        <v>244.8</v>
      </c>
      <c r="K208" s="81"/>
      <c r="L208" s="155"/>
      <c r="M208" s="160"/>
      <c r="T208" s="161"/>
      <c r="AT208" s="162" t="s">
        <v>165</v>
      </c>
      <c r="AU208" s="162" t="s">
        <v>78</v>
      </c>
      <c r="AV208" s="156" t="s">
        <v>78</v>
      </c>
      <c r="AW208" s="156" t="s">
        <v>3</v>
      </c>
      <c r="AX208" s="156" t="s">
        <v>76</v>
      </c>
      <c r="AY208" s="162" t="s">
        <v>117</v>
      </c>
    </row>
    <row r="209" spans="2:65" s="1" customFormat="1" ht="26">
      <c r="B209" s="19"/>
      <c r="C209" s="132">
        <v>53</v>
      </c>
      <c r="D209" s="132" t="s">
        <v>119</v>
      </c>
      <c r="E209" s="133" t="s">
        <v>273</v>
      </c>
      <c r="F209" s="134" t="s">
        <v>274</v>
      </c>
      <c r="G209" s="135" t="s">
        <v>239</v>
      </c>
      <c r="H209" s="136">
        <v>750</v>
      </c>
      <c r="I209" s="197">
        <v>0</v>
      </c>
      <c r="J209" s="137">
        <f>ROUND(I209*H209,2)</f>
        <v>0</v>
      </c>
      <c r="K209" s="71"/>
      <c r="L209" s="19"/>
      <c r="M209" s="138" t="s">
        <v>1</v>
      </c>
      <c r="N209" s="139" t="s">
        <v>34</v>
      </c>
      <c r="O209" s="140">
        <v>0.27100000000000002</v>
      </c>
      <c r="P209" s="140">
        <f>O209*H209</f>
        <v>203.25</v>
      </c>
      <c r="Q209" s="140">
        <v>0.16849</v>
      </c>
      <c r="R209" s="140">
        <f>Q209*H209</f>
        <v>126.36750000000001</v>
      </c>
      <c r="S209" s="140">
        <v>0</v>
      </c>
      <c r="T209" s="141">
        <f>S209*H209</f>
        <v>0</v>
      </c>
      <c r="AR209" s="142" t="s">
        <v>123</v>
      </c>
      <c r="AT209" s="142" t="s">
        <v>119</v>
      </c>
      <c r="AU209" s="142" t="s">
        <v>78</v>
      </c>
      <c r="AY209" s="8" t="s">
        <v>117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8" t="s">
        <v>76</v>
      </c>
      <c r="BK209" s="143">
        <f>ROUND(I209*H209,2)</f>
        <v>0</v>
      </c>
      <c r="BL209" s="8" t="s">
        <v>123</v>
      </c>
      <c r="BM209" s="142" t="s">
        <v>275</v>
      </c>
    </row>
    <row r="210" spans="2:65" s="1" customFormat="1" ht="13">
      <c r="B210" s="19"/>
      <c r="C210" s="145">
        <v>54</v>
      </c>
      <c r="D210" s="145" t="s">
        <v>156</v>
      </c>
      <c r="E210" s="146" t="s">
        <v>276</v>
      </c>
      <c r="F210" s="147" t="s">
        <v>277</v>
      </c>
      <c r="G210" s="148" t="s">
        <v>239</v>
      </c>
      <c r="H210" s="149">
        <v>765</v>
      </c>
      <c r="I210" s="198">
        <v>0</v>
      </c>
      <c r="J210" s="150">
        <f>ROUND(I210*H210,2)</f>
        <v>0</v>
      </c>
      <c r="K210" s="72"/>
      <c r="L210" s="151"/>
      <c r="M210" s="152" t="s">
        <v>1</v>
      </c>
      <c r="N210" s="153" t="s">
        <v>34</v>
      </c>
      <c r="O210" s="140">
        <v>0</v>
      </c>
      <c r="P210" s="140">
        <f>O210*H210</f>
        <v>0</v>
      </c>
      <c r="Q210" s="140">
        <v>8.5000000000000006E-2</v>
      </c>
      <c r="R210" s="140">
        <f>Q210*H210</f>
        <v>65.025000000000006</v>
      </c>
      <c r="S210" s="140">
        <v>0</v>
      </c>
      <c r="T210" s="141">
        <f>S210*H210</f>
        <v>0</v>
      </c>
      <c r="AR210" s="142" t="s">
        <v>146</v>
      </c>
      <c r="AT210" s="142" t="s">
        <v>156</v>
      </c>
      <c r="AU210" s="142" t="s">
        <v>78</v>
      </c>
      <c r="AY210" s="8" t="s">
        <v>117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8" t="s">
        <v>76</v>
      </c>
      <c r="BK210" s="143">
        <f>ROUND(I210*H210,2)</f>
        <v>0</v>
      </c>
      <c r="BL210" s="8" t="s">
        <v>123</v>
      </c>
      <c r="BM210" s="142" t="s">
        <v>278</v>
      </c>
    </row>
    <row r="211" spans="2:65" s="156" customFormat="1" ht="12">
      <c r="B211" s="155"/>
      <c r="D211" s="157" t="s">
        <v>165</v>
      </c>
      <c r="F211" s="158" t="s">
        <v>279</v>
      </c>
      <c r="H211" s="159">
        <v>765</v>
      </c>
      <c r="K211" s="81"/>
      <c r="L211" s="155"/>
      <c r="M211" s="160"/>
      <c r="T211" s="161"/>
      <c r="AT211" s="162" t="s">
        <v>165</v>
      </c>
      <c r="AU211" s="162" t="s">
        <v>78</v>
      </c>
      <c r="AV211" s="156" t="s">
        <v>78</v>
      </c>
      <c r="AW211" s="156" t="s">
        <v>3</v>
      </c>
      <c r="AX211" s="156" t="s">
        <v>76</v>
      </c>
      <c r="AY211" s="162" t="s">
        <v>117</v>
      </c>
    </row>
    <row r="212" spans="2:65" s="120" customFormat="1" ht="13">
      <c r="B212" s="119"/>
      <c r="D212" s="121" t="s">
        <v>68</v>
      </c>
      <c r="E212" s="130" t="s">
        <v>280</v>
      </c>
      <c r="F212" s="130" t="s">
        <v>281</v>
      </c>
      <c r="J212" s="131">
        <f>SUM(J213:J214)</f>
        <v>0</v>
      </c>
      <c r="K212" s="80"/>
      <c r="L212" s="124"/>
      <c r="M212" s="125"/>
      <c r="P212" s="126">
        <f>P214</f>
        <v>26.831999999999997</v>
      </c>
      <c r="R212" s="126">
        <f>R214</f>
        <v>0</v>
      </c>
      <c r="T212" s="127">
        <f>T214</f>
        <v>32.895000000000003</v>
      </c>
      <c r="AR212" s="121" t="s">
        <v>76</v>
      </c>
      <c r="AT212" s="128" t="s">
        <v>68</v>
      </c>
      <c r="AU212" s="128" t="s">
        <v>76</v>
      </c>
      <c r="AY212" s="121" t="s">
        <v>117</v>
      </c>
      <c r="BK212" s="129">
        <f>BK214+BK213</f>
        <v>0</v>
      </c>
    </row>
    <row r="213" spans="2:65" s="1" customFormat="1" ht="26">
      <c r="B213" s="19"/>
      <c r="C213" s="132">
        <v>55</v>
      </c>
      <c r="D213" s="132" t="s">
        <v>119</v>
      </c>
      <c r="E213" s="133" t="s">
        <v>364</v>
      </c>
      <c r="F213" s="134" t="s">
        <v>365</v>
      </c>
      <c r="G213" s="135" t="s">
        <v>122</v>
      </c>
      <c r="H213" s="136">
        <v>66.5</v>
      </c>
      <c r="I213" s="197">
        <v>0</v>
      </c>
      <c r="J213" s="137">
        <f>ROUND(I213*H213,2)</f>
        <v>0</v>
      </c>
      <c r="K213" s="71"/>
      <c r="L213" s="19"/>
      <c r="M213" s="138" t="s">
        <v>1</v>
      </c>
      <c r="N213" s="139" t="s">
        <v>34</v>
      </c>
      <c r="O213" s="140">
        <v>0.20799999999999999</v>
      </c>
      <c r="P213" s="140">
        <f>O213*H213</f>
        <v>13.831999999999999</v>
      </c>
      <c r="Q213" s="140">
        <v>0</v>
      </c>
      <c r="R213" s="140">
        <f>Q213*H213</f>
        <v>0</v>
      </c>
      <c r="S213" s="140">
        <v>0.255</v>
      </c>
      <c r="T213" s="141">
        <f>S213*H213</f>
        <v>16.9575</v>
      </c>
      <c r="AR213" s="142" t="s">
        <v>123</v>
      </c>
      <c r="AT213" s="142" t="s">
        <v>119</v>
      </c>
      <c r="AU213" s="142" t="s">
        <v>78</v>
      </c>
      <c r="AY213" s="8" t="s">
        <v>117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8" t="s">
        <v>76</v>
      </c>
      <c r="BK213" s="143">
        <f>ROUND(I213*H213,2)</f>
        <v>0</v>
      </c>
      <c r="BL213" s="8" t="s">
        <v>123</v>
      </c>
      <c r="BM213" s="142" t="s">
        <v>284</v>
      </c>
    </row>
    <row r="214" spans="2:65" s="1" customFormat="1" ht="26">
      <c r="B214" s="19"/>
      <c r="C214" s="132">
        <v>56</v>
      </c>
      <c r="D214" s="132" t="s">
        <v>119</v>
      </c>
      <c r="E214" s="133" t="s">
        <v>282</v>
      </c>
      <c r="F214" s="134" t="s">
        <v>283</v>
      </c>
      <c r="G214" s="135" t="s">
        <v>122</v>
      </c>
      <c r="H214" s="136">
        <v>129</v>
      </c>
      <c r="I214" s="197">
        <v>0</v>
      </c>
      <c r="J214" s="137">
        <f>ROUND(I214*H214,2)</f>
        <v>0</v>
      </c>
      <c r="K214" s="71"/>
      <c r="L214" s="19"/>
      <c r="M214" s="138" t="s">
        <v>1</v>
      </c>
      <c r="N214" s="139" t="s">
        <v>34</v>
      </c>
      <c r="O214" s="140">
        <v>0.20799999999999999</v>
      </c>
      <c r="P214" s="140">
        <f>O214*H214</f>
        <v>26.831999999999997</v>
      </c>
      <c r="Q214" s="140">
        <v>0</v>
      </c>
      <c r="R214" s="140">
        <f>Q214*H214</f>
        <v>0</v>
      </c>
      <c r="S214" s="140">
        <v>0.255</v>
      </c>
      <c r="T214" s="141">
        <f>S214*H214</f>
        <v>32.895000000000003</v>
      </c>
      <c r="AR214" s="142" t="s">
        <v>123</v>
      </c>
      <c r="AT214" s="142" t="s">
        <v>119</v>
      </c>
      <c r="AU214" s="142" t="s">
        <v>78</v>
      </c>
      <c r="AY214" s="8" t="s">
        <v>117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8" t="s">
        <v>76</v>
      </c>
      <c r="BK214" s="143">
        <f>ROUND(I214*H214,2)</f>
        <v>0</v>
      </c>
      <c r="BL214" s="8" t="s">
        <v>123</v>
      </c>
      <c r="BM214" s="142" t="s">
        <v>284</v>
      </c>
    </row>
    <row r="215" spans="2:65" s="120" customFormat="1" ht="13">
      <c r="B215" s="119"/>
      <c r="D215" s="121" t="s">
        <v>68</v>
      </c>
      <c r="E215" s="130" t="s">
        <v>285</v>
      </c>
      <c r="F215" s="130" t="s">
        <v>286</v>
      </c>
      <c r="J215" s="131">
        <f>SUM(J216:J220)</f>
        <v>0</v>
      </c>
      <c r="K215" s="80"/>
      <c r="L215" s="124"/>
      <c r="M215" s="125"/>
      <c r="P215" s="126">
        <f>SUM(P216:P220)</f>
        <v>53.739464999999996</v>
      </c>
      <c r="R215" s="126">
        <f>SUM(R216:R220)</f>
        <v>0</v>
      </c>
      <c r="T215" s="127">
        <f>SUM(T216:T220)</f>
        <v>0</v>
      </c>
      <c r="AR215" s="121" t="s">
        <v>76</v>
      </c>
      <c r="AT215" s="128" t="s">
        <v>68</v>
      </c>
      <c r="AU215" s="128" t="s">
        <v>76</v>
      </c>
      <c r="AY215" s="121" t="s">
        <v>117</v>
      </c>
      <c r="BK215" s="129">
        <f>SUM(BK216:BK220)</f>
        <v>0</v>
      </c>
    </row>
    <row r="216" spans="2:65" s="1" customFormat="1" ht="26">
      <c r="B216" s="19"/>
      <c r="C216" s="132">
        <v>57</v>
      </c>
      <c r="D216" s="132" t="s">
        <v>119</v>
      </c>
      <c r="E216" s="133" t="s">
        <v>287</v>
      </c>
      <c r="F216" s="134" t="s">
        <v>288</v>
      </c>
      <c r="G216" s="135" t="s">
        <v>159</v>
      </c>
      <c r="H216" s="136">
        <f>+H217*9</f>
        <v>387.85500000000002</v>
      </c>
      <c r="I216" s="197">
        <v>0</v>
      </c>
      <c r="J216" s="137">
        <f>ROUND(I216*H216,2)</f>
        <v>0</v>
      </c>
      <c r="K216" s="71"/>
      <c r="L216" s="170"/>
      <c r="M216" s="138" t="s">
        <v>1</v>
      </c>
      <c r="N216" s="139" t="s">
        <v>34</v>
      </c>
      <c r="O216" s="140">
        <v>4.0000000000000001E-3</v>
      </c>
      <c r="P216" s="140">
        <f>O216*H216</f>
        <v>1.55142</v>
      </c>
      <c r="Q216" s="140">
        <v>0</v>
      </c>
      <c r="R216" s="140">
        <f>Q216*H216</f>
        <v>0</v>
      </c>
      <c r="S216" s="140">
        <v>0</v>
      </c>
      <c r="T216" s="141">
        <f>S216*H216</f>
        <v>0</v>
      </c>
      <c r="AR216" s="142" t="s">
        <v>123</v>
      </c>
      <c r="AT216" s="142" t="s">
        <v>119</v>
      </c>
      <c r="AU216" s="142" t="s">
        <v>78</v>
      </c>
      <c r="AY216" s="8" t="s">
        <v>117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8" t="s">
        <v>76</v>
      </c>
      <c r="BK216" s="143">
        <f>ROUND(I216*H216,2)</f>
        <v>0</v>
      </c>
      <c r="BL216" s="8" t="s">
        <v>123</v>
      </c>
      <c r="BM216" s="142" t="s">
        <v>289</v>
      </c>
    </row>
    <row r="217" spans="2:65" s="1" customFormat="1" ht="13">
      <c r="B217" s="19"/>
      <c r="C217" s="132">
        <v>58</v>
      </c>
      <c r="D217" s="132" t="s">
        <v>119</v>
      </c>
      <c r="E217" s="133" t="s">
        <v>290</v>
      </c>
      <c r="F217" s="134" t="s">
        <v>291</v>
      </c>
      <c r="G217" s="135" t="s">
        <v>159</v>
      </c>
      <c r="H217" s="136">
        <v>43.094999999999999</v>
      </c>
      <c r="I217" s="197">
        <v>0</v>
      </c>
      <c r="J217" s="137">
        <f>ROUND(I217*H217,2)</f>
        <v>0</v>
      </c>
      <c r="K217" s="71"/>
      <c r="L217" s="19"/>
      <c r="M217" s="138" t="s">
        <v>1</v>
      </c>
      <c r="N217" s="139" t="s">
        <v>34</v>
      </c>
      <c r="O217" s="140">
        <v>0.83499999999999996</v>
      </c>
      <c r="P217" s="140">
        <f>O217*H217</f>
        <v>35.984324999999998</v>
      </c>
      <c r="Q217" s="140">
        <v>0</v>
      </c>
      <c r="R217" s="140">
        <f>Q217*H217</f>
        <v>0</v>
      </c>
      <c r="S217" s="140">
        <v>0</v>
      </c>
      <c r="T217" s="141">
        <f>S217*H217</f>
        <v>0</v>
      </c>
      <c r="AR217" s="142" t="s">
        <v>123</v>
      </c>
      <c r="AT217" s="142" t="s">
        <v>119</v>
      </c>
      <c r="AU217" s="142" t="s">
        <v>78</v>
      </c>
      <c r="AY217" s="8" t="s">
        <v>117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8" t="s">
        <v>76</v>
      </c>
      <c r="BK217" s="143">
        <f>ROUND(I217*H217,2)</f>
        <v>0</v>
      </c>
      <c r="BL217" s="8" t="s">
        <v>123</v>
      </c>
      <c r="BM217" s="142" t="s">
        <v>292</v>
      </c>
    </row>
    <row r="218" spans="2:65" s="1" customFormat="1" ht="26">
      <c r="B218" s="19"/>
      <c r="C218" s="132">
        <v>59</v>
      </c>
      <c r="D218" s="132" t="s">
        <v>119</v>
      </c>
      <c r="E218" s="133" t="s">
        <v>293</v>
      </c>
      <c r="F218" s="134" t="s">
        <v>294</v>
      </c>
      <c r="G218" s="135" t="s">
        <v>159</v>
      </c>
      <c r="H218" s="136">
        <v>43.094999999999999</v>
      </c>
      <c r="I218" s="197">
        <v>0</v>
      </c>
      <c r="J218" s="137">
        <f>ROUND(I218*H218,2)</f>
        <v>0</v>
      </c>
      <c r="K218" s="71"/>
      <c r="L218" s="19"/>
      <c r="M218" s="138" t="s">
        <v>1</v>
      </c>
      <c r="N218" s="139" t="s">
        <v>34</v>
      </c>
      <c r="O218" s="140">
        <v>0.376</v>
      </c>
      <c r="P218" s="140">
        <f>O218*H218</f>
        <v>16.203720000000001</v>
      </c>
      <c r="Q218" s="140">
        <v>0</v>
      </c>
      <c r="R218" s="140">
        <f>Q218*H218</f>
        <v>0</v>
      </c>
      <c r="S218" s="140">
        <v>0</v>
      </c>
      <c r="T218" s="141">
        <f>S218*H218</f>
        <v>0</v>
      </c>
      <c r="AR218" s="142" t="s">
        <v>123</v>
      </c>
      <c r="AT218" s="142" t="s">
        <v>119</v>
      </c>
      <c r="AU218" s="142" t="s">
        <v>78</v>
      </c>
      <c r="AY218" s="8" t="s">
        <v>117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8" t="s">
        <v>76</v>
      </c>
      <c r="BK218" s="143">
        <f>ROUND(I218*H218,2)</f>
        <v>0</v>
      </c>
      <c r="BL218" s="8" t="s">
        <v>123</v>
      </c>
      <c r="BM218" s="142" t="s">
        <v>295</v>
      </c>
    </row>
    <row r="219" spans="2:65" s="1" customFormat="1" ht="26">
      <c r="B219" s="19"/>
      <c r="C219" s="132">
        <v>60</v>
      </c>
      <c r="D219" s="132" t="s">
        <v>119</v>
      </c>
      <c r="E219" s="133" t="s">
        <v>296</v>
      </c>
      <c r="F219" s="134" t="s">
        <v>297</v>
      </c>
      <c r="G219" s="135" t="s">
        <v>159</v>
      </c>
      <c r="H219" s="202">
        <v>17.989999999999998</v>
      </c>
      <c r="I219" s="197">
        <v>0</v>
      </c>
      <c r="J219" s="137">
        <f>ROUND(I219*H219,2)</f>
        <v>0</v>
      </c>
      <c r="K219" s="71"/>
      <c r="L219" s="19"/>
      <c r="M219" s="138" t="s">
        <v>1</v>
      </c>
      <c r="N219" s="139" t="s">
        <v>34</v>
      </c>
      <c r="O219" s="140">
        <v>0</v>
      </c>
      <c r="P219" s="140">
        <f>O219*H219</f>
        <v>0</v>
      </c>
      <c r="Q219" s="140">
        <v>0</v>
      </c>
      <c r="R219" s="140">
        <f>Q219*H219</f>
        <v>0</v>
      </c>
      <c r="S219" s="140">
        <v>0</v>
      </c>
      <c r="T219" s="141">
        <f>S219*H219</f>
        <v>0</v>
      </c>
      <c r="AR219" s="142" t="s">
        <v>123</v>
      </c>
      <c r="AT219" s="142" t="s">
        <v>119</v>
      </c>
      <c r="AU219" s="142" t="s">
        <v>78</v>
      </c>
      <c r="AY219" s="8" t="s">
        <v>117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8" t="s">
        <v>76</v>
      </c>
      <c r="BK219" s="143">
        <f>ROUND(I219*H219,2)</f>
        <v>0</v>
      </c>
      <c r="BL219" s="8" t="s">
        <v>123</v>
      </c>
      <c r="BM219" s="142" t="s">
        <v>298</v>
      </c>
    </row>
    <row r="220" spans="2:65" s="1" customFormat="1" ht="26">
      <c r="B220" s="19"/>
      <c r="C220" s="132">
        <v>61</v>
      </c>
      <c r="D220" s="132" t="s">
        <v>119</v>
      </c>
      <c r="E220" s="164" t="s">
        <v>412</v>
      </c>
      <c r="F220" s="165" t="s">
        <v>411</v>
      </c>
      <c r="G220" s="135" t="s">
        <v>159</v>
      </c>
      <c r="H220" s="136">
        <v>25.105</v>
      </c>
      <c r="I220" s="197">
        <v>0</v>
      </c>
      <c r="J220" s="137">
        <f>ROUND(I220*H220,2)</f>
        <v>0</v>
      </c>
      <c r="K220" s="71"/>
      <c r="L220" s="19"/>
      <c r="M220" s="138" t="s">
        <v>1</v>
      </c>
      <c r="N220" s="139" t="s">
        <v>34</v>
      </c>
      <c r="O220" s="140">
        <v>0</v>
      </c>
      <c r="P220" s="140">
        <f>O220*H220</f>
        <v>0</v>
      </c>
      <c r="Q220" s="140">
        <v>0</v>
      </c>
      <c r="R220" s="140">
        <f>Q220*H220</f>
        <v>0</v>
      </c>
      <c r="S220" s="140">
        <v>0</v>
      </c>
      <c r="T220" s="141">
        <f>S220*H220</f>
        <v>0</v>
      </c>
      <c r="AR220" s="142" t="s">
        <v>123</v>
      </c>
      <c r="AT220" s="142" t="s">
        <v>119</v>
      </c>
      <c r="AU220" s="142" t="s">
        <v>78</v>
      </c>
      <c r="AY220" s="8" t="s">
        <v>117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8" t="s">
        <v>76</v>
      </c>
      <c r="BK220" s="143">
        <f>ROUND(I220*H220,2)</f>
        <v>0</v>
      </c>
      <c r="BL220" s="8" t="s">
        <v>123</v>
      </c>
      <c r="BM220" s="142" t="s">
        <v>298</v>
      </c>
    </row>
    <row r="221" spans="2:65" s="120" customFormat="1" ht="13">
      <c r="B221" s="119"/>
      <c r="D221" s="121" t="s">
        <v>68</v>
      </c>
      <c r="E221" s="130" t="s">
        <v>299</v>
      </c>
      <c r="F221" s="130" t="s">
        <v>300</v>
      </c>
      <c r="J221" s="131">
        <f>SUM(J222:J227)</f>
        <v>0</v>
      </c>
      <c r="K221" s="80"/>
      <c r="L221" s="124"/>
      <c r="M221" s="125"/>
      <c r="P221" s="126">
        <f>SUM(P222:P228)</f>
        <v>220.29277300000001</v>
      </c>
      <c r="R221" s="126">
        <f>SUM(R222:R228)</f>
        <v>0</v>
      </c>
      <c r="T221" s="127">
        <f>SUM(T222:T228)</f>
        <v>0</v>
      </c>
      <c r="AR221" s="121" t="s">
        <v>76</v>
      </c>
      <c r="AT221" s="128" t="s">
        <v>68</v>
      </c>
      <c r="AU221" s="128" t="s">
        <v>76</v>
      </c>
      <c r="AY221" s="121" t="s">
        <v>117</v>
      </c>
      <c r="BK221" s="129">
        <f>SUM(BK222:BK228)</f>
        <v>0</v>
      </c>
    </row>
    <row r="222" spans="2:65" s="1" customFormat="1" ht="13">
      <c r="B222" s="19"/>
      <c r="C222" s="132">
        <v>62</v>
      </c>
      <c r="D222" s="132" t="s">
        <v>119</v>
      </c>
      <c r="E222" s="133" t="s">
        <v>301</v>
      </c>
      <c r="F222" s="134" t="s">
        <v>302</v>
      </c>
      <c r="G222" s="135" t="s">
        <v>159</v>
      </c>
      <c r="H222" s="136">
        <v>454.69299999999998</v>
      </c>
      <c r="I222" s="197">
        <v>0</v>
      </c>
      <c r="J222" s="137">
        <f>ROUND(I222*H222,2)</f>
        <v>0</v>
      </c>
      <c r="K222" s="71"/>
      <c r="L222" s="19"/>
      <c r="M222" s="138" t="s">
        <v>1</v>
      </c>
      <c r="N222" s="139" t="s">
        <v>34</v>
      </c>
      <c r="O222" s="140">
        <v>0.39700000000000002</v>
      </c>
      <c r="P222" s="140">
        <f>O222*H222</f>
        <v>180.51312100000001</v>
      </c>
      <c r="Q222" s="140">
        <v>0</v>
      </c>
      <c r="R222" s="140">
        <f>Q222*H222</f>
        <v>0</v>
      </c>
      <c r="S222" s="140">
        <v>0</v>
      </c>
      <c r="T222" s="141">
        <f>S222*H222</f>
        <v>0</v>
      </c>
      <c r="AR222" s="142" t="s">
        <v>123</v>
      </c>
      <c r="AT222" s="142" t="s">
        <v>119</v>
      </c>
      <c r="AU222" s="142" t="s">
        <v>78</v>
      </c>
      <c r="AY222" s="8" t="s">
        <v>117</v>
      </c>
      <c r="BE222" s="143">
        <f>IF(N222="základní",J222,0)</f>
        <v>0</v>
      </c>
      <c r="BF222" s="143">
        <f>IF(N222="snížená",J222,0)</f>
        <v>0</v>
      </c>
      <c r="BG222" s="143">
        <f>IF(N222="zákl. přenesená",J222,0)</f>
        <v>0</v>
      </c>
      <c r="BH222" s="143">
        <f>IF(N222="sníž. přenesená",J222,0)</f>
        <v>0</v>
      </c>
      <c r="BI222" s="143">
        <f>IF(N222="nulová",J222,0)</f>
        <v>0</v>
      </c>
      <c r="BJ222" s="8" t="s">
        <v>76</v>
      </c>
      <c r="BK222" s="143">
        <f>ROUND(I222*H222,2)</f>
        <v>0</v>
      </c>
      <c r="BL222" s="8" t="s">
        <v>123</v>
      </c>
      <c r="BM222" s="142" t="s">
        <v>303</v>
      </c>
    </row>
    <row r="223" spans="2:65" s="156" customFormat="1" ht="12">
      <c r="B223" s="155"/>
      <c r="D223" s="157" t="s">
        <v>165</v>
      </c>
      <c r="E223" s="162" t="s">
        <v>1</v>
      </c>
      <c r="F223" s="158" t="s">
        <v>304</v>
      </c>
      <c r="H223" s="159">
        <v>193.351</v>
      </c>
      <c r="K223" s="81"/>
      <c r="L223" s="155"/>
      <c r="M223" s="160"/>
      <c r="T223" s="161"/>
      <c r="AT223" s="162" t="s">
        <v>165</v>
      </c>
      <c r="AU223" s="162" t="s">
        <v>78</v>
      </c>
      <c r="AV223" s="156" t="s">
        <v>78</v>
      </c>
      <c r="AW223" s="156" t="s">
        <v>26</v>
      </c>
      <c r="AX223" s="156" t="s">
        <v>69</v>
      </c>
      <c r="AY223" s="162" t="s">
        <v>117</v>
      </c>
    </row>
    <row r="224" spans="2:65" s="156" customFormat="1" ht="12">
      <c r="B224" s="155"/>
      <c r="D224" s="157" t="s">
        <v>165</v>
      </c>
      <c r="E224" s="162" t="s">
        <v>1</v>
      </c>
      <c r="F224" s="158" t="s">
        <v>305</v>
      </c>
      <c r="H224" s="159">
        <v>1.84</v>
      </c>
      <c r="K224" s="81"/>
      <c r="L224" s="155"/>
      <c r="M224" s="160"/>
      <c r="T224" s="161"/>
      <c r="AT224" s="162" t="s">
        <v>165</v>
      </c>
      <c r="AU224" s="162" t="s">
        <v>78</v>
      </c>
      <c r="AV224" s="156" t="s">
        <v>78</v>
      </c>
      <c r="AW224" s="156" t="s">
        <v>26</v>
      </c>
      <c r="AX224" s="156" t="s">
        <v>69</v>
      </c>
      <c r="AY224" s="162" t="s">
        <v>117</v>
      </c>
    </row>
    <row r="225" spans="2:65" s="156" customFormat="1" ht="12">
      <c r="B225" s="155"/>
      <c r="D225" s="157" t="s">
        <v>165</v>
      </c>
      <c r="E225" s="162" t="s">
        <v>1</v>
      </c>
      <c r="F225" s="158" t="s">
        <v>306</v>
      </c>
      <c r="H225" s="159">
        <v>259.50200000000001</v>
      </c>
      <c r="K225" s="81"/>
      <c r="L225" s="155"/>
      <c r="M225" s="160"/>
      <c r="T225" s="161"/>
      <c r="AT225" s="162" t="s">
        <v>165</v>
      </c>
      <c r="AU225" s="162" t="s">
        <v>78</v>
      </c>
      <c r="AV225" s="156" t="s">
        <v>78</v>
      </c>
      <c r="AW225" s="156" t="s">
        <v>26</v>
      </c>
      <c r="AX225" s="156" t="s">
        <v>69</v>
      </c>
      <c r="AY225" s="162" t="s">
        <v>117</v>
      </c>
    </row>
    <row r="226" spans="2:65" s="189" customFormat="1" ht="12">
      <c r="B226" s="188"/>
      <c r="D226" s="157" t="s">
        <v>165</v>
      </c>
      <c r="E226" s="190" t="s">
        <v>1</v>
      </c>
      <c r="F226" s="191" t="s">
        <v>307</v>
      </c>
      <c r="H226" s="192">
        <v>454.69299999999998</v>
      </c>
      <c r="K226" s="196"/>
      <c r="L226" s="188"/>
      <c r="M226" s="193"/>
      <c r="T226" s="194"/>
      <c r="AT226" s="190" t="s">
        <v>165</v>
      </c>
      <c r="AU226" s="190" t="s">
        <v>78</v>
      </c>
      <c r="AV226" s="189" t="s">
        <v>123</v>
      </c>
      <c r="AW226" s="189" t="s">
        <v>26</v>
      </c>
      <c r="AX226" s="189" t="s">
        <v>76</v>
      </c>
      <c r="AY226" s="190" t="s">
        <v>117</v>
      </c>
    </row>
    <row r="227" spans="2:65" s="1" customFormat="1" ht="26">
      <c r="B227" s="19"/>
      <c r="C227" s="132">
        <v>63</v>
      </c>
      <c r="D227" s="132" t="s">
        <v>119</v>
      </c>
      <c r="E227" s="133" t="s">
        <v>308</v>
      </c>
      <c r="F227" s="134" t="s">
        <v>309</v>
      </c>
      <c r="G227" s="135" t="s">
        <v>159</v>
      </c>
      <c r="H227" s="136">
        <v>602.72199999999998</v>
      </c>
      <c r="I227" s="197">
        <v>0</v>
      </c>
      <c r="J227" s="137">
        <f>ROUND(I227*H227,2)</f>
        <v>0</v>
      </c>
      <c r="K227" s="71"/>
      <c r="L227" s="19"/>
      <c r="M227" s="138" t="s">
        <v>1</v>
      </c>
      <c r="N227" s="139" t="s">
        <v>34</v>
      </c>
      <c r="O227" s="140">
        <v>6.6000000000000003E-2</v>
      </c>
      <c r="P227" s="140">
        <f>O227*H227</f>
        <v>39.779651999999999</v>
      </c>
      <c r="Q227" s="140">
        <v>0</v>
      </c>
      <c r="R227" s="140">
        <f>Q227*H227</f>
        <v>0</v>
      </c>
      <c r="S227" s="140">
        <v>0</v>
      </c>
      <c r="T227" s="141">
        <f>S227*H227</f>
        <v>0</v>
      </c>
      <c r="AR227" s="142" t="s">
        <v>123</v>
      </c>
      <c r="AT227" s="142" t="s">
        <v>119</v>
      </c>
      <c r="AU227" s="142" t="s">
        <v>78</v>
      </c>
      <c r="AY227" s="8" t="s">
        <v>117</v>
      </c>
      <c r="BE227" s="143">
        <f>IF(N227="základní",J227,0)</f>
        <v>0</v>
      </c>
      <c r="BF227" s="143">
        <f>IF(N227="snížená",J227,0)</f>
        <v>0</v>
      </c>
      <c r="BG227" s="143">
        <f>IF(N227="zákl. přenesená",J227,0)</f>
        <v>0</v>
      </c>
      <c r="BH227" s="143">
        <f>IF(N227="sníž. přenesená",J227,0)</f>
        <v>0</v>
      </c>
      <c r="BI227" s="143">
        <f>IF(N227="nulová",J227,0)</f>
        <v>0</v>
      </c>
      <c r="BJ227" s="8" t="s">
        <v>76</v>
      </c>
      <c r="BK227" s="143">
        <f>ROUND(I227*H227,2)</f>
        <v>0</v>
      </c>
      <c r="BL227" s="8" t="s">
        <v>123</v>
      </c>
      <c r="BM227" s="142" t="s">
        <v>310</v>
      </c>
    </row>
    <row r="228" spans="2:65" s="156" customFormat="1" ht="12">
      <c r="B228" s="155"/>
      <c r="D228" s="157" t="s">
        <v>165</v>
      </c>
      <c r="E228" s="162" t="s">
        <v>1</v>
      </c>
      <c r="F228" s="158" t="s">
        <v>311</v>
      </c>
      <c r="H228" s="159">
        <v>602.72199999999998</v>
      </c>
      <c r="K228" s="81"/>
      <c r="L228" s="155"/>
      <c r="M228" s="160"/>
      <c r="T228" s="161"/>
      <c r="AT228" s="162" t="s">
        <v>165</v>
      </c>
      <c r="AU228" s="162" t="s">
        <v>78</v>
      </c>
      <c r="AV228" s="156" t="s">
        <v>78</v>
      </c>
      <c r="AW228" s="156" t="s">
        <v>26</v>
      </c>
      <c r="AX228" s="156" t="s">
        <v>76</v>
      </c>
      <c r="AY228" s="162" t="s">
        <v>117</v>
      </c>
    </row>
    <row r="229" spans="2:65" s="120" customFormat="1" ht="13">
      <c r="B229" s="119"/>
      <c r="D229" s="121" t="s">
        <v>68</v>
      </c>
      <c r="E229" s="130" t="s">
        <v>312</v>
      </c>
      <c r="F229" s="130" t="s">
        <v>313</v>
      </c>
      <c r="J229" s="131">
        <f>SUM(J230:J233)</f>
        <v>0</v>
      </c>
      <c r="K229" s="80"/>
      <c r="L229" s="124"/>
      <c r="M229" s="125"/>
      <c r="P229" s="126">
        <f>SUM(P230:P233)</f>
        <v>0</v>
      </c>
      <c r="R229" s="126">
        <f>SUM(R230:R233)</f>
        <v>0</v>
      </c>
      <c r="T229" s="127">
        <f>SUM(T230:T233)</f>
        <v>0</v>
      </c>
      <c r="AR229" s="121" t="s">
        <v>136</v>
      </c>
      <c r="AT229" s="128" t="s">
        <v>68</v>
      </c>
      <c r="AU229" s="128" t="s">
        <v>76</v>
      </c>
      <c r="AY229" s="121" t="s">
        <v>117</v>
      </c>
      <c r="BK229" s="129">
        <f>SUM(BK230:BK233)</f>
        <v>0</v>
      </c>
    </row>
    <row r="230" spans="2:65" s="1" customFormat="1" ht="13">
      <c r="B230" s="19"/>
      <c r="C230" s="132">
        <v>64</v>
      </c>
      <c r="D230" s="132" t="s">
        <v>119</v>
      </c>
      <c r="E230" s="164" t="s">
        <v>414</v>
      </c>
      <c r="F230" s="134" t="s">
        <v>352</v>
      </c>
      <c r="G230" s="135" t="s">
        <v>351</v>
      </c>
      <c r="H230" s="136">
        <v>1</v>
      </c>
      <c r="I230" s="197">
        <v>0</v>
      </c>
      <c r="J230" s="137">
        <f>ROUND(I230*H230,2)</f>
        <v>0</v>
      </c>
      <c r="K230" s="71"/>
      <c r="L230" s="19"/>
      <c r="M230" s="138" t="s">
        <v>1</v>
      </c>
      <c r="N230" s="139" t="s">
        <v>34</v>
      </c>
      <c r="O230" s="140">
        <v>0</v>
      </c>
      <c r="P230" s="140">
        <f>O230*H230</f>
        <v>0</v>
      </c>
      <c r="Q230" s="140">
        <v>0</v>
      </c>
      <c r="R230" s="140">
        <f>Q230*H230</f>
        <v>0</v>
      </c>
      <c r="S230" s="140">
        <v>0</v>
      </c>
      <c r="T230" s="141">
        <f>S230*H230</f>
        <v>0</v>
      </c>
      <c r="AR230" s="142" t="s">
        <v>316</v>
      </c>
      <c r="AT230" s="142" t="s">
        <v>119</v>
      </c>
      <c r="AU230" s="142" t="s">
        <v>78</v>
      </c>
      <c r="AY230" s="8" t="s">
        <v>117</v>
      </c>
      <c r="BE230" s="143">
        <f>IF(N230="základní",J230,0)</f>
        <v>0</v>
      </c>
      <c r="BF230" s="143">
        <f>IF(N230="snížená",J230,0)</f>
        <v>0</v>
      </c>
      <c r="BG230" s="143">
        <f>IF(N230="zákl. přenesená",J230,0)</f>
        <v>0</v>
      </c>
      <c r="BH230" s="143">
        <f>IF(N230="sníž. přenesená",J230,0)</f>
        <v>0</v>
      </c>
      <c r="BI230" s="143">
        <f>IF(N230="nulová",J230,0)</f>
        <v>0</v>
      </c>
      <c r="BJ230" s="8" t="s">
        <v>76</v>
      </c>
      <c r="BK230" s="143">
        <f>ROUND(I230*H230,2)</f>
        <v>0</v>
      </c>
      <c r="BL230" s="8" t="s">
        <v>316</v>
      </c>
      <c r="BM230" s="142" t="s">
        <v>322</v>
      </c>
    </row>
    <row r="231" spans="2:65" s="1" customFormat="1" ht="13">
      <c r="B231" s="19"/>
      <c r="C231" s="132">
        <v>65</v>
      </c>
      <c r="D231" s="132" t="s">
        <v>119</v>
      </c>
      <c r="E231" s="133" t="s">
        <v>327</v>
      </c>
      <c r="F231" s="134" t="s">
        <v>426</v>
      </c>
      <c r="G231" s="135" t="s">
        <v>239</v>
      </c>
      <c r="H231" s="136">
        <v>14</v>
      </c>
      <c r="I231" s="197">
        <v>0</v>
      </c>
      <c r="J231" s="137">
        <f>ROUND(I231*H231,2)</f>
        <v>0</v>
      </c>
      <c r="K231" s="71"/>
      <c r="L231" s="19"/>
      <c r="M231" s="138" t="s">
        <v>1</v>
      </c>
      <c r="N231" s="139" t="s">
        <v>34</v>
      </c>
      <c r="O231" s="140">
        <v>0</v>
      </c>
      <c r="P231" s="140">
        <f t="shared" ref="P231:P233" si="30">O231*H231</f>
        <v>0</v>
      </c>
      <c r="Q231" s="140">
        <v>0</v>
      </c>
      <c r="R231" s="140">
        <f t="shared" ref="R231:R233" si="31">Q231*H231</f>
        <v>0</v>
      </c>
      <c r="S231" s="140">
        <v>0</v>
      </c>
      <c r="T231" s="141">
        <f t="shared" ref="T231:T233" si="32">S231*H231</f>
        <v>0</v>
      </c>
      <c r="AR231" s="142" t="s">
        <v>316</v>
      </c>
      <c r="AT231" s="142" t="s">
        <v>119</v>
      </c>
      <c r="AU231" s="142" t="s">
        <v>78</v>
      </c>
      <c r="AY231" s="8" t="s">
        <v>117</v>
      </c>
      <c r="BE231" s="143">
        <f t="shared" ref="BE231:BE233" si="33">IF(N231="základní",J231,0)</f>
        <v>0</v>
      </c>
      <c r="BF231" s="143">
        <f t="shared" ref="BF231:BF233" si="34">IF(N231="snížená",J231,0)</f>
        <v>0</v>
      </c>
      <c r="BG231" s="143">
        <f t="shared" ref="BG231:BG233" si="35">IF(N231="zákl. přenesená",J231,0)</f>
        <v>0</v>
      </c>
      <c r="BH231" s="143">
        <f t="shared" ref="BH231:BH233" si="36">IF(N231="sníž. přenesená",J231,0)</f>
        <v>0</v>
      </c>
      <c r="BI231" s="143">
        <f t="shared" ref="BI231:BI233" si="37">IF(N231="nulová",J231,0)</f>
        <v>0</v>
      </c>
      <c r="BJ231" s="8" t="s">
        <v>76</v>
      </c>
      <c r="BK231" s="143">
        <f>ROUND(I231*H231,2)</f>
        <v>0</v>
      </c>
      <c r="BL231" s="8" t="s">
        <v>316</v>
      </c>
      <c r="BM231" s="142" t="s">
        <v>318</v>
      </c>
    </row>
    <row r="232" spans="2:65" s="1" customFormat="1" ht="13">
      <c r="B232" s="19"/>
      <c r="C232" s="132">
        <v>66</v>
      </c>
      <c r="D232" s="132" t="s">
        <v>119</v>
      </c>
      <c r="E232" s="164" t="s">
        <v>415</v>
      </c>
      <c r="F232" s="134" t="s">
        <v>353</v>
      </c>
      <c r="G232" s="135" t="s">
        <v>321</v>
      </c>
      <c r="H232" s="136">
        <v>2</v>
      </c>
      <c r="I232" s="197">
        <v>0</v>
      </c>
      <c r="J232" s="137">
        <f>ROUND(I232*H232,2)</f>
        <v>0</v>
      </c>
      <c r="K232" s="71"/>
      <c r="L232" s="19"/>
      <c r="M232" s="138" t="s">
        <v>1</v>
      </c>
      <c r="N232" s="139" t="s">
        <v>34</v>
      </c>
      <c r="O232" s="140">
        <v>0</v>
      </c>
      <c r="P232" s="140">
        <f t="shared" si="30"/>
        <v>0</v>
      </c>
      <c r="Q232" s="140">
        <v>0</v>
      </c>
      <c r="R232" s="140">
        <f t="shared" si="31"/>
        <v>0</v>
      </c>
      <c r="S232" s="140">
        <v>0</v>
      </c>
      <c r="T232" s="141">
        <f t="shared" si="32"/>
        <v>0</v>
      </c>
      <c r="AR232" s="142" t="s">
        <v>316</v>
      </c>
      <c r="AT232" s="142" t="s">
        <v>119</v>
      </c>
      <c r="AU232" s="142" t="s">
        <v>78</v>
      </c>
      <c r="AY232" s="8" t="s">
        <v>117</v>
      </c>
      <c r="BE232" s="143">
        <f t="shared" si="33"/>
        <v>0</v>
      </c>
      <c r="BF232" s="143">
        <f t="shared" si="34"/>
        <v>0</v>
      </c>
      <c r="BG232" s="143">
        <f t="shared" si="35"/>
        <v>0</v>
      </c>
      <c r="BH232" s="143">
        <f t="shared" si="36"/>
        <v>0</v>
      </c>
      <c r="BI232" s="143">
        <f t="shared" si="37"/>
        <v>0</v>
      </c>
      <c r="BJ232" s="8" t="s">
        <v>76</v>
      </c>
      <c r="BK232" s="143">
        <f>ROUND(I232*H232,2)</f>
        <v>0</v>
      </c>
      <c r="BL232" s="8" t="s">
        <v>316</v>
      </c>
      <c r="BM232" s="142" t="s">
        <v>326</v>
      </c>
    </row>
    <row r="233" spans="2:65" s="1" customFormat="1" ht="13">
      <c r="B233" s="19"/>
      <c r="C233" s="132">
        <v>67</v>
      </c>
      <c r="D233" s="132" t="s">
        <v>119</v>
      </c>
      <c r="E233" s="133" t="s">
        <v>323</v>
      </c>
      <c r="F233" s="134" t="s">
        <v>324</v>
      </c>
      <c r="G233" s="135" t="s">
        <v>325</v>
      </c>
      <c r="H233" s="136">
        <v>1.2</v>
      </c>
      <c r="I233" s="137">
        <f>(+J221+J215+J212+J205+J201+J195+J175+J169+J150+J141+J131+'02 - Neuznatelné náklady'!J123+'02 - Neuznatelné náklady'!J129+'02 - Neuznatelné náklady'!J143+'02 - Neuznatelné náklady'!J160+'02 - Neuznatelné náklady'!J161+'02 - Neuznatelné náklady'!J162+'02 - Neuznatelné náklady'!J163+'02 - Neuznatelné náklady'!J164+'02 - Neuznatelné náklady'!J165)/100</f>
        <v>0</v>
      </c>
      <c r="J233" s="137">
        <f t="shared" ref="J233" si="38">ROUND(I233*H233,2)</f>
        <v>0</v>
      </c>
      <c r="K233" s="71"/>
      <c r="L233" s="19"/>
      <c r="M233" s="138" t="s">
        <v>1</v>
      </c>
      <c r="N233" s="139" t="s">
        <v>34</v>
      </c>
      <c r="O233" s="140">
        <v>0</v>
      </c>
      <c r="P233" s="140">
        <f t="shared" si="30"/>
        <v>0</v>
      </c>
      <c r="Q233" s="140">
        <v>0</v>
      </c>
      <c r="R233" s="140">
        <f t="shared" si="31"/>
        <v>0</v>
      </c>
      <c r="S233" s="140">
        <v>0</v>
      </c>
      <c r="T233" s="141">
        <f t="shared" si="32"/>
        <v>0</v>
      </c>
      <c r="AR233" s="142" t="s">
        <v>316</v>
      </c>
      <c r="AT233" s="142" t="s">
        <v>119</v>
      </c>
      <c r="AU233" s="142" t="s">
        <v>78</v>
      </c>
      <c r="AY233" s="8" t="s">
        <v>117</v>
      </c>
      <c r="BE233" s="143">
        <f t="shared" si="33"/>
        <v>0</v>
      </c>
      <c r="BF233" s="143">
        <f t="shared" si="34"/>
        <v>0</v>
      </c>
      <c r="BG233" s="143">
        <f t="shared" si="35"/>
        <v>0</v>
      </c>
      <c r="BH233" s="143">
        <f t="shared" si="36"/>
        <v>0</v>
      </c>
      <c r="BI233" s="143">
        <f t="shared" si="37"/>
        <v>0</v>
      </c>
      <c r="BJ233" s="8" t="s">
        <v>76</v>
      </c>
      <c r="BK233" s="143">
        <f t="shared" ref="BK233" si="39">ROUND(I233*H233,2)</f>
        <v>0</v>
      </c>
      <c r="BL233" s="8" t="s">
        <v>316</v>
      </c>
      <c r="BM233" s="142" t="s">
        <v>326</v>
      </c>
    </row>
    <row r="234" spans="2:65" s="1" customFormat="1" ht="7" customHeight="1">
      <c r="B234" s="30"/>
      <c r="C234" s="31"/>
      <c r="D234" s="31"/>
      <c r="E234" s="31"/>
      <c r="F234" s="31"/>
      <c r="G234" s="31"/>
      <c r="H234" s="31"/>
      <c r="I234" s="31"/>
      <c r="J234" s="31"/>
      <c r="K234" s="31"/>
      <c r="L234" s="19"/>
    </row>
    <row r="236" spans="2:65">
      <c r="H236" s="178"/>
    </row>
    <row r="237" spans="2:65">
      <c r="J237" s="178"/>
    </row>
  </sheetData>
  <sheetProtection algorithmName="SHA-512" hashValue="e09HG9WVp5gqP4mYhn7IK1NoloMTVxpwtLik9L5wVg62kUzcGVzFXMppg9NqA1wZHUUQnPUsMfhc+dHCnNHA5g==" saltValue="jGFHTVVqYRshvLzqpKrXYg==" spinCount="100000" sheet="1" objects="1" scenarios="1" selectLockedCells="1"/>
  <autoFilter ref="C128:K233" xr:uid="{00000000-0009-0000-0000-000001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68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O177"/>
  <sheetViews>
    <sheetView showGridLines="0" workbookViewId="0">
      <selection activeCell="I166" sqref="I166"/>
    </sheetView>
  </sheetViews>
  <sheetFormatPr baseColWidth="10" defaultColWidth="8.75" defaultRowHeight="11"/>
  <cols>
    <col min="1" max="1" width="8.75" customWidth="1"/>
    <col min="2" max="2" width="1.25" customWidth="1"/>
    <col min="3" max="4" width="4.5" customWidth="1"/>
    <col min="5" max="5" width="18.25" customWidth="1"/>
    <col min="6" max="6" width="54.5" customWidth="1"/>
    <col min="7" max="7" width="8" customWidth="1"/>
    <col min="8" max="8" width="15" customWidth="1"/>
    <col min="9" max="9" width="16.75" customWidth="1"/>
    <col min="10" max="11" width="23.75" customWidth="1"/>
    <col min="12" max="12" width="12.75" customWidth="1"/>
    <col min="13" max="13" width="11.5" hidden="1" customWidth="1"/>
    <col min="14" max="14" width="9.25" hidden="1" customWidth="1"/>
    <col min="15" max="20" width="15.25" hidden="1" customWidth="1"/>
    <col min="21" max="21" width="17.5" hidden="1" customWidth="1"/>
    <col min="22" max="22" width="13.25" hidden="1" customWidth="1"/>
    <col min="23" max="23" width="17.5" hidden="1" customWidth="1"/>
    <col min="24" max="24" width="13.25" hidden="1" customWidth="1"/>
    <col min="25" max="25" width="16" hidden="1" customWidth="1"/>
    <col min="26" max="26" width="11.75" hidden="1" customWidth="1"/>
    <col min="27" max="27" width="16" hidden="1" customWidth="1"/>
    <col min="28" max="28" width="17.5" hidden="1" customWidth="1"/>
    <col min="29" max="29" width="11.75" hidden="1" customWidth="1"/>
    <col min="30" max="30" width="16" hidden="1" customWidth="1"/>
    <col min="31" max="31" width="17.5" hidden="1" customWidth="1"/>
    <col min="32" max="41" width="9.25" hidden="1" customWidth="1"/>
    <col min="42" max="42" width="11.75" hidden="1" customWidth="1"/>
    <col min="43" max="56" width="9.25" hidden="1" customWidth="1"/>
    <col min="57" max="57" width="12.5" hidden="1" customWidth="1"/>
    <col min="58" max="62" width="9.25" hidden="1" customWidth="1"/>
    <col min="63" max="63" width="17" hidden="1" customWidth="1"/>
    <col min="64" max="65" width="9.25" hidden="1" customWidth="1"/>
    <col min="66" max="71" width="9.25" customWidth="1"/>
  </cols>
  <sheetData>
    <row r="2" spans="2:46" ht="37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8" t="s">
        <v>81</v>
      </c>
    </row>
    <row r="3" spans="2:46" ht="7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78</v>
      </c>
    </row>
    <row r="4" spans="2:46" ht="25" customHeight="1">
      <c r="B4" s="11"/>
      <c r="D4" s="12" t="s">
        <v>82</v>
      </c>
      <c r="L4" s="11"/>
      <c r="M4" s="82" t="s">
        <v>10</v>
      </c>
      <c r="AT4" s="8" t="s">
        <v>3</v>
      </c>
    </row>
    <row r="5" spans="2:46" ht="7" customHeight="1">
      <c r="B5" s="11"/>
      <c r="L5" s="11"/>
    </row>
    <row r="6" spans="2:46" ht="12" customHeight="1">
      <c r="B6" s="11"/>
      <c r="D6" s="17" t="s">
        <v>14</v>
      </c>
      <c r="L6" s="11"/>
    </row>
    <row r="7" spans="2:46" ht="27" customHeight="1">
      <c r="B7" s="11"/>
      <c r="E7" s="239" t="str">
        <f>'Rekapitulace stavby'!K6</f>
        <v>Obec Chleby výstavba chodníků v ulicích Průběžná a Oskořínská</v>
      </c>
      <c r="F7" s="240"/>
      <c r="G7" s="240"/>
      <c r="H7" s="240"/>
      <c r="L7" s="11"/>
    </row>
    <row r="8" spans="2:46" s="1" customFormat="1" ht="12" customHeight="1">
      <c r="B8" s="19"/>
      <c r="D8" s="17" t="s">
        <v>83</v>
      </c>
      <c r="L8" s="19"/>
    </row>
    <row r="9" spans="2:46" s="1" customFormat="1" ht="15.5" customHeight="1">
      <c r="B9" s="19"/>
      <c r="E9" s="215" t="s">
        <v>333</v>
      </c>
      <c r="F9" s="238"/>
      <c r="G9" s="238"/>
      <c r="H9" s="238"/>
      <c r="L9" s="19"/>
    </row>
    <row r="10" spans="2:46" s="1" customFormat="1">
      <c r="B10" s="19"/>
      <c r="L10" s="19"/>
    </row>
    <row r="11" spans="2:46" s="1" customFormat="1" ht="12" customHeight="1">
      <c r="B11" s="19"/>
      <c r="D11" s="17" t="s">
        <v>15</v>
      </c>
      <c r="F11" s="15" t="s">
        <v>1</v>
      </c>
      <c r="I11" s="17" t="s">
        <v>16</v>
      </c>
      <c r="J11" s="15" t="s">
        <v>1</v>
      </c>
      <c r="L11" s="19"/>
    </row>
    <row r="12" spans="2:46" s="1" customFormat="1" ht="12" customHeight="1">
      <c r="B12" s="19"/>
      <c r="D12" s="17" t="s">
        <v>17</v>
      </c>
      <c r="F12" s="15" t="s">
        <v>18</v>
      </c>
      <c r="I12" s="17" t="s">
        <v>19</v>
      </c>
      <c r="J12" s="76">
        <f>'Rekapitulace stavby'!AN8</f>
        <v>45418</v>
      </c>
      <c r="L12" s="19"/>
    </row>
    <row r="13" spans="2:46" s="1" customFormat="1" ht="11" customHeight="1">
      <c r="B13" s="19"/>
      <c r="L13" s="19"/>
    </row>
    <row r="14" spans="2:46" s="1" customFormat="1" ht="12" customHeight="1">
      <c r="B14" s="19"/>
      <c r="D14" s="17" t="s">
        <v>20</v>
      </c>
      <c r="F14" s="1" t="str">
        <f>'01 - Uznatelné náklady'!F14</f>
        <v>Obec Chleby, Průběžná 100, 289 31 Chleby</v>
      </c>
      <c r="I14" s="17" t="s">
        <v>21</v>
      </c>
      <c r="J14" s="15" t="str">
        <f>IF('Rekapitulace stavby'!AN10="","",'Rekapitulace stavby'!AN10)</f>
        <v>00876071</v>
      </c>
      <c r="L14" s="19"/>
    </row>
    <row r="15" spans="2:46" s="1" customFormat="1" ht="18" customHeight="1">
      <c r="B15" s="19"/>
      <c r="E15" s="15" t="str">
        <f>IF('Rekapitulace stavby'!E11="","",'Rekapitulace stavby'!E11)</f>
        <v xml:space="preserve"> </v>
      </c>
      <c r="I15" s="17" t="s">
        <v>23</v>
      </c>
      <c r="J15" s="15" t="str">
        <f>IF('Rekapitulace stavby'!AN11="","",'Rekapitulace stavby'!AN11)</f>
        <v>neplátce DPH</v>
      </c>
      <c r="L15" s="19"/>
    </row>
    <row r="16" spans="2:46" s="1" customFormat="1" ht="7" customHeight="1">
      <c r="B16" s="19"/>
      <c r="L16" s="19"/>
    </row>
    <row r="17" spans="2:12" s="1" customFormat="1" ht="12" customHeight="1">
      <c r="B17" s="19"/>
      <c r="D17" s="17" t="s">
        <v>24</v>
      </c>
      <c r="F17" s="199"/>
      <c r="I17" s="17" t="s">
        <v>21</v>
      </c>
      <c r="J17" s="200"/>
      <c r="L17" s="19"/>
    </row>
    <row r="18" spans="2:12" s="1" customFormat="1" ht="18" customHeight="1">
      <c r="B18" s="19"/>
      <c r="E18" s="231" t="str">
        <f>'Rekapitulace stavby'!E14</f>
        <v xml:space="preserve"> </v>
      </c>
      <c r="F18" s="231"/>
      <c r="G18" s="231"/>
      <c r="H18" s="231"/>
      <c r="I18" s="17" t="s">
        <v>23</v>
      </c>
      <c r="J18" s="200"/>
      <c r="L18" s="19"/>
    </row>
    <row r="19" spans="2:12" s="1" customFormat="1" ht="7" customHeight="1">
      <c r="B19" s="19"/>
      <c r="L19" s="19"/>
    </row>
    <row r="20" spans="2:12" s="1" customFormat="1" ht="12" customHeight="1">
      <c r="B20" s="19"/>
      <c r="D20" s="17" t="s">
        <v>25</v>
      </c>
      <c r="F20" s="1" t="str">
        <f>'01 - Uznatelné náklady'!F20</f>
        <v>Ing. Hynek Seiner, Jana Zajíce 986, 530 12 Pardubice</v>
      </c>
      <c r="I20" s="17" t="s">
        <v>21</v>
      </c>
      <c r="J20" s="15">
        <f>IF('Rekapitulace stavby'!AN16="","",'Rekapitulace stavby'!AN16)</f>
        <v>74569104</v>
      </c>
      <c r="L20" s="19"/>
    </row>
    <row r="21" spans="2:12" s="1" customFormat="1" ht="18" customHeight="1">
      <c r="B21" s="19"/>
      <c r="E21" s="15" t="str">
        <f>IF('Rekapitulace stavby'!E17="","",'Rekapitulace stavby'!E17)</f>
        <v xml:space="preserve"> </v>
      </c>
      <c r="I21" s="17" t="s">
        <v>23</v>
      </c>
      <c r="J21" s="15" t="str">
        <f>IF('Rekapitulace stavby'!AN17="","",'Rekapitulace stavby'!AN17)</f>
        <v/>
      </c>
      <c r="L21" s="19"/>
    </row>
    <row r="22" spans="2:12" s="1" customFormat="1" ht="7" customHeight="1">
      <c r="B22" s="19"/>
      <c r="L22" s="19"/>
    </row>
    <row r="23" spans="2:12" s="1" customFormat="1" ht="12" customHeight="1">
      <c r="B23" s="19"/>
      <c r="D23" s="17" t="s">
        <v>27</v>
      </c>
      <c r="I23" s="17" t="s">
        <v>21</v>
      </c>
      <c r="J23" s="15" t="s">
        <v>1</v>
      </c>
      <c r="L23" s="19"/>
    </row>
    <row r="24" spans="2:12" s="1" customFormat="1" ht="18" customHeight="1">
      <c r="B24" s="19"/>
      <c r="E24" s="15" t="s">
        <v>404</v>
      </c>
      <c r="I24" s="17" t="s">
        <v>23</v>
      </c>
      <c r="J24" s="15" t="s">
        <v>1</v>
      </c>
      <c r="L24" s="19"/>
    </row>
    <row r="25" spans="2:12" s="1" customFormat="1" ht="7" customHeight="1">
      <c r="B25" s="19"/>
      <c r="L25" s="19"/>
    </row>
    <row r="26" spans="2:12" s="1" customFormat="1" ht="12" customHeight="1">
      <c r="B26" s="19"/>
      <c r="D26" s="17" t="s">
        <v>28</v>
      </c>
      <c r="F26" s="1" t="s">
        <v>432</v>
      </c>
      <c r="L26" s="19"/>
    </row>
    <row r="27" spans="2:12" s="84" customFormat="1" ht="14.5" customHeight="1">
      <c r="B27" s="83"/>
      <c r="E27" s="233" t="s">
        <v>1</v>
      </c>
      <c r="F27" s="233"/>
      <c r="G27" s="233"/>
      <c r="H27" s="233"/>
      <c r="L27" s="83"/>
    </row>
    <row r="28" spans="2:12" s="1" customFormat="1" ht="7" customHeight="1">
      <c r="B28" s="19"/>
      <c r="L28" s="19"/>
    </row>
    <row r="29" spans="2:12" s="1" customFormat="1" ht="7" customHeight="1">
      <c r="B29" s="19"/>
      <c r="D29" s="38"/>
      <c r="E29" s="38"/>
      <c r="F29" s="38"/>
      <c r="G29" s="38"/>
      <c r="H29" s="38"/>
      <c r="I29" s="38"/>
      <c r="J29" s="38"/>
      <c r="K29" s="38"/>
      <c r="L29" s="19"/>
    </row>
    <row r="30" spans="2:12" s="1" customFormat="1" ht="25.25" customHeight="1">
      <c r="B30" s="19"/>
      <c r="D30" s="85" t="s">
        <v>29</v>
      </c>
      <c r="J30" s="75">
        <f>ROUND(J121, 2)</f>
        <v>0</v>
      </c>
      <c r="L30" s="19"/>
    </row>
    <row r="31" spans="2:12" s="1" customFormat="1" ht="7" customHeight="1">
      <c r="B31" s="19"/>
      <c r="D31" s="38"/>
      <c r="E31" s="38"/>
      <c r="F31" s="38"/>
      <c r="G31" s="38"/>
      <c r="H31" s="38"/>
      <c r="I31" s="38"/>
      <c r="J31" s="38"/>
      <c r="K31" s="38"/>
      <c r="L31" s="19"/>
    </row>
    <row r="32" spans="2:12" s="1" customFormat="1" ht="14.5" customHeight="1">
      <c r="B32" s="19"/>
      <c r="F32" s="79" t="s">
        <v>31</v>
      </c>
      <c r="I32" s="79" t="s">
        <v>30</v>
      </c>
      <c r="J32" s="79" t="s">
        <v>32</v>
      </c>
      <c r="L32" s="19"/>
    </row>
    <row r="33" spans="2:12" s="1" customFormat="1" ht="14.5" customHeight="1">
      <c r="B33" s="19"/>
      <c r="D33" s="77" t="s">
        <v>33</v>
      </c>
      <c r="E33" s="17" t="s">
        <v>34</v>
      </c>
      <c r="F33" s="86">
        <f>ROUND((SUM(J121)),  2)</f>
        <v>0</v>
      </c>
      <c r="I33" s="87">
        <v>0.21</v>
      </c>
      <c r="J33" s="86">
        <f>ROUND(((SUM(J121))*I33),  2)</f>
        <v>0</v>
      </c>
      <c r="L33" s="19"/>
    </row>
    <row r="34" spans="2:12" s="1" customFormat="1" ht="14.5" customHeight="1">
      <c r="B34" s="19"/>
      <c r="E34" s="17" t="s">
        <v>35</v>
      </c>
      <c r="F34" s="86">
        <f>ROUND((SUM(BF121:BF173)),  2)</f>
        <v>0</v>
      </c>
      <c r="I34" s="87">
        <v>0.12</v>
      </c>
      <c r="J34" s="86">
        <f>ROUND(((SUM(BF121:BF173))*I34),  2)</f>
        <v>0</v>
      </c>
      <c r="L34" s="19"/>
    </row>
    <row r="35" spans="2:12" s="1" customFormat="1" ht="14.5" hidden="1" customHeight="1">
      <c r="B35" s="19"/>
      <c r="E35" s="17" t="s">
        <v>36</v>
      </c>
      <c r="F35" s="86">
        <f>ROUND((SUM(BG121:BG173)),  2)</f>
        <v>0</v>
      </c>
      <c r="I35" s="87">
        <v>0.21</v>
      </c>
      <c r="J35" s="86">
        <f>0</f>
        <v>0</v>
      </c>
      <c r="L35" s="19"/>
    </row>
    <row r="36" spans="2:12" s="1" customFormat="1" ht="14.5" hidden="1" customHeight="1">
      <c r="B36" s="19"/>
      <c r="E36" s="17" t="s">
        <v>37</v>
      </c>
      <c r="F36" s="86">
        <f>ROUND((SUM(BH121:BH173)),  2)</f>
        <v>0</v>
      </c>
      <c r="I36" s="87">
        <v>0.15</v>
      </c>
      <c r="J36" s="86">
        <f>0</f>
        <v>0</v>
      </c>
      <c r="L36" s="19"/>
    </row>
    <row r="37" spans="2:12" s="1" customFormat="1" ht="14.5" hidden="1" customHeight="1">
      <c r="B37" s="19"/>
      <c r="E37" s="17" t="s">
        <v>38</v>
      </c>
      <c r="F37" s="86">
        <f>ROUND((SUM(BI121:BI173)),  2)</f>
        <v>0</v>
      </c>
      <c r="I37" s="87">
        <v>0</v>
      </c>
      <c r="J37" s="86">
        <f>0</f>
        <v>0</v>
      </c>
      <c r="L37" s="19"/>
    </row>
    <row r="38" spans="2:12" s="1" customFormat="1" ht="7" customHeight="1">
      <c r="B38" s="19"/>
      <c r="L38" s="19"/>
    </row>
    <row r="39" spans="2:12" s="1" customFormat="1" ht="25.25" customHeight="1">
      <c r="B39" s="19"/>
      <c r="C39" s="88"/>
      <c r="D39" s="89" t="s">
        <v>39</v>
      </c>
      <c r="E39" s="41"/>
      <c r="F39" s="41"/>
      <c r="G39" s="90" t="s">
        <v>40</v>
      </c>
      <c r="H39" s="91" t="s">
        <v>41</v>
      </c>
      <c r="I39" s="41"/>
      <c r="J39" s="92">
        <f>SUM(J30:J37)</f>
        <v>0</v>
      </c>
      <c r="K39" s="93"/>
      <c r="L39" s="19"/>
    </row>
    <row r="40" spans="2:12" s="1" customFormat="1" ht="14.5" customHeight="1">
      <c r="B40" s="19"/>
      <c r="L40" s="19"/>
    </row>
    <row r="41" spans="2:12" ht="14.5" customHeight="1">
      <c r="B41" s="11"/>
      <c r="L41" s="11"/>
    </row>
    <row r="42" spans="2:12" ht="14.5" customHeight="1">
      <c r="B42" s="11"/>
      <c r="L42" s="11"/>
    </row>
    <row r="43" spans="2:12" ht="14.5" customHeight="1">
      <c r="B43" s="11"/>
      <c r="L43" s="11"/>
    </row>
    <row r="44" spans="2:12" ht="14.5" customHeight="1">
      <c r="B44" s="11"/>
      <c r="L44" s="11"/>
    </row>
    <row r="45" spans="2:12" ht="14.5" customHeight="1">
      <c r="B45" s="11"/>
      <c r="L45" s="11"/>
    </row>
    <row r="46" spans="2:12" ht="14.5" customHeight="1">
      <c r="B46" s="11"/>
      <c r="L46" s="11"/>
    </row>
    <row r="47" spans="2:12" ht="14.5" customHeight="1">
      <c r="B47" s="11"/>
      <c r="L47" s="11"/>
    </row>
    <row r="48" spans="2:12" ht="14.5" customHeight="1">
      <c r="B48" s="11"/>
      <c r="L48" s="11"/>
    </row>
    <row r="49" spans="2:12" ht="14.5" customHeight="1">
      <c r="B49" s="11"/>
      <c r="L49" s="11"/>
    </row>
    <row r="50" spans="2:12" s="1" customFormat="1" ht="14.5" customHeight="1">
      <c r="B50" s="19"/>
      <c r="D50" s="27" t="s">
        <v>42</v>
      </c>
      <c r="E50" s="28"/>
      <c r="F50" s="28"/>
      <c r="G50" s="27" t="s">
        <v>43</v>
      </c>
      <c r="H50" s="28"/>
      <c r="I50" s="28"/>
      <c r="J50" s="28"/>
      <c r="K50" s="28"/>
      <c r="L50" s="19"/>
    </row>
    <row r="51" spans="2:12">
      <c r="B51" s="11"/>
      <c r="D51" t="str">
        <f>F20</f>
        <v>Ing. Hynek Seiner, Jana Zajíce 986, 530 12 Pardubice</v>
      </c>
      <c r="G51" t="str">
        <f>E24</f>
        <v>Radek Slanička</v>
      </c>
      <c r="L51" s="11"/>
    </row>
    <row r="52" spans="2:12">
      <c r="B52" s="11"/>
      <c r="L52" s="11"/>
    </row>
    <row r="53" spans="2:12">
      <c r="B53" s="11"/>
      <c r="L53" s="11"/>
    </row>
    <row r="54" spans="2:12">
      <c r="B54" s="11"/>
      <c r="L54" s="11"/>
    </row>
    <row r="55" spans="2:12">
      <c r="B55" s="11"/>
      <c r="L55" s="11"/>
    </row>
    <row r="56" spans="2:12">
      <c r="B56" s="11"/>
      <c r="L56" s="11"/>
    </row>
    <row r="57" spans="2:12">
      <c r="B57" s="11"/>
      <c r="L57" s="11"/>
    </row>
    <row r="58" spans="2:12">
      <c r="B58" s="11"/>
      <c r="L58" s="11"/>
    </row>
    <row r="59" spans="2:12">
      <c r="B59" s="11"/>
      <c r="L59" s="11"/>
    </row>
    <row r="60" spans="2:12">
      <c r="B60" s="11"/>
      <c r="L60" s="11"/>
    </row>
    <row r="61" spans="2:12" s="1" customFormat="1" ht="13">
      <c r="B61" s="19"/>
      <c r="D61" s="29" t="s">
        <v>44</v>
      </c>
      <c r="E61" s="21"/>
      <c r="F61" s="94" t="s">
        <v>45</v>
      </c>
      <c r="G61" s="29" t="s">
        <v>44</v>
      </c>
      <c r="H61" s="21"/>
      <c r="I61" s="21"/>
      <c r="J61" s="95" t="s">
        <v>45</v>
      </c>
      <c r="K61" s="21"/>
      <c r="L61" s="19"/>
    </row>
    <row r="62" spans="2:12">
      <c r="B62" s="11"/>
      <c r="L62" s="11"/>
    </row>
    <row r="63" spans="2:12">
      <c r="B63" s="11"/>
      <c r="L63" s="11"/>
    </row>
    <row r="64" spans="2:12">
      <c r="B64" s="11"/>
      <c r="L64" s="11"/>
    </row>
    <row r="65" spans="2:12" s="1" customFormat="1" ht="13">
      <c r="B65" s="19"/>
      <c r="D65" s="27" t="s">
        <v>46</v>
      </c>
      <c r="E65" s="28"/>
      <c r="F65" s="28"/>
      <c r="G65" s="27" t="s">
        <v>47</v>
      </c>
      <c r="H65" s="28"/>
      <c r="I65" s="28"/>
      <c r="J65" s="28"/>
      <c r="K65" s="28"/>
      <c r="L65" s="19"/>
    </row>
    <row r="66" spans="2:12">
      <c r="B66" s="11"/>
      <c r="D66" t="str">
        <f>F14</f>
        <v>Obec Chleby, Průběžná 100, 289 31 Chleby</v>
      </c>
      <c r="G66" s="96">
        <f>F17</f>
        <v>0</v>
      </c>
      <c r="L66" s="11"/>
    </row>
    <row r="67" spans="2:12">
      <c r="B67" s="11"/>
      <c r="L67" s="11"/>
    </row>
    <row r="68" spans="2:12">
      <c r="B68" s="11"/>
      <c r="L68" s="11"/>
    </row>
    <row r="69" spans="2:12">
      <c r="B69" s="11"/>
      <c r="L69" s="11"/>
    </row>
    <row r="70" spans="2:12">
      <c r="B70" s="11"/>
      <c r="L70" s="11"/>
    </row>
    <row r="71" spans="2:12">
      <c r="B71" s="11"/>
      <c r="L71" s="11"/>
    </row>
    <row r="72" spans="2:12">
      <c r="B72" s="11"/>
      <c r="L72" s="11"/>
    </row>
    <row r="73" spans="2:12">
      <c r="B73" s="11"/>
      <c r="L73" s="11"/>
    </row>
    <row r="74" spans="2:12">
      <c r="B74" s="11"/>
      <c r="L74" s="11"/>
    </row>
    <row r="75" spans="2:12">
      <c r="B75" s="11"/>
      <c r="L75" s="11"/>
    </row>
    <row r="76" spans="2:12" s="1" customFormat="1" ht="13">
      <c r="B76" s="19"/>
      <c r="D76" s="29" t="s">
        <v>44</v>
      </c>
      <c r="E76" s="21"/>
      <c r="F76" s="94" t="s">
        <v>45</v>
      </c>
      <c r="G76" s="29" t="s">
        <v>44</v>
      </c>
      <c r="H76" s="21"/>
      <c r="I76" s="21"/>
      <c r="J76" s="95" t="s">
        <v>45</v>
      </c>
      <c r="K76" s="21"/>
      <c r="L76" s="19"/>
    </row>
    <row r="77" spans="2:12" s="1" customFormat="1" ht="14.5" customHeight="1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19"/>
    </row>
    <row r="81" spans="2:58" s="1" customFormat="1" ht="7" customHeight="1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19"/>
    </row>
    <row r="82" spans="2:58" s="1" customFormat="1" ht="25" customHeight="1">
      <c r="B82" s="19"/>
      <c r="C82" s="12" t="s">
        <v>84</v>
      </c>
      <c r="L82" s="19"/>
    </row>
    <row r="83" spans="2:58" s="1" customFormat="1" ht="7" customHeight="1">
      <c r="B83" s="19"/>
      <c r="L83" s="19"/>
    </row>
    <row r="84" spans="2:58" s="1" customFormat="1" ht="12" customHeight="1">
      <c r="B84" s="19"/>
      <c r="C84" s="17" t="s">
        <v>14</v>
      </c>
      <c r="L84" s="19"/>
    </row>
    <row r="85" spans="2:58" s="1" customFormat="1" ht="27" customHeight="1">
      <c r="B85" s="19"/>
      <c r="E85" s="239" t="str">
        <f>E7</f>
        <v>Obec Chleby výstavba chodníků v ulicích Průběžná a Oskořínská</v>
      </c>
      <c r="F85" s="240"/>
      <c r="G85" s="240"/>
      <c r="H85" s="240"/>
      <c r="L85" s="19"/>
    </row>
    <row r="86" spans="2:58" s="1" customFormat="1" ht="12" customHeight="1">
      <c r="B86" s="19"/>
      <c r="C86" s="17" t="s">
        <v>83</v>
      </c>
      <c r="L86" s="19"/>
    </row>
    <row r="87" spans="2:58" s="1" customFormat="1" ht="15.5" customHeight="1">
      <c r="B87" s="19"/>
      <c r="E87" s="215" t="str">
        <f>E9</f>
        <v>02 - Neuznatelné náklady</v>
      </c>
      <c r="F87" s="238"/>
      <c r="G87" s="238"/>
      <c r="H87" s="238"/>
      <c r="L87" s="19"/>
      <c r="BF87" s="1" t="s">
        <v>431</v>
      </c>
    </row>
    <row r="88" spans="2:58" s="1" customFormat="1" ht="7" customHeight="1">
      <c r="B88" s="19"/>
      <c r="L88" s="19"/>
    </row>
    <row r="89" spans="2:58" s="1" customFormat="1" ht="12" customHeight="1">
      <c r="B89" s="19"/>
      <c r="C89" s="17" t="s">
        <v>17</v>
      </c>
      <c r="F89" s="15" t="str">
        <f>F12</f>
        <v>Chleby</v>
      </c>
      <c r="I89" s="17" t="s">
        <v>19</v>
      </c>
      <c r="J89" s="76">
        <f>IF(J12="","",J12)</f>
        <v>45418</v>
      </c>
      <c r="L89" s="19"/>
    </row>
    <row r="90" spans="2:58" s="1" customFormat="1" ht="7" customHeight="1">
      <c r="B90" s="19"/>
      <c r="L90" s="19"/>
    </row>
    <row r="91" spans="2:58" s="1" customFormat="1" ht="15.5" customHeight="1">
      <c r="B91" s="19"/>
      <c r="C91" s="17" t="s">
        <v>20</v>
      </c>
      <c r="F91" s="15" t="str">
        <f>F14</f>
        <v>Obec Chleby, Průběžná 100, 289 31 Chleby</v>
      </c>
      <c r="I91" s="17" t="s">
        <v>25</v>
      </c>
      <c r="J91" s="78" t="str">
        <f>BF87</f>
        <v>Ing. Hynek Seiner</v>
      </c>
      <c r="L91" s="19"/>
    </row>
    <row r="92" spans="2:58" s="1" customFormat="1" ht="15.5" customHeight="1">
      <c r="B92" s="19"/>
      <c r="C92" s="17" t="s">
        <v>24</v>
      </c>
      <c r="F92" s="15">
        <f>F17</f>
        <v>0</v>
      </c>
      <c r="I92" s="17" t="s">
        <v>27</v>
      </c>
      <c r="J92" s="78" t="str">
        <f>E24</f>
        <v>Radek Slanička</v>
      </c>
      <c r="L92" s="19"/>
    </row>
    <row r="93" spans="2:58" s="1" customFormat="1" ht="10.25" customHeight="1">
      <c r="B93" s="19"/>
      <c r="L93" s="19"/>
    </row>
    <row r="94" spans="2:58" s="1" customFormat="1" ht="29.25" customHeight="1">
      <c r="B94" s="19"/>
      <c r="C94" s="97" t="s">
        <v>85</v>
      </c>
      <c r="D94" s="88"/>
      <c r="E94" s="88"/>
      <c r="F94" s="88"/>
      <c r="G94" s="88"/>
      <c r="H94" s="88"/>
      <c r="I94" s="88"/>
      <c r="J94" s="98" t="s">
        <v>86</v>
      </c>
      <c r="K94" s="88"/>
      <c r="L94" s="19"/>
    </row>
    <row r="95" spans="2:58" s="1" customFormat="1" ht="10.25" customHeight="1">
      <c r="B95" s="19"/>
      <c r="L95" s="19"/>
    </row>
    <row r="96" spans="2:58" s="1" customFormat="1" ht="23" customHeight="1">
      <c r="B96" s="19"/>
      <c r="C96" s="99" t="s">
        <v>87</v>
      </c>
      <c r="J96" s="75">
        <f>J121</f>
        <v>0</v>
      </c>
      <c r="L96" s="19"/>
      <c r="AU96" s="8" t="s">
        <v>88</v>
      </c>
    </row>
    <row r="97" spans="2:12" s="101" customFormat="1" ht="25" customHeight="1">
      <c r="B97" s="100"/>
      <c r="D97" s="102" t="s">
        <v>89</v>
      </c>
      <c r="E97" s="103"/>
      <c r="F97" s="103"/>
      <c r="G97" s="103"/>
      <c r="H97" s="103"/>
      <c r="I97" s="103"/>
      <c r="J97" s="104">
        <f>J122</f>
        <v>0</v>
      </c>
      <c r="L97" s="100"/>
    </row>
    <row r="98" spans="2:12" s="106" customFormat="1" ht="20" customHeight="1">
      <c r="B98" s="105"/>
      <c r="D98" s="107" t="s">
        <v>90</v>
      </c>
      <c r="E98" s="108"/>
      <c r="F98" s="108"/>
      <c r="G98" s="108"/>
      <c r="H98" s="108"/>
      <c r="I98" s="108"/>
      <c r="J98" s="109">
        <f>J123</f>
        <v>0</v>
      </c>
      <c r="L98" s="105"/>
    </row>
    <row r="99" spans="2:12" s="106" customFormat="1" ht="20" customHeight="1">
      <c r="B99" s="105"/>
      <c r="D99" s="107" t="s">
        <v>91</v>
      </c>
      <c r="E99" s="108"/>
      <c r="F99" s="108"/>
      <c r="G99" s="108"/>
      <c r="H99" s="108"/>
      <c r="I99" s="108"/>
      <c r="J99" s="109">
        <f>J129</f>
        <v>0</v>
      </c>
      <c r="L99" s="105"/>
    </row>
    <row r="100" spans="2:12" s="106" customFormat="1" ht="20" customHeight="1">
      <c r="B100" s="105"/>
      <c r="D100" s="107" t="s">
        <v>334</v>
      </c>
      <c r="E100" s="108"/>
      <c r="F100" s="108"/>
      <c r="G100" s="108"/>
      <c r="H100" s="108"/>
      <c r="I100" s="108"/>
      <c r="J100" s="109">
        <f>J143</f>
        <v>0</v>
      </c>
      <c r="L100" s="105"/>
    </row>
    <row r="101" spans="2:12" s="106" customFormat="1" ht="20" customHeight="1">
      <c r="B101" s="105"/>
      <c r="D101" s="107" t="s">
        <v>100</v>
      </c>
      <c r="E101" s="108"/>
      <c r="F101" s="108"/>
      <c r="G101" s="108"/>
      <c r="H101" s="108"/>
      <c r="I101" s="108"/>
      <c r="J101" s="109">
        <f>J159</f>
        <v>0</v>
      </c>
      <c r="L101" s="105"/>
    </row>
    <row r="102" spans="2:12" s="1" customFormat="1" ht="21.75" customHeight="1">
      <c r="B102" s="19"/>
      <c r="L102" s="19"/>
    </row>
    <row r="103" spans="2:12" s="1" customFormat="1" ht="7" customHeight="1">
      <c r="B103" s="30"/>
      <c r="C103" s="31"/>
      <c r="D103" s="31"/>
      <c r="E103" s="31"/>
      <c r="F103" s="31"/>
      <c r="G103" s="31"/>
      <c r="H103" s="31"/>
      <c r="I103" s="31"/>
      <c r="J103" s="31"/>
      <c r="K103" s="31"/>
      <c r="L103" s="19"/>
    </row>
    <row r="107" spans="2:12" s="1" customFormat="1" ht="7" customHeight="1"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19"/>
    </row>
    <row r="108" spans="2:12" s="1" customFormat="1" ht="25" customHeight="1">
      <c r="B108" s="19"/>
      <c r="C108" s="12" t="s">
        <v>102</v>
      </c>
      <c r="L108" s="19"/>
    </row>
    <row r="109" spans="2:12" s="1" customFormat="1" ht="7" customHeight="1">
      <c r="B109" s="19"/>
      <c r="L109" s="19"/>
    </row>
    <row r="110" spans="2:12" s="1" customFormat="1" ht="12" customHeight="1">
      <c r="B110" s="19"/>
      <c r="C110" s="17" t="s">
        <v>14</v>
      </c>
      <c r="L110" s="19"/>
    </row>
    <row r="111" spans="2:12" s="1" customFormat="1" ht="27" customHeight="1">
      <c r="B111" s="19"/>
      <c r="E111" s="239" t="str">
        <f>E7</f>
        <v>Obec Chleby výstavba chodníků v ulicích Průběžná a Oskořínská</v>
      </c>
      <c r="F111" s="239"/>
      <c r="G111" s="239"/>
      <c r="H111" s="239"/>
      <c r="L111" s="19"/>
    </row>
    <row r="112" spans="2:12" s="1" customFormat="1" ht="12" customHeight="1">
      <c r="B112" s="19"/>
      <c r="C112" s="17" t="s">
        <v>83</v>
      </c>
      <c r="L112" s="19"/>
    </row>
    <row r="113" spans="2:67" s="1" customFormat="1" ht="15.5" customHeight="1">
      <c r="B113" s="19"/>
      <c r="E113" s="215" t="str">
        <f>E9</f>
        <v>02 - Neuznatelné náklady</v>
      </c>
      <c r="F113" s="215"/>
      <c r="G113" s="215"/>
      <c r="H113" s="215"/>
      <c r="L113" s="19"/>
    </row>
    <row r="114" spans="2:67" s="1" customFormat="1" ht="7" customHeight="1">
      <c r="B114" s="19"/>
      <c r="L114" s="19"/>
    </row>
    <row r="115" spans="2:67" s="1" customFormat="1" ht="12" customHeight="1">
      <c r="B115" s="19"/>
      <c r="C115" s="17" t="s">
        <v>17</v>
      </c>
      <c r="F115" s="15" t="str">
        <f>F12</f>
        <v>Chleby</v>
      </c>
      <c r="I115" s="17" t="s">
        <v>19</v>
      </c>
      <c r="J115" s="76">
        <f>IF(J12="","",J12)</f>
        <v>45418</v>
      </c>
      <c r="L115" s="19"/>
    </row>
    <row r="116" spans="2:67" s="1" customFormat="1" ht="7" customHeight="1">
      <c r="B116" s="19"/>
      <c r="L116" s="19"/>
    </row>
    <row r="117" spans="2:67" s="1" customFormat="1" ht="15.5" customHeight="1">
      <c r="B117" s="19"/>
      <c r="C117" s="17" t="s">
        <v>20</v>
      </c>
      <c r="F117" s="15" t="str">
        <f>F14</f>
        <v>Obec Chleby, Průběžná 100, 289 31 Chleby</v>
      </c>
      <c r="I117" s="17" t="s">
        <v>25</v>
      </c>
      <c r="J117" s="78" t="str">
        <f>BF87</f>
        <v>Ing. Hynek Seiner</v>
      </c>
      <c r="L117" s="19"/>
    </row>
    <row r="118" spans="2:67" s="1" customFormat="1" ht="15.5" customHeight="1">
      <c r="B118" s="19"/>
      <c r="C118" s="17" t="s">
        <v>24</v>
      </c>
      <c r="F118" s="15">
        <f>F17</f>
        <v>0</v>
      </c>
      <c r="I118" s="17" t="s">
        <v>27</v>
      </c>
      <c r="J118" s="78" t="str">
        <f>E24</f>
        <v>Radek Slanička</v>
      </c>
      <c r="L118" s="19"/>
    </row>
    <row r="119" spans="2:67" s="1" customFormat="1" ht="10.25" customHeight="1">
      <c r="B119" s="19"/>
      <c r="L119" s="19"/>
    </row>
    <row r="120" spans="2:67" s="114" customFormat="1" ht="29.25" customHeight="1">
      <c r="B120" s="110"/>
      <c r="C120" s="111" t="s">
        <v>103</v>
      </c>
      <c r="D120" s="112" t="s">
        <v>54</v>
      </c>
      <c r="E120" s="112" t="s">
        <v>50</v>
      </c>
      <c r="F120" s="112" t="s">
        <v>51</v>
      </c>
      <c r="G120" s="112" t="s">
        <v>104</v>
      </c>
      <c r="H120" s="112" t="s">
        <v>105</v>
      </c>
      <c r="I120" s="112" t="s">
        <v>106</v>
      </c>
      <c r="J120" s="112" t="s">
        <v>86</v>
      </c>
      <c r="K120" s="113" t="s">
        <v>107</v>
      </c>
      <c r="L120" s="110"/>
      <c r="M120" s="43" t="s">
        <v>1</v>
      </c>
      <c r="N120" s="44" t="s">
        <v>33</v>
      </c>
      <c r="O120" s="44" t="s">
        <v>108</v>
      </c>
      <c r="P120" s="44" t="s">
        <v>109</v>
      </c>
      <c r="Q120" s="44" t="s">
        <v>110</v>
      </c>
      <c r="R120" s="44" t="s">
        <v>111</v>
      </c>
      <c r="S120" s="44" t="s">
        <v>112</v>
      </c>
      <c r="T120" s="45" t="s">
        <v>113</v>
      </c>
    </row>
    <row r="121" spans="2:67" s="1" customFormat="1" ht="23" customHeight="1">
      <c r="B121" s="19"/>
      <c r="C121" s="48" t="s">
        <v>114</v>
      </c>
      <c r="J121" s="115">
        <f>J122</f>
        <v>0</v>
      </c>
      <c r="L121" s="19"/>
      <c r="M121" s="46"/>
      <c r="N121" s="38"/>
      <c r="O121" s="38"/>
      <c r="P121" s="116">
        <f>P122</f>
        <v>301.87</v>
      </c>
      <c r="Q121" s="38"/>
      <c r="R121" s="116">
        <f>R122</f>
        <v>543.02327500000001</v>
      </c>
      <c r="S121" s="38"/>
      <c r="T121" s="117">
        <f>T122</f>
        <v>0</v>
      </c>
      <c r="AT121" s="8" t="s">
        <v>68</v>
      </c>
      <c r="AU121" s="8" t="s">
        <v>88</v>
      </c>
      <c r="BK121" s="118">
        <f>BK122</f>
        <v>0</v>
      </c>
    </row>
    <row r="122" spans="2:67" s="120" customFormat="1" ht="26" customHeight="1">
      <c r="B122" s="119"/>
      <c r="D122" s="121" t="s">
        <v>68</v>
      </c>
      <c r="E122" s="122" t="s">
        <v>115</v>
      </c>
      <c r="F122" s="122" t="s">
        <v>116</v>
      </c>
      <c r="J122" s="123">
        <f>J123+J129+J143+J159</f>
        <v>0</v>
      </c>
      <c r="L122" s="124"/>
      <c r="M122" s="125"/>
      <c r="P122" s="126">
        <f>P123+P129+P143+P159</f>
        <v>301.87</v>
      </c>
      <c r="R122" s="126">
        <f>R123+R129+R143+R159</f>
        <v>543.02327500000001</v>
      </c>
      <c r="T122" s="127">
        <f>T123+T129+T143+T159</f>
        <v>0</v>
      </c>
      <c r="AR122" s="121" t="s">
        <v>76</v>
      </c>
      <c r="AT122" s="128" t="s">
        <v>68</v>
      </c>
      <c r="AU122" s="128" t="s">
        <v>69</v>
      </c>
      <c r="AY122" s="121" t="s">
        <v>117</v>
      </c>
      <c r="BK122" s="129">
        <f>BK123+BK129+BK143+BK159</f>
        <v>0</v>
      </c>
    </row>
    <row r="123" spans="2:67" s="120" customFormat="1" ht="23" customHeight="1">
      <c r="B123" s="119"/>
      <c r="D123" s="121" t="s">
        <v>68</v>
      </c>
      <c r="E123" s="130" t="s">
        <v>76</v>
      </c>
      <c r="F123" s="130" t="s">
        <v>118</v>
      </c>
      <c r="J123" s="131">
        <f>SUM(J124:J128)</f>
        <v>0</v>
      </c>
      <c r="L123" s="124"/>
      <c r="M123" s="125"/>
      <c r="P123" s="126">
        <f>P128</f>
        <v>8.35</v>
      </c>
      <c r="R123" s="126">
        <f>R128</f>
        <v>0</v>
      </c>
      <c r="T123" s="127">
        <f>T128</f>
        <v>0</v>
      </c>
      <c r="AR123" s="121" t="s">
        <v>76</v>
      </c>
      <c r="AT123" s="128" t="s">
        <v>68</v>
      </c>
      <c r="AU123" s="128" t="s">
        <v>76</v>
      </c>
      <c r="AY123" s="121" t="s">
        <v>117</v>
      </c>
      <c r="BK123" s="129">
        <f>SUM(BK124:BK128)</f>
        <v>0</v>
      </c>
    </row>
    <row r="124" spans="2:67" s="1" customFormat="1" ht="26">
      <c r="B124" s="19"/>
      <c r="C124" s="132" t="s">
        <v>76</v>
      </c>
      <c r="D124" s="132" t="s">
        <v>119</v>
      </c>
      <c r="E124" s="133" t="s">
        <v>120</v>
      </c>
      <c r="F124" s="134" t="s">
        <v>121</v>
      </c>
      <c r="G124" s="135" t="s">
        <v>122</v>
      </c>
      <c r="H124" s="136">
        <v>164</v>
      </c>
      <c r="I124" s="197">
        <v>0</v>
      </c>
      <c r="J124" s="137">
        <f>ROUND(I124*H124,2)</f>
        <v>0</v>
      </c>
      <c r="K124" s="71"/>
      <c r="L124" s="19"/>
      <c r="M124" s="138" t="s">
        <v>1</v>
      </c>
      <c r="N124" s="139" t="s">
        <v>34</v>
      </c>
      <c r="O124" s="140">
        <v>2.5000000000000001E-2</v>
      </c>
      <c r="P124" s="140">
        <f>O124*H124</f>
        <v>4.1000000000000005</v>
      </c>
      <c r="Q124" s="140">
        <v>0</v>
      </c>
      <c r="R124" s="140">
        <f>Q124*H124</f>
        <v>0</v>
      </c>
      <c r="S124" s="140">
        <v>0</v>
      </c>
      <c r="T124" s="141">
        <f>S124*H124</f>
        <v>0</v>
      </c>
      <c r="AR124" s="142" t="s">
        <v>123</v>
      </c>
      <c r="AT124" s="142" t="s">
        <v>119</v>
      </c>
      <c r="AU124" s="142" t="s">
        <v>78</v>
      </c>
      <c r="AY124" s="8" t="s">
        <v>117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8" t="s">
        <v>76</v>
      </c>
      <c r="BK124" s="143">
        <f>ROUND(I124*H124,2)</f>
        <v>0</v>
      </c>
      <c r="BL124" s="8" t="s">
        <v>123</v>
      </c>
      <c r="BM124" s="142" t="s">
        <v>335</v>
      </c>
      <c r="BO124" s="144"/>
    </row>
    <row r="125" spans="2:67" s="1" customFormat="1" ht="26">
      <c r="B125" s="19"/>
      <c r="C125" s="132">
        <v>2</v>
      </c>
      <c r="D125" s="132" t="s">
        <v>119</v>
      </c>
      <c r="E125" s="133" t="s">
        <v>125</v>
      </c>
      <c r="F125" s="134" t="s">
        <v>126</v>
      </c>
      <c r="G125" s="135" t="s">
        <v>122</v>
      </c>
      <c r="H125" s="136">
        <v>164</v>
      </c>
      <c r="I125" s="197">
        <v>0</v>
      </c>
      <c r="J125" s="137">
        <f>ROUND(I125*H125,2)</f>
        <v>0</v>
      </c>
      <c r="K125" s="71"/>
      <c r="L125" s="19"/>
      <c r="M125" s="138" t="s">
        <v>1</v>
      </c>
      <c r="N125" s="139" t="s">
        <v>34</v>
      </c>
      <c r="O125" s="140">
        <v>2.5000000000000001E-2</v>
      </c>
      <c r="P125" s="140">
        <f>O125*H125</f>
        <v>4.1000000000000005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123</v>
      </c>
      <c r="AT125" s="142" t="s">
        <v>119</v>
      </c>
      <c r="AU125" s="142" t="s">
        <v>78</v>
      </c>
      <c r="AY125" s="8" t="s">
        <v>117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8" t="s">
        <v>76</v>
      </c>
      <c r="BK125" s="143">
        <f>ROUND(I125*H125,2)</f>
        <v>0</v>
      </c>
      <c r="BL125" s="8" t="s">
        <v>123</v>
      </c>
      <c r="BM125" s="142" t="s">
        <v>335</v>
      </c>
      <c r="BO125" s="144"/>
    </row>
    <row r="126" spans="2:67" s="1" customFormat="1" ht="39">
      <c r="B126" s="19"/>
      <c r="C126" s="132">
        <v>3</v>
      </c>
      <c r="D126" s="132" t="s">
        <v>119</v>
      </c>
      <c r="E126" s="133" t="s">
        <v>132</v>
      </c>
      <c r="F126" s="134" t="s">
        <v>133</v>
      </c>
      <c r="G126" s="135" t="s">
        <v>134</v>
      </c>
      <c r="H126" s="136">
        <v>74</v>
      </c>
      <c r="I126" s="197">
        <v>0</v>
      </c>
      <c r="J126" s="137">
        <f>ROUND(I126*H126,2)</f>
        <v>0</v>
      </c>
      <c r="K126" s="71"/>
      <c r="L126" s="19"/>
      <c r="M126" s="138" t="s">
        <v>1</v>
      </c>
      <c r="N126" s="139" t="s">
        <v>34</v>
      </c>
      <c r="O126" s="140">
        <v>2.5000000000000001E-2</v>
      </c>
      <c r="P126" s="140">
        <f>O126*H126</f>
        <v>1.85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123</v>
      </c>
      <c r="AT126" s="142" t="s">
        <v>119</v>
      </c>
      <c r="AU126" s="142" t="s">
        <v>78</v>
      </c>
      <c r="AY126" s="8" t="s">
        <v>117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8" t="s">
        <v>76</v>
      </c>
      <c r="BK126" s="143">
        <f>ROUND(I126*H126,2)</f>
        <v>0</v>
      </c>
      <c r="BL126" s="8" t="s">
        <v>123</v>
      </c>
      <c r="BM126" s="142" t="s">
        <v>335</v>
      </c>
      <c r="BO126" s="144"/>
    </row>
    <row r="127" spans="2:67" s="1" customFormat="1" ht="39">
      <c r="B127" s="19"/>
      <c r="C127" s="132">
        <v>4</v>
      </c>
      <c r="D127" s="132" t="s">
        <v>119</v>
      </c>
      <c r="E127" s="133" t="s">
        <v>137</v>
      </c>
      <c r="F127" s="134" t="s">
        <v>138</v>
      </c>
      <c r="G127" s="135" t="s">
        <v>134</v>
      </c>
      <c r="H127" s="136">
        <v>74</v>
      </c>
      <c r="I127" s="197">
        <v>0</v>
      </c>
      <c r="J127" s="137">
        <f>ROUND(I127*H127,2)</f>
        <v>0</v>
      </c>
      <c r="K127" s="71"/>
      <c r="L127" s="19"/>
      <c r="M127" s="138" t="s">
        <v>1</v>
      </c>
      <c r="N127" s="139" t="s">
        <v>34</v>
      </c>
      <c r="O127" s="140">
        <v>2.5000000000000001E-2</v>
      </c>
      <c r="P127" s="140">
        <f>O127*H127</f>
        <v>1.85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123</v>
      </c>
      <c r="AT127" s="142" t="s">
        <v>119</v>
      </c>
      <c r="AU127" s="142" t="s">
        <v>78</v>
      </c>
      <c r="AY127" s="8" t="s">
        <v>117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8" t="s">
        <v>76</v>
      </c>
      <c r="BK127" s="143">
        <f>ROUND(I127*H127,2)</f>
        <v>0</v>
      </c>
      <c r="BL127" s="8" t="s">
        <v>123</v>
      </c>
      <c r="BM127" s="142" t="s">
        <v>335</v>
      </c>
      <c r="BO127" s="144"/>
    </row>
    <row r="128" spans="2:67" s="1" customFormat="1" ht="26">
      <c r="B128" s="19"/>
      <c r="C128" s="132">
        <v>5</v>
      </c>
      <c r="D128" s="132" t="s">
        <v>119</v>
      </c>
      <c r="E128" s="133" t="s">
        <v>174</v>
      </c>
      <c r="F128" s="134" t="s">
        <v>175</v>
      </c>
      <c r="G128" s="135" t="s">
        <v>122</v>
      </c>
      <c r="H128" s="136">
        <v>334</v>
      </c>
      <c r="I128" s="197">
        <v>0</v>
      </c>
      <c r="J128" s="137">
        <f>ROUND(I128*H128,2)</f>
        <v>0</v>
      </c>
      <c r="K128" s="71"/>
      <c r="L128" s="19"/>
      <c r="M128" s="138" t="s">
        <v>1</v>
      </c>
      <c r="N128" s="139" t="s">
        <v>34</v>
      </c>
      <c r="O128" s="140">
        <v>2.5000000000000001E-2</v>
      </c>
      <c r="P128" s="140">
        <f>O128*H128</f>
        <v>8.35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123</v>
      </c>
      <c r="AT128" s="142" t="s">
        <v>119</v>
      </c>
      <c r="AU128" s="142" t="s">
        <v>78</v>
      </c>
      <c r="AY128" s="8" t="s">
        <v>117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8" t="s">
        <v>76</v>
      </c>
      <c r="BK128" s="143">
        <f>ROUND(I128*H128,2)</f>
        <v>0</v>
      </c>
      <c r="BL128" s="8" t="s">
        <v>123</v>
      </c>
      <c r="BM128" s="142" t="s">
        <v>335</v>
      </c>
      <c r="BO128" s="144"/>
    </row>
    <row r="129" spans="2:67" s="120" customFormat="1" ht="13">
      <c r="B129" s="119"/>
      <c r="D129" s="121" t="s">
        <v>68</v>
      </c>
      <c r="E129" s="130" t="s">
        <v>136</v>
      </c>
      <c r="F129" s="130" t="s">
        <v>154</v>
      </c>
      <c r="J129" s="131">
        <f>SUM(J130:J142)</f>
        <v>0</v>
      </c>
      <c r="K129" s="80"/>
      <c r="L129" s="124"/>
      <c r="M129" s="125"/>
      <c r="P129" s="126">
        <f>SUM(P130:P141)</f>
        <v>195.96000000000004</v>
      </c>
      <c r="R129" s="126">
        <f>SUM(R130:R141)</f>
        <v>403.90975000000003</v>
      </c>
      <c r="T129" s="127">
        <f>SUM(T130:T141)</f>
        <v>0</v>
      </c>
      <c r="AR129" s="121" t="s">
        <v>76</v>
      </c>
      <c r="AT129" s="128" t="s">
        <v>68</v>
      </c>
      <c r="AU129" s="128" t="s">
        <v>76</v>
      </c>
      <c r="AY129" s="121" t="s">
        <v>117</v>
      </c>
      <c r="BK129" s="129">
        <f>SUM(BK130:BK142)</f>
        <v>0</v>
      </c>
    </row>
    <row r="130" spans="2:67" s="1" customFormat="1" ht="13">
      <c r="B130" s="19"/>
      <c r="C130" s="132">
        <v>6</v>
      </c>
      <c r="D130" s="132" t="s">
        <v>119</v>
      </c>
      <c r="E130" s="133" t="s">
        <v>162</v>
      </c>
      <c r="F130" s="134" t="s">
        <v>163</v>
      </c>
      <c r="G130" s="135" t="s">
        <v>122</v>
      </c>
      <c r="H130" s="136">
        <v>334</v>
      </c>
      <c r="I130" s="197">
        <v>0</v>
      </c>
      <c r="J130" s="137">
        <f>ROUND(I130*H130,2)</f>
        <v>0</v>
      </c>
      <c r="K130" s="71"/>
      <c r="L130" s="19"/>
      <c r="M130" s="138" t="s">
        <v>1</v>
      </c>
      <c r="N130" s="139" t="s">
        <v>34</v>
      </c>
      <c r="O130" s="140">
        <v>0.02</v>
      </c>
      <c r="P130" s="140">
        <f>O130*H130</f>
        <v>6.68</v>
      </c>
      <c r="Q130" s="140">
        <v>9.1999999999999998E-2</v>
      </c>
      <c r="R130" s="140">
        <f>Q130*H130</f>
        <v>30.727999999999998</v>
      </c>
      <c r="S130" s="140">
        <v>0</v>
      </c>
      <c r="T130" s="141">
        <f>S130*H130</f>
        <v>0</v>
      </c>
      <c r="AR130" s="142" t="s">
        <v>123</v>
      </c>
      <c r="AT130" s="142" t="s">
        <v>119</v>
      </c>
      <c r="AU130" s="142" t="s">
        <v>78</v>
      </c>
      <c r="AY130" s="8" t="s">
        <v>117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8" t="s">
        <v>76</v>
      </c>
      <c r="BK130" s="143">
        <f>ROUND(I130*H130,2)</f>
        <v>0</v>
      </c>
      <c r="BL130" s="8" t="s">
        <v>123</v>
      </c>
      <c r="BM130" s="142" t="s">
        <v>336</v>
      </c>
      <c r="BO130" s="144"/>
    </row>
    <row r="131" spans="2:67" s="1" customFormat="1" ht="13">
      <c r="B131" s="19"/>
      <c r="C131" s="132">
        <v>7</v>
      </c>
      <c r="D131" s="132" t="s">
        <v>119</v>
      </c>
      <c r="E131" s="133" t="s">
        <v>168</v>
      </c>
      <c r="F131" s="134" t="s">
        <v>169</v>
      </c>
      <c r="G131" s="135" t="s">
        <v>122</v>
      </c>
      <c r="H131" s="136">
        <v>334</v>
      </c>
      <c r="I131" s="197">
        <v>0</v>
      </c>
      <c r="J131" s="137">
        <f>ROUND(I131*H131,2)</f>
        <v>0</v>
      </c>
      <c r="K131" s="71"/>
      <c r="L131" s="19"/>
      <c r="M131" s="138" t="s">
        <v>1</v>
      </c>
      <c r="N131" s="139" t="s">
        <v>34</v>
      </c>
      <c r="O131" s="140">
        <v>2.9000000000000001E-2</v>
      </c>
      <c r="P131" s="140">
        <f>O131*H131</f>
        <v>9.6859999999999999</v>
      </c>
      <c r="Q131" s="140">
        <v>0.46</v>
      </c>
      <c r="R131" s="140">
        <f>Q131*H131</f>
        <v>153.64000000000001</v>
      </c>
      <c r="S131" s="140">
        <v>0</v>
      </c>
      <c r="T131" s="141">
        <f>S131*H131</f>
        <v>0</v>
      </c>
      <c r="AR131" s="142" t="s">
        <v>123</v>
      </c>
      <c r="AT131" s="142" t="s">
        <v>119</v>
      </c>
      <c r="AU131" s="142" t="s">
        <v>78</v>
      </c>
      <c r="AY131" s="8" t="s">
        <v>117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8" t="s">
        <v>76</v>
      </c>
      <c r="BK131" s="143">
        <f>ROUND(I131*H131,2)</f>
        <v>0</v>
      </c>
      <c r="BL131" s="8" t="s">
        <v>123</v>
      </c>
      <c r="BM131" s="142" t="s">
        <v>337</v>
      </c>
      <c r="BO131" s="144"/>
    </row>
    <row r="132" spans="2:67" s="1" customFormat="1" ht="26">
      <c r="B132" s="19"/>
      <c r="C132" s="132">
        <v>8</v>
      </c>
      <c r="D132" s="132" t="s">
        <v>119</v>
      </c>
      <c r="E132" s="133" t="s">
        <v>420</v>
      </c>
      <c r="F132" s="134" t="s">
        <v>419</v>
      </c>
      <c r="G132" s="135" t="s">
        <v>122</v>
      </c>
      <c r="H132" s="136">
        <v>334</v>
      </c>
      <c r="I132" s="197">
        <v>0</v>
      </c>
      <c r="J132" s="137">
        <f>ROUND(I132*H132,2)</f>
        <v>0</v>
      </c>
      <c r="K132" s="71"/>
      <c r="L132" s="19"/>
      <c r="M132" s="138" t="s">
        <v>1</v>
      </c>
      <c r="N132" s="139" t="s">
        <v>34</v>
      </c>
      <c r="O132" s="140">
        <v>2.7E-2</v>
      </c>
      <c r="P132" s="140">
        <f>O132*H132</f>
        <v>9.0180000000000007</v>
      </c>
      <c r="Q132" s="140">
        <v>0.38313999999999998</v>
      </c>
      <c r="R132" s="140">
        <f>Q132*H132</f>
        <v>127.96875999999999</v>
      </c>
      <c r="S132" s="140">
        <v>0</v>
      </c>
      <c r="T132" s="141">
        <f>S132*H132</f>
        <v>0</v>
      </c>
      <c r="AR132" s="142" t="s">
        <v>123</v>
      </c>
      <c r="AT132" s="142" t="s">
        <v>119</v>
      </c>
      <c r="AU132" s="142" t="s">
        <v>78</v>
      </c>
      <c r="AY132" s="8" t="s">
        <v>117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8" t="s">
        <v>76</v>
      </c>
      <c r="BK132" s="143">
        <f>ROUND(I132*H132,2)</f>
        <v>0</v>
      </c>
      <c r="BL132" s="8" t="s">
        <v>123</v>
      </c>
      <c r="BM132" s="142" t="s">
        <v>338</v>
      </c>
      <c r="BO132" s="144"/>
    </row>
    <row r="133" spans="2:67" s="1" customFormat="1" ht="26">
      <c r="B133" s="19"/>
      <c r="C133" s="132">
        <v>9</v>
      </c>
      <c r="D133" s="132" t="s">
        <v>119</v>
      </c>
      <c r="E133" s="133" t="s">
        <v>197</v>
      </c>
      <c r="F133" s="134" t="s">
        <v>198</v>
      </c>
      <c r="G133" s="135" t="s">
        <v>122</v>
      </c>
      <c r="H133" s="136">
        <v>24</v>
      </c>
      <c r="I133" s="197">
        <v>0</v>
      </c>
      <c r="J133" s="137">
        <f>ROUND(I133*H133,2)</f>
        <v>0</v>
      </c>
      <c r="K133" s="71"/>
      <c r="L133" s="19"/>
      <c r="M133" s="138" t="s">
        <v>1</v>
      </c>
      <c r="N133" s="139" t="s">
        <v>34</v>
      </c>
      <c r="O133" s="140">
        <v>0.78400000000000003</v>
      </c>
      <c r="P133" s="140">
        <f>O133*H133</f>
        <v>18.816000000000003</v>
      </c>
      <c r="Q133" s="140">
        <v>8.5650000000000004E-2</v>
      </c>
      <c r="R133" s="140">
        <f>Q133*H133</f>
        <v>2.0556000000000001</v>
      </c>
      <c r="S133" s="140">
        <v>0</v>
      </c>
      <c r="T133" s="141">
        <f>S133*H133</f>
        <v>0</v>
      </c>
      <c r="AR133" s="142" t="s">
        <v>123</v>
      </c>
      <c r="AT133" s="142" t="s">
        <v>119</v>
      </c>
      <c r="AU133" s="142" t="s">
        <v>78</v>
      </c>
      <c r="AY133" s="8" t="s">
        <v>117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8" t="s">
        <v>76</v>
      </c>
      <c r="BK133" s="143">
        <f>ROUND(I133*H133,2)</f>
        <v>0</v>
      </c>
      <c r="BL133" s="8" t="s">
        <v>123</v>
      </c>
      <c r="BM133" s="142" t="s">
        <v>339</v>
      </c>
      <c r="BO133" s="144"/>
    </row>
    <row r="134" spans="2:67" s="1" customFormat="1" ht="26">
      <c r="B134" s="19"/>
      <c r="C134" s="145">
        <v>10</v>
      </c>
      <c r="D134" s="145" t="s">
        <v>156</v>
      </c>
      <c r="E134" s="146" t="s">
        <v>200</v>
      </c>
      <c r="F134" s="147" t="s">
        <v>373</v>
      </c>
      <c r="G134" s="148" t="s">
        <v>122</v>
      </c>
      <c r="H134" s="149">
        <v>24.72</v>
      </c>
      <c r="I134" s="198">
        <v>0</v>
      </c>
      <c r="J134" s="150">
        <f>ROUND(I134*H134,2)</f>
        <v>0</v>
      </c>
      <c r="K134" s="72"/>
      <c r="L134" s="151"/>
      <c r="M134" s="152" t="s">
        <v>1</v>
      </c>
      <c r="N134" s="153" t="s">
        <v>34</v>
      </c>
      <c r="O134" s="140">
        <v>0</v>
      </c>
      <c r="P134" s="140">
        <f>O134*H134</f>
        <v>0</v>
      </c>
      <c r="Q134" s="140">
        <v>0.17599999999999999</v>
      </c>
      <c r="R134" s="140">
        <f>Q134*H134</f>
        <v>4.3507199999999999</v>
      </c>
      <c r="S134" s="140">
        <v>0</v>
      </c>
      <c r="T134" s="141">
        <f>S134*H134</f>
        <v>0</v>
      </c>
      <c r="AR134" s="142" t="s">
        <v>146</v>
      </c>
      <c r="AT134" s="142" t="s">
        <v>156</v>
      </c>
      <c r="AU134" s="142" t="s">
        <v>78</v>
      </c>
      <c r="AY134" s="8" t="s">
        <v>117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8" t="s">
        <v>76</v>
      </c>
      <c r="BK134" s="143">
        <f>ROUND(I134*H134,2)</f>
        <v>0</v>
      </c>
      <c r="BL134" s="8" t="s">
        <v>123</v>
      </c>
      <c r="BM134" s="142" t="s">
        <v>340</v>
      </c>
      <c r="BO134" s="154"/>
    </row>
    <row r="135" spans="2:67" s="156" customFormat="1" ht="12">
      <c r="B135" s="155"/>
      <c r="D135" s="157" t="s">
        <v>165</v>
      </c>
      <c r="F135" s="158" t="s">
        <v>191</v>
      </c>
      <c r="H135" s="159">
        <v>24.72</v>
      </c>
      <c r="K135" s="81"/>
      <c r="L135" s="155"/>
      <c r="M135" s="160"/>
      <c r="T135" s="161"/>
      <c r="AT135" s="162" t="s">
        <v>165</v>
      </c>
      <c r="AU135" s="162" t="s">
        <v>78</v>
      </c>
      <c r="AV135" s="156" t="s">
        <v>78</v>
      </c>
      <c r="AW135" s="156" t="s">
        <v>3</v>
      </c>
      <c r="AX135" s="156" t="s">
        <v>76</v>
      </c>
      <c r="AY135" s="162" t="s">
        <v>117</v>
      </c>
    </row>
    <row r="136" spans="2:67" s="1" customFormat="1" ht="26">
      <c r="B136" s="19"/>
      <c r="C136" s="132">
        <v>11</v>
      </c>
      <c r="D136" s="132" t="s">
        <v>119</v>
      </c>
      <c r="E136" s="133" t="s">
        <v>341</v>
      </c>
      <c r="F136" s="134" t="s">
        <v>342</v>
      </c>
      <c r="G136" s="135" t="s">
        <v>122</v>
      </c>
      <c r="H136" s="136">
        <v>271</v>
      </c>
      <c r="I136" s="197">
        <v>0</v>
      </c>
      <c r="J136" s="137">
        <f>ROUND(I136*H136,2)</f>
        <v>0</v>
      </c>
      <c r="K136" s="71"/>
      <c r="L136" s="19"/>
      <c r="M136" s="138" t="s">
        <v>1</v>
      </c>
      <c r="N136" s="139" t="s">
        <v>34</v>
      </c>
      <c r="O136" s="140">
        <v>0.56000000000000005</v>
      </c>
      <c r="P136" s="140">
        <f>O136*H136</f>
        <v>151.76000000000002</v>
      </c>
      <c r="Q136" s="140">
        <v>8.5650000000000004E-2</v>
      </c>
      <c r="R136" s="140">
        <f>Q136*H136</f>
        <v>23.21115</v>
      </c>
      <c r="S136" s="140">
        <v>0</v>
      </c>
      <c r="T136" s="141">
        <f>S136*H136</f>
        <v>0</v>
      </c>
      <c r="AR136" s="142" t="s">
        <v>123</v>
      </c>
      <c r="AT136" s="142" t="s">
        <v>119</v>
      </c>
      <c r="AU136" s="142" t="s">
        <v>78</v>
      </c>
      <c r="AY136" s="8" t="s">
        <v>117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8" t="s">
        <v>76</v>
      </c>
      <c r="BK136" s="143">
        <f>ROUND(I136*H136,2)</f>
        <v>0</v>
      </c>
      <c r="BL136" s="8" t="s">
        <v>123</v>
      </c>
      <c r="BM136" s="142" t="s">
        <v>343</v>
      </c>
      <c r="BO136" s="144"/>
    </row>
    <row r="137" spans="2:67" s="1" customFormat="1" ht="26">
      <c r="B137" s="19"/>
      <c r="C137" s="145">
        <v>12</v>
      </c>
      <c r="D137" s="145" t="s">
        <v>156</v>
      </c>
      <c r="E137" s="146" t="s">
        <v>195</v>
      </c>
      <c r="F137" s="147" t="s">
        <v>359</v>
      </c>
      <c r="G137" s="148" t="s">
        <v>122</v>
      </c>
      <c r="H137" s="149">
        <v>273.70999999999998</v>
      </c>
      <c r="I137" s="198">
        <v>0</v>
      </c>
      <c r="J137" s="150">
        <f>ROUND(I137*H137,2)</f>
        <v>0</v>
      </c>
      <c r="K137" s="72"/>
      <c r="L137" s="151"/>
      <c r="M137" s="152" t="s">
        <v>1</v>
      </c>
      <c r="N137" s="153" t="s">
        <v>34</v>
      </c>
      <c r="O137" s="140">
        <v>0</v>
      </c>
      <c r="P137" s="140">
        <f>O137*H137</f>
        <v>0</v>
      </c>
      <c r="Q137" s="140">
        <v>0.17599999999999999</v>
      </c>
      <c r="R137" s="140">
        <f>Q137*H137</f>
        <v>48.172959999999996</v>
      </c>
      <c r="S137" s="140">
        <v>0</v>
      </c>
      <c r="T137" s="141">
        <f>S137*H137</f>
        <v>0</v>
      </c>
      <c r="AR137" s="142" t="s">
        <v>146</v>
      </c>
      <c r="AT137" s="142" t="s">
        <v>156</v>
      </c>
      <c r="AU137" s="142" t="s">
        <v>78</v>
      </c>
      <c r="AY137" s="8" t="s">
        <v>117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8" t="s">
        <v>76</v>
      </c>
      <c r="BK137" s="143">
        <f>ROUND(I137*H137,2)</f>
        <v>0</v>
      </c>
      <c r="BL137" s="8" t="s">
        <v>123</v>
      </c>
      <c r="BM137" s="142" t="s">
        <v>344</v>
      </c>
      <c r="BO137" s="154"/>
    </row>
    <row r="138" spans="2:67" s="156" customFormat="1" ht="12">
      <c r="B138" s="155"/>
      <c r="D138" s="157" t="s">
        <v>165</v>
      </c>
      <c r="F138" s="158" t="s">
        <v>381</v>
      </c>
      <c r="H138" s="159">
        <v>273.70999999999998</v>
      </c>
      <c r="K138" s="81"/>
      <c r="L138" s="155"/>
      <c r="M138" s="160"/>
      <c r="T138" s="161"/>
      <c r="AT138" s="162" t="s">
        <v>165</v>
      </c>
      <c r="AU138" s="162" t="s">
        <v>78</v>
      </c>
      <c r="AV138" s="156" t="s">
        <v>78</v>
      </c>
      <c r="AW138" s="156" t="s">
        <v>3</v>
      </c>
      <c r="AX138" s="156" t="s">
        <v>76</v>
      </c>
      <c r="AY138" s="162" t="s">
        <v>117</v>
      </c>
    </row>
    <row r="139" spans="2:67" s="1" customFormat="1" ht="26">
      <c r="B139" s="19"/>
      <c r="C139" s="163">
        <v>13</v>
      </c>
      <c r="D139" s="163" t="s">
        <v>119</v>
      </c>
      <c r="E139" s="164" t="s">
        <v>374</v>
      </c>
      <c r="F139" s="165" t="s">
        <v>375</v>
      </c>
      <c r="G139" s="166" t="s">
        <v>122</v>
      </c>
      <c r="H139" s="167">
        <v>39</v>
      </c>
      <c r="I139" s="201">
        <v>0</v>
      </c>
      <c r="J139" s="168">
        <f>ROUND(I139*H139,2)</f>
        <v>0</v>
      </c>
      <c r="K139" s="71"/>
      <c r="L139" s="151"/>
      <c r="M139" s="152" t="s">
        <v>1</v>
      </c>
      <c r="N139" s="153" t="s">
        <v>34</v>
      </c>
      <c r="O139" s="140">
        <v>0</v>
      </c>
      <c r="P139" s="140">
        <f>O139*H139</f>
        <v>0</v>
      </c>
      <c r="Q139" s="140">
        <v>0.17599999999999999</v>
      </c>
      <c r="R139" s="140">
        <f>Q139*H139</f>
        <v>6.8639999999999999</v>
      </c>
      <c r="S139" s="140">
        <v>0</v>
      </c>
      <c r="T139" s="141">
        <f>S139*H139</f>
        <v>0</v>
      </c>
      <c r="AR139" s="142" t="s">
        <v>146</v>
      </c>
      <c r="AT139" s="142" t="s">
        <v>156</v>
      </c>
      <c r="AU139" s="142" t="s">
        <v>78</v>
      </c>
      <c r="AY139" s="8" t="s">
        <v>117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8" t="s">
        <v>76</v>
      </c>
      <c r="BK139" s="143">
        <f>ROUND(I139*H139,2)</f>
        <v>0</v>
      </c>
      <c r="BL139" s="8" t="s">
        <v>123</v>
      </c>
      <c r="BM139" s="142" t="s">
        <v>344</v>
      </c>
      <c r="BO139" s="169"/>
    </row>
    <row r="140" spans="2:67" s="1" customFormat="1" ht="13">
      <c r="B140" s="19"/>
      <c r="C140" s="145">
        <v>14</v>
      </c>
      <c r="D140" s="145" t="s">
        <v>156</v>
      </c>
      <c r="E140" s="146" t="s">
        <v>376</v>
      </c>
      <c r="F140" s="147" t="s">
        <v>377</v>
      </c>
      <c r="G140" s="148" t="s">
        <v>122</v>
      </c>
      <c r="H140" s="149">
        <v>39.31</v>
      </c>
      <c r="I140" s="198">
        <v>0</v>
      </c>
      <c r="J140" s="150">
        <f>ROUND(I140*H140,2)</f>
        <v>0</v>
      </c>
      <c r="K140" s="72"/>
      <c r="L140" s="151"/>
      <c r="M140" s="152" t="s">
        <v>1</v>
      </c>
      <c r="N140" s="153" t="s">
        <v>34</v>
      </c>
      <c r="O140" s="140">
        <v>0</v>
      </c>
      <c r="P140" s="140">
        <f>O140*H140</f>
        <v>0</v>
      </c>
      <c r="Q140" s="140">
        <v>0.17599999999999999</v>
      </c>
      <c r="R140" s="140">
        <f>Q140*H140</f>
        <v>6.9185600000000003</v>
      </c>
      <c r="S140" s="140">
        <v>0</v>
      </c>
      <c r="T140" s="141">
        <f>S140*H140</f>
        <v>0</v>
      </c>
      <c r="AR140" s="142" t="s">
        <v>146</v>
      </c>
      <c r="AT140" s="142" t="s">
        <v>156</v>
      </c>
      <c r="AU140" s="142" t="s">
        <v>78</v>
      </c>
      <c r="AY140" s="8" t="s">
        <v>117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8" t="s">
        <v>76</v>
      </c>
      <c r="BK140" s="143">
        <f>ROUND(I140*H140,2)</f>
        <v>0</v>
      </c>
      <c r="BL140" s="8" t="s">
        <v>123</v>
      </c>
      <c r="BM140" s="142" t="s">
        <v>344</v>
      </c>
      <c r="BO140" s="154"/>
    </row>
    <row r="141" spans="2:67" s="156" customFormat="1" ht="12">
      <c r="B141" s="155"/>
      <c r="D141" s="157" t="s">
        <v>165</v>
      </c>
      <c r="F141" s="158" t="s">
        <v>378</v>
      </c>
      <c r="H141" s="159">
        <v>39.39</v>
      </c>
      <c r="K141" s="81"/>
      <c r="L141" s="155"/>
      <c r="M141" s="160"/>
      <c r="T141" s="161"/>
      <c r="AT141" s="162" t="s">
        <v>165</v>
      </c>
      <c r="AU141" s="162" t="s">
        <v>78</v>
      </c>
      <c r="AV141" s="156" t="s">
        <v>78</v>
      </c>
      <c r="AW141" s="156" t="s">
        <v>3</v>
      </c>
      <c r="AX141" s="156" t="s">
        <v>76</v>
      </c>
      <c r="AY141" s="162" t="s">
        <v>117</v>
      </c>
    </row>
    <row r="142" spans="2:67" s="1" customFormat="1" ht="26">
      <c r="B142" s="19"/>
      <c r="C142" s="163">
        <v>15</v>
      </c>
      <c r="D142" s="163" t="s">
        <v>119</v>
      </c>
      <c r="E142" s="164" t="s">
        <v>379</v>
      </c>
      <c r="F142" s="165" t="s">
        <v>380</v>
      </c>
      <c r="G142" s="166" t="s">
        <v>122</v>
      </c>
      <c r="H142" s="167">
        <v>39</v>
      </c>
      <c r="I142" s="201">
        <v>0</v>
      </c>
      <c r="J142" s="168">
        <f>ROUND(I142*H142,2)</f>
        <v>0</v>
      </c>
      <c r="K142" s="71"/>
      <c r="L142" s="170"/>
      <c r="M142" s="152" t="s">
        <v>1</v>
      </c>
      <c r="N142" s="153" t="s">
        <v>34</v>
      </c>
      <c r="O142" s="140">
        <v>0</v>
      </c>
      <c r="P142" s="140">
        <f>O142*H142</f>
        <v>0</v>
      </c>
      <c r="Q142" s="140">
        <v>0.17599999999999999</v>
      </c>
      <c r="R142" s="140">
        <f>Q142*H142</f>
        <v>6.8639999999999999</v>
      </c>
      <c r="S142" s="140">
        <v>0</v>
      </c>
      <c r="T142" s="141">
        <f>S142*H142</f>
        <v>0</v>
      </c>
      <c r="AR142" s="142" t="s">
        <v>146</v>
      </c>
      <c r="AT142" s="142" t="s">
        <v>156</v>
      </c>
      <c r="AU142" s="142" t="s">
        <v>78</v>
      </c>
      <c r="AY142" s="8" t="s">
        <v>117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8" t="s">
        <v>76</v>
      </c>
      <c r="BK142" s="143">
        <f>ROUND(I142*H142,2)</f>
        <v>0</v>
      </c>
      <c r="BL142" s="8" t="s">
        <v>123</v>
      </c>
      <c r="BM142" s="142" t="s">
        <v>344</v>
      </c>
      <c r="BO142" s="154"/>
    </row>
    <row r="143" spans="2:67" s="120" customFormat="1" ht="13">
      <c r="B143" s="119"/>
      <c r="D143" s="121" t="s">
        <v>68</v>
      </c>
      <c r="E143" s="130" t="s">
        <v>150</v>
      </c>
      <c r="F143" s="130" t="s">
        <v>345</v>
      </c>
      <c r="J143" s="131">
        <f>SUM(J144:J158)</f>
        <v>0</v>
      </c>
      <c r="K143" s="80"/>
      <c r="L143" s="124"/>
      <c r="M143" s="125"/>
      <c r="P143" s="126">
        <f>SUM(P145:P158)</f>
        <v>97.56</v>
      </c>
      <c r="R143" s="126">
        <f>SUM(R145:R158)</f>
        <v>139.11352500000001</v>
      </c>
      <c r="T143" s="127">
        <f>SUM(T145:T158)</f>
        <v>0</v>
      </c>
      <c r="AR143" s="121" t="s">
        <v>76</v>
      </c>
      <c r="AT143" s="128" t="s">
        <v>68</v>
      </c>
      <c r="AU143" s="128" t="s">
        <v>76</v>
      </c>
      <c r="AY143" s="121" t="s">
        <v>117</v>
      </c>
      <c r="BK143" s="129">
        <f>SUM(BK144:BK158)</f>
        <v>0</v>
      </c>
    </row>
    <row r="144" spans="2:67" s="1" customFormat="1" ht="26">
      <c r="B144" s="19"/>
      <c r="C144" s="132">
        <v>16</v>
      </c>
      <c r="D144" s="132" t="s">
        <v>119</v>
      </c>
      <c r="E144" s="133" t="s">
        <v>355</v>
      </c>
      <c r="F144" s="134" t="s">
        <v>356</v>
      </c>
      <c r="G144" s="135" t="s">
        <v>234</v>
      </c>
      <c r="H144" s="136">
        <v>3</v>
      </c>
      <c r="I144" s="197">
        <v>0</v>
      </c>
      <c r="J144" s="137">
        <f>ROUND(I144*H144,2)</f>
        <v>0</v>
      </c>
      <c r="K144" s="71"/>
      <c r="L144" s="19"/>
      <c r="M144" s="138" t="s">
        <v>1</v>
      </c>
      <c r="N144" s="139" t="s">
        <v>34</v>
      </c>
      <c r="O144" s="140">
        <v>0.27100000000000002</v>
      </c>
      <c r="P144" s="140">
        <f>O144*H144</f>
        <v>0.81300000000000006</v>
      </c>
      <c r="Q144" s="140">
        <v>0.16849</v>
      </c>
      <c r="R144" s="140">
        <f>Q144*H144</f>
        <v>0.50546999999999997</v>
      </c>
      <c r="S144" s="140">
        <v>0</v>
      </c>
      <c r="T144" s="141">
        <f>S144*H144</f>
        <v>0</v>
      </c>
      <c r="V144" s="143"/>
      <c r="AR144" s="142" t="s">
        <v>123</v>
      </c>
      <c r="AT144" s="142" t="s">
        <v>119</v>
      </c>
      <c r="AU144" s="142" t="s">
        <v>78</v>
      </c>
      <c r="AY144" s="8" t="s">
        <v>117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8" t="s">
        <v>76</v>
      </c>
      <c r="BK144" s="143">
        <f>ROUND(I144*H144,2)</f>
        <v>0</v>
      </c>
      <c r="BL144" s="8" t="s">
        <v>123</v>
      </c>
      <c r="BM144" s="142" t="s">
        <v>346</v>
      </c>
      <c r="BO144" s="144"/>
    </row>
    <row r="145" spans="2:67" s="1" customFormat="1" ht="39">
      <c r="B145" s="19"/>
      <c r="C145" s="132">
        <v>17</v>
      </c>
      <c r="D145" s="132" t="s">
        <v>119</v>
      </c>
      <c r="E145" s="133" t="s">
        <v>273</v>
      </c>
      <c r="F145" s="134" t="s">
        <v>274</v>
      </c>
      <c r="G145" s="135" t="s">
        <v>239</v>
      </c>
      <c r="H145" s="136">
        <v>360</v>
      </c>
      <c r="I145" s="197">
        <v>0</v>
      </c>
      <c r="J145" s="137">
        <f>ROUND(I145*H145,2)</f>
        <v>0</v>
      </c>
      <c r="K145" s="71"/>
      <c r="L145" s="19"/>
      <c r="M145" s="138" t="s">
        <v>1</v>
      </c>
      <c r="N145" s="139" t="s">
        <v>34</v>
      </c>
      <c r="O145" s="140">
        <v>0.27100000000000002</v>
      </c>
      <c r="P145" s="140">
        <f>O145*H145</f>
        <v>97.56</v>
      </c>
      <c r="Q145" s="140">
        <v>0.16849</v>
      </c>
      <c r="R145" s="140">
        <f>Q145*H145</f>
        <v>60.656399999999998</v>
      </c>
      <c r="S145" s="140">
        <v>0</v>
      </c>
      <c r="T145" s="141">
        <f>S145*H145</f>
        <v>0</v>
      </c>
      <c r="AR145" s="142" t="s">
        <v>123</v>
      </c>
      <c r="AT145" s="142" t="s">
        <v>119</v>
      </c>
      <c r="AU145" s="142" t="s">
        <v>78</v>
      </c>
      <c r="AY145" s="8" t="s">
        <v>117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8" t="s">
        <v>76</v>
      </c>
      <c r="BK145" s="143">
        <f>ROUND(I145*H145,2)</f>
        <v>0</v>
      </c>
      <c r="BL145" s="8" t="s">
        <v>123</v>
      </c>
      <c r="BM145" s="142" t="s">
        <v>346</v>
      </c>
      <c r="BO145" s="144"/>
    </row>
    <row r="146" spans="2:67" s="1" customFormat="1" ht="26">
      <c r="B146" s="19"/>
      <c r="C146" s="145">
        <v>18</v>
      </c>
      <c r="D146" s="145" t="s">
        <v>156</v>
      </c>
      <c r="E146" s="146" t="s">
        <v>276</v>
      </c>
      <c r="F146" s="147" t="s">
        <v>277</v>
      </c>
      <c r="G146" s="148" t="s">
        <v>239</v>
      </c>
      <c r="H146" s="149">
        <v>367.2</v>
      </c>
      <c r="I146" s="198">
        <v>0</v>
      </c>
      <c r="J146" s="150">
        <f>ROUND(I146*H146,2)</f>
        <v>0</v>
      </c>
      <c r="K146" s="72"/>
      <c r="L146" s="151"/>
      <c r="M146" s="152" t="s">
        <v>1</v>
      </c>
      <c r="N146" s="153" t="s">
        <v>34</v>
      </c>
      <c r="O146" s="140">
        <v>0</v>
      </c>
      <c r="P146" s="140">
        <f>O146*H146</f>
        <v>0</v>
      </c>
      <c r="Q146" s="140">
        <v>8.5000000000000006E-2</v>
      </c>
      <c r="R146" s="140">
        <f>Q146*H146</f>
        <v>31.212</v>
      </c>
      <c r="S146" s="140">
        <v>0</v>
      </c>
      <c r="T146" s="141">
        <f>S146*H146</f>
        <v>0</v>
      </c>
      <c r="AR146" s="142" t="s">
        <v>146</v>
      </c>
      <c r="AT146" s="142" t="s">
        <v>156</v>
      </c>
      <c r="AU146" s="142" t="s">
        <v>78</v>
      </c>
      <c r="AY146" s="8" t="s">
        <v>117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8" t="s">
        <v>76</v>
      </c>
      <c r="BK146" s="143">
        <f>ROUND(I146*H146,2)</f>
        <v>0</v>
      </c>
      <c r="BL146" s="8" t="s">
        <v>123</v>
      </c>
      <c r="BM146" s="142" t="s">
        <v>347</v>
      </c>
      <c r="BO146" s="154"/>
    </row>
    <row r="147" spans="2:67" s="156" customFormat="1" ht="12">
      <c r="B147" s="155"/>
      <c r="D147" s="157" t="s">
        <v>165</v>
      </c>
      <c r="F147" s="158" t="s">
        <v>348</v>
      </c>
      <c r="H147" s="159">
        <v>367.2</v>
      </c>
      <c r="K147" s="81"/>
      <c r="L147" s="155"/>
      <c r="M147" s="160"/>
      <c r="T147" s="161"/>
      <c r="AT147" s="162" t="s">
        <v>165</v>
      </c>
      <c r="AU147" s="162" t="s">
        <v>78</v>
      </c>
      <c r="AV147" s="156" t="s">
        <v>78</v>
      </c>
      <c r="AW147" s="156" t="s">
        <v>3</v>
      </c>
      <c r="AX147" s="156" t="s">
        <v>76</v>
      </c>
      <c r="AY147" s="162" t="s">
        <v>117</v>
      </c>
    </row>
    <row r="148" spans="2:67" s="156" customFormat="1">
      <c r="B148" s="155"/>
      <c r="D148" s="157"/>
      <c r="F148" s="158"/>
      <c r="H148" s="159"/>
      <c r="K148" s="81"/>
      <c r="L148" s="155"/>
      <c r="M148" s="160"/>
      <c r="T148" s="161"/>
      <c r="AT148" s="162"/>
      <c r="AU148" s="162"/>
      <c r="AY148" s="162"/>
    </row>
    <row r="149" spans="2:67" s="1" customFormat="1" ht="26">
      <c r="B149" s="19"/>
      <c r="C149" s="163">
        <v>19</v>
      </c>
      <c r="D149" s="163" t="s">
        <v>119</v>
      </c>
      <c r="E149" s="164" t="s">
        <v>368</v>
      </c>
      <c r="F149" s="165" t="s">
        <v>369</v>
      </c>
      <c r="G149" s="166" t="s">
        <v>122</v>
      </c>
      <c r="H149" s="167">
        <v>65</v>
      </c>
      <c r="I149" s="201">
        <v>0</v>
      </c>
      <c r="J149" s="168">
        <f t="shared" ref="J149:J158" si="0">ROUND(I149*H149,2)</f>
        <v>0</v>
      </c>
      <c r="K149" s="71"/>
      <c r="L149" s="151"/>
      <c r="M149" s="152" t="s">
        <v>1</v>
      </c>
      <c r="N149" s="153" t="s">
        <v>34</v>
      </c>
      <c r="O149" s="140">
        <v>0</v>
      </c>
      <c r="P149" s="140">
        <f t="shared" ref="P149:P158" si="1">O149*H149</f>
        <v>0</v>
      </c>
      <c r="Q149" s="140">
        <v>8.5000000000000006E-2</v>
      </c>
      <c r="R149" s="140">
        <f t="shared" ref="R149:R158" si="2">Q149*H149</f>
        <v>5.5250000000000004</v>
      </c>
      <c r="S149" s="140">
        <v>0</v>
      </c>
      <c r="T149" s="141">
        <f t="shared" ref="T149:T158" si="3">S149*H149</f>
        <v>0</v>
      </c>
      <c r="AR149" s="142" t="s">
        <v>146</v>
      </c>
      <c r="AT149" s="142" t="s">
        <v>156</v>
      </c>
      <c r="AU149" s="142" t="s">
        <v>78</v>
      </c>
      <c r="AY149" s="8" t="s">
        <v>117</v>
      </c>
      <c r="BE149" s="143">
        <f t="shared" ref="BE149:BE158" si="4">IF(N149="základní",J149,0)</f>
        <v>0</v>
      </c>
      <c r="BF149" s="143">
        <f t="shared" ref="BF149:BF158" si="5">IF(N149="snížená",J149,0)</f>
        <v>0</v>
      </c>
      <c r="BG149" s="143">
        <f t="shared" ref="BG149:BG158" si="6">IF(N149="zákl. přenesená",J149,0)</f>
        <v>0</v>
      </c>
      <c r="BH149" s="143">
        <f t="shared" ref="BH149:BH158" si="7">IF(N149="sníž. přenesená",J149,0)</f>
        <v>0</v>
      </c>
      <c r="BI149" s="143">
        <f t="shared" ref="BI149:BI158" si="8">IF(N149="nulová",J149,0)</f>
        <v>0</v>
      </c>
      <c r="BJ149" s="8" t="s">
        <v>76</v>
      </c>
      <c r="BK149" s="143">
        <f t="shared" ref="BK149:BK158" si="9">ROUND(I149*H149,2)</f>
        <v>0</v>
      </c>
      <c r="BL149" s="8" t="s">
        <v>123</v>
      </c>
      <c r="BM149" s="142" t="s">
        <v>347</v>
      </c>
      <c r="BO149" s="169"/>
    </row>
    <row r="150" spans="2:67" s="1" customFormat="1" ht="26">
      <c r="B150" s="19"/>
      <c r="C150" s="163">
        <v>20</v>
      </c>
      <c r="D150" s="163" t="s">
        <v>119</v>
      </c>
      <c r="E150" s="164" t="s">
        <v>370</v>
      </c>
      <c r="F150" s="165" t="s">
        <v>371</v>
      </c>
      <c r="G150" s="166" t="s">
        <v>122</v>
      </c>
      <c r="H150" s="167">
        <v>25</v>
      </c>
      <c r="I150" s="201">
        <v>0</v>
      </c>
      <c r="J150" s="168">
        <f t="shared" si="0"/>
        <v>0</v>
      </c>
      <c r="K150" s="71"/>
      <c r="L150" s="151"/>
      <c r="M150" s="152" t="s">
        <v>1</v>
      </c>
      <c r="N150" s="153" t="s">
        <v>34</v>
      </c>
      <c r="O150" s="140">
        <v>0</v>
      </c>
      <c r="P150" s="140">
        <f t="shared" si="1"/>
        <v>0</v>
      </c>
      <c r="Q150" s="140">
        <v>8.5000000000000006E-2</v>
      </c>
      <c r="R150" s="140">
        <f t="shared" si="2"/>
        <v>2.125</v>
      </c>
      <c r="S150" s="140">
        <v>0</v>
      </c>
      <c r="T150" s="141">
        <f t="shared" si="3"/>
        <v>0</v>
      </c>
      <c r="AR150" s="142" t="s">
        <v>146</v>
      </c>
      <c r="AT150" s="142" t="s">
        <v>156</v>
      </c>
      <c r="AU150" s="142" t="s">
        <v>78</v>
      </c>
      <c r="AY150" s="8" t="s">
        <v>117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8" t="s">
        <v>76</v>
      </c>
      <c r="BK150" s="143">
        <f t="shared" si="9"/>
        <v>0</v>
      </c>
      <c r="BL150" s="8" t="s">
        <v>123</v>
      </c>
      <c r="BM150" s="142" t="s">
        <v>347</v>
      </c>
      <c r="BO150" s="169"/>
    </row>
    <row r="151" spans="2:67" s="1" customFormat="1" ht="26">
      <c r="B151" s="19"/>
      <c r="C151" s="163">
        <v>21</v>
      </c>
      <c r="D151" s="163" t="s">
        <v>119</v>
      </c>
      <c r="E151" s="164" t="s">
        <v>368</v>
      </c>
      <c r="F151" s="165" t="s">
        <v>369</v>
      </c>
      <c r="G151" s="166" t="s">
        <v>122</v>
      </c>
      <c r="H151" s="167">
        <v>18</v>
      </c>
      <c r="I151" s="201">
        <v>0</v>
      </c>
      <c r="J151" s="168">
        <f t="shared" si="0"/>
        <v>0</v>
      </c>
      <c r="K151" s="71"/>
      <c r="L151" s="151"/>
      <c r="M151" s="152" t="s">
        <v>1</v>
      </c>
      <c r="N151" s="153" t="s">
        <v>34</v>
      </c>
      <c r="O151" s="140">
        <v>0</v>
      </c>
      <c r="P151" s="140">
        <f t="shared" si="1"/>
        <v>0</v>
      </c>
      <c r="Q151" s="140">
        <v>8.5000000000000006E-2</v>
      </c>
      <c r="R151" s="140">
        <f t="shared" si="2"/>
        <v>1.53</v>
      </c>
      <c r="S151" s="140">
        <v>0</v>
      </c>
      <c r="T151" s="141">
        <f t="shared" si="3"/>
        <v>0</v>
      </c>
      <c r="AR151" s="142" t="s">
        <v>146</v>
      </c>
      <c r="AT151" s="142" t="s">
        <v>156</v>
      </c>
      <c r="AU151" s="142" t="s">
        <v>78</v>
      </c>
      <c r="AY151" s="8" t="s">
        <v>117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8" t="s">
        <v>76</v>
      </c>
      <c r="BK151" s="143">
        <f t="shared" si="9"/>
        <v>0</v>
      </c>
      <c r="BL151" s="8" t="s">
        <v>123</v>
      </c>
      <c r="BM151" s="142" t="s">
        <v>347</v>
      </c>
      <c r="BO151" s="169"/>
    </row>
    <row r="152" spans="2:67" s="1" customFormat="1" ht="26">
      <c r="B152" s="19"/>
      <c r="C152" s="163">
        <v>22</v>
      </c>
      <c r="D152" s="163" t="s">
        <v>119</v>
      </c>
      <c r="E152" s="164" t="s">
        <v>282</v>
      </c>
      <c r="F152" s="165" t="s">
        <v>372</v>
      </c>
      <c r="G152" s="166" t="s">
        <v>122</v>
      </c>
      <c r="H152" s="167">
        <v>12</v>
      </c>
      <c r="I152" s="201">
        <v>0</v>
      </c>
      <c r="J152" s="168">
        <f t="shared" si="0"/>
        <v>0</v>
      </c>
      <c r="K152" s="71"/>
      <c r="L152" s="151"/>
      <c r="M152" s="152" t="s">
        <v>1</v>
      </c>
      <c r="N152" s="153" t="s">
        <v>34</v>
      </c>
      <c r="O152" s="140">
        <v>0</v>
      </c>
      <c r="P152" s="140">
        <f t="shared" si="1"/>
        <v>0</v>
      </c>
      <c r="Q152" s="140">
        <v>8.5000000000000006E-2</v>
      </c>
      <c r="R152" s="140">
        <f t="shared" si="2"/>
        <v>1.02</v>
      </c>
      <c r="S152" s="140">
        <v>0</v>
      </c>
      <c r="T152" s="141">
        <f t="shared" si="3"/>
        <v>0</v>
      </c>
      <c r="AR152" s="142" t="s">
        <v>146</v>
      </c>
      <c r="AT152" s="142" t="s">
        <v>156</v>
      </c>
      <c r="AU152" s="142" t="s">
        <v>78</v>
      </c>
      <c r="AY152" s="8" t="s">
        <v>117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8" t="s">
        <v>76</v>
      </c>
      <c r="BK152" s="143">
        <f t="shared" si="9"/>
        <v>0</v>
      </c>
      <c r="BL152" s="8" t="s">
        <v>123</v>
      </c>
      <c r="BM152" s="142" t="s">
        <v>347</v>
      </c>
      <c r="BO152" s="169"/>
    </row>
    <row r="153" spans="2:67" s="1" customFormat="1" ht="26">
      <c r="B153" s="19"/>
      <c r="C153" s="163">
        <v>23</v>
      </c>
      <c r="D153" s="163" t="s">
        <v>119</v>
      </c>
      <c r="E153" s="164" t="s">
        <v>364</v>
      </c>
      <c r="F153" s="165" t="s">
        <v>365</v>
      </c>
      <c r="G153" s="166" t="s">
        <v>122</v>
      </c>
      <c r="H153" s="167">
        <v>50.3</v>
      </c>
      <c r="I153" s="201">
        <v>0</v>
      </c>
      <c r="J153" s="168">
        <f t="shared" si="0"/>
        <v>0</v>
      </c>
      <c r="K153" s="71"/>
      <c r="L153" s="151"/>
      <c r="M153" s="152" t="s">
        <v>1</v>
      </c>
      <c r="N153" s="153" t="s">
        <v>34</v>
      </c>
      <c r="O153" s="140">
        <v>0</v>
      </c>
      <c r="P153" s="140">
        <f t="shared" si="1"/>
        <v>0</v>
      </c>
      <c r="Q153" s="140">
        <v>8.5000000000000006E-2</v>
      </c>
      <c r="R153" s="140">
        <f t="shared" si="2"/>
        <v>4.2755000000000001</v>
      </c>
      <c r="S153" s="140">
        <v>0</v>
      </c>
      <c r="T153" s="141">
        <f t="shared" si="3"/>
        <v>0</v>
      </c>
      <c r="AR153" s="142" t="s">
        <v>146</v>
      </c>
      <c r="AT153" s="142" t="s">
        <v>156</v>
      </c>
      <c r="AU153" s="142" t="s">
        <v>78</v>
      </c>
      <c r="AY153" s="8" t="s">
        <v>117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8" t="s">
        <v>76</v>
      </c>
      <c r="BK153" s="143">
        <f t="shared" si="9"/>
        <v>0</v>
      </c>
      <c r="BL153" s="8" t="s">
        <v>123</v>
      </c>
      <c r="BM153" s="142" t="s">
        <v>347</v>
      </c>
      <c r="BO153" s="169"/>
    </row>
    <row r="154" spans="2:67" s="1" customFormat="1" ht="39">
      <c r="B154" s="19"/>
      <c r="C154" s="163">
        <v>24</v>
      </c>
      <c r="D154" s="163" t="s">
        <v>119</v>
      </c>
      <c r="E154" s="164" t="s">
        <v>382</v>
      </c>
      <c r="F154" s="165" t="s">
        <v>383</v>
      </c>
      <c r="G154" s="166" t="s">
        <v>122</v>
      </c>
      <c r="H154" s="167">
        <v>115</v>
      </c>
      <c r="I154" s="201">
        <v>0</v>
      </c>
      <c r="J154" s="168">
        <f t="shared" si="0"/>
        <v>0</v>
      </c>
      <c r="K154" s="71"/>
      <c r="L154" s="151"/>
      <c r="M154" s="152" t="s">
        <v>1</v>
      </c>
      <c r="N154" s="153" t="s">
        <v>34</v>
      </c>
      <c r="O154" s="140">
        <v>0</v>
      </c>
      <c r="P154" s="140">
        <f t="shared" si="1"/>
        <v>0</v>
      </c>
      <c r="Q154" s="140">
        <v>8.5000000000000006E-2</v>
      </c>
      <c r="R154" s="140">
        <f t="shared" si="2"/>
        <v>9.7750000000000004</v>
      </c>
      <c r="S154" s="140">
        <v>0</v>
      </c>
      <c r="T154" s="141">
        <f t="shared" si="3"/>
        <v>0</v>
      </c>
      <c r="AR154" s="142" t="s">
        <v>146</v>
      </c>
      <c r="AT154" s="142" t="s">
        <v>156</v>
      </c>
      <c r="AU154" s="142" t="s">
        <v>78</v>
      </c>
      <c r="AY154" s="8" t="s">
        <v>117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8" t="s">
        <v>76</v>
      </c>
      <c r="BK154" s="143">
        <f t="shared" si="9"/>
        <v>0</v>
      </c>
      <c r="BL154" s="8" t="s">
        <v>123</v>
      </c>
      <c r="BM154" s="142" t="s">
        <v>347</v>
      </c>
      <c r="BO154" s="144"/>
    </row>
    <row r="155" spans="2:67" s="1" customFormat="1" ht="26">
      <c r="B155" s="19"/>
      <c r="C155" s="163">
        <v>25</v>
      </c>
      <c r="D155" s="163" t="s">
        <v>119</v>
      </c>
      <c r="E155" s="164" t="s">
        <v>418</v>
      </c>
      <c r="F155" s="165" t="s">
        <v>384</v>
      </c>
      <c r="G155" s="166" t="s">
        <v>122</v>
      </c>
      <c r="H155" s="167">
        <v>115</v>
      </c>
      <c r="I155" s="201">
        <v>0</v>
      </c>
      <c r="J155" s="168">
        <f t="shared" si="0"/>
        <v>0</v>
      </c>
      <c r="K155" s="71"/>
      <c r="L155" s="170"/>
      <c r="M155" s="152" t="s">
        <v>1</v>
      </c>
      <c r="N155" s="153" t="s">
        <v>34</v>
      </c>
      <c r="O155" s="140">
        <v>0</v>
      </c>
      <c r="P155" s="140">
        <f t="shared" si="1"/>
        <v>0</v>
      </c>
      <c r="Q155" s="140">
        <v>8.5000000000000006E-2</v>
      </c>
      <c r="R155" s="140">
        <f t="shared" si="2"/>
        <v>9.7750000000000004</v>
      </c>
      <c r="S155" s="140">
        <v>0</v>
      </c>
      <c r="T155" s="141">
        <f t="shared" si="3"/>
        <v>0</v>
      </c>
      <c r="AR155" s="142" t="s">
        <v>146</v>
      </c>
      <c r="AT155" s="142" t="s">
        <v>156</v>
      </c>
      <c r="AU155" s="142" t="s">
        <v>78</v>
      </c>
      <c r="AY155" s="8" t="s">
        <v>117</v>
      </c>
      <c r="BE155" s="143">
        <f t="shared" si="4"/>
        <v>0</v>
      </c>
      <c r="BF155" s="143">
        <f t="shared" si="5"/>
        <v>0</v>
      </c>
      <c r="BG155" s="143">
        <f t="shared" si="6"/>
        <v>0</v>
      </c>
      <c r="BH155" s="143">
        <f t="shared" si="7"/>
        <v>0</v>
      </c>
      <c r="BI155" s="143">
        <f t="shared" si="8"/>
        <v>0</v>
      </c>
      <c r="BJ155" s="8" t="s">
        <v>76</v>
      </c>
      <c r="BK155" s="143">
        <f t="shared" si="9"/>
        <v>0</v>
      </c>
      <c r="BL155" s="8" t="s">
        <v>123</v>
      </c>
      <c r="BM155" s="142" t="s">
        <v>347</v>
      </c>
      <c r="BO155" s="144"/>
    </row>
    <row r="156" spans="2:67" s="1" customFormat="1" ht="13">
      <c r="B156" s="19"/>
      <c r="C156" s="145">
        <v>26</v>
      </c>
      <c r="D156" s="145" t="s">
        <v>156</v>
      </c>
      <c r="E156" s="171" t="s">
        <v>417</v>
      </c>
      <c r="F156" s="147" t="s">
        <v>385</v>
      </c>
      <c r="G156" s="172" t="s">
        <v>159</v>
      </c>
      <c r="H156" s="149">
        <f>(+H155*0.1)*1.75</f>
        <v>20.125</v>
      </c>
      <c r="I156" s="198">
        <v>0</v>
      </c>
      <c r="J156" s="150">
        <f t="shared" si="0"/>
        <v>0</v>
      </c>
      <c r="K156" s="72"/>
      <c r="L156" s="170"/>
      <c r="M156" s="152" t="s">
        <v>1</v>
      </c>
      <c r="N156" s="153" t="s">
        <v>34</v>
      </c>
      <c r="O156" s="140">
        <v>0</v>
      </c>
      <c r="P156" s="140">
        <f t="shared" si="1"/>
        <v>0</v>
      </c>
      <c r="Q156" s="140">
        <v>8.5000000000000006E-2</v>
      </c>
      <c r="R156" s="140">
        <f t="shared" si="2"/>
        <v>1.7106250000000001</v>
      </c>
      <c r="S156" s="140">
        <v>0</v>
      </c>
      <c r="T156" s="141">
        <f t="shared" si="3"/>
        <v>0</v>
      </c>
      <c r="AR156" s="142" t="s">
        <v>146</v>
      </c>
      <c r="AT156" s="142" t="s">
        <v>156</v>
      </c>
      <c r="AU156" s="142" t="s">
        <v>78</v>
      </c>
      <c r="AY156" s="8" t="s">
        <v>117</v>
      </c>
      <c r="BE156" s="143">
        <f t="shared" si="4"/>
        <v>0</v>
      </c>
      <c r="BF156" s="143">
        <f t="shared" si="5"/>
        <v>0</v>
      </c>
      <c r="BG156" s="143">
        <f t="shared" si="6"/>
        <v>0</v>
      </c>
      <c r="BH156" s="143">
        <f t="shared" si="7"/>
        <v>0</v>
      </c>
      <c r="BI156" s="143">
        <f t="shared" si="8"/>
        <v>0</v>
      </c>
      <c r="BJ156" s="8" t="s">
        <v>76</v>
      </c>
      <c r="BK156" s="143">
        <f t="shared" si="9"/>
        <v>0</v>
      </c>
      <c r="BL156" s="8" t="s">
        <v>123</v>
      </c>
      <c r="BM156" s="142" t="s">
        <v>347</v>
      </c>
      <c r="BO156" s="154"/>
    </row>
    <row r="157" spans="2:67" s="1" customFormat="1" ht="26">
      <c r="B157" s="19"/>
      <c r="C157" s="173">
        <v>27</v>
      </c>
      <c r="D157" s="163" t="s">
        <v>119</v>
      </c>
      <c r="E157" s="164" t="s">
        <v>386</v>
      </c>
      <c r="F157" s="165" t="s">
        <v>387</v>
      </c>
      <c r="G157" s="166" t="s">
        <v>122</v>
      </c>
      <c r="H157" s="167">
        <v>115</v>
      </c>
      <c r="I157" s="201">
        <v>0</v>
      </c>
      <c r="J157" s="168">
        <f t="shared" si="0"/>
        <v>0</v>
      </c>
      <c r="K157" s="71"/>
      <c r="L157" s="151"/>
      <c r="M157" s="152" t="s">
        <v>1</v>
      </c>
      <c r="N157" s="153" t="s">
        <v>34</v>
      </c>
      <c r="O157" s="140">
        <v>0</v>
      </c>
      <c r="P157" s="140">
        <f t="shared" si="1"/>
        <v>0</v>
      </c>
      <c r="Q157" s="140">
        <v>8.5000000000000006E-2</v>
      </c>
      <c r="R157" s="140">
        <f t="shared" si="2"/>
        <v>9.7750000000000004</v>
      </c>
      <c r="S157" s="140">
        <v>0</v>
      </c>
      <c r="T157" s="141">
        <f t="shared" si="3"/>
        <v>0</v>
      </c>
      <c r="AR157" s="142" t="s">
        <v>146</v>
      </c>
      <c r="AT157" s="142" t="s">
        <v>156</v>
      </c>
      <c r="AU157" s="142" t="s">
        <v>78</v>
      </c>
      <c r="AY157" s="8" t="s">
        <v>117</v>
      </c>
      <c r="BE157" s="143">
        <f t="shared" si="4"/>
        <v>0</v>
      </c>
      <c r="BF157" s="143">
        <f t="shared" si="5"/>
        <v>0</v>
      </c>
      <c r="BG157" s="143">
        <f t="shared" si="6"/>
        <v>0</v>
      </c>
      <c r="BH157" s="143">
        <f t="shared" si="7"/>
        <v>0</v>
      </c>
      <c r="BI157" s="143">
        <f t="shared" si="8"/>
        <v>0</v>
      </c>
      <c r="BJ157" s="8" t="s">
        <v>76</v>
      </c>
      <c r="BK157" s="143">
        <f t="shared" si="9"/>
        <v>0</v>
      </c>
      <c r="BL157" s="8" t="s">
        <v>123</v>
      </c>
      <c r="BM157" s="142" t="s">
        <v>347</v>
      </c>
      <c r="BO157" s="169"/>
    </row>
    <row r="158" spans="2:67" s="1" customFormat="1" ht="13">
      <c r="B158" s="19"/>
      <c r="C158" s="145">
        <v>28</v>
      </c>
      <c r="D158" s="145" t="s">
        <v>156</v>
      </c>
      <c r="E158" s="146" t="s">
        <v>388</v>
      </c>
      <c r="F158" s="147" t="s">
        <v>389</v>
      </c>
      <c r="G158" s="148" t="s">
        <v>390</v>
      </c>
      <c r="H158" s="149">
        <v>20.399999999999999</v>
      </c>
      <c r="I158" s="198">
        <v>0</v>
      </c>
      <c r="J158" s="150">
        <f t="shared" si="0"/>
        <v>0</v>
      </c>
      <c r="K158" s="72"/>
      <c r="L158" s="151"/>
      <c r="M158" s="152" t="s">
        <v>1</v>
      </c>
      <c r="N158" s="153" t="s">
        <v>34</v>
      </c>
      <c r="O158" s="140">
        <v>0</v>
      </c>
      <c r="P158" s="140">
        <f t="shared" si="1"/>
        <v>0</v>
      </c>
      <c r="Q158" s="140">
        <v>8.5000000000000006E-2</v>
      </c>
      <c r="R158" s="140">
        <f t="shared" si="2"/>
        <v>1.734</v>
      </c>
      <c r="S158" s="140">
        <v>0</v>
      </c>
      <c r="T158" s="141">
        <f t="shared" si="3"/>
        <v>0</v>
      </c>
      <c r="AR158" s="142" t="s">
        <v>146</v>
      </c>
      <c r="AT158" s="142" t="s">
        <v>156</v>
      </c>
      <c r="AU158" s="142" t="s">
        <v>78</v>
      </c>
      <c r="AY158" s="8" t="s">
        <v>117</v>
      </c>
      <c r="BE158" s="143">
        <f t="shared" si="4"/>
        <v>0</v>
      </c>
      <c r="BF158" s="143">
        <f t="shared" si="5"/>
        <v>0</v>
      </c>
      <c r="BG158" s="143">
        <f t="shared" si="6"/>
        <v>0</v>
      </c>
      <c r="BH158" s="143">
        <f t="shared" si="7"/>
        <v>0</v>
      </c>
      <c r="BI158" s="143">
        <f t="shared" si="8"/>
        <v>0</v>
      </c>
      <c r="BJ158" s="8" t="s">
        <v>76</v>
      </c>
      <c r="BK158" s="143">
        <f t="shared" si="9"/>
        <v>0</v>
      </c>
      <c r="BL158" s="8" t="s">
        <v>123</v>
      </c>
      <c r="BM158" s="142" t="s">
        <v>347</v>
      </c>
      <c r="BO158" s="154"/>
    </row>
    <row r="159" spans="2:67" s="120" customFormat="1" ht="13">
      <c r="B159" s="119"/>
      <c r="D159" s="121" t="s">
        <v>68</v>
      </c>
      <c r="E159" s="130" t="s">
        <v>299</v>
      </c>
      <c r="F159" s="130" t="s">
        <v>300</v>
      </c>
      <c r="J159" s="131">
        <f>SUM(J160:J173)</f>
        <v>0</v>
      </c>
      <c r="K159" s="80"/>
      <c r="L159" s="124"/>
      <c r="M159" s="125"/>
      <c r="P159" s="126">
        <f>P173</f>
        <v>0</v>
      </c>
      <c r="R159" s="126">
        <f>R173</f>
        <v>0</v>
      </c>
      <c r="T159" s="127">
        <f>T173</f>
        <v>0</v>
      </c>
      <c r="AR159" s="121" t="s">
        <v>76</v>
      </c>
      <c r="AT159" s="128" t="s">
        <v>68</v>
      </c>
      <c r="AU159" s="128" t="s">
        <v>76</v>
      </c>
      <c r="AY159" s="121" t="s">
        <v>117</v>
      </c>
      <c r="BK159" s="129">
        <f>SUM(BK160:BK173)</f>
        <v>0</v>
      </c>
    </row>
    <row r="160" spans="2:67" s="1" customFormat="1" ht="39">
      <c r="B160" s="19"/>
      <c r="C160" s="132">
        <v>29</v>
      </c>
      <c r="D160" s="132" t="s">
        <v>119</v>
      </c>
      <c r="E160" s="133" t="s">
        <v>296</v>
      </c>
      <c r="F160" s="134" t="s">
        <v>367</v>
      </c>
      <c r="G160" s="135" t="s">
        <v>159</v>
      </c>
      <c r="H160" s="202">
        <v>15.9</v>
      </c>
      <c r="I160" s="197">
        <v>0</v>
      </c>
      <c r="J160" s="137">
        <f t="shared" ref="J160:J165" si="10">ROUND(I160*H160,2)</f>
        <v>0</v>
      </c>
      <c r="K160" s="71"/>
      <c r="L160" s="19"/>
      <c r="M160" s="174" t="s">
        <v>1</v>
      </c>
      <c r="N160" s="175" t="s">
        <v>34</v>
      </c>
      <c r="O160" s="176">
        <v>0.39700000000000002</v>
      </c>
      <c r="P160" s="176">
        <f>O160*H160</f>
        <v>6.3123000000000005</v>
      </c>
      <c r="Q160" s="176">
        <v>0</v>
      </c>
      <c r="R160" s="176">
        <f>Q160*H160</f>
        <v>0</v>
      </c>
      <c r="S160" s="176">
        <v>0</v>
      </c>
      <c r="T160" s="177">
        <f>S160*H160</f>
        <v>0</v>
      </c>
      <c r="AR160" s="142" t="s">
        <v>123</v>
      </c>
      <c r="AT160" s="142" t="s">
        <v>119</v>
      </c>
      <c r="AU160" s="142" t="s">
        <v>78</v>
      </c>
      <c r="AY160" s="8" t="s">
        <v>117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8" t="s">
        <v>76</v>
      </c>
      <c r="BK160" s="143">
        <f>ROUND(I160*H160,2)</f>
        <v>0</v>
      </c>
      <c r="BL160" s="8" t="s">
        <v>123</v>
      </c>
      <c r="BM160" s="142" t="s">
        <v>349</v>
      </c>
      <c r="BO160" s="144"/>
    </row>
    <row r="161" spans="2:67" s="1" customFormat="1" ht="22.5" customHeight="1">
      <c r="B161" s="19"/>
      <c r="C161" s="132">
        <v>30</v>
      </c>
      <c r="D161" s="132" t="s">
        <v>119</v>
      </c>
      <c r="E161" s="164" t="s">
        <v>412</v>
      </c>
      <c r="F161" s="134" t="s">
        <v>366</v>
      </c>
      <c r="G161" s="135" t="s">
        <v>159</v>
      </c>
      <c r="H161" s="202">
        <v>11.2</v>
      </c>
      <c r="I161" s="197">
        <v>0</v>
      </c>
      <c r="J161" s="137">
        <f t="shared" si="10"/>
        <v>0</v>
      </c>
      <c r="K161" s="71"/>
      <c r="L161" s="19"/>
      <c r="M161" s="174" t="s">
        <v>1</v>
      </c>
      <c r="N161" s="175" t="s">
        <v>34</v>
      </c>
      <c r="O161" s="176">
        <v>0.39700000000000002</v>
      </c>
      <c r="P161" s="176">
        <f>O161*H161</f>
        <v>4.4463999999999997</v>
      </c>
      <c r="Q161" s="176">
        <v>0</v>
      </c>
      <c r="R161" s="176">
        <f>Q161*H161</f>
        <v>0</v>
      </c>
      <c r="S161" s="176">
        <v>0</v>
      </c>
      <c r="T161" s="177">
        <f>S161*H161</f>
        <v>0</v>
      </c>
      <c r="AR161" s="142" t="s">
        <v>123</v>
      </c>
      <c r="AT161" s="142" t="s">
        <v>119</v>
      </c>
      <c r="AU161" s="142" t="s">
        <v>78</v>
      </c>
      <c r="AY161" s="8" t="s">
        <v>117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8" t="s">
        <v>76</v>
      </c>
      <c r="BK161" s="143">
        <f>ROUND(I161*H161,2)</f>
        <v>0</v>
      </c>
      <c r="BL161" s="8" t="s">
        <v>123</v>
      </c>
      <c r="BM161" s="142" t="s">
        <v>349</v>
      </c>
      <c r="BO161" s="144"/>
    </row>
    <row r="162" spans="2:67" s="1" customFormat="1" ht="22.5" customHeight="1">
      <c r="B162" s="19"/>
      <c r="C162" s="132">
        <v>31</v>
      </c>
      <c r="D162" s="132" t="s">
        <v>119</v>
      </c>
      <c r="E162" s="164" t="s">
        <v>287</v>
      </c>
      <c r="F162" s="134" t="s">
        <v>288</v>
      </c>
      <c r="G162" s="135" t="s">
        <v>159</v>
      </c>
      <c r="H162" s="202">
        <v>243.9</v>
      </c>
      <c r="I162" s="197">
        <v>0</v>
      </c>
      <c r="J162" s="137">
        <f t="shared" si="10"/>
        <v>0</v>
      </c>
      <c r="K162" s="71"/>
      <c r="L162" s="19"/>
      <c r="M162" s="174"/>
      <c r="N162" s="175"/>
      <c r="O162" s="176"/>
      <c r="P162" s="176"/>
      <c r="Q162" s="176"/>
      <c r="R162" s="176"/>
      <c r="S162" s="176"/>
      <c r="T162" s="177"/>
      <c r="AR162" s="142"/>
      <c r="AT162" s="142"/>
      <c r="AU162" s="142"/>
      <c r="AY162" s="8"/>
      <c r="BE162" s="143"/>
      <c r="BF162" s="143"/>
      <c r="BG162" s="143"/>
      <c r="BH162" s="143"/>
      <c r="BI162" s="143"/>
      <c r="BJ162" s="8"/>
      <c r="BK162" s="143"/>
      <c r="BL162" s="8"/>
      <c r="BM162" s="142"/>
      <c r="BO162" s="144"/>
    </row>
    <row r="163" spans="2:67" s="1" customFormat="1" ht="22.5" customHeight="1">
      <c r="B163" s="19"/>
      <c r="C163" s="132">
        <v>32</v>
      </c>
      <c r="D163" s="132" t="s">
        <v>119</v>
      </c>
      <c r="E163" s="164" t="s">
        <v>290</v>
      </c>
      <c r="F163" s="134" t="s">
        <v>291</v>
      </c>
      <c r="G163" s="135" t="s">
        <v>159</v>
      </c>
      <c r="H163" s="202">
        <v>27.1</v>
      </c>
      <c r="I163" s="197">
        <v>0</v>
      </c>
      <c r="J163" s="137">
        <f t="shared" si="10"/>
        <v>0</v>
      </c>
      <c r="K163" s="71"/>
      <c r="L163" s="19"/>
      <c r="M163" s="174"/>
      <c r="N163" s="175"/>
      <c r="O163" s="176"/>
      <c r="P163" s="176"/>
      <c r="Q163" s="176"/>
      <c r="R163" s="176"/>
      <c r="S163" s="176"/>
      <c r="T163" s="177"/>
      <c r="AR163" s="142"/>
      <c r="AT163" s="142"/>
      <c r="AU163" s="142"/>
      <c r="AY163" s="8"/>
      <c r="BE163" s="143"/>
      <c r="BF163" s="143"/>
      <c r="BG163" s="143"/>
      <c r="BH163" s="143"/>
      <c r="BI163" s="143"/>
      <c r="BJ163" s="8"/>
      <c r="BK163" s="143"/>
      <c r="BL163" s="8"/>
      <c r="BM163" s="142"/>
      <c r="BO163" s="144"/>
    </row>
    <row r="164" spans="2:67" s="1" customFormat="1" ht="22.5" customHeight="1">
      <c r="B164" s="19"/>
      <c r="C164" s="132">
        <v>33</v>
      </c>
      <c r="D164" s="132" t="s">
        <v>119</v>
      </c>
      <c r="E164" s="164" t="s">
        <v>293</v>
      </c>
      <c r="F164" s="134" t="s">
        <v>294</v>
      </c>
      <c r="G164" s="135" t="s">
        <v>159</v>
      </c>
      <c r="H164" s="202">
        <v>27.1</v>
      </c>
      <c r="I164" s="197">
        <v>0</v>
      </c>
      <c r="J164" s="137">
        <f t="shared" si="10"/>
        <v>0</v>
      </c>
      <c r="K164" s="71"/>
      <c r="L164" s="19"/>
      <c r="M164" s="174"/>
      <c r="N164" s="175"/>
      <c r="O164" s="176"/>
      <c r="P164" s="176"/>
      <c r="Q164" s="176"/>
      <c r="R164" s="176"/>
      <c r="S164" s="176"/>
      <c r="T164" s="177"/>
      <c r="AR164" s="142"/>
      <c r="AT164" s="142"/>
      <c r="AU164" s="142"/>
      <c r="AY164" s="8"/>
      <c r="BE164" s="143"/>
      <c r="BF164" s="143"/>
      <c r="BG164" s="143"/>
      <c r="BH164" s="143"/>
      <c r="BI164" s="143"/>
      <c r="BJ164" s="8"/>
      <c r="BK164" s="143"/>
      <c r="BL164" s="8"/>
      <c r="BM164" s="142"/>
      <c r="BO164" s="144"/>
    </row>
    <row r="165" spans="2:67" s="1" customFormat="1" ht="26">
      <c r="B165" s="19"/>
      <c r="C165" s="132">
        <v>34</v>
      </c>
      <c r="D165" s="132" t="s">
        <v>119</v>
      </c>
      <c r="E165" s="133" t="s">
        <v>301</v>
      </c>
      <c r="F165" s="134" t="s">
        <v>302</v>
      </c>
      <c r="G165" s="135" t="s">
        <v>159</v>
      </c>
      <c r="H165" s="136">
        <v>469.42200000000003</v>
      </c>
      <c r="I165" s="197">
        <v>0</v>
      </c>
      <c r="J165" s="137">
        <f t="shared" si="10"/>
        <v>0</v>
      </c>
      <c r="K165" s="71"/>
      <c r="L165" s="19"/>
      <c r="M165" s="174" t="s">
        <v>1</v>
      </c>
      <c r="N165" s="175" t="s">
        <v>34</v>
      </c>
      <c r="O165" s="176">
        <v>0.39700000000000002</v>
      </c>
      <c r="P165" s="176">
        <f>O165*H165</f>
        <v>186.36053400000003</v>
      </c>
      <c r="Q165" s="176">
        <v>0</v>
      </c>
      <c r="R165" s="176">
        <f>Q165*H165</f>
        <v>0</v>
      </c>
      <c r="S165" s="176">
        <v>0</v>
      </c>
      <c r="T165" s="177">
        <f>S165*H165</f>
        <v>0</v>
      </c>
      <c r="AR165" s="142" t="s">
        <v>123</v>
      </c>
      <c r="AT165" s="142" t="s">
        <v>119</v>
      </c>
      <c r="AU165" s="142" t="s">
        <v>78</v>
      </c>
      <c r="AY165" s="8" t="s">
        <v>117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8" t="s">
        <v>76</v>
      </c>
      <c r="BK165" s="143">
        <f>ROUND(I165*H165,2)</f>
        <v>0</v>
      </c>
      <c r="BL165" s="8" t="s">
        <v>123</v>
      </c>
      <c r="BM165" s="142" t="s">
        <v>349</v>
      </c>
      <c r="BO165" s="144"/>
    </row>
    <row r="166" spans="2:67" s="1" customFormat="1" ht="26">
      <c r="B166" s="19"/>
      <c r="C166" s="132">
        <v>35</v>
      </c>
      <c r="D166" s="132" t="s">
        <v>119</v>
      </c>
      <c r="E166" s="133" t="s">
        <v>238</v>
      </c>
      <c r="F166" s="134" t="s">
        <v>394</v>
      </c>
      <c r="G166" s="135" t="s">
        <v>239</v>
      </c>
      <c r="H166" s="136">
        <v>96</v>
      </c>
      <c r="I166" s="197">
        <v>0</v>
      </c>
      <c r="J166" s="137">
        <f t="shared" ref="J166" si="11">ROUND(I166*H166,2)</f>
        <v>0</v>
      </c>
      <c r="K166" s="71"/>
      <c r="L166" s="19"/>
      <c r="M166" s="138" t="s">
        <v>1</v>
      </c>
      <c r="N166" s="139" t="s">
        <v>34</v>
      </c>
      <c r="O166" s="140">
        <v>5.8999999999999997E-2</v>
      </c>
      <c r="P166" s="140">
        <f t="shared" ref="P166" si="12">O166*H166</f>
        <v>5.6639999999999997</v>
      </c>
      <c r="Q166" s="140">
        <v>0</v>
      </c>
      <c r="R166" s="140">
        <f t="shared" ref="R166" si="13">Q166*H166</f>
        <v>0</v>
      </c>
      <c r="S166" s="140">
        <v>0</v>
      </c>
      <c r="T166" s="141">
        <f t="shared" ref="T166" si="14">S166*H166</f>
        <v>0</v>
      </c>
      <c r="AR166" s="142" t="s">
        <v>123</v>
      </c>
      <c r="AT166" s="142" t="s">
        <v>119</v>
      </c>
      <c r="AU166" s="142" t="s">
        <v>78</v>
      </c>
      <c r="AY166" s="8" t="s">
        <v>117</v>
      </c>
      <c r="BE166" s="143">
        <f t="shared" ref="BE166" si="15">IF(N166="základní",J166,0)</f>
        <v>0</v>
      </c>
      <c r="BF166" s="143">
        <f t="shared" ref="BF166" si="16">IF(N166="snížená",J166,0)</f>
        <v>0</v>
      </c>
      <c r="BG166" s="143">
        <f t="shared" ref="BG166" si="17">IF(N166="zákl. přenesená",J166,0)</f>
        <v>0</v>
      </c>
      <c r="BH166" s="143">
        <f t="shared" ref="BH166" si="18">IF(N166="sníž. přenesená",J166,0)</f>
        <v>0</v>
      </c>
      <c r="BI166" s="143">
        <f t="shared" ref="BI166" si="19">IF(N166="nulová",J166,0)</f>
        <v>0</v>
      </c>
      <c r="BJ166" s="8" t="s">
        <v>76</v>
      </c>
      <c r="BK166" s="143">
        <f t="shared" ref="BK166" si="20">ROUND(I166*H166,2)</f>
        <v>0</v>
      </c>
      <c r="BL166" s="8" t="s">
        <v>123</v>
      </c>
      <c r="BM166" s="142" t="s">
        <v>240</v>
      </c>
    </row>
    <row r="167" spans="2:67" s="1" customFormat="1" ht="13">
      <c r="B167" s="19"/>
      <c r="C167" s="132">
        <v>36</v>
      </c>
      <c r="D167" s="132" t="s">
        <v>119</v>
      </c>
      <c r="E167" s="164" t="s">
        <v>413</v>
      </c>
      <c r="F167" s="134" t="s">
        <v>350</v>
      </c>
      <c r="G167" s="135" t="s">
        <v>351</v>
      </c>
      <c r="H167" s="136">
        <v>1</v>
      </c>
      <c r="I167" s="197"/>
      <c r="J167" s="137">
        <f>ROUND(I167*H167,2)</f>
        <v>0</v>
      </c>
      <c r="K167" s="71"/>
      <c r="L167" s="19"/>
      <c r="M167" s="138" t="s">
        <v>1</v>
      </c>
      <c r="N167" s="139" t="s">
        <v>34</v>
      </c>
      <c r="O167" s="140">
        <v>0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316</v>
      </c>
      <c r="AT167" s="142" t="s">
        <v>119</v>
      </c>
      <c r="AU167" s="142" t="s">
        <v>78</v>
      </c>
      <c r="AY167" s="8" t="s">
        <v>117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8" t="s">
        <v>76</v>
      </c>
      <c r="BK167" s="143">
        <f>ROUND(I167*H167,2)</f>
        <v>0</v>
      </c>
      <c r="BL167" s="8" t="s">
        <v>316</v>
      </c>
      <c r="BM167" s="142" t="s">
        <v>322</v>
      </c>
    </row>
    <row r="168" spans="2:67" s="1" customFormat="1" ht="13">
      <c r="B168" s="19"/>
      <c r="C168" s="132">
        <v>37</v>
      </c>
      <c r="D168" s="132" t="s">
        <v>119</v>
      </c>
      <c r="E168" s="133" t="s">
        <v>314</v>
      </c>
      <c r="F168" s="134" t="s">
        <v>315</v>
      </c>
      <c r="G168" s="135" t="s">
        <v>239</v>
      </c>
      <c r="H168" s="136">
        <v>1030</v>
      </c>
      <c r="I168" s="197">
        <v>0</v>
      </c>
      <c r="J168" s="137">
        <f>ROUND(I168*H168,2)</f>
        <v>0</v>
      </c>
      <c r="K168" s="71"/>
      <c r="L168" s="19"/>
      <c r="M168" s="138" t="s">
        <v>1</v>
      </c>
      <c r="N168" s="139" t="s">
        <v>34</v>
      </c>
      <c r="O168" s="140">
        <v>0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316</v>
      </c>
      <c r="AT168" s="142" t="s">
        <v>119</v>
      </c>
      <c r="AU168" s="142" t="s">
        <v>78</v>
      </c>
      <c r="AY168" s="8" t="s">
        <v>117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8" t="s">
        <v>76</v>
      </c>
      <c r="BK168" s="143">
        <f>ROUND(I168*H168,2)</f>
        <v>0</v>
      </c>
      <c r="BL168" s="8" t="s">
        <v>316</v>
      </c>
      <c r="BM168" s="142" t="s">
        <v>318</v>
      </c>
    </row>
    <row r="169" spans="2:67" s="156" customFormat="1" ht="12">
      <c r="B169" s="155"/>
      <c r="D169" s="157" t="s">
        <v>165</v>
      </c>
      <c r="E169" s="162" t="s">
        <v>1</v>
      </c>
      <c r="F169" s="158" t="s">
        <v>317</v>
      </c>
      <c r="H169" s="159">
        <v>1030</v>
      </c>
      <c r="K169" s="81"/>
      <c r="L169" s="155"/>
      <c r="M169" s="160"/>
      <c r="T169" s="161"/>
      <c r="AT169" s="162" t="s">
        <v>165</v>
      </c>
      <c r="AU169" s="162" t="s">
        <v>78</v>
      </c>
      <c r="AV169" s="156" t="s">
        <v>78</v>
      </c>
      <c r="AW169" s="156" t="s">
        <v>26</v>
      </c>
      <c r="AX169" s="156" t="s">
        <v>76</v>
      </c>
      <c r="AY169" s="162" t="s">
        <v>117</v>
      </c>
    </row>
    <row r="170" spans="2:67" s="1" customFormat="1" ht="13">
      <c r="B170" s="19"/>
      <c r="C170" s="132">
        <v>38</v>
      </c>
      <c r="D170" s="132" t="s">
        <v>119</v>
      </c>
      <c r="E170" s="133" t="s">
        <v>319</v>
      </c>
      <c r="F170" s="134" t="s">
        <v>320</v>
      </c>
      <c r="G170" s="135" t="s">
        <v>321</v>
      </c>
      <c r="H170" s="136">
        <v>1</v>
      </c>
      <c r="I170" s="197"/>
      <c r="J170" s="137">
        <f t="shared" ref="J170:J173" si="21">ROUND(I170*H170,2)</f>
        <v>0</v>
      </c>
      <c r="K170" s="71"/>
      <c r="L170" s="19"/>
      <c r="M170" s="138" t="s">
        <v>1</v>
      </c>
      <c r="N170" s="139" t="s">
        <v>34</v>
      </c>
      <c r="O170" s="140">
        <v>0</v>
      </c>
      <c r="P170" s="140">
        <f t="shared" ref="P170:P173" si="22">O170*H170</f>
        <v>0</v>
      </c>
      <c r="Q170" s="140">
        <v>0</v>
      </c>
      <c r="R170" s="140">
        <f t="shared" ref="R170:R173" si="23">Q170*H170</f>
        <v>0</v>
      </c>
      <c r="S170" s="140">
        <v>0</v>
      </c>
      <c r="T170" s="141">
        <f t="shared" ref="T170:T173" si="24">S170*H170</f>
        <v>0</v>
      </c>
      <c r="AR170" s="142" t="s">
        <v>316</v>
      </c>
      <c r="AT170" s="142" t="s">
        <v>119</v>
      </c>
      <c r="AU170" s="142" t="s">
        <v>78</v>
      </c>
      <c r="AY170" s="8" t="s">
        <v>117</v>
      </c>
      <c r="BE170" s="143">
        <f t="shared" ref="BE170:BE173" si="25">IF(N170="základní",J170,0)</f>
        <v>0</v>
      </c>
      <c r="BF170" s="143">
        <f t="shared" ref="BF170:BF173" si="26">IF(N170="snížená",J170,0)</f>
        <v>0</v>
      </c>
      <c r="BG170" s="143">
        <f t="shared" ref="BG170:BG173" si="27">IF(N170="zákl. přenesená",J170,0)</f>
        <v>0</v>
      </c>
      <c r="BH170" s="143">
        <f t="shared" ref="BH170:BH173" si="28">IF(N170="sníž. přenesená",J170,0)</f>
        <v>0</v>
      </c>
      <c r="BI170" s="143">
        <f t="shared" ref="BI170:BI173" si="29">IF(N170="nulová",J170,0)</f>
        <v>0</v>
      </c>
      <c r="BJ170" s="8" t="s">
        <v>76</v>
      </c>
      <c r="BK170" s="143">
        <f t="shared" ref="BK170:BK173" si="30">ROUND(I170*H170,2)</f>
        <v>0</v>
      </c>
      <c r="BL170" s="8" t="s">
        <v>316</v>
      </c>
      <c r="BM170" s="142" t="s">
        <v>322</v>
      </c>
    </row>
    <row r="171" spans="2:67" s="1" customFormat="1" ht="39">
      <c r="B171" s="19"/>
      <c r="C171" s="132">
        <v>39</v>
      </c>
      <c r="D171" s="132" t="s">
        <v>119</v>
      </c>
      <c r="E171" s="164" t="s">
        <v>416</v>
      </c>
      <c r="F171" s="134" t="s">
        <v>427</v>
      </c>
      <c r="G171" s="135" t="s">
        <v>351</v>
      </c>
      <c r="H171" s="136">
        <v>1</v>
      </c>
      <c r="I171" s="197">
        <v>0</v>
      </c>
      <c r="J171" s="137">
        <f t="shared" si="21"/>
        <v>0</v>
      </c>
      <c r="K171" s="71"/>
      <c r="L171" s="19"/>
      <c r="M171" s="138" t="s">
        <v>1</v>
      </c>
      <c r="N171" s="139" t="s">
        <v>34</v>
      </c>
      <c r="O171" s="140">
        <v>0</v>
      </c>
      <c r="P171" s="140">
        <f t="shared" si="22"/>
        <v>0</v>
      </c>
      <c r="Q171" s="140">
        <v>0</v>
      </c>
      <c r="R171" s="140">
        <f t="shared" si="23"/>
        <v>0</v>
      </c>
      <c r="S171" s="140">
        <v>0</v>
      </c>
      <c r="T171" s="141">
        <f t="shared" si="24"/>
        <v>0</v>
      </c>
      <c r="AR171" s="142" t="s">
        <v>316</v>
      </c>
      <c r="AT171" s="142" t="s">
        <v>119</v>
      </c>
      <c r="AU171" s="142" t="s">
        <v>78</v>
      </c>
      <c r="AY171" s="8" t="s">
        <v>117</v>
      </c>
      <c r="BE171" s="143">
        <f t="shared" si="25"/>
        <v>0</v>
      </c>
      <c r="BF171" s="143">
        <f t="shared" si="26"/>
        <v>0</v>
      </c>
      <c r="BG171" s="143">
        <f t="shared" si="27"/>
        <v>0</v>
      </c>
      <c r="BH171" s="143">
        <f t="shared" si="28"/>
        <v>0</v>
      </c>
      <c r="BI171" s="143">
        <f t="shared" si="29"/>
        <v>0</v>
      </c>
      <c r="BJ171" s="8" t="s">
        <v>76</v>
      </c>
      <c r="BK171" s="143">
        <f t="shared" si="30"/>
        <v>0</v>
      </c>
      <c r="BL171" s="8" t="s">
        <v>316</v>
      </c>
      <c r="BM171" s="142" t="s">
        <v>326</v>
      </c>
    </row>
    <row r="172" spans="2:67" s="1" customFormat="1" ht="13">
      <c r="B172" s="19"/>
      <c r="C172" s="132">
        <v>40</v>
      </c>
      <c r="D172" s="132" t="s">
        <v>119</v>
      </c>
      <c r="E172" s="133" t="s">
        <v>327</v>
      </c>
      <c r="F172" s="134" t="s">
        <v>328</v>
      </c>
      <c r="G172" s="135" t="s">
        <v>325</v>
      </c>
      <c r="H172" s="136">
        <v>1.8</v>
      </c>
      <c r="I172" s="137">
        <f>('01 - Uznatelné náklady'!J221+'01 - Uznatelné náklady'!J215+'01 - Uznatelné náklady'!J212+'01 - Uznatelné náklady'!J205+'01 - Uznatelné náklady'!J201+'01 - Uznatelné náklady'!J195+'01 - Uznatelné náklady'!J175+'01 - Uznatelné náklady'!J169+'01 - Uznatelné náklady'!J150+'01 - Uznatelné náklady'!J141+'01 - Uznatelné náklady'!J131+J123+J129+J143+J160+J161+J162+J163+J164+J165)/100</f>
        <v>0</v>
      </c>
      <c r="J172" s="137">
        <f t="shared" si="21"/>
        <v>0</v>
      </c>
      <c r="K172" s="71"/>
      <c r="L172" s="19"/>
      <c r="M172" s="138" t="s">
        <v>1</v>
      </c>
      <c r="N172" s="139" t="s">
        <v>34</v>
      </c>
      <c r="O172" s="140">
        <v>0</v>
      </c>
      <c r="P172" s="140">
        <f t="shared" si="22"/>
        <v>0</v>
      </c>
      <c r="Q172" s="140">
        <v>0</v>
      </c>
      <c r="R172" s="140">
        <f t="shared" si="23"/>
        <v>0</v>
      </c>
      <c r="S172" s="140">
        <v>0</v>
      </c>
      <c r="T172" s="141">
        <f t="shared" si="24"/>
        <v>0</v>
      </c>
      <c r="AR172" s="142" t="s">
        <v>316</v>
      </c>
      <c r="AT172" s="142" t="s">
        <v>119</v>
      </c>
      <c r="AU172" s="142" t="s">
        <v>78</v>
      </c>
      <c r="AY172" s="8" t="s">
        <v>117</v>
      </c>
      <c r="BE172" s="143">
        <f t="shared" si="25"/>
        <v>0</v>
      </c>
      <c r="BF172" s="143">
        <f t="shared" si="26"/>
        <v>0</v>
      </c>
      <c r="BG172" s="143">
        <f t="shared" si="27"/>
        <v>0</v>
      </c>
      <c r="BH172" s="143">
        <f t="shared" si="28"/>
        <v>0</v>
      </c>
      <c r="BI172" s="143">
        <f t="shared" si="29"/>
        <v>0</v>
      </c>
      <c r="BJ172" s="8" t="s">
        <v>76</v>
      </c>
      <c r="BK172" s="143">
        <f t="shared" si="30"/>
        <v>0</v>
      </c>
      <c r="BL172" s="8" t="s">
        <v>316</v>
      </c>
      <c r="BM172" s="142" t="s">
        <v>329</v>
      </c>
    </row>
    <row r="173" spans="2:67" s="1" customFormat="1" ht="13">
      <c r="B173" s="19"/>
      <c r="C173" s="132">
        <v>41</v>
      </c>
      <c r="D173" s="132" t="s">
        <v>119</v>
      </c>
      <c r="E173" s="133" t="s">
        <v>330</v>
      </c>
      <c r="F173" s="134" t="s">
        <v>331</v>
      </c>
      <c r="G173" s="135" t="s">
        <v>325</v>
      </c>
      <c r="H173" s="136">
        <v>3</v>
      </c>
      <c r="I173" s="137">
        <f>('01 - Uznatelné náklady'!J221+'01 - Uznatelné náklady'!J215+'01 - Uznatelné náklady'!J212+'01 - Uznatelné náklady'!J205+'01 - Uznatelné náklady'!J201+'01 - Uznatelné náklady'!J195+'01 - Uznatelné náklady'!J175+'01 - Uznatelné náklady'!J169+'01 - Uznatelné náklady'!J150+'01 - Uznatelné náklady'!J141+'01 - Uznatelné náklady'!J131+J123+J129+J143+J160+J161+J162+J163+J164+J165)/100</f>
        <v>0</v>
      </c>
      <c r="J173" s="137">
        <f t="shared" si="21"/>
        <v>0</v>
      </c>
      <c r="K173" s="71"/>
      <c r="L173" s="19"/>
      <c r="M173" s="174" t="s">
        <v>1</v>
      </c>
      <c r="N173" s="175" t="s">
        <v>34</v>
      </c>
      <c r="O173" s="176">
        <v>0</v>
      </c>
      <c r="P173" s="176">
        <f t="shared" si="22"/>
        <v>0</v>
      </c>
      <c r="Q173" s="176">
        <v>0</v>
      </c>
      <c r="R173" s="176">
        <f t="shared" si="23"/>
        <v>0</v>
      </c>
      <c r="S173" s="176">
        <v>0</v>
      </c>
      <c r="T173" s="177">
        <f t="shared" si="24"/>
        <v>0</v>
      </c>
      <c r="AR173" s="142" t="s">
        <v>316</v>
      </c>
      <c r="AT173" s="142" t="s">
        <v>119</v>
      </c>
      <c r="AU173" s="142" t="s">
        <v>78</v>
      </c>
      <c r="AY173" s="8" t="s">
        <v>117</v>
      </c>
      <c r="BE173" s="143">
        <f t="shared" si="25"/>
        <v>0</v>
      </c>
      <c r="BF173" s="143">
        <f t="shared" si="26"/>
        <v>0</v>
      </c>
      <c r="BG173" s="143">
        <f t="shared" si="27"/>
        <v>0</v>
      </c>
      <c r="BH173" s="143">
        <f t="shared" si="28"/>
        <v>0</v>
      </c>
      <c r="BI173" s="143">
        <f t="shared" si="29"/>
        <v>0</v>
      </c>
      <c r="BJ173" s="8" t="s">
        <v>76</v>
      </c>
      <c r="BK173" s="143">
        <f t="shared" si="30"/>
        <v>0</v>
      </c>
      <c r="BL173" s="8" t="s">
        <v>316</v>
      </c>
      <c r="BM173" s="142" t="s">
        <v>332</v>
      </c>
    </row>
    <row r="174" spans="2:67" s="1" customFormat="1" ht="7" customHeight="1">
      <c r="B174" s="30"/>
      <c r="C174" s="31"/>
      <c r="D174" s="31"/>
      <c r="E174" s="31"/>
      <c r="F174" s="31"/>
      <c r="G174" s="31"/>
      <c r="H174" s="31"/>
      <c r="I174" s="31"/>
      <c r="J174" s="31"/>
      <c r="K174" s="31"/>
      <c r="L174" s="19"/>
    </row>
    <row r="177" spans="10:10">
      <c r="J177" s="178"/>
    </row>
  </sheetData>
  <sheetProtection algorithmName="SHA-512" hashValue="JGpZTkFhmDefRqx0GFxowljXijKRKErwgJpBrqOy4n9br84Gp2GndZMXW/Sfs713D7qH0BMnipInqcMncbafhw==" saltValue="9KPbrySqyyWmlrMf9QEjww==" spinCount="100000" sheet="1" objects="1" scenarios="1" selectLockedCells="1"/>
  <autoFilter ref="C120:K173" xr:uid="{00000000-0009-0000-0000-000002000000}"/>
  <mergeCells count="9">
    <mergeCell ref="E113:H113"/>
    <mergeCell ref="E111:H111"/>
    <mergeCell ref="E87:H8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1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01 - Uznatelné náklady</vt:lpstr>
      <vt:lpstr>02 - Neuznatelné náklady</vt:lpstr>
      <vt:lpstr>'01 - Uznatelné náklady'!Názvy_tisku</vt:lpstr>
      <vt:lpstr>'02 - Neuznatelné náklady'!Názvy_tisku</vt:lpstr>
      <vt:lpstr>'Rekapitulace stavby'!Názvy_tisku</vt:lpstr>
      <vt:lpstr>'01 - Uznatelné náklady'!Oblast_tisku</vt:lpstr>
      <vt:lpstr>'02 - Neuznatelné náklady'!Oblast_tisku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Horáková</dc:creator>
  <cp:lastModifiedBy>Alena Zahradníková</cp:lastModifiedBy>
  <cp:lastPrinted>2023-05-17T05:20:03Z</cp:lastPrinted>
  <dcterms:created xsi:type="dcterms:W3CDTF">2021-08-25T10:37:29Z</dcterms:created>
  <dcterms:modified xsi:type="dcterms:W3CDTF">2024-05-20T15:03:27Z</dcterms:modified>
</cp:coreProperties>
</file>