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arek Raska\Desktop\"/>
    </mc:Choice>
  </mc:AlternateContent>
  <bookViews>
    <workbookView xWindow="0" yWindow="0" windowWidth="0" windowHeight="0"/>
  </bookViews>
  <sheets>
    <sheet name="Rekapitulace stavby" sheetId="1" r:id="rId1"/>
    <sheet name="2018 - Sanace zdiva spodn..." sheetId="2" r:id="rId2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'2018 - Sanace zdiva spodn...'!$C$136:$K$204</definedName>
    <definedName name="_xlnm.Print_Area" localSheetId="1">'2018 - Sanace zdiva spodn...'!$C$4:$J$76,'2018 - Sanace zdiva spodn...'!$C$82:$J$120,'2018 - Sanace zdiva spodn...'!$C$126:$K$204</definedName>
    <definedName name="_xlnm.Print_Titles" localSheetId="1">'2018 - Sanace zdiva spodn...'!$136:$136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04"/>
  <c r="BH204"/>
  <c r="BG204"/>
  <c r="BF204"/>
  <c r="T204"/>
  <c r="T203"/>
  <c r="T202"/>
  <c r="R204"/>
  <c r="R203"/>
  <c r="R202"/>
  <c r="P204"/>
  <c r="P203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T148"/>
  <c r="R149"/>
  <c r="R148"/>
  <c r="P149"/>
  <c r="P148"/>
  <c r="BI147"/>
  <c r="BH147"/>
  <c r="BG147"/>
  <c r="BF147"/>
  <c r="T147"/>
  <c r="T146"/>
  <c r="R147"/>
  <c r="R146"/>
  <c r="P147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J134"/>
  <c r="F133"/>
  <c r="F131"/>
  <c r="E129"/>
  <c r="BI118"/>
  <c r="BH118"/>
  <c r="BG118"/>
  <c r="BF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J90"/>
  <c r="F89"/>
  <c r="F87"/>
  <c r="E85"/>
  <c r="J19"/>
  <c r="E19"/>
  <c r="J133"/>
  <c r="J18"/>
  <c r="J16"/>
  <c r="E16"/>
  <c r="F90"/>
  <c r="J15"/>
  <c r="J10"/>
  <c r="J131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r="AS94"/>
  <c i="2" r="BK204"/>
  <c r="J200"/>
  <c r="BK199"/>
  <c r="J197"/>
  <c r="BK196"/>
  <c r="BK193"/>
  <c r="BK192"/>
  <c r="J192"/>
  <c r="BK191"/>
  <c r="J191"/>
  <c r="BK190"/>
  <c r="J190"/>
  <c r="BK189"/>
  <c r="J189"/>
  <c r="J186"/>
  <c r="BK201"/>
  <c r="J201"/>
  <c r="BK200"/>
  <c r="J199"/>
  <c r="BK197"/>
  <c r="J196"/>
  <c r="J193"/>
  <c r="BK169"/>
  <c r="J166"/>
  <c r="J165"/>
  <c r="J163"/>
  <c r="BK161"/>
  <c r="J160"/>
  <c r="BK159"/>
  <c r="BK158"/>
  <c r="BK155"/>
  <c r="J154"/>
  <c r="J153"/>
  <c r="J152"/>
  <c r="BK151"/>
  <c r="J149"/>
  <c r="J147"/>
  <c r="BK144"/>
  <c r="J143"/>
  <c r="J142"/>
  <c r="BK141"/>
  <c r="J140"/>
  <c r="J204"/>
  <c r="J180"/>
  <c r="BK186"/>
  <c r="BK183"/>
  <c r="J183"/>
  <c r="BK182"/>
  <c r="J182"/>
  <c r="BK180"/>
  <c r="BK179"/>
  <c r="J179"/>
  <c r="BK177"/>
  <c r="J177"/>
  <c r="BK176"/>
  <c r="J176"/>
  <c r="BK175"/>
  <c r="J175"/>
  <c r="BK174"/>
  <c r="J174"/>
  <c r="BK173"/>
  <c r="J173"/>
  <c r="BK172"/>
  <c r="J172"/>
  <c r="BK171"/>
  <c r="J171"/>
  <c r="BK170"/>
  <c r="J170"/>
  <c r="J169"/>
  <c r="BK166"/>
  <c r="BK165"/>
  <c r="BK163"/>
  <c r="J161"/>
  <c r="BK160"/>
  <c r="J159"/>
  <c r="J158"/>
  <c r="J155"/>
  <c r="BK154"/>
  <c r="BK153"/>
  <c r="BK152"/>
  <c r="J151"/>
  <c r="BK149"/>
  <c r="BK147"/>
  <c r="J144"/>
  <c r="BK143"/>
  <c r="BK142"/>
  <c r="J141"/>
  <c r="BK140"/>
  <c l="1" r="R157"/>
  <c r="T157"/>
  <c r="R195"/>
  <c r="BK139"/>
  <c r="J139"/>
  <c r="J96"/>
  <c r="P139"/>
  <c r="R139"/>
  <c r="T139"/>
  <c r="BK150"/>
  <c r="J150"/>
  <c r="J99"/>
  <c r="P150"/>
  <c r="R150"/>
  <c r="T150"/>
  <c r="BK157"/>
  <c r="J157"/>
  <c r="J100"/>
  <c r="P164"/>
  <c r="T164"/>
  <c r="T195"/>
  <c r="T168"/>
  <c r="BK178"/>
  <c r="J178"/>
  <c r="J103"/>
  <c r="P178"/>
  <c r="R178"/>
  <c r="T178"/>
  <c r="BK185"/>
  <c r="J185"/>
  <c r="J105"/>
  <c r="P185"/>
  <c r="R185"/>
  <c r="T185"/>
  <c r="P195"/>
  <c r="R168"/>
  <c r="BK198"/>
  <c r="J198"/>
  <c r="J107"/>
  <c r="BK164"/>
  <c r="J164"/>
  <c r="J101"/>
  <c r="R164"/>
  <c r="P198"/>
  <c r="P157"/>
  <c r="R198"/>
  <c r="P168"/>
  <c r="T198"/>
  <c r="BK168"/>
  <c r="J168"/>
  <c r="J102"/>
  <c r="BK195"/>
  <c r="J195"/>
  <c r="J106"/>
  <c r="J87"/>
  <c r="J89"/>
  <c r="F134"/>
  <c r="BE141"/>
  <c r="BE142"/>
  <c r="BE144"/>
  <c r="BE147"/>
  <c r="BE149"/>
  <c r="BE151"/>
  <c r="BE152"/>
  <c r="BE153"/>
  <c r="BE155"/>
  <c r="BE158"/>
  <c r="BE159"/>
  <c r="BE161"/>
  <c r="BE165"/>
  <c r="BE166"/>
  <c r="BE169"/>
  <c r="BE170"/>
  <c r="BE171"/>
  <c r="BE172"/>
  <c r="BE173"/>
  <c r="BE174"/>
  <c r="BE175"/>
  <c r="BE176"/>
  <c r="BE177"/>
  <c r="BE179"/>
  <c r="BE182"/>
  <c r="BE183"/>
  <c r="BE186"/>
  <c r="BK146"/>
  <c r="J146"/>
  <c r="J97"/>
  <c r="BK148"/>
  <c r="J148"/>
  <c r="J98"/>
  <c r="BE180"/>
  <c r="BE204"/>
  <c r="BE140"/>
  <c r="BE143"/>
  <c r="BE154"/>
  <c r="BE160"/>
  <c r="BE163"/>
  <c r="BE193"/>
  <c r="BE196"/>
  <c r="BE197"/>
  <c r="BE201"/>
  <c r="BK203"/>
  <c r="J203"/>
  <c r="J109"/>
  <c r="BE189"/>
  <c r="BE190"/>
  <c r="BE191"/>
  <c r="BE192"/>
  <c r="BE199"/>
  <c r="BE200"/>
  <c r="F34"/>
  <c i="1" r="BA95"/>
  <c r="BA94"/>
  <c r="AW94"/>
  <c r="AK33"/>
  <c i="2" r="F35"/>
  <c i="1" r="BB95"/>
  <c r="BB94"/>
  <c r="W34"/>
  <c i="2" r="J34"/>
  <c i="1" r="AW95"/>
  <c i="2" r="F36"/>
  <c i="1" r="BC95"/>
  <c r="BC94"/>
  <c r="AY94"/>
  <c i="2" r="F37"/>
  <c i="1" r="BD95"/>
  <c r="BD94"/>
  <c r="W36"/>
  <c i="2" l="1" r="R138"/>
  <c r="P138"/>
  <c r="R184"/>
  <c r="T138"/>
  <c r="T184"/>
  <c r="P184"/>
  <c r="BK138"/>
  <c r="J138"/>
  <c r="J95"/>
  <c r="BK184"/>
  <c r="J184"/>
  <c r="J104"/>
  <c r="BK202"/>
  <c r="J202"/>
  <c r="J108"/>
  <c i="1" r="W33"/>
  <c r="AX94"/>
  <c r="W35"/>
  <c i="2" l="1" r="T137"/>
  <c r="P137"/>
  <c i="1" r="AU95"/>
  <c i="2" r="R137"/>
  <c r="BK137"/>
  <c r="J137"/>
  <c r="J94"/>
  <c r="J28"/>
  <c i="1" r="AU94"/>
  <c i="2" l="1" r="J118"/>
  <c r="J112"/>
  <c r="J29"/>
  <c r="J30"/>
  <c i="1" r="AG95"/>
  <c r="AG94"/>
  <c r="AG100"/>
  <c r="CD100"/>
  <c i="2" l="1" r="BE118"/>
  <c r="J120"/>
  <c i="1" r="AG99"/>
  <c r="AV100"/>
  <c r="BY100"/>
  <c r="AG101"/>
  <c r="CD101"/>
  <c r="AG98"/>
  <c r="CD98"/>
  <c i="2" r="J33"/>
  <c i="1" r="AV95"/>
  <c r="AT95"/>
  <c r="AN95"/>
  <c r="AK26"/>
  <c l="1" r="CD99"/>
  <c i="2" r="J39"/>
  <c i="1" r="AN100"/>
  <c i="2" r="F33"/>
  <c i="1" r="AZ95"/>
  <c r="AZ94"/>
  <c r="W32"/>
  <c r="AV98"/>
  <c r="BY98"/>
  <c r="AV101"/>
  <c r="BY101"/>
  <c r="AV99"/>
  <c r="BY99"/>
  <c r="AG97"/>
  <c r="AK27"/>
  <c l="1" r="AN99"/>
  <c r="AK29"/>
  <c r="AN101"/>
  <c r="AN98"/>
  <c r="AG103"/>
  <c r="AV94"/>
  <c r="AK32"/>
  <c l="1" r="AK38"/>
  <c r="AT94"/>
  <c r="AN94"/>
  <c r="AN97"/>
  <c l="1" r="AN103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<sst xmlns="http://schemas.openxmlformats.org/spreadsheetml/2006/main">
  <si>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</si>
  <si>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</si>
  <si>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</si>
  <si>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</si>
  <si>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</si>
  <si>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{85c4fa64-b6ab-4538-ba57-9fad99663823}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</si>
  <si>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</si>
  <si>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</si>
  <si>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</si>
  <si>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</si>
  <si>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</si>
  <si>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</si>
  <si>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</si>
  <si>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</si>
  <si>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</si>
  <si>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</si>
  <si>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</si>
  <si>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Sanace zdiva spodní stavby bytového domu KAtušická 644 - 666, PRaha 9 Kbely</t>
  </si>
  <si>
    <t>KSO:</t>
  </si>
  <si>
    <t>CC-CZ:</t>
  </si>
  <si>
    <t>Místo:</t>
  </si>
  <si>
    <t>Kbely</t>
  </si>
  <si>
    <t>Datum:</t>
  </si>
  <si>
    <t>17. 7. 2020</t>
  </si>
  <si>
    <t>Zadavatel:</t>
  </si>
  <si>
    <t>IČ:</t>
  </si>
  <si>
    <t>MČ Praha 19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</si>
  <si>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</si>
  <si>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</si>
  <si>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</si>
  <si>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</si>
  <si>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</si>
  <si>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</si>
  <si>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</si>
  <si>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65410840</t>
  </si>
  <si>
    <t>REINVEST spol. s r.o.</t>
  </si>
  <si>
    <t>CZ65410840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</si>
  <si>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</si>
  <si>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</si>
  <si>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</si>
  <si>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</si>
  <si>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</si>
  <si>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</si>
  <si>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</si>
  <si>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</si>
  <si>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</si>
  <si>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</si>
  <si>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</si>
  <si>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</si>
  <si>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</si>
  <si>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</si>
  <si>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</si>
  <si>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</si>
  <si>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</si>
  <si>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</si>
  <si>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</si>
  <si>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</si>
  <si>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</si>
  <si>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</si>
  <si>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</si>
  <si>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</si>
  <si>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</si>
  <si>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</si>
  <si>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</si>
  <si>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</si>
  <si>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</si>
  <si>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</si>
  <si>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</si>
  <si>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</si>
  <si>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</si>
  <si>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</si>
  <si>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</si>
  <si>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</si>
  <si>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</si>
  <si>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</si>
  <si>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</si>
  <si>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</si>
  <si>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</si>
  <si>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</si>
  <si>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</si>
  <si>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</si>
  <si>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</si>
  <si>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</si>
  <si>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</si>
  <si>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</si>
  <si>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</si>
  <si>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</si>
  <si>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</si>
  <si>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</si>
  <si>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</si>
  <si>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</si>
  <si>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</si>
  <si>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</si>
  <si>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</si>
  <si>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</si>
  <si>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</si>
  <si>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</si>
  <si>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</si>
  <si>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</si>
  <si>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</si>
  <si>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</si>
  <si>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</si>
  <si>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</si>
  <si>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</si>
  <si>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</si>
  <si>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</si>
  <si>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</si>
  <si>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</si>
  <si>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</si>
  <si>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</si>
  <si>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</si>
  <si>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</si>
  <si>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</si>
  <si>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</si>
  <si>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</si>
  <si>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</si>
  <si>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784 - Dokončovací práce - malby a tapety</t>
  </si>
  <si>
    <t>M - Práce a dodávky M</t>
  </si>
  <si>
    <t xml:space="preserve">    23-M - Montáže potrubí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</si>
  <si>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</si>
  <si>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</si>
  <si>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</si>
  <si>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</si>
  <si>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</si>
  <si>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</si>
  <si>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</si>
  <si>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</si>
  <si>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</si>
  <si>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</si>
  <si>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</si>
  <si>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</si>
  <si>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</si>
  <si>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</si>
  <si>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</si>
  <si>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</si>
  <si>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</si>
  <si>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</si>
  <si>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</si>
  <si>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</si>
  <si>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</si>
  <si>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</si>
  <si>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</si>
  <si>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</si>
  <si>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</si>
  <si>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</si>
  <si>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</si>
  <si>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113201111</t>
  </si>
  <si>
    <t>Vytrhání obrub chodníkových ležatých</t>
  </si>
  <si>
    <t>m</t>
  </si>
  <si>
    <t>4</t>
  </si>
  <si>
    <t>1997685912</t>
  </si>
  <si>
    <t>132354104</t>
  </si>
  <si>
    <t>Hloubení rýh zapažených š do 800 mm v hornině třídy těžitelnosti II, skupiny 4 objem přes 100 m3 strojně</t>
  </si>
  <si>
    <t>m3</t>
  </si>
  <si>
    <t>2073070757</t>
  </si>
  <si>
    <t>3</t>
  </si>
  <si>
    <t>174151101</t>
  </si>
  <si>
    <t>Zásyp jam, šachet rýh nebo kolem objektů sypaninou se zhutněním</t>
  </si>
  <si>
    <t>-1482616393</t>
  </si>
  <si>
    <t>175111101</t>
  </si>
  <si>
    <t>Obsypání potrubí ručně sypaninou bez prohození, uloženou do 3 m</t>
  </si>
  <si>
    <t>1488984657</t>
  </si>
  <si>
    <t>5</t>
  </si>
  <si>
    <t>M</t>
  </si>
  <si>
    <t>58337308</t>
  </si>
  <si>
    <t>štěrkopísek frakce 0/2</t>
  </si>
  <si>
    <t>t</t>
  </si>
  <si>
    <t>8</t>
  </si>
  <si>
    <t>24056774</t>
  </si>
  <si>
    <t>VV</t>
  </si>
  <si>
    <t>5*2 'Přepočtené koeficientem množství</t>
  </si>
  <si>
    <t>Svislé a kompletní konstrukce</t>
  </si>
  <si>
    <t>6</t>
  </si>
  <si>
    <t>319202113</t>
  </si>
  <si>
    <t>Dodatečná izolace zdiva tl do 450 mm nízkotlakou injektáží silikonovou mikroemulzí</t>
  </si>
  <si>
    <t>-1027387883</t>
  </si>
  <si>
    <t>Vodorovné konstrukce</t>
  </si>
  <si>
    <t>7</t>
  </si>
  <si>
    <t>430320001</t>
  </si>
  <si>
    <t>Provedení nového schodiště</t>
  </si>
  <si>
    <t>soubor</t>
  </si>
  <si>
    <t>-31216603</t>
  </si>
  <si>
    <t>Komunikace pozemní</t>
  </si>
  <si>
    <t>564730011</t>
  </si>
  <si>
    <t>Podklad z kameniva hrubého drceného vel. 8-16 mm tl 100 mm</t>
  </si>
  <si>
    <t>m2</t>
  </si>
  <si>
    <t>851820685</t>
  </si>
  <si>
    <t>9</t>
  </si>
  <si>
    <t>564772111</t>
  </si>
  <si>
    <t>Podklad z vibrovaného štěrku VŠ tl 250 mm</t>
  </si>
  <si>
    <t>-260860542</t>
  </si>
  <si>
    <t>10</t>
  </si>
  <si>
    <t>564811111</t>
  </si>
  <si>
    <t>Podklad ze štěrku 4-8 mm tl 50 mm</t>
  </si>
  <si>
    <t>1384405464</t>
  </si>
  <si>
    <t>11</t>
  </si>
  <si>
    <t>596211111</t>
  </si>
  <si>
    <t>Kladení zámkové dlažby komunikací pro pěší tl 60 mm skupiny A pl do 100 m2</t>
  </si>
  <si>
    <t>1092137380</t>
  </si>
  <si>
    <t>12</t>
  </si>
  <si>
    <t>59245032</t>
  </si>
  <si>
    <t>dlažba zámková profilová 230x140x60mm přírodní</t>
  </si>
  <si>
    <t>-1943348976</t>
  </si>
  <si>
    <t>95*1,07 'Přepočtené koeficientem množství</t>
  </si>
  <si>
    <t>Úpravy povrchů, podlahy a osazování výplní</t>
  </si>
  <si>
    <t>13</t>
  </si>
  <si>
    <t>612125100</t>
  </si>
  <si>
    <t>Vyplnění spár izolační maltou vnitřních stěn z cihel</t>
  </si>
  <si>
    <t>1049710866</t>
  </si>
  <si>
    <t>14</t>
  </si>
  <si>
    <t>612821012</t>
  </si>
  <si>
    <t>Vnitřní sanační štuková omítka pro vlhké a zasolené zdivo prováděná ručně</t>
  </si>
  <si>
    <t>1129649492</t>
  </si>
  <si>
    <t>622211011</t>
  </si>
  <si>
    <t>Montáž kontaktního zateplení vnějších stěn lepením a mechanickým kotvením polystyrénových desek tl do 80 mm</t>
  </si>
  <si>
    <t>-1601879717</t>
  </si>
  <si>
    <t>16</t>
  </si>
  <si>
    <t>28376440</t>
  </si>
  <si>
    <t>deska z polystyrénu XPS, hrana rovná a strukturovaný povrch 300kPa tl 50mm</t>
  </si>
  <si>
    <t>-448980664</t>
  </si>
  <si>
    <t>287*1,02 'Přepočtené koeficientem množství</t>
  </si>
  <si>
    <t>17</t>
  </si>
  <si>
    <t>622821002</t>
  </si>
  <si>
    <t>Vnější sanační štuková omítka pro vlhké zdivo prováděná ručně</t>
  </si>
  <si>
    <t>624132451</t>
  </si>
  <si>
    <t>Trubní vedení</t>
  </si>
  <si>
    <t>18</t>
  </si>
  <si>
    <t>871263121</t>
  </si>
  <si>
    <t>Montáž kanalizačního potrubí z PVC těsněné gumovým kroužkem otevřený výkop sklon do 20 % DN 110</t>
  </si>
  <si>
    <t>-1147602499</t>
  </si>
  <si>
    <t>19</t>
  </si>
  <si>
    <t>28611170</t>
  </si>
  <si>
    <t>trubka kanalizační PVC DN 110x1000mm SN10</t>
  </si>
  <si>
    <t>465726849</t>
  </si>
  <si>
    <t>45*1,03 'Přepočtené koeficientem množství</t>
  </si>
  <si>
    <t>Ostatní konstrukce a práce, bourání</t>
  </si>
  <si>
    <t>20</t>
  </si>
  <si>
    <t>916231112</t>
  </si>
  <si>
    <t>Osazení chodníkového obrubníku betonového ležatého bez boční opěry do lože z betonu prostého</t>
  </si>
  <si>
    <t>1244838001</t>
  </si>
  <si>
    <t>59217003</t>
  </si>
  <si>
    <t>obrubník betonový zahradní 500x50x250mm</t>
  </si>
  <si>
    <t>-522599176</t>
  </si>
  <si>
    <t>22</t>
  </si>
  <si>
    <t>919735123</t>
  </si>
  <si>
    <t>Řezání stávajícího betonového krytu hl do 150 mm</t>
  </si>
  <si>
    <t>1209373517</t>
  </si>
  <si>
    <t>23</t>
  </si>
  <si>
    <t>963023001</t>
  </si>
  <si>
    <t xml:space="preserve">Vybourání schodiště </t>
  </si>
  <si>
    <t>-2075396910</t>
  </si>
  <si>
    <t>24</t>
  </si>
  <si>
    <t>965042241</t>
  </si>
  <si>
    <t>Bourání podkladů pod dlažby nebo mazanin betonových nebo z litého asfaltu tl přes 100 mm pl přes 4 m2</t>
  </si>
  <si>
    <t>604206469</t>
  </si>
  <si>
    <t>25</t>
  </si>
  <si>
    <t>965081353</t>
  </si>
  <si>
    <t>Bourání podlah z dlaždic betonových, teracových nebo čedičových tl přes 40 mm plochy přes 1 m2</t>
  </si>
  <si>
    <t>-933855931</t>
  </si>
  <si>
    <t>26</t>
  </si>
  <si>
    <t>978013191</t>
  </si>
  <si>
    <t>Otlučení (osekání) vnitřní vápenné nebo vápenocementové omítky stěn v rozsahu do 100 %</t>
  </si>
  <si>
    <t>-1155772840</t>
  </si>
  <si>
    <t>27</t>
  </si>
  <si>
    <t>978015391</t>
  </si>
  <si>
    <t>Otlučení (osekání) vnější vápenné nebo vápenocementové omítky stupně členitosti 1 a 2 do 100%</t>
  </si>
  <si>
    <t>-2051701805</t>
  </si>
  <si>
    <t>28</t>
  </si>
  <si>
    <t>985312114</t>
  </si>
  <si>
    <t>Stěrka k vyrovnání povrchu otlučeného zdiva tl cca 5 mm</t>
  </si>
  <si>
    <t>1539679262</t>
  </si>
  <si>
    <t>997</t>
  </si>
  <si>
    <t>Přesun sutě</t>
  </si>
  <si>
    <t>29</t>
  </si>
  <si>
    <t>997221551</t>
  </si>
  <si>
    <t>Vodorovná doprava suti ze sypkých materiálů do 1 km</t>
  </si>
  <si>
    <t>-1243065782</t>
  </si>
  <si>
    <t>30</t>
  </si>
  <si>
    <t>997221559</t>
  </si>
  <si>
    <t>Příplatek ZKD 1 km u vodorovné dopravy suti ze sypkých materiálů</t>
  </si>
  <si>
    <t>-1105756876</t>
  </si>
  <si>
    <t>79,945*20 'Přepočtené koeficientem množství</t>
  </si>
  <si>
    <t>31</t>
  </si>
  <si>
    <t>997221611</t>
  </si>
  <si>
    <t>Nakládání suti na dopravní prostředky pro vodorovnou dopravu</t>
  </si>
  <si>
    <t>1129868444</t>
  </si>
  <si>
    <t>32</t>
  </si>
  <si>
    <t>997221615</t>
  </si>
  <si>
    <t>Poplatek za uložení na skládce (skládkovné) stavebního odpadu betonového kód odpadu 17 01 01</t>
  </si>
  <si>
    <t>1244203620</t>
  </si>
  <si>
    <t>PSV</t>
  </si>
  <si>
    <t>Práce a dodávky PSV</t>
  </si>
  <si>
    <t>711</t>
  </si>
  <si>
    <t>Izolace proti vodě, vlhkosti a plynům</t>
  </si>
  <si>
    <t>33</t>
  </si>
  <si>
    <t>711192102</t>
  </si>
  <si>
    <t>Provedení izolace proti zemní vlhkosti hydroizolační stěrkou svislé na zdivu, 1 vrstva</t>
  </si>
  <si>
    <t>-240120142</t>
  </si>
  <si>
    <t>287+90</t>
  </si>
  <si>
    <t>Součet</t>
  </si>
  <si>
    <t>34</t>
  </si>
  <si>
    <t>58581005</t>
  </si>
  <si>
    <t>malta těsnící hydraulicky rychle tuhnoucí se síranovzdorným pojivem</t>
  </si>
  <si>
    <t>kg</t>
  </si>
  <si>
    <t>-1584414751</t>
  </si>
  <si>
    <t>35</t>
  </si>
  <si>
    <t>711491176</t>
  </si>
  <si>
    <t>Připevnění vodorovné izolace proti tlakové vodě ukončovací lištou</t>
  </si>
  <si>
    <t>1452017548</t>
  </si>
  <si>
    <t>36</t>
  </si>
  <si>
    <t>28323009</t>
  </si>
  <si>
    <t>lišta ukončovací pro drenážní fólie profilované tl 8mm</t>
  </si>
  <si>
    <t>-745652382</t>
  </si>
  <si>
    <t>37</t>
  </si>
  <si>
    <t>711491273</t>
  </si>
  <si>
    <t>Provedení izolace proti tlakové vodě svislé z nopové folie</t>
  </si>
  <si>
    <t>-59944482</t>
  </si>
  <si>
    <t>38</t>
  </si>
  <si>
    <t>28323005</t>
  </si>
  <si>
    <t>fólie profilovaná (nopová) drenážní HDPE s výškou nopů 8mm</t>
  </si>
  <si>
    <t>275250120</t>
  </si>
  <si>
    <t>287*1,2 'Přepočtené koeficientem množství</t>
  </si>
  <si>
    <t>721</t>
  </si>
  <si>
    <t>Zdravotechnika - vnitřní kanalizace</t>
  </si>
  <si>
    <t>39</t>
  </si>
  <si>
    <t>721242105</t>
  </si>
  <si>
    <t>Lapač střešních splavenin z PP se zápachovou klapkou a lapacím košem DN 110</t>
  </si>
  <si>
    <t>kus</t>
  </si>
  <si>
    <t>1536444450</t>
  </si>
  <si>
    <t>40</t>
  </si>
  <si>
    <t>721242803</t>
  </si>
  <si>
    <t>Demontáž lapače střešních splavenin DN 110</t>
  </si>
  <si>
    <t>-456405057</t>
  </si>
  <si>
    <t>784</t>
  </si>
  <si>
    <t>Dokončovací práce - malby a tapety</t>
  </si>
  <si>
    <t>41</t>
  </si>
  <si>
    <t>784181111</t>
  </si>
  <si>
    <t>Základní silikátová jednonásobná penetrace podkladu v místnostech výšky do 3,80m</t>
  </si>
  <si>
    <t>-1178796787</t>
  </si>
  <si>
    <t>42</t>
  </si>
  <si>
    <t>784181121</t>
  </si>
  <si>
    <t>Mineralizace podkladu - postřik</t>
  </si>
  <si>
    <t>-197568396</t>
  </si>
  <si>
    <t>43</t>
  </si>
  <si>
    <t>784321031</t>
  </si>
  <si>
    <t>Dvojnásobné silikátové bílé malby v místnosti výšky do 3,80 m</t>
  </si>
  <si>
    <t>-1786977118</t>
  </si>
  <si>
    <t>Práce a dodávky M</t>
  </si>
  <si>
    <t>23-M</t>
  </si>
  <si>
    <t>Montáže potrubí</t>
  </si>
  <si>
    <t>44</t>
  </si>
  <si>
    <t>230086115</t>
  </si>
  <si>
    <t>Demontáž plastového potrubí kanalizace dn do 110 mm</t>
  </si>
  <si>
    <t>64</t>
  </si>
  <si>
    <t>268976777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</si>
</sst>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23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36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14.4" customHeight="1">
      <c r="B26" s="20"/>
      <c r="C26" s="21"/>
      <c r="D26" s="37" t="s">
        <v>38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="1" customFormat="1" ht="14.4" customHeight="1">
      <c r="B27" s="20"/>
      <c r="C27" s="21"/>
      <c r="D27" s="37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ROUND(AG97, 2)</f>
        <v>0</v>
      </c>
      <c r="AL27" s="38"/>
      <c r="AM27" s="38"/>
      <c r="AN27" s="38"/>
      <c r="AO27" s="38"/>
      <c r="AP27" s="21"/>
      <c r="AQ27" s="21"/>
      <c r="AR27" s="19"/>
      <c r="BE27" s="30"/>
    </row>
    <row r="28" s="2" customFormat="1" ht="6.96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="2" customFormat="1" ht="25.92" customHeight="1">
      <c r="A29" s="39"/>
      <c r="B29" s="40"/>
      <c r="C29" s="41"/>
      <c r="D29" s="43" t="s">
        <v>40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 + AK27, 2)</f>
        <v>0</v>
      </c>
      <c r="AL29" s="44"/>
      <c r="AM29" s="44"/>
      <c r="AN29" s="44"/>
      <c r="AO29" s="44"/>
      <c r="AP29" s="41"/>
      <c r="AQ29" s="41"/>
      <c r="AR29" s="42"/>
      <c r="BE29" s="30"/>
    </row>
    <row r="30" s="2" customFormat="1" ht="6.96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="2" customForma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41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42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43</v>
      </c>
      <c r="AL31" s="46"/>
      <c r="AM31" s="46"/>
      <c r="AN31" s="46"/>
      <c r="AO31" s="46"/>
      <c r="AP31" s="41"/>
      <c r="AQ31" s="41"/>
      <c r="AR31" s="42"/>
      <c r="BE31" s="30"/>
    </row>
    <row r="32" s="3" customFormat="1" ht="14.4" customHeight="1">
      <c r="A32" s="3"/>
      <c r="B32" s="47"/>
      <c r="C32" s="48"/>
      <c r="D32" s="31" t="s">
        <v>44</v>
      </c>
      <c r="E32" s="48"/>
      <c r="F32" s="31" t="s">
        <v>45</v>
      </c>
      <c r="G32" s="48"/>
      <c r="H32" s="48"/>
      <c r="I32" s="48"/>
      <c r="J32" s="48"/>
      <c r="K32" s="48"/>
      <c r="L32" s="49">
        <v>0.20999999999999999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 + SUM(CD97:CD101),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 + SUM(BY97:BY101), 2)</f>
        <v>0</v>
      </c>
      <c r="AL32" s="48"/>
      <c r="AM32" s="48"/>
      <c r="AN32" s="48"/>
      <c r="AO32" s="48"/>
      <c r="AP32" s="48"/>
      <c r="AQ32" s="48"/>
      <c r="AR32" s="51"/>
      <c r="BE32" s="52"/>
    </row>
    <row r="33" s="3" customFormat="1" ht="14.4" customHeight="1">
      <c r="A33" s="3"/>
      <c r="B33" s="47"/>
      <c r="C33" s="48"/>
      <c r="D33" s="48"/>
      <c r="E33" s="48"/>
      <c r="F33" s="31" t="s">
        <v>46</v>
      </c>
      <c r="G33" s="48"/>
      <c r="H33" s="48"/>
      <c r="I33" s="48"/>
      <c r="J33" s="48"/>
      <c r="K33" s="48"/>
      <c r="L33" s="49">
        <v>0.14999999999999999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 + SUM(CE97:CE101),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 + SUM(BZ97:BZ101), 2)</f>
        <v>0</v>
      </c>
      <c r="AL33" s="48"/>
      <c r="AM33" s="48"/>
      <c r="AN33" s="48"/>
      <c r="AO33" s="48"/>
      <c r="AP33" s="48"/>
      <c r="AQ33" s="48"/>
      <c r="AR33" s="51"/>
      <c r="BE33" s="52"/>
    </row>
    <row r="34" hidden="1" s="3" customFormat="1" ht="14.4" customHeight="1">
      <c r="A34" s="3"/>
      <c r="B34" s="47"/>
      <c r="C34" s="48"/>
      <c r="D34" s="48"/>
      <c r="E34" s="48"/>
      <c r="F34" s="31" t="s">
        <v>47</v>
      </c>
      <c r="G34" s="48"/>
      <c r="H34" s="48"/>
      <c r="I34" s="48"/>
      <c r="J34" s="48"/>
      <c r="K34" s="48"/>
      <c r="L34" s="49">
        <v>0.20999999999999999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 + SUM(CF97:CF101), 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hidden="1" s="3" customFormat="1" ht="14.4" customHeight="1">
      <c r="A35" s="3"/>
      <c r="B35" s="47"/>
      <c r="C35" s="48"/>
      <c r="D35" s="48"/>
      <c r="E35" s="48"/>
      <c r="F35" s="31" t="s">
        <v>48</v>
      </c>
      <c r="G35" s="48"/>
      <c r="H35" s="48"/>
      <c r="I35" s="48"/>
      <c r="J35" s="48"/>
      <c r="K35" s="48"/>
      <c r="L35" s="49">
        <v>0.14999999999999999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 + SUM(CG97:CG101), 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hidden="1" s="3" customFormat="1" ht="14.4" customHeight="1">
      <c r="A36" s="3"/>
      <c r="B36" s="47"/>
      <c r="C36" s="48"/>
      <c r="D36" s="48"/>
      <c r="E36" s="48"/>
      <c r="F36" s="31" t="s">
        <v>49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 + SUM(CH97:CH101), 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="2" customFormat="1" ht="6.96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="2" customFormat="1" ht="25.92" customHeight="1">
      <c r="A38" s="39"/>
      <c r="B38" s="40"/>
      <c r="C38" s="53"/>
      <c r="D38" s="54" t="s">
        <v>50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51</v>
      </c>
      <c r="U38" s="55"/>
      <c r="V38" s="55"/>
      <c r="W38" s="55"/>
      <c r="X38" s="57" t="s">
        <v>52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="2" customFormat="1" ht="6.96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9"/>
      <c r="B60" s="40"/>
      <c r="C60" s="41"/>
      <c r="D60" s="65" t="s">
        <v>55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56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55</v>
      </c>
      <c r="AI60" s="44"/>
      <c r="AJ60" s="44"/>
      <c r="AK60" s="44"/>
      <c r="AL60" s="44"/>
      <c r="AM60" s="65" t="s">
        <v>56</v>
      </c>
      <c r="AN60" s="44"/>
      <c r="AO60" s="44"/>
      <c r="AP60" s="41"/>
      <c r="AQ60" s="41"/>
      <c r="AR60" s="42"/>
      <c r="BE60" s="39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9"/>
      <c r="B75" s="40"/>
      <c r="C75" s="41"/>
      <c r="D75" s="65" t="s">
        <v>55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56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55</v>
      </c>
      <c r="AI75" s="44"/>
      <c r="AJ75" s="44"/>
      <c r="AK75" s="44"/>
      <c r="AL75" s="44"/>
      <c r="AM75" s="65" t="s">
        <v>56</v>
      </c>
      <c r="AN75" s="44"/>
      <c r="AO75" s="44"/>
      <c r="AP75" s="41"/>
      <c r="AQ75" s="41"/>
      <c r="AR75" s="42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="2" customFormat="1" ht="24.96" customHeight="1">
      <c r="A82" s="39"/>
      <c r="B82" s="40"/>
      <c r="C82" s="22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Sanace zdiva spodní stavby bytového domu KAtušická 644 - 666, PRaha 9 Kbely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="2" customFormat="1" ht="12" customHeight="1">
      <c r="A87" s="39"/>
      <c r="B87" s="40"/>
      <c r="C87" s="31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Kbely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22</v>
      </c>
      <c r="AJ87" s="41"/>
      <c r="AK87" s="41"/>
      <c r="AL87" s="41"/>
      <c r="AM87" s="80" t="str">
        <f>IF(AN8= "","",AN8)</f>
        <v>17. 7. 2020</v>
      </c>
      <c r="AN87" s="80"/>
      <c r="AO87" s="41"/>
      <c r="AP87" s="41"/>
      <c r="AQ87" s="41"/>
      <c r="AR87" s="42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="2" customFormat="1" ht="15.15" customHeight="1">
      <c r="A89" s="39"/>
      <c r="B89" s="40"/>
      <c r="C89" s="31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MČ Praha 19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2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1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33</v>
      </c>
      <c r="AJ90" s="41"/>
      <c r="AK90" s="41"/>
      <c r="AL90" s="41"/>
      <c r="AM90" s="81" t="str">
        <f>IF(E20="","",E20)</f>
        <v>REINVEST spol. s r.o.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2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79</v>
      </c>
      <c r="BT94" s="118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="7" customFormat="1" ht="37.5" customHeight="1">
      <c r="A95" s="119" t="s">
        <v>83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'2018 - Sanace zdiva spodn...'!J30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'2018 - Sanace zdiva spodn...'!P137</f>
        <v>0</v>
      </c>
      <c r="AV95" s="128">
        <f>'2018 - Sanace zdiva spodn...'!J33</f>
        <v>0</v>
      </c>
      <c r="AW95" s="128">
        <f>'2018 - Sanace zdiva spodn...'!J34</f>
        <v>0</v>
      </c>
      <c r="AX95" s="128">
        <f>'2018 - Sanace zdiva spodn...'!J35</f>
        <v>0</v>
      </c>
      <c r="AY95" s="128">
        <f>'2018 - Sanace zdiva spodn...'!J36</f>
        <v>0</v>
      </c>
      <c r="AZ95" s="128">
        <f>'2018 - Sanace zdiva spodn...'!F33</f>
        <v>0</v>
      </c>
      <c r="BA95" s="128">
        <f>'2018 - Sanace zdiva spodn...'!F34</f>
        <v>0</v>
      </c>
      <c r="BB95" s="128">
        <f>'2018 - Sanace zdiva spodn...'!F35</f>
        <v>0</v>
      </c>
      <c r="BC95" s="128">
        <f>'2018 - Sanace zdiva spodn...'!F36</f>
        <v>0</v>
      </c>
      <c r="BD95" s="130">
        <f>'2018 - Sanace zdiva spodn...'!F37</f>
        <v>0</v>
      </c>
      <c r="BE95" s="7"/>
      <c r="BT95" s="131" t="s">
        <v>85</v>
      </c>
      <c r="BU95" s="131" t="s">
        <v>86</v>
      </c>
      <c r="BV95" s="131" t="s">
        <v>81</v>
      </c>
      <c r="BW95" s="131" t="s">
        <v>5</v>
      </c>
      <c r="BX95" s="131" t="s">
        <v>82</v>
      </c>
      <c r="CL95" s="131" t="s">
        <v>1</v>
      </c>
    </row>
    <row r="96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19"/>
    </row>
    <row r="97" s="2" customFormat="1" ht="30" customHeight="1">
      <c r="A97" s="39"/>
      <c r="B97" s="40"/>
      <c r="C97" s="108" t="s">
        <v>87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111">
        <f>ROUND(SUM(AG98:AG101), 2)</f>
        <v>0</v>
      </c>
      <c r="AH97" s="111"/>
      <c r="AI97" s="111"/>
      <c r="AJ97" s="111"/>
      <c r="AK97" s="111"/>
      <c r="AL97" s="111"/>
      <c r="AM97" s="111"/>
      <c r="AN97" s="111">
        <f>ROUND(SUM(AN98:AN101), 2)</f>
        <v>0</v>
      </c>
      <c r="AO97" s="111"/>
      <c r="AP97" s="111"/>
      <c r="AQ97" s="132"/>
      <c r="AR97" s="42"/>
      <c r="AS97" s="101" t="s">
        <v>88</v>
      </c>
      <c r="AT97" s="102" t="s">
        <v>89</v>
      </c>
      <c r="AU97" s="102" t="s">
        <v>44</v>
      </c>
      <c r="AV97" s="103" t="s">
        <v>67</v>
      </c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19.92" customHeight="1">
      <c r="A98" s="39"/>
      <c r="B98" s="40"/>
      <c r="C98" s="41"/>
      <c r="D98" s="133" t="s">
        <v>90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41"/>
      <c r="AD98" s="41"/>
      <c r="AE98" s="41"/>
      <c r="AF98" s="41"/>
      <c r="AG98" s="134">
        <f>ROUND(AG94 * AS98, 2)</f>
        <v>0</v>
      </c>
      <c r="AH98" s="135"/>
      <c r="AI98" s="135"/>
      <c r="AJ98" s="135"/>
      <c r="AK98" s="135"/>
      <c r="AL98" s="135"/>
      <c r="AM98" s="135"/>
      <c r="AN98" s="135">
        <f>ROUND(AG98 + AV98, 2)</f>
        <v>0</v>
      </c>
      <c r="AO98" s="135"/>
      <c r="AP98" s="135"/>
      <c r="AQ98" s="41"/>
      <c r="AR98" s="42"/>
      <c r="AS98" s="136">
        <v>0</v>
      </c>
      <c r="AT98" s="137" t="s">
        <v>91</v>
      </c>
      <c r="AU98" s="137" t="s">
        <v>45</v>
      </c>
      <c r="AV98" s="138">
        <f>ROUND(IF(AU98="základní",AG98*L32,IF(AU98="snížená",AG98*L33,0)), 2)</f>
        <v>0</v>
      </c>
      <c r="AW98" s="39"/>
      <c r="AX98" s="39"/>
      <c r="AY98" s="39"/>
      <c r="AZ98" s="39"/>
      <c r="BA98" s="39"/>
      <c r="BB98" s="39"/>
      <c r="BC98" s="39"/>
      <c r="BD98" s="39"/>
      <c r="BE98" s="39"/>
      <c r="BV98" s="16" t="s">
        <v>92</v>
      </c>
      <c r="BY98" s="139">
        <f>IF(AU98="základní",AV98,0)</f>
        <v>0</v>
      </c>
      <c r="BZ98" s="139">
        <f>IF(AU98="snížená",AV98,0)</f>
        <v>0</v>
      </c>
      <c r="CA98" s="139">
        <v>0</v>
      </c>
      <c r="CB98" s="139">
        <v>0</v>
      </c>
      <c r="CC98" s="139">
        <v>0</v>
      </c>
      <c r="CD98" s="139">
        <f>IF(AU98="základní",AG98,0)</f>
        <v>0</v>
      </c>
      <c r="CE98" s="139">
        <f>IF(AU98="snížená",AG98,0)</f>
        <v>0</v>
      </c>
      <c r="CF98" s="139">
        <f>IF(AU98="zákl. přenesená",AG98,0)</f>
        <v>0</v>
      </c>
      <c r="CG98" s="139">
        <f>IF(AU98="sníž. přenesená",AG98,0)</f>
        <v>0</v>
      </c>
      <c r="CH98" s="139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čast",1,IF(AT98="investiční čast",2,3))</f>
        <v>1</v>
      </c>
      <c r="CK98" s="16" t="str">
        <f>IF(D98="Vyplň vlastní","","x")</f>
        <v>x</v>
      </c>
    </row>
    <row r="99" s="2" customFormat="1" ht="19.92" customHeight="1">
      <c r="A99" s="39"/>
      <c r="B99" s="40"/>
      <c r="C99" s="41"/>
      <c r="D99" s="140" t="s">
        <v>93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41"/>
      <c r="AD99" s="41"/>
      <c r="AE99" s="41"/>
      <c r="AF99" s="41"/>
      <c r="AG99" s="134">
        <f>ROUND(AG94 * AS99, 2)</f>
        <v>0</v>
      </c>
      <c r="AH99" s="135"/>
      <c r="AI99" s="135"/>
      <c r="AJ99" s="135"/>
      <c r="AK99" s="135"/>
      <c r="AL99" s="135"/>
      <c r="AM99" s="135"/>
      <c r="AN99" s="135">
        <f>ROUND(AG99 + AV99, 2)</f>
        <v>0</v>
      </c>
      <c r="AO99" s="135"/>
      <c r="AP99" s="135"/>
      <c r="AQ99" s="41"/>
      <c r="AR99" s="42"/>
      <c r="AS99" s="136">
        <v>0</v>
      </c>
      <c r="AT99" s="137" t="s">
        <v>91</v>
      </c>
      <c r="AU99" s="137" t="s">
        <v>45</v>
      </c>
      <c r="AV99" s="138">
        <f>ROUND(IF(AU99="základní",AG99*L32,IF(AU99="snížená",AG99*L33,0)), 2)</f>
        <v>0</v>
      </c>
      <c r="AW99" s="39"/>
      <c r="AX99" s="39"/>
      <c r="AY99" s="39"/>
      <c r="AZ99" s="39"/>
      <c r="BA99" s="39"/>
      <c r="BB99" s="39"/>
      <c r="BC99" s="39"/>
      <c r="BD99" s="39"/>
      <c r="BE99" s="39"/>
      <c r="BV99" s="16" t="s">
        <v>94</v>
      </c>
      <c r="BY99" s="139">
        <f>IF(AU99="základní",AV99,0)</f>
        <v>0</v>
      </c>
      <c r="BZ99" s="139">
        <f>IF(AU99="snížená",AV99,0)</f>
        <v>0</v>
      </c>
      <c r="CA99" s="139">
        <v>0</v>
      </c>
      <c r="CB99" s="139">
        <v>0</v>
      </c>
      <c r="CC99" s="139">
        <v>0</v>
      </c>
      <c r="CD99" s="139">
        <f>IF(AU99="základní",AG99,0)</f>
        <v>0</v>
      </c>
      <c r="CE99" s="139">
        <f>IF(AU99="snížená",AG99,0)</f>
        <v>0</v>
      </c>
      <c r="CF99" s="139">
        <f>IF(AU99="zákl. přenesená",AG99,0)</f>
        <v>0</v>
      </c>
      <c r="CG99" s="139">
        <f>IF(AU99="sníž. přenesená",AG99,0)</f>
        <v>0</v>
      </c>
      <c r="CH99" s="139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čast",1,IF(AT99="investiční čast",2,3))</f>
        <v>1</v>
      </c>
      <c r="CK99" s="16" t="str">
        <f>IF(D99="Vyplň vlastní","","x")</f>
        <v/>
      </c>
    </row>
    <row r="100" s="2" customFormat="1" ht="19.92" customHeight="1">
      <c r="A100" s="39"/>
      <c r="B100" s="40"/>
      <c r="C100" s="41"/>
      <c r="D100" s="140" t="s">
        <v>93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41"/>
      <c r="AD100" s="41"/>
      <c r="AE100" s="41"/>
      <c r="AF100" s="41"/>
      <c r="AG100" s="134">
        <f>ROUND(AG94 * AS100, 2)</f>
        <v>0</v>
      </c>
      <c r="AH100" s="135"/>
      <c r="AI100" s="135"/>
      <c r="AJ100" s="135"/>
      <c r="AK100" s="135"/>
      <c r="AL100" s="135"/>
      <c r="AM100" s="135"/>
      <c r="AN100" s="135">
        <f>ROUND(AG100 + AV100, 2)</f>
        <v>0</v>
      </c>
      <c r="AO100" s="135"/>
      <c r="AP100" s="135"/>
      <c r="AQ100" s="41"/>
      <c r="AR100" s="42"/>
      <c r="AS100" s="136">
        <v>0</v>
      </c>
      <c r="AT100" s="137" t="s">
        <v>91</v>
      </c>
      <c r="AU100" s="137" t="s">
        <v>45</v>
      </c>
      <c r="AV100" s="138">
        <f>ROUND(IF(AU100="základní",AG100*L32,IF(AU100="snížená",AG100*L33,0)), 2)</f>
        <v>0</v>
      </c>
      <c r="AW100" s="39"/>
      <c r="AX100" s="39"/>
      <c r="AY100" s="39"/>
      <c r="AZ100" s="39"/>
      <c r="BA100" s="39"/>
      <c r="BB100" s="39"/>
      <c r="BC100" s="39"/>
      <c r="BD100" s="39"/>
      <c r="BE100" s="39"/>
      <c r="BV100" s="16" t="s">
        <v>94</v>
      </c>
      <c r="BY100" s="139">
        <f>IF(AU100="základní",AV100,0)</f>
        <v>0</v>
      </c>
      <c r="BZ100" s="139">
        <f>IF(AU100="snížená",AV100,0)</f>
        <v>0</v>
      </c>
      <c r="CA100" s="139">
        <v>0</v>
      </c>
      <c r="CB100" s="139">
        <v>0</v>
      </c>
      <c r="CC100" s="139">
        <v>0</v>
      </c>
      <c r="CD100" s="139">
        <f>IF(AU100="základní",AG100,0)</f>
        <v>0</v>
      </c>
      <c r="CE100" s="139">
        <f>IF(AU100="snížená",AG100,0)</f>
        <v>0</v>
      </c>
      <c r="CF100" s="139">
        <f>IF(AU100="zákl. přenesená",AG100,0)</f>
        <v>0</v>
      </c>
      <c r="CG100" s="139">
        <f>IF(AU100="sníž. přenesená",AG100,0)</f>
        <v>0</v>
      </c>
      <c r="CH100" s="139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/>
      </c>
    </row>
    <row r="101" s="2" customFormat="1" ht="19.92" customHeight="1">
      <c r="A101" s="39"/>
      <c r="B101" s="40"/>
      <c r="C101" s="41"/>
      <c r="D101" s="140" t="s">
        <v>93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41"/>
      <c r="AD101" s="41"/>
      <c r="AE101" s="41"/>
      <c r="AF101" s="41"/>
      <c r="AG101" s="134">
        <f>ROUND(AG94 * AS101, 2)</f>
        <v>0</v>
      </c>
      <c r="AH101" s="135"/>
      <c r="AI101" s="135"/>
      <c r="AJ101" s="135"/>
      <c r="AK101" s="135"/>
      <c r="AL101" s="135"/>
      <c r="AM101" s="135"/>
      <c r="AN101" s="135">
        <f>ROUND(AG101 + AV101, 2)</f>
        <v>0</v>
      </c>
      <c r="AO101" s="135"/>
      <c r="AP101" s="135"/>
      <c r="AQ101" s="41"/>
      <c r="AR101" s="42"/>
      <c r="AS101" s="141">
        <v>0</v>
      </c>
      <c r="AT101" s="142" t="s">
        <v>91</v>
      </c>
      <c r="AU101" s="142" t="s">
        <v>45</v>
      </c>
      <c r="AV101" s="143">
        <f>ROUND(IF(AU101="základní",AG101*L32,IF(AU101="snížená",AG101*L33,0)), 2)</f>
        <v>0</v>
      </c>
      <c r="AW101" s="39"/>
      <c r="AX101" s="39"/>
      <c r="AY101" s="39"/>
      <c r="AZ101" s="39"/>
      <c r="BA101" s="39"/>
      <c r="BB101" s="39"/>
      <c r="BC101" s="39"/>
      <c r="BD101" s="39"/>
      <c r="BE101" s="39"/>
      <c r="BV101" s="16" t="s">
        <v>94</v>
      </c>
      <c r="BY101" s="139">
        <f>IF(AU101="základní",AV101,0)</f>
        <v>0</v>
      </c>
      <c r="BZ101" s="139">
        <f>IF(AU101="snížená",AV101,0)</f>
        <v>0</v>
      </c>
      <c r="CA101" s="139">
        <v>0</v>
      </c>
      <c r="CB101" s="139">
        <v>0</v>
      </c>
      <c r="CC101" s="139">
        <v>0</v>
      </c>
      <c r="CD101" s="139">
        <f>IF(AU101="základní",AG101,0)</f>
        <v>0</v>
      </c>
      <c r="CE101" s="139">
        <f>IF(AU101="snížená",AG101,0)</f>
        <v>0</v>
      </c>
      <c r="CF101" s="139">
        <f>IF(AU101="zákl. přenesená",AG101,0)</f>
        <v>0</v>
      </c>
      <c r="CG101" s="139">
        <f>IF(AU101="sníž. přenesená",AG101,0)</f>
        <v>0</v>
      </c>
      <c r="CH101" s="139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="2" customFormat="1" ht="10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2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="2" customFormat="1" ht="30" customHeight="1">
      <c r="A103" s="39"/>
      <c r="B103" s="40"/>
      <c r="C103" s="144" t="s">
        <v>95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6">
        <f>ROUND(AG94 + AG97, 2)</f>
        <v>0</v>
      </c>
      <c r="AH103" s="146"/>
      <c r="AI103" s="146"/>
      <c r="AJ103" s="146"/>
      <c r="AK103" s="146"/>
      <c r="AL103" s="146"/>
      <c r="AM103" s="146"/>
      <c r="AN103" s="146">
        <f>ROUND(AN94 + AN97, 2)</f>
        <v>0</v>
      </c>
      <c r="AO103" s="146"/>
      <c r="AP103" s="146"/>
      <c r="AQ103" s="145"/>
      <c r="AR103" s="42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42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</sheetData>
  <sheetProtection sheet="1" formatColumns="0" formatRows="0" objects="1" scenarios="1" spinCount="100000" saltValue="GacxlCl0LN2gxETH9a+n8YMP46U4AxhBMsk21wL7+ZIvTo8SOj++WOZGER+PUGx+BireQUvUcewrjf+sUN9gPg==" hashValue="CFa9KLcVmlkfIIEdfqB41A7gs33ZZowDZEQXJPCwS/FleJr8FybY2mzUvFe+ho4d5UetVznjuwsX6B7cKMHCkw==" algorithmName="SHA-512" password="C741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18 - Sanace zdiva spod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96</v>
      </c>
    </row>
    <row r="4" s="1" customFormat="1" ht="24.96" customHeight="1">
      <c r="B4" s="19"/>
      <c r="D4" s="151" t="s">
        <v>97</v>
      </c>
      <c r="I4" s="147"/>
      <c r="L4" s="19"/>
      <c r="M4" s="152" t="s">
        <v>10</v>
      </c>
      <c r="AT4" s="16" t="s">
        <v>4</v>
      </c>
    </row>
    <row r="5" s="1" customFormat="1" ht="6.96" customHeight="1">
      <c r="B5" s="19"/>
      <c r="I5" s="147"/>
      <c r="L5" s="19"/>
    </row>
    <row r="6" s="2" customFormat="1" ht="12" customHeight="1">
      <c r="A6" s="39"/>
      <c r="B6" s="42"/>
      <c r="C6" s="39"/>
      <c r="D6" s="153" t="s">
        <v>16</v>
      </c>
      <c r="E6" s="39"/>
      <c r="F6" s="39"/>
      <c r="G6" s="39"/>
      <c r="H6" s="39"/>
      <c r="I6" s="154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24.75" customHeight="1">
      <c r="A7" s="39"/>
      <c r="B7" s="42"/>
      <c r="C7" s="39"/>
      <c r="D7" s="39"/>
      <c r="E7" s="155" t="s">
        <v>17</v>
      </c>
      <c r="F7" s="39"/>
      <c r="G7" s="39"/>
      <c r="H7" s="39"/>
      <c r="I7" s="154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2"/>
      <c r="C8" s="39"/>
      <c r="D8" s="39"/>
      <c r="E8" s="39"/>
      <c r="F8" s="39"/>
      <c r="G8" s="39"/>
      <c r="H8" s="39"/>
      <c r="I8" s="154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2"/>
      <c r="C9" s="39"/>
      <c r="D9" s="153" t="s">
        <v>18</v>
      </c>
      <c r="E9" s="39"/>
      <c r="F9" s="156" t="s">
        <v>1</v>
      </c>
      <c r="G9" s="39"/>
      <c r="H9" s="39"/>
      <c r="I9" s="157" t="s">
        <v>19</v>
      </c>
      <c r="J9" s="156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2"/>
      <c r="C10" s="39"/>
      <c r="D10" s="153" t="s">
        <v>20</v>
      </c>
      <c r="E10" s="39"/>
      <c r="F10" s="156" t="s">
        <v>21</v>
      </c>
      <c r="G10" s="39"/>
      <c r="H10" s="39"/>
      <c r="I10" s="157" t="s">
        <v>22</v>
      </c>
      <c r="J10" s="158" t="str">
        <f>'Rekapitulace stavby'!AN8</f>
        <v>17. 7. 2020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2"/>
      <c r="C11" s="39"/>
      <c r="D11" s="39"/>
      <c r="E11" s="39"/>
      <c r="F11" s="39"/>
      <c r="G11" s="39"/>
      <c r="H11" s="39"/>
      <c r="I11" s="154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2"/>
      <c r="C12" s="39"/>
      <c r="D12" s="153" t="s">
        <v>24</v>
      </c>
      <c r="E12" s="39"/>
      <c r="F12" s="39"/>
      <c r="G12" s="39"/>
      <c r="H12" s="39"/>
      <c r="I12" s="157" t="s">
        <v>25</v>
      </c>
      <c r="J12" s="156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2"/>
      <c r="C13" s="39"/>
      <c r="D13" s="39"/>
      <c r="E13" s="156" t="s">
        <v>26</v>
      </c>
      <c r="F13" s="39"/>
      <c r="G13" s="39"/>
      <c r="H13" s="39"/>
      <c r="I13" s="157" t="s">
        <v>27</v>
      </c>
      <c r="J13" s="156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2"/>
      <c r="C14" s="39"/>
      <c r="D14" s="39"/>
      <c r="E14" s="39"/>
      <c r="F14" s="39"/>
      <c r="G14" s="39"/>
      <c r="H14" s="39"/>
      <c r="I14" s="154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2"/>
      <c r="C15" s="39"/>
      <c r="D15" s="153" t="s">
        <v>28</v>
      </c>
      <c r="E15" s="39"/>
      <c r="F15" s="39"/>
      <c r="G15" s="39"/>
      <c r="H15" s="39"/>
      <c r="I15" s="157" t="s">
        <v>25</v>
      </c>
      <c r="J15" s="32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2"/>
      <c r="C16" s="39"/>
      <c r="D16" s="39"/>
      <c r="E16" s="32" t="str">
        <f>'Rekapitulace stavby'!E14</f>
        <v>Vyplň údaj</v>
      </c>
      <c r="F16" s="156"/>
      <c r="G16" s="156"/>
      <c r="H16" s="156"/>
      <c r="I16" s="157" t="s">
        <v>27</v>
      </c>
      <c r="J16" s="32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2"/>
      <c r="C17" s="39"/>
      <c r="D17" s="39"/>
      <c r="E17" s="39"/>
      <c r="F17" s="39"/>
      <c r="G17" s="39"/>
      <c r="H17" s="39"/>
      <c r="I17" s="154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2"/>
      <c r="C18" s="39"/>
      <c r="D18" s="153" t="s">
        <v>30</v>
      </c>
      <c r="E18" s="39"/>
      <c r="F18" s="39"/>
      <c r="G18" s="39"/>
      <c r="H18" s="39"/>
      <c r="I18" s="157" t="s">
        <v>25</v>
      </c>
      <c r="J18" s="156" t="str">
        <f>IF('Rekapitulace stavby'!AN16="","",'Rekapitulace stavby'!AN16)</f>
        <v/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2"/>
      <c r="C19" s="39"/>
      <c r="D19" s="39"/>
      <c r="E19" s="156" t="str">
        <f>IF('Rekapitulace stavby'!E17="","",'Rekapitulace stavby'!E17)</f>
        <v xml:space="preserve"> </v>
      </c>
      <c r="F19" s="39"/>
      <c r="G19" s="39"/>
      <c r="H19" s="39"/>
      <c r="I19" s="157" t="s">
        <v>27</v>
      </c>
      <c r="J19" s="156" t="str">
        <f>IF('Rekapitulace stavby'!AN17="","",'Rekapitulace stavby'!AN17)</f>
        <v/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2"/>
      <c r="C20" s="39"/>
      <c r="D20" s="39"/>
      <c r="E20" s="39"/>
      <c r="F20" s="39"/>
      <c r="G20" s="39"/>
      <c r="H20" s="39"/>
      <c r="I20" s="154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2"/>
      <c r="C21" s="39"/>
      <c r="D21" s="153" t="s">
        <v>33</v>
      </c>
      <c r="E21" s="39"/>
      <c r="F21" s="39"/>
      <c r="G21" s="39"/>
      <c r="H21" s="39"/>
      <c r="I21" s="157" t="s">
        <v>25</v>
      </c>
      <c r="J21" s="156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2"/>
      <c r="C22" s="39"/>
      <c r="D22" s="39"/>
      <c r="E22" s="156" t="s">
        <v>35</v>
      </c>
      <c r="F22" s="39"/>
      <c r="G22" s="39"/>
      <c r="H22" s="39"/>
      <c r="I22" s="157" t="s">
        <v>27</v>
      </c>
      <c r="J22" s="156" t="s">
        <v>36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2"/>
      <c r="C23" s="39"/>
      <c r="D23" s="39"/>
      <c r="E23" s="39"/>
      <c r="F23" s="39"/>
      <c r="G23" s="39"/>
      <c r="H23" s="39"/>
      <c r="I23" s="154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2"/>
      <c r="C24" s="39"/>
      <c r="D24" s="153" t="s">
        <v>37</v>
      </c>
      <c r="E24" s="39"/>
      <c r="F24" s="39"/>
      <c r="G24" s="39"/>
      <c r="H24" s="39"/>
      <c r="I24" s="154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59"/>
      <c r="B25" s="160"/>
      <c r="C25" s="159"/>
      <c r="D25" s="159"/>
      <c r="E25" s="161" t="s">
        <v>1</v>
      </c>
      <c r="F25" s="161"/>
      <c r="G25" s="161"/>
      <c r="H25" s="161"/>
      <c r="I25" s="162"/>
      <c r="J25" s="159"/>
      <c r="K25" s="159"/>
      <c r="L25" s="163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="2" customFormat="1" ht="6.96" customHeight="1">
      <c r="A26" s="39"/>
      <c r="B26" s="42"/>
      <c r="C26" s="39"/>
      <c r="D26" s="39"/>
      <c r="E26" s="39"/>
      <c r="F26" s="39"/>
      <c r="G26" s="39"/>
      <c r="H26" s="39"/>
      <c r="I26" s="154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2"/>
      <c r="C27" s="39"/>
      <c r="D27" s="164"/>
      <c r="E27" s="164"/>
      <c r="F27" s="164"/>
      <c r="G27" s="164"/>
      <c r="H27" s="164"/>
      <c r="I27" s="165"/>
      <c r="J27" s="164"/>
      <c r="K27" s="16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4.4" customHeight="1">
      <c r="A28" s="39"/>
      <c r="B28" s="42"/>
      <c r="C28" s="39"/>
      <c r="D28" s="156" t="s">
        <v>98</v>
      </c>
      <c r="E28" s="39"/>
      <c r="F28" s="39"/>
      <c r="G28" s="39"/>
      <c r="H28" s="39"/>
      <c r="I28" s="154"/>
      <c r="J28" s="166">
        <f>J94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14.4" customHeight="1">
      <c r="A29" s="39"/>
      <c r="B29" s="42"/>
      <c r="C29" s="39"/>
      <c r="D29" s="167" t="s">
        <v>90</v>
      </c>
      <c r="E29" s="39"/>
      <c r="F29" s="39"/>
      <c r="G29" s="39"/>
      <c r="H29" s="39"/>
      <c r="I29" s="154"/>
      <c r="J29" s="166">
        <f>J112</f>
        <v>0</v>
      </c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2"/>
      <c r="C30" s="39"/>
      <c r="D30" s="168" t="s">
        <v>40</v>
      </c>
      <c r="E30" s="39"/>
      <c r="F30" s="39"/>
      <c r="G30" s="39"/>
      <c r="H30" s="39"/>
      <c r="I30" s="154"/>
      <c r="J30" s="169">
        <f>ROUND(J28 + J29,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2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2"/>
      <c r="C32" s="39"/>
      <c r="D32" s="39"/>
      <c r="E32" s="39"/>
      <c r="F32" s="170" t="s">
        <v>42</v>
      </c>
      <c r="G32" s="39"/>
      <c r="H32" s="39"/>
      <c r="I32" s="171" t="s">
        <v>41</v>
      </c>
      <c r="J32" s="170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2"/>
      <c r="C33" s="39"/>
      <c r="D33" s="172" t="s">
        <v>44</v>
      </c>
      <c r="E33" s="153" t="s">
        <v>45</v>
      </c>
      <c r="F33" s="173">
        <f>ROUND((SUM(BE112:BE119) + SUM(BE137:BE204)),  2)</f>
        <v>0</v>
      </c>
      <c r="G33" s="39"/>
      <c r="H33" s="39"/>
      <c r="I33" s="174">
        <v>0.20999999999999999</v>
      </c>
      <c r="J33" s="173">
        <f>ROUND(((SUM(BE112:BE119) + SUM(BE137:BE204))*I33),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2"/>
      <c r="C34" s="39"/>
      <c r="D34" s="39"/>
      <c r="E34" s="153" t="s">
        <v>46</v>
      </c>
      <c r="F34" s="173">
        <f>ROUND((SUM(BF112:BF119) + SUM(BF137:BF204)),  2)</f>
        <v>0</v>
      </c>
      <c r="G34" s="39"/>
      <c r="H34" s="39"/>
      <c r="I34" s="174">
        <v>0.14999999999999999</v>
      </c>
      <c r="J34" s="173">
        <f>ROUND(((SUM(BF112:BF119) + SUM(BF137:BF204))*I34),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2"/>
      <c r="C35" s="39"/>
      <c r="D35" s="39"/>
      <c r="E35" s="153" t="s">
        <v>47</v>
      </c>
      <c r="F35" s="173">
        <f>ROUND((SUM(BG112:BG119) + SUM(BG137:BG204)),  2)</f>
        <v>0</v>
      </c>
      <c r="G35" s="39"/>
      <c r="H35" s="39"/>
      <c r="I35" s="174">
        <v>0.20999999999999999</v>
      </c>
      <c r="J35" s="17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2"/>
      <c r="C36" s="39"/>
      <c r="D36" s="39"/>
      <c r="E36" s="153" t="s">
        <v>48</v>
      </c>
      <c r="F36" s="173">
        <f>ROUND((SUM(BH112:BH119) + SUM(BH137:BH204)),  2)</f>
        <v>0</v>
      </c>
      <c r="G36" s="39"/>
      <c r="H36" s="39"/>
      <c r="I36" s="174">
        <v>0.14999999999999999</v>
      </c>
      <c r="J36" s="17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2"/>
      <c r="C37" s="39"/>
      <c r="D37" s="39"/>
      <c r="E37" s="153" t="s">
        <v>49</v>
      </c>
      <c r="F37" s="173">
        <f>ROUND((SUM(BI112:BI119) + SUM(BI137:BI204)),  2)</f>
        <v>0</v>
      </c>
      <c r="G37" s="39"/>
      <c r="H37" s="39"/>
      <c r="I37" s="174">
        <v>0</v>
      </c>
      <c r="J37" s="17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2"/>
      <c r="C38" s="39"/>
      <c r="D38" s="39"/>
      <c r="E38" s="39"/>
      <c r="F38" s="39"/>
      <c r="G38" s="39"/>
      <c r="H38" s="39"/>
      <c r="I38" s="154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2"/>
      <c r="C39" s="175"/>
      <c r="D39" s="176" t="s">
        <v>50</v>
      </c>
      <c r="E39" s="177"/>
      <c r="F39" s="177"/>
      <c r="G39" s="178" t="s">
        <v>51</v>
      </c>
      <c r="H39" s="179" t="s">
        <v>52</v>
      </c>
      <c r="I39" s="180"/>
      <c r="J39" s="181">
        <f>SUM(J30:J37)</f>
        <v>0</v>
      </c>
      <c r="K39" s="18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154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19"/>
      <c r="I41" s="147"/>
      <c r="L41" s="19"/>
    </row>
    <row r="42" s="1" customFormat="1" ht="14.4" customHeight="1">
      <c r="B42" s="19"/>
      <c r="I42" s="147"/>
      <c r="L42" s="19"/>
    </row>
    <row r="43" s="1" customFormat="1" ht="14.4" customHeight="1">
      <c r="B43" s="19"/>
      <c r="I43" s="147"/>
      <c r="L43" s="19"/>
    </row>
    <row r="44" s="1" customFormat="1" ht="14.4" customHeight="1">
      <c r="B44" s="19"/>
      <c r="I44" s="147"/>
      <c r="L44" s="19"/>
    </row>
    <row r="45" s="1" customFormat="1" ht="14.4" customHeight="1">
      <c r="B45" s="19"/>
      <c r="I45" s="147"/>
      <c r="L45" s="19"/>
    </row>
    <row r="46" s="1" customFormat="1" ht="14.4" customHeight="1">
      <c r="B46" s="19"/>
      <c r="I46" s="147"/>
      <c r="L46" s="19"/>
    </row>
    <row r="47" s="1" customFormat="1" ht="14.4" customHeight="1">
      <c r="B47" s="19"/>
      <c r="I47" s="147"/>
      <c r="L47" s="19"/>
    </row>
    <row r="48" s="1" customFormat="1" ht="14.4" customHeight="1">
      <c r="B48" s="19"/>
      <c r="I48" s="147"/>
      <c r="L48" s="19"/>
    </row>
    <row r="49" s="1" customFormat="1" ht="14.4" customHeight="1">
      <c r="B49" s="19"/>
      <c r="I49" s="147"/>
      <c r="L49" s="19"/>
    </row>
    <row r="50" s="2" customFormat="1" ht="14.4" customHeight="1">
      <c r="B50" s="64"/>
      <c r="D50" s="183" t="s">
        <v>53</v>
      </c>
      <c r="E50" s="184"/>
      <c r="F50" s="184"/>
      <c r="G50" s="183" t="s">
        <v>54</v>
      </c>
      <c r="H50" s="184"/>
      <c r="I50" s="185"/>
      <c r="J50" s="184"/>
      <c r="K50" s="184"/>
      <c r="L50" s="64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9"/>
      <c r="B61" s="42"/>
      <c r="C61" s="39"/>
      <c r="D61" s="186" t="s">
        <v>55</v>
      </c>
      <c r="E61" s="187"/>
      <c r="F61" s="188" t="s">
        <v>56</v>
      </c>
      <c r="G61" s="186" t="s">
        <v>55</v>
      </c>
      <c r="H61" s="187"/>
      <c r="I61" s="189"/>
      <c r="J61" s="190" t="s">
        <v>56</v>
      </c>
      <c r="K61" s="18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9"/>
      <c r="B65" s="42"/>
      <c r="C65" s="39"/>
      <c r="D65" s="183" t="s">
        <v>57</v>
      </c>
      <c r="E65" s="191"/>
      <c r="F65" s="191"/>
      <c r="G65" s="183" t="s">
        <v>58</v>
      </c>
      <c r="H65" s="191"/>
      <c r="I65" s="192"/>
      <c r="J65" s="191"/>
      <c r="K65" s="19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9"/>
      <c r="B76" s="42"/>
      <c r="C76" s="39"/>
      <c r="D76" s="186" t="s">
        <v>55</v>
      </c>
      <c r="E76" s="187"/>
      <c r="F76" s="188" t="s">
        <v>56</v>
      </c>
      <c r="G76" s="186" t="s">
        <v>55</v>
      </c>
      <c r="H76" s="187"/>
      <c r="I76" s="189"/>
      <c r="J76" s="190" t="s">
        <v>56</v>
      </c>
      <c r="K76" s="18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3"/>
      <c r="C77" s="194"/>
      <c r="D77" s="194"/>
      <c r="E77" s="194"/>
      <c r="F77" s="194"/>
      <c r="G77" s="194"/>
      <c r="H77" s="194"/>
      <c r="I77" s="195"/>
      <c r="J77" s="194"/>
      <c r="K77" s="19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6"/>
      <c r="C81" s="197"/>
      <c r="D81" s="197"/>
      <c r="E81" s="197"/>
      <c r="F81" s="197"/>
      <c r="G81" s="197"/>
      <c r="H81" s="197"/>
      <c r="I81" s="198"/>
      <c r="J81" s="197"/>
      <c r="K81" s="19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2" t="s">
        <v>99</v>
      </c>
      <c r="D82" s="41"/>
      <c r="E82" s="41"/>
      <c r="F82" s="41"/>
      <c r="G82" s="41"/>
      <c r="H82" s="41"/>
      <c r="I82" s="154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54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54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4.75" customHeight="1">
      <c r="A85" s="39"/>
      <c r="B85" s="40"/>
      <c r="C85" s="41"/>
      <c r="D85" s="41"/>
      <c r="E85" s="77" t="str">
        <f>E7</f>
        <v>Sanace zdiva spodní stavby bytového domu KAtušická 644 - 666, PRaha 9 Kbely</v>
      </c>
      <c r="F85" s="41"/>
      <c r="G85" s="41"/>
      <c r="H85" s="41"/>
      <c r="I85" s="154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54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1" t="s">
        <v>20</v>
      </c>
      <c r="D87" s="41"/>
      <c r="E87" s="41"/>
      <c r="F87" s="26" t="str">
        <f>F10</f>
        <v>Kbely</v>
      </c>
      <c r="G87" s="41"/>
      <c r="H87" s="41"/>
      <c r="I87" s="157" t="s">
        <v>22</v>
      </c>
      <c r="J87" s="80" t="str">
        <f>IF(J10="","",J10)</f>
        <v>17. 7. 2020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54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1" t="s">
        <v>24</v>
      </c>
      <c r="D89" s="41"/>
      <c r="E89" s="41"/>
      <c r="F89" s="26" t="str">
        <f>E13</f>
        <v>MČ Praha 19</v>
      </c>
      <c r="G89" s="41"/>
      <c r="H89" s="41"/>
      <c r="I89" s="157" t="s">
        <v>30</v>
      </c>
      <c r="J89" s="35" t="str">
        <f>E19</f>
        <v xml:space="preserve"> 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5.65" customHeight="1">
      <c r="A90" s="39"/>
      <c r="B90" s="40"/>
      <c r="C90" s="31" t="s">
        <v>28</v>
      </c>
      <c r="D90" s="41"/>
      <c r="E90" s="41"/>
      <c r="F90" s="26" t="str">
        <f>IF(E16="","",E16)</f>
        <v>Vyplň údaj</v>
      </c>
      <c r="G90" s="41"/>
      <c r="H90" s="41"/>
      <c r="I90" s="157" t="s">
        <v>33</v>
      </c>
      <c r="J90" s="35" t="str">
        <f>E22</f>
        <v>REINVEST spol. s 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154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99" t="s">
        <v>100</v>
      </c>
      <c r="D92" s="145"/>
      <c r="E92" s="145"/>
      <c r="F92" s="145"/>
      <c r="G92" s="145"/>
      <c r="H92" s="145"/>
      <c r="I92" s="200"/>
      <c r="J92" s="201" t="s">
        <v>101</v>
      </c>
      <c r="K92" s="145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54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202" t="s">
        <v>102</v>
      </c>
      <c r="D94" s="41"/>
      <c r="E94" s="41"/>
      <c r="F94" s="41"/>
      <c r="G94" s="41"/>
      <c r="H94" s="41"/>
      <c r="I94" s="154"/>
      <c r="J94" s="111">
        <f>J137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6" t="s">
        <v>103</v>
      </c>
    </row>
    <row r="95" s="9" customFormat="1" ht="24.96" customHeight="1">
      <c r="A95" s="9"/>
      <c r="B95" s="203"/>
      <c r="C95" s="204"/>
      <c r="D95" s="205" t="s">
        <v>104</v>
      </c>
      <c r="E95" s="206"/>
      <c r="F95" s="206"/>
      <c r="G95" s="206"/>
      <c r="H95" s="206"/>
      <c r="I95" s="207"/>
      <c r="J95" s="208">
        <f>J138</f>
        <v>0</v>
      </c>
      <c r="K95" s="204"/>
      <c r="L95" s="20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210"/>
      <c r="C96" s="211"/>
      <c r="D96" s="212" t="s">
        <v>105</v>
      </c>
      <c r="E96" s="213"/>
      <c r="F96" s="213"/>
      <c r="G96" s="213"/>
      <c r="H96" s="213"/>
      <c r="I96" s="214"/>
      <c r="J96" s="215">
        <f>J139</f>
        <v>0</v>
      </c>
      <c r="K96" s="211"/>
      <c r="L96" s="21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210"/>
      <c r="C97" s="211"/>
      <c r="D97" s="212" t="s">
        <v>106</v>
      </c>
      <c r="E97" s="213"/>
      <c r="F97" s="213"/>
      <c r="G97" s="213"/>
      <c r="H97" s="213"/>
      <c r="I97" s="214"/>
      <c r="J97" s="215">
        <f>J146</f>
        <v>0</v>
      </c>
      <c r="K97" s="211"/>
      <c r="L97" s="21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210"/>
      <c r="C98" s="211"/>
      <c r="D98" s="212" t="s">
        <v>107</v>
      </c>
      <c r="E98" s="213"/>
      <c r="F98" s="213"/>
      <c r="G98" s="213"/>
      <c r="H98" s="213"/>
      <c r="I98" s="214"/>
      <c r="J98" s="215">
        <f>J148</f>
        <v>0</v>
      </c>
      <c r="K98" s="211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0"/>
      <c r="C99" s="211"/>
      <c r="D99" s="212" t="s">
        <v>108</v>
      </c>
      <c r="E99" s="213"/>
      <c r="F99" s="213"/>
      <c r="G99" s="213"/>
      <c r="H99" s="213"/>
      <c r="I99" s="214"/>
      <c r="J99" s="215">
        <f>J150</f>
        <v>0</v>
      </c>
      <c r="K99" s="211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0"/>
      <c r="C100" s="211"/>
      <c r="D100" s="212" t="s">
        <v>109</v>
      </c>
      <c r="E100" s="213"/>
      <c r="F100" s="213"/>
      <c r="G100" s="213"/>
      <c r="H100" s="213"/>
      <c r="I100" s="214"/>
      <c r="J100" s="215">
        <f>J157</f>
        <v>0</v>
      </c>
      <c r="K100" s="211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10"/>
      <c r="C101" s="211"/>
      <c r="D101" s="212" t="s">
        <v>110</v>
      </c>
      <c r="E101" s="213"/>
      <c r="F101" s="213"/>
      <c r="G101" s="213"/>
      <c r="H101" s="213"/>
      <c r="I101" s="214"/>
      <c r="J101" s="215">
        <f>J164</f>
        <v>0</v>
      </c>
      <c r="K101" s="211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10"/>
      <c r="C102" s="211"/>
      <c r="D102" s="212" t="s">
        <v>111</v>
      </c>
      <c r="E102" s="213"/>
      <c r="F102" s="213"/>
      <c r="G102" s="213"/>
      <c r="H102" s="213"/>
      <c r="I102" s="214"/>
      <c r="J102" s="215">
        <f>J168</f>
        <v>0</v>
      </c>
      <c r="K102" s="211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0"/>
      <c r="C103" s="211"/>
      <c r="D103" s="212" t="s">
        <v>112</v>
      </c>
      <c r="E103" s="213"/>
      <c r="F103" s="213"/>
      <c r="G103" s="213"/>
      <c r="H103" s="213"/>
      <c r="I103" s="214"/>
      <c r="J103" s="215">
        <f>J178</f>
        <v>0</v>
      </c>
      <c r="K103" s="211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203"/>
      <c r="C104" s="204"/>
      <c r="D104" s="205" t="s">
        <v>113</v>
      </c>
      <c r="E104" s="206"/>
      <c r="F104" s="206"/>
      <c r="G104" s="206"/>
      <c r="H104" s="206"/>
      <c r="I104" s="207"/>
      <c r="J104" s="208">
        <f>J184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10"/>
      <c r="C105" s="211"/>
      <c r="D105" s="212" t="s">
        <v>114</v>
      </c>
      <c r="E105" s="213"/>
      <c r="F105" s="213"/>
      <c r="G105" s="213"/>
      <c r="H105" s="213"/>
      <c r="I105" s="214"/>
      <c r="J105" s="215">
        <f>J185</f>
        <v>0</v>
      </c>
      <c r="K105" s="211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10"/>
      <c r="C106" s="211"/>
      <c r="D106" s="212" t="s">
        <v>115</v>
      </c>
      <c r="E106" s="213"/>
      <c r="F106" s="213"/>
      <c r="G106" s="213"/>
      <c r="H106" s="213"/>
      <c r="I106" s="214"/>
      <c r="J106" s="215">
        <f>J195</f>
        <v>0</v>
      </c>
      <c r="K106" s="211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10"/>
      <c r="C107" s="211"/>
      <c r="D107" s="212" t="s">
        <v>116</v>
      </c>
      <c r="E107" s="213"/>
      <c r="F107" s="213"/>
      <c r="G107" s="213"/>
      <c r="H107" s="213"/>
      <c r="I107" s="214"/>
      <c r="J107" s="215">
        <f>J198</f>
        <v>0</v>
      </c>
      <c r="K107" s="211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203"/>
      <c r="C108" s="204"/>
      <c r="D108" s="205" t="s">
        <v>117</v>
      </c>
      <c r="E108" s="206"/>
      <c r="F108" s="206"/>
      <c r="G108" s="206"/>
      <c r="H108" s="206"/>
      <c r="I108" s="207"/>
      <c r="J108" s="208">
        <f>J202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10"/>
      <c r="C109" s="211"/>
      <c r="D109" s="212" t="s">
        <v>118</v>
      </c>
      <c r="E109" s="213"/>
      <c r="F109" s="213"/>
      <c r="G109" s="213"/>
      <c r="H109" s="213"/>
      <c r="I109" s="214"/>
      <c r="J109" s="215">
        <f>J203</f>
        <v>0</v>
      </c>
      <c r="K109" s="211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154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154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9.28" customHeight="1">
      <c r="A112" s="39"/>
      <c r="B112" s="40"/>
      <c r="C112" s="202" t="s">
        <v>119</v>
      </c>
      <c r="D112" s="41"/>
      <c r="E112" s="41"/>
      <c r="F112" s="41"/>
      <c r="G112" s="41"/>
      <c r="H112" s="41"/>
      <c r="I112" s="154"/>
      <c r="J112" s="217">
        <f>ROUND(J113 + J114 + J115 + J116 + J117 + J118,2)</f>
        <v>0</v>
      </c>
      <c r="K112" s="41"/>
      <c r="L112" s="64"/>
      <c r="N112" s="218" t="s">
        <v>44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8" customHeight="1">
      <c r="A113" s="39"/>
      <c r="B113" s="40"/>
      <c r="C113" s="41"/>
      <c r="D113" s="140" t="s">
        <v>120</v>
      </c>
      <c r="E113" s="133"/>
      <c r="F113" s="133"/>
      <c r="G113" s="41"/>
      <c r="H113" s="41"/>
      <c r="I113" s="154"/>
      <c r="J113" s="134">
        <v>0</v>
      </c>
      <c r="K113" s="41"/>
      <c r="L113" s="219"/>
      <c r="M113" s="220"/>
      <c r="N113" s="221" t="s">
        <v>45</v>
      </c>
      <c r="O113" s="220"/>
      <c r="P113" s="220"/>
      <c r="Q113" s="220"/>
      <c r="R113" s="220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2" t="s">
        <v>121</v>
      </c>
      <c r="AZ113" s="220"/>
      <c r="BA113" s="220"/>
      <c r="BB113" s="220"/>
      <c r="BC113" s="220"/>
      <c r="BD113" s="220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85</v>
      </c>
      <c r="BK113" s="220"/>
      <c r="BL113" s="220"/>
      <c r="BM113" s="220"/>
    </row>
    <row r="114" s="2" customFormat="1" ht="18" customHeight="1">
      <c r="A114" s="39"/>
      <c r="B114" s="40"/>
      <c r="C114" s="41"/>
      <c r="D114" s="140" t="s">
        <v>122</v>
      </c>
      <c r="E114" s="133"/>
      <c r="F114" s="133"/>
      <c r="G114" s="41"/>
      <c r="H114" s="41"/>
      <c r="I114" s="154"/>
      <c r="J114" s="134">
        <v>0</v>
      </c>
      <c r="K114" s="41"/>
      <c r="L114" s="219"/>
      <c r="M114" s="220"/>
      <c r="N114" s="221" t="s">
        <v>45</v>
      </c>
      <c r="O114" s="220"/>
      <c r="P114" s="220"/>
      <c r="Q114" s="220"/>
      <c r="R114" s="220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2" t="s">
        <v>121</v>
      </c>
      <c r="AZ114" s="220"/>
      <c r="BA114" s="220"/>
      <c r="BB114" s="220"/>
      <c r="BC114" s="220"/>
      <c r="BD114" s="220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85</v>
      </c>
      <c r="BK114" s="220"/>
      <c r="BL114" s="220"/>
      <c r="BM114" s="220"/>
    </row>
    <row r="115" s="2" customFormat="1" ht="18" customHeight="1">
      <c r="A115" s="39"/>
      <c r="B115" s="40"/>
      <c r="C115" s="41"/>
      <c r="D115" s="140" t="s">
        <v>123</v>
      </c>
      <c r="E115" s="133"/>
      <c r="F115" s="133"/>
      <c r="G115" s="41"/>
      <c r="H115" s="41"/>
      <c r="I115" s="154"/>
      <c r="J115" s="134">
        <v>0</v>
      </c>
      <c r="K115" s="41"/>
      <c r="L115" s="219"/>
      <c r="M115" s="220"/>
      <c r="N115" s="221" t="s">
        <v>45</v>
      </c>
      <c r="O115" s="220"/>
      <c r="P115" s="220"/>
      <c r="Q115" s="220"/>
      <c r="R115" s="220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2" t="s">
        <v>121</v>
      </c>
      <c r="AZ115" s="220"/>
      <c r="BA115" s="220"/>
      <c r="BB115" s="220"/>
      <c r="BC115" s="220"/>
      <c r="BD115" s="220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85</v>
      </c>
      <c r="BK115" s="220"/>
      <c r="BL115" s="220"/>
      <c r="BM115" s="220"/>
    </row>
    <row r="116" s="2" customFormat="1" ht="18" customHeight="1">
      <c r="A116" s="39"/>
      <c r="B116" s="40"/>
      <c r="C116" s="41"/>
      <c r="D116" s="140" t="s">
        <v>124</v>
      </c>
      <c r="E116" s="133"/>
      <c r="F116" s="133"/>
      <c r="G116" s="41"/>
      <c r="H116" s="41"/>
      <c r="I116" s="154"/>
      <c r="J116" s="134">
        <v>0</v>
      </c>
      <c r="K116" s="41"/>
      <c r="L116" s="219"/>
      <c r="M116" s="220"/>
      <c r="N116" s="221" t="s">
        <v>45</v>
      </c>
      <c r="O116" s="220"/>
      <c r="P116" s="220"/>
      <c r="Q116" s="220"/>
      <c r="R116" s="220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2" t="s">
        <v>121</v>
      </c>
      <c r="AZ116" s="220"/>
      <c r="BA116" s="220"/>
      <c r="BB116" s="220"/>
      <c r="BC116" s="220"/>
      <c r="BD116" s="220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85</v>
      </c>
      <c r="BK116" s="220"/>
      <c r="BL116" s="220"/>
      <c r="BM116" s="220"/>
    </row>
    <row r="117" s="2" customFormat="1" ht="18" customHeight="1">
      <c r="A117" s="39"/>
      <c r="B117" s="40"/>
      <c r="C117" s="41"/>
      <c r="D117" s="140" t="s">
        <v>125</v>
      </c>
      <c r="E117" s="133"/>
      <c r="F117" s="133"/>
      <c r="G117" s="41"/>
      <c r="H117" s="41"/>
      <c r="I117" s="154"/>
      <c r="J117" s="134">
        <v>0</v>
      </c>
      <c r="K117" s="41"/>
      <c r="L117" s="219"/>
      <c r="M117" s="220"/>
      <c r="N117" s="221" t="s">
        <v>45</v>
      </c>
      <c r="O117" s="220"/>
      <c r="P117" s="220"/>
      <c r="Q117" s="220"/>
      <c r="R117" s="220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2" t="s">
        <v>121</v>
      </c>
      <c r="AZ117" s="220"/>
      <c r="BA117" s="220"/>
      <c r="BB117" s="220"/>
      <c r="BC117" s="220"/>
      <c r="BD117" s="220"/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22" t="s">
        <v>85</v>
      </c>
      <c r="BK117" s="220"/>
      <c r="BL117" s="220"/>
      <c r="BM117" s="220"/>
    </row>
    <row r="118" s="2" customFormat="1" ht="18" customHeight="1">
      <c r="A118" s="39"/>
      <c r="B118" s="40"/>
      <c r="C118" s="41"/>
      <c r="D118" s="133" t="s">
        <v>126</v>
      </c>
      <c r="E118" s="41"/>
      <c r="F118" s="41"/>
      <c r="G118" s="41"/>
      <c r="H118" s="41"/>
      <c r="I118" s="154"/>
      <c r="J118" s="134">
        <f>ROUND(J28*T118,2)</f>
        <v>0</v>
      </c>
      <c r="K118" s="41"/>
      <c r="L118" s="219"/>
      <c r="M118" s="220"/>
      <c r="N118" s="221" t="s">
        <v>45</v>
      </c>
      <c r="O118" s="220"/>
      <c r="P118" s="220"/>
      <c r="Q118" s="220"/>
      <c r="R118" s="220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2" t="s">
        <v>127</v>
      </c>
      <c r="AZ118" s="220"/>
      <c r="BA118" s="220"/>
      <c r="BB118" s="220"/>
      <c r="BC118" s="220"/>
      <c r="BD118" s="220"/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22" t="s">
        <v>85</v>
      </c>
      <c r="BK118" s="220"/>
      <c r="BL118" s="220"/>
      <c r="BM118" s="220"/>
    </row>
    <row r="119" s="2" customFormat="1">
      <c r="A119" s="39"/>
      <c r="B119" s="40"/>
      <c r="C119" s="41"/>
      <c r="D119" s="41"/>
      <c r="E119" s="41"/>
      <c r="F119" s="41"/>
      <c r="G119" s="41"/>
      <c r="H119" s="41"/>
      <c r="I119" s="154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29.28" customHeight="1">
      <c r="A120" s="39"/>
      <c r="B120" s="40"/>
      <c r="C120" s="144" t="s">
        <v>95</v>
      </c>
      <c r="D120" s="145"/>
      <c r="E120" s="145"/>
      <c r="F120" s="145"/>
      <c r="G120" s="145"/>
      <c r="H120" s="145"/>
      <c r="I120" s="200"/>
      <c r="J120" s="146">
        <f>ROUND(J94+J112,2)</f>
        <v>0</v>
      </c>
      <c r="K120" s="145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67"/>
      <c r="C121" s="68"/>
      <c r="D121" s="68"/>
      <c r="E121" s="68"/>
      <c r="F121" s="68"/>
      <c r="G121" s="68"/>
      <c r="H121" s="68"/>
      <c r="I121" s="195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="2" customFormat="1" ht="6.96" customHeight="1">
      <c r="A125" s="39"/>
      <c r="B125" s="69"/>
      <c r="C125" s="70"/>
      <c r="D125" s="70"/>
      <c r="E125" s="70"/>
      <c r="F125" s="70"/>
      <c r="G125" s="70"/>
      <c r="H125" s="70"/>
      <c r="I125" s="198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24.96" customHeight="1">
      <c r="A126" s="39"/>
      <c r="B126" s="40"/>
      <c r="C126" s="22" t="s">
        <v>128</v>
      </c>
      <c r="D126" s="41"/>
      <c r="E126" s="41"/>
      <c r="F126" s="41"/>
      <c r="G126" s="41"/>
      <c r="H126" s="41"/>
      <c r="I126" s="154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154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1" t="s">
        <v>16</v>
      </c>
      <c r="D128" s="41"/>
      <c r="E128" s="41"/>
      <c r="F128" s="41"/>
      <c r="G128" s="41"/>
      <c r="H128" s="41"/>
      <c r="I128" s="154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75" customHeight="1">
      <c r="A129" s="39"/>
      <c r="B129" s="40"/>
      <c r="C129" s="41"/>
      <c r="D129" s="41"/>
      <c r="E129" s="77" t="str">
        <f>E7</f>
        <v>Sanace zdiva spodní stavby bytového domu KAtušická 644 - 666, PRaha 9 Kbely</v>
      </c>
      <c r="F129" s="41"/>
      <c r="G129" s="41"/>
      <c r="H129" s="41"/>
      <c r="I129" s="154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154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1" t="s">
        <v>20</v>
      </c>
      <c r="D131" s="41"/>
      <c r="E131" s="41"/>
      <c r="F131" s="26" t="str">
        <f>F10</f>
        <v>Kbely</v>
      </c>
      <c r="G131" s="41"/>
      <c r="H131" s="41"/>
      <c r="I131" s="157" t="s">
        <v>22</v>
      </c>
      <c r="J131" s="80" t="str">
        <f>IF(J10="","",J10)</f>
        <v>17. 7. 2020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154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1" t="s">
        <v>24</v>
      </c>
      <c r="D133" s="41"/>
      <c r="E133" s="41"/>
      <c r="F133" s="26" t="str">
        <f>E13</f>
        <v>MČ Praha 19</v>
      </c>
      <c r="G133" s="41"/>
      <c r="H133" s="41"/>
      <c r="I133" s="157" t="s">
        <v>30</v>
      </c>
      <c r="J133" s="35" t="str">
        <f>E19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25.65" customHeight="1">
      <c r="A134" s="39"/>
      <c r="B134" s="40"/>
      <c r="C134" s="31" t="s">
        <v>28</v>
      </c>
      <c r="D134" s="41"/>
      <c r="E134" s="41"/>
      <c r="F134" s="26" t="str">
        <f>IF(E16="","",E16)</f>
        <v>Vyplň údaj</v>
      </c>
      <c r="G134" s="41"/>
      <c r="H134" s="41"/>
      <c r="I134" s="157" t="s">
        <v>33</v>
      </c>
      <c r="J134" s="35" t="str">
        <f>E22</f>
        <v>REINVEST spol. s 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154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224"/>
      <c r="B136" s="225"/>
      <c r="C136" s="226" t="s">
        <v>129</v>
      </c>
      <c r="D136" s="227" t="s">
        <v>65</v>
      </c>
      <c r="E136" s="227" t="s">
        <v>61</v>
      </c>
      <c r="F136" s="227" t="s">
        <v>62</v>
      </c>
      <c r="G136" s="227" t="s">
        <v>130</v>
      </c>
      <c r="H136" s="227" t="s">
        <v>131</v>
      </c>
      <c r="I136" s="228" t="s">
        <v>132</v>
      </c>
      <c r="J136" s="229" t="s">
        <v>101</v>
      </c>
      <c r="K136" s="230" t="s">
        <v>133</v>
      </c>
      <c r="L136" s="231"/>
      <c r="M136" s="101" t="s">
        <v>1</v>
      </c>
      <c r="N136" s="102" t="s">
        <v>44</v>
      </c>
      <c r="O136" s="102" t="s">
        <v>134</v>
      </c>
      <c r="P136" s="102" t="s">
        <v>135</v>
      </c>
      <c r="Q136" s="102" t="s">
        <v>136</v>
      </c>
      <c r="R136" s="102" t="s">
        <v>137</v>
      </c>
      <c r="S136" s="102" t="s">
        <v>138</v>
      </c>
      <c r="T136" s="103" t="s">
        <v>139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="2" customFormat="1" ht="22.8" customHeight="1">
      <c r="A137" s="39"/>
      <c r="B137" s="40"/>
      <c r="C137" s="108" t="s">
        <v>140</v>
      </c>
      <c r="D137" s="41"/>
      <c r="E137" s="41"/>
      <c r="F137" s="41"/>
      <c r="G137" s="41"/>
      <c r="H137" s="41"/>
      <c r="I137" s="154"/>
      <c r="J137" s="232">
        <f>BK137</f>
        <v>0</v>
      </c>
      <c r="K137" s="41"/>
      <c r="L137" s="42"/>
      <c r="M137" s="104"/>
      <c r="N137" s="233"/>
      <c r="O137" s="105"/>
      <c r="P137" s="234">
        <f>P138+P184+P202</f>
        <v>0</v>
      </c>
      <c r="Q137" s="105"/>
      <c r="R137" s="234">
        <f>R138+R184+R202</f>
        <v>67.232934999999998</v>
      </c>
      <c r="S137" s="105"/>
      <c r="T137" s="235">
        <f>T138+T184+T202</f>
        <v>79.945130000000006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79</v>
      </c>
      <c r="AU137" s="16" t="s">
        <v>103</v>
      </c>
      <c r="BK137" s="236">
        <f>BK138+BK184+BK202</f>
        <v>0</v>
      </c>
    </row>
    <row r="138" s="12" customFormat="1" ht="25.92" customHeight="1">
      <c r="A138" s="12"/>
      <c r="B138" s="237"/>
      <c r="C138" s="238"/>
      <c r="D138" s="239" t="s">
        <v>79</v>
      </c>
      <c r="E138" s="240" t="s">
        <v>141</v>
      </c>
      <c r="F138" s="240" t="s">
        <v>142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P139+P146+P148+P150+P157+P164+P168+P178</f>
        <v>0</v>
      </c>
      <c r="Q138" s="245"/>
      <c r="R138" s="246">
        <f>R139+R146+R148+R150+R157+R164+R168+R178</f>
        <v>66.642335000000003</v>
      </c>
      <c r="S138" s="245"/>
      <c r="T138" s="247">
        <f>T139+T146+T148+T150+T157+T164+T168+T178</f>
        <v>79.818350000000009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85</v>
      </c>
      <c r="AT138" s="249" t="s">
        <v>79</v>
      </c>
      <c r="AU138" s="249" t="s">
        <v>80</v>
      </c>
      <c r="AY138" s="248" t="s">
        <v>143</v>
      </c>
      <c r="BK138" s="250">
        <f>BK139+BK146+BK148+BK150+BK157+BK164+BK168+BK178</f>
        <v>0</v>
      </c>
    </row>
    <row r="139" s="12" customFormat="1" ht="22.8" customHeight="1">
      <c r="A139" s="12"/>
      <c r="B139" s="237"/>
      <c r="C139" s="238"/>
      <c r="D139" s="239" t="s">
        <v>79</v>
      </c>
      <c r="E139" s="251" t="s">
        <v>85</v>
      </c>
      <c r="F139" s="251" t="s">
        <v>144</v>
      </c>
      <c r="G139" s="238"/>
      <c r="H139" s="238"/>
      <c r="I139" s="241"/>
      <c r="J139" s="252">
        <f>BK139</f>
        <v>0</v>
      </c>
      <c r="K139" s="238"/>
      <c r="L139" s="243"/>
      <c r="M139" s="244"/>
      <c r="N139" s="245"/>
      <c r="O139" s="245"/>
      <c r="P139" s="246">
        <f>SUM(P140:P145)</f>
        <v>0</v>
      </c>
      <c r="Q139" s="245"/>
      <c r="R139" s="246">
        <f>SUM(R140:R145)</f>
        <v>10</v>
      </c>
      <c r="S139" s="245"/>
      <c r="T139" s="247">
        <f>SUM(T140:T145)</f>
        <v>36.800000000000004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85</v>
      </c>
      <c r="AT139" s="249" t="s">
        <v>79</v>
      </c>
      <c r="AU139" s="249" t="s">
        <v>85</v>
      </c>
      <c r="AY139" s="248" t="s">
        <v>143</v>
      </c>
      <c r="BK139" s="250">
        <f>SUM(BK140:BK145)</f>
        <v>0</v>
      </c>
    </row>
    <row r="140" s="2" customFormat="1" ht="16.5" customHeight="1">
      <c r="A140" s="39"/>
      <c r="B140" s="40"/>
      <c r="C140" s="253" t="s">
        <v>85</v>
      </c>
      <c r="D140" s="253" t="s">
        <v>145</v>
      </c>
      <c r="E140" s="254" t="s">
        <v>146</v>
      </c>
      <c r="F140" s="255" t="s">
        <v>147</v>
      </c>
      <c r="G140" s="256" t="s">
        <v>148</v>
      </c>
      <c r="H140" s="257">
        <v>160</v>
      </c>
      <c r="I140" s="258"/>
      <c r="J140" s="259">
        <f>ROUND(I140*H140,2)</f>
        <v>0</v>
      </c>
      <c r="K140" s="260"/>
      <c r="L140" s="42"/>
      <c r="M140" s="261" t="s">
        <v>1</v>
      </c>
      <c r="N140" s="262" t="s">
        <v>45</v>
      </c>
      <c r="O140" s="92"/>
      <c r="P140" s="263">
        <f>O140*H140</f>
        <v>0</v>
      </c>
      <c r="Q140" s="263">
        <v>0</v>
      </c>
      <c r="R140" s="263">
        <f>Q140*H140</f>
        <v>0</v>
      </c>
      <c r="S140" s="263">
        <v>0.23000000000000001</v>
      </c>
      <c r="T140" s="264">
        <f>S140*H140</f>
        <v>36.800000000000004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65" t="s">
        <v>149</v>
      </c>
      <c r="AT140" s="265" t="s">
        <v>145</v>
      </c>
      <c r="AU140" s="265" t="s">
        <v>96</v>
      </c>
      <c r="AY140" s="16" t="s">
        <v>143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85</v>
      </c>
      <c r="BK140" s="139">
        <f>ROUND(I140*H140,2)</f>
        <v>0</v>
      </c>
      <c r="BL140" s="16" t="s">
        <v>149</v>
      </c>
      <c r="BM140" s="265" t="s">
        <v>150</v>
      </c>
    </row>
    <row r="141" s="2" customFormat="1" ht="21.75" customHeight="1">
      <c r="A141" s="39"/>
      <c r="B141" s="40"/>
      <c r="C141" s="253" t="s">
        <v>96</v>
      </c>
      <c r="D141" s="253" t="s">
        <v>145</v>
      </c>
      <c r="E141" s="254" t="s">
        <v>151</v>
      </c>
      <c r="F141" s="255" t="s">
        <v>152</v>
      </c>
      <c r="G141" s="256" t="s">
        <v>153</v>
      </c>
      <c r="H141" s="257">
        <v>275</v>
      </c>
      <c r="I141" s="258"/>
      <c r="J141" s="259">
        <f>ROUND(I141*H141,2)</f>
        <v>0</v>
      </c>
      <c r="K141" s="260"/>
      <c r="L141" s="42"/>
      <c r="M141" s="261" t="s">
        <v>1</v>
      </c>
      <c r="N141" s="262" t="s">
        <v>45</v>
      </c>
      <c r="O141" s="92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65" t="s">
        <v>149</v>
      </c>
      <c r="AT141" s="265" t="s">
        <v>145</v>
      </c>
      <c r="AU141" s="265" t="s">
        <v>96</v>
      </c>
      <c r="AY141" s="16" t="s">
        <v>143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85</v>
      </c>
      <c r="BK141" s="139">
        <f>ROUND(I141*H141,2)</f>
        <v>0</v>
      </c>
      <c r="BL141" s="16" t="s">
        <v>149</v>
      </c>
      <c r="BM141" s="265" t="s">
        <v>154</v>
      </c>
    </row>
    <row r="142" s="2" customFormat="1" ht="21.75" customHeight="1">
      <c r="A142" s="39"/>
      <c r="B142" s="40"/>
      <c r="C142" s="253" t="s">
        <v>155</v>
      </c>
      <c r="D142" s="253" t="s">
        <v>145</v>
      </c>
      <c r="E142" s="254" t="s">
        <v>156</v>
      </c>
      <c r="F142" s="255" t="s">
        <v>157</v>
      </c>
      <c r="G142" s="256" t="s">
        <v>153</v>
      </c>
      <c r="H142" s="257">
        <v>275</v>
      </c>
      <c r="I142" s="258"/>
      <c r="J142" s="259">
        <f>ROUND(I142*H142,2)</f>
        <v>0</v>
      </c>
      <c r="K142" s="260"/>
      <c r="L142" s="42"/>
      <c r="M142" s="261" t="s">
        <v>1</v>
      </c>
      <c r="N142" s="262" t="s">
        <v>45</v>
      </c>
      <c r="O142" s="92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65" t="s">
        <v>149</v>
      </c>
      <c r="AT142" s="265" t="s">
        <v>145</v>
      </c>
      <c r="AU142" s="265" t="s">
        <v>96</v>
      </c>
      <c r="AY142" s="16" t="s">
        <v>143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85</v>
      </c>
      <c r="BK142" s="139">
        <f>ROUND(I142*H142,2)</f>
        <v>0</v>
      </c>
      <c r="BL142" s="16" t="s">
        <v>149</v>
      </c>
      <c r="BM142" s="265" t="s">
        <v>158</v>
      </c>
    </row>
    <row r="143" s="2" customFormat="1" ht="21.75" customHeight="1">
      <c r="A143" s="39"/>
      <c r="B143" s="40"/>
      <c r="C143" s="253" t="s">
        <v>149</v>
      </c>
      <c r="D143" s="253" t="s">
        <v>145</v>
      </c>
      <c r="E143" s="254" t="s">
        <v>159</v>
      </c>
      <c r="F143" s="255" t="s">
        <v>160</v>
      </c>
      <c r="G143" s="256" t="s">
        <v>153</v>
      </c>
      <c r="H143" s="257">
        <v>5</v>
      </c>
      <c r="I143" s="258"/>
      <c r="J143" s="259">
        <f>ROUND(I143*H143,2)</f>
        <v>0</v>
      </c>
      <c r="K143" s="260"/>
      <c r="L143" s="42"/>
      <c r="M143" s="261" t="s">
        <v>1</v>
      </c>
      <c r="N143" s="262" t="s">
        <v>45</v>
      </c>
      <c r="O143" s="92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65" t="s">
        <v>149</v>
      </c>
      <c r="AT143" s="265" t="s">
        <v>145</v>
      </c>
      <c r="AU143" s="265" t="s">
        <v>96</v>
      </c>
      <c r="AY143" s="16" t="s">
        <v>143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85</v>
      </c>
      <c r="BK143" s="139">
        <f>ROUND(I143*H143,2)</f>
        <v>0</v>
      </c>
      <c r="BL143" s="16" t="s">
        <v>149</v>
      </c>
      <c r="BM143" s="265" t="s">
        <v>161</v>
      </c>
    </row>
    <row r="144" s="2" customFormat="1" ht="16.5" customHeight="1">
      <c r="A144" s="39"/>
      <c r="B144" s="40"/>
      <c r="C144" s="266" t="s">
        <v>162</v>
      </c>
      <c r="D144" s="266" t="s">
        <v>163</v>
      </c>
      <c r="E144" s="267" t="s">
        <v>164</v>
      </c>
      <c r="F144" s="268" t="s">
        <v>165</v>
      </c>
      <c r="G144" s="269" t="s">
        <v>166</v>
      </c>
      <c r="H144" s="270">
        <v>10</v>
      </c>
      <c r="I144" s="271"/>
      <c r="J144" s="272">
        <f>ROUND(I144*H144,2)</f>
        <v>0</v>
      </c>
      <c r="K144" s="273"/>
      <c r="L144" s="274"/>
      <c r="M144" s="275" t="s">
        <v>1</v>
      </c>
      <c r="N144" s="276" t="s">
        <v>45</v>
      </c>
      <c r="O144" s="92"/>
      <c r="P144" s="263">
        <f>O144*H144</f>
        <v>0</v>
      </c>
      <c r="Q144" s="263">
        <v>1</v>
      </c>
      <c r="R144" s="263">
        <f>Q144*H144</f>
        <v>10</v>
      </c>
      <c r="S144" s="263">
        <v>0</v>
      </c>
      <c r="T144" s="26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65" t="s">
        <v>167</v>
      </c>
      <c r="AT144" s="265" t="s">
        <v>163</v>
      </c>
      <c r="AU144" s="265" t="s">
        <v>96</v>
      </c>
      <c r="AY144" s="16" t="s">
        <v>143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85</v>
      </c>
      <c r="BK144" s="139">
        <f>ROUND(I144*H144,2)</f>
        <v>0</v>
      </c>
      <c r="BL144" s="16" t="s">
        <v>149</v>
      </c>
      <c r="BM144" s="265" t="s">
        <v>168</v>
      </c>
    </row>
    <row r="145" s="13" customFormat="1">
      <c r="A145" s="13"/>
      <c r="B145" s="277"/>
      <c r="C145" s="278"/>
      <c r="D145" s="279" t="s">
        <v>169</v>
      </c>
      <c r="E145" s="278"/>
      <c r="F145" s="280" t="s">
        <v>170</v>
      </c>
      <c r="G145" s="278"/>
      <c r="H145" s="281">
        <v>10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7" t="s">
        <v>169</v>
      </c>
      <c r="AU145" s="287" t="s">
        <v>96</v>
      </c>
      <c r="AV145" s="13" t="s">
        <v>96</v>
      </c>
      <c r="AW145" s="13" t="s">
        <v>4</v>
      </c>
      <c r="AX145" s="13" t="s">
        <v>85</v>
      </c>
      <c r="AY145" s="287" t="s">
        <v>143</v>
      </c>
    </row>
    <row r="146" s="12" customFormat="1" ht="22.8" customHeight="1">
      <c r="A146" s="12"/>
      <c r="B146" s="237"/>
      <c r="C146" s="238"/>
      <c r="D146" s="239" t="s">
        <v>79</v>
      </c>
      <c r="E146" s="251" t="s">
        <v>155</v>
      </c>
      <c r="F146" s="251" t="s">
        <v>171</v>
      </c>
      <c r="G146" s="238"/>
      <c r="H146" s="238"/>
      <c r="I146" s="241"/>
      <c r="J146" s="252">
        <f>BK146</f>
        <v>0</v>
      </c>
      <c r="K146" s="238"/>
      <c r="L146" s="243"/>
      <c r="M146" s="244"/>
      <c r="N146" s="245"/>
      <c r="O146" s="245"/>
      <c r="P146" s="246">
        <f>P147</f>
        <v>0</v>
      </c>
      <c r="Q146" s="245"/>
      <c r="R146" s="246">
        <f>R147</f>
        <v>0.12640000000000001</v>
      </c>
      <c r="S146" s="245"/>
      <c r="T146" s="247">
        <f>T147</f>
        <v>0.0016000000000000001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85</v>
      </c>
      <c r="AT146" s="249" t="s">
        <v>79</v>
      </c>
      <c r="AU146" s="249" t="s">
        <v>85</v>
      </c>
      <c r="AY146" s="248" t="s">
        <v>143</v>
      </c>
      <c r="BK146" s="250">
        <f>BK147</f>
        <v>0</v>
      </c>
    </row>
    <row r="147" s="2" customFormat="1" ht="21.75" customHeight="1">
      <c r="A147" s="39"/>
      <c r="B147" s="40"/>
      <c r="C147" s="253" t="s">
        <v>172</v>
      </c>
      <c r="D147" s="253" t="s">
        <v>145</v>
      </c>
      <c r="E147" s="254" t="s">
        <v>173</v>
      </c>
      <c r="F147" s="255" t="s">
        <v>174</v>
      </c>
      <c r="G147" s="256" t="s">
        <v>148</v>
      </c>
      <c r="H147" s="257">
        <v>160</v>
      </c>
      <c r="I147" s="258"/>
      <c r="J147" s="259">
        <f>ROUND(I147*H147,2)</f>
        <v>0</v>
      </c>
      <c r="K147" s="260"/>
      <c r="L147" s="42"/>
      <c r="M147" s="261" t="s">
        <v>1</v>
      </c>
      <c r="N147" s="262" t="s">
        <v>45</v>
      </c>
      <c r="O147" s="92"/>
      <c r="P147" s="263">
        <f>O147*H147</f>
        <v>0</v>
      </c>
      <c r="Q147" s="263">
        <v>0.00079000000000000001</v>
      </c>
      <c r="R147" s="263">
        <f>Q147*H147</f>
        <v>0.12640000000000001</v>
      </c>
      <c r="S147" s="263">
        <v>1.0000000000000001E-05</v>
      </c>
      <c r="T147" s="264">
        <f>S147*H147</f>
        <v>0.0016000000000000001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65" t="s">
        <v>149</v>
      </c>
      <c r="AT147" s="265" t="s">
        <v>145</v>
      </c>
      <c r="AU147" s="265" t="s">
        <v>96</v>
      </c>
      <c r="AY147" s="16" t="s">
        <v>143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85</v>
      </c>
      <c r="BK147" s="139">
        <f>ROUND(I147*H147,2)</f>
        <v>0</v>
      </c>
      <c r="BL147" s="16" t="s">
        <v>149</v>
      </c>
      <c r="BM147" s="265" t="s">
        <v>175</v>
      </c>
    </row>
    <row r="148" s="12" customFormat="1" ht="22.8" customHeight="1">
      <c r="A148" s="12"/>
      <c r="B148" s="237"/>
      <c r="C148" s="238"/>
      <c r="D148" s="239" t="s">
        <v>79</v>
      </c>
      <c r="E148" s="251" t="s">
        <v>149</v>
      </c>
      <c r="F148" s="251" t="s">
        <v>176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P149</f>
        <v>0</v>
      </c>
      <c r="Q148" s="245"/>
      <c r="R148" s="246">
        <f>R149</f>
        <v>0.087260000000000004</v>
      </c>
      <c r="S148" s="245"/>
      <c r="T148" s="24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85</v>
      </c>
      <c r="AT148" s="249" t="s">
        <v>79</v>
      </c>
      <c r="AU148" s="249" t="s">
        <v>85</v>
      </c>
      <c r="AY148" s="248" t="s">
        <v>143</v>
      </c>
      <c r="BK148" s="250">
        <f>BK149</f>
        <v>0</v>
      </c>
    </row>
    <row r="149" s="2" customFormat="1" ht="16.5" customHeight="1">
      <c r="A149" s="39"/>
      <c r="B149" s="40"/>
      <c r="C149" s="253" t="s">
        <v>177</v>
      </c>
      <c r="D149" s="253" t="s">
        <v>145</v>
      </c>
      <c r="E149" s="254" t="s">
        <v>178</v>
      </c>
      <c r="F149" s="255" t="s">
        <v>179</v>
      </c>
      <c r="G149" s="256" t="s">
        <v>180</v>
      </c>
      <c r="H149" s="257">
        <v>1</v>
      </c>
      <c r="I149" s="258"/>
      <c r="J149" s="259">
        <f>ROUND(I149*H149,2)</f>
        <v>0</v>
      </c>
      <c r="K149" s="260"/>
      <c r="L149" s="42"/>
      <c r="M149" s="261" t="s">
        <v>1</v>
      </c>
      <c r="N149" s="262" t="s">
        <v>45</v>
      </c>
      <c r="O149" s="92"/>
      <c r="P149" s="263">
        <f>O149*H149</f>
        <v>0</v>
      </c>
      <c r="Q149" s="263">
        <v>0.087260000000000004</v>
      </c>
      <c r="R149" s="263">
        <f>Q149*H149</f>
        <v>0.087260000000000004</v>
      </c>
      <c r="S149" s="263">
        <v>0</v>
      </c>
      <c r="T149" s="26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65" t="s">
        <v>149</v>
      </c>
      <c r="AT149" s="265" t="s">
        <v>145</v>
      </c>
      <c r="AU149" s="265" t="s">
        <v>96</v>
      </c>
      <c r="AY149" s="16" t="s">
        <v>143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6" t="s">
        <v>85</v>
      </c>
      <c r="BK149" s="139">
        <f>ROUND(I149*H149,2)</f>
        <v>0</v>
      </c>
      <c r="BL149" s="16" t="s">
        <v>149</v>
      </c>
      <c r="BM149" s="265" t="s">
        <v>181</v>
      </c>
    </row>
    <row r="150" s="12" customFormat="1" ht="22.8" customHeight="1">
      <c r="A150" s="12"/>
      <c r="B150" s="237"/>
      <c r="C150" s="238"/>
      <c r="D150" s="239" t="s">
        <v>79</v>
      </c>
      <c r="E150" s="251" t="s">
        <v>162</v>
      </c>
      <c r="F150" s="251" t="s">
        <v>182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SUM(P151:P156)</f>
        <v>0</v>
      </c>
      <c r="Q150" s="245"/>
      <c r="R150" s="246">
        <f>SUM(R151:R156)</f>
        <v>22.234750000000002</v>
      </c>
      <c r="S150" s="245"/>
      <c r="T150" s="247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85</v>
      </c>
      <c r="AT150" s="249" t="s">
        <v>79</v>
      </c>
      <c r="AU150" s="249" t="s">
        <v>85</v>
      </c>
      <c r="AY150" s="248" t="s">
        <v>143</v>
      </c>
      <c r="BK150" s="250">
        <f>SUM(BK151:BK156)</f>
        <v>0</v>
      </c>
    </row>
    <row r="151" s="2" customFormat="1" ht="21.75" customHeight="1">
      <c r="A151" s="39"/>
      <c r="B151" s="40"/>
      <c r="C151" s="253" t="s">
        <v>167</v>
      </c>
      <c r="D151" s="253" t="s">
        <v>145</v>
      </c>
      <c r="E151" s="254" t="s">
        <v>183</v>
      </c>
      <c r="F151" s="255" t="s">
        <v>184</v>
      </c>
      <c r="G151" s="256" t="s">
        <v>185</v>
      </c>
      <c r="H151" s="257">
        <v>95</v>
      </c>
      <c r="I151" s="258"/>
      <c r="J151" s="259">
        <f>ROUND(I151*H151,2)</f>
        <v>0</v>
      </c>
      <c r="K151" s="260"/>
      <c r="L151" s="42"/>
      <c r="M151" s="261" t="s">
        <v>1</v>
      </c>
      <c r="N151" s="262" t="s">
        <v>45</v>
      </c>
      <c r="O151" s="92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65" t="s">
        <v>149</v>
      </c>
      <c r="AT151" s="265" t="s">
        <v>145</v>
      </c>
      <c r="AU151" s="265" t="s">
        <v>96</v>
      </c>
      <c r="AY151" s="16" t="s">
        <v>143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85</v>
      </c>
      <c r="BK151" s="139">
        <f>ROUND(I151*H151,2)</f>
        <v>0</v>
      </c>
      <c r="BL151" s="16" t="s">
        <v>149</v>
      </c>
      <c r="BM151" s="265" t="s">
        <v>186</v>
      </c>
    </row>
    <row r="152" s="2" customFormat="1" ht="16.5" customHeight="1">
      <c r="A152" s="39"/>
      <c r="B152" s="40"/>
      <c r="C152" s="253" t="s">
        <v>187</v>
      </c>
      <c r="D152" s="253" t="s">
        <v>145</v>
      </c>
      <c r="E152" s="254" t="s">
        <v>188</v>
      </c>
      <c r="F152" s="255" t="s">
        <v>189</v>
      </c>
      <c r="G152" s="256" t="s">
        <v>185</v>
      </c>
      <c r="H152" s="257">
        <v>95</v>
      </c>
      <c r="I152" s="258"/>
      <c r="J152" s="259">
        <f>ROUND(I152*H152,2)</f>
        <v>0</v>
      </c>
      <c r="K152" s="260"/>
      <c r="L152" s="42"/>
      <c r="M152" s="261" t="s">
        <v>1</v>
      </c>
      <c r="N152" s="262" t="s">
        <v>45</v>
      </c>
      <c r="O152" s="92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65" t="s">
        <v>149</v>
      </c>
      <c r="AT152" s="265" t="s">
        <v>145</v>
      </c>
      <c r="AU152" s="265" t="s">
        <v>96</v>
      </c>
      <c r="AY152" s="16" t="s">
        <v>143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85</v>
      </c>
      <c r="BK152" s="139">
        <f>ROUND(I152*H152,2)</f>
        <v>0</v>
      </c>
      <c r="BL152" s="16" t="s">
        <v>149</v>
      </c>
      <c r="BM152" s="265" t="s">
        <v>190</v>
      </c>
    </row>
    <row r="153" s="2" customFormat="1" ht="16.5" customHeight="1">
      <c r="A153" s="39"/>
      <c r="B153" s="40"/>
      <c r="C153" s="253" t="s">
        <v>191</v>
      </c>
      <c r="D153" s="253" t="s">
        <v>145</v>
      </c>
      <c r="E153" s="254" t="s">
        <v>192</v>
      </c>
      <c r="F153" s="255" t="s">
        <v>193</v>
      </c>
      <c r="G153" s="256" t="s">
        <v>185</v>
      </c>
      <c r="H153" s="257">
        <v>95</v>
      </c>
      <c r="I153" s="258"/>
      <c r="J153" s="259">
        <f>ROUND(I153*H153,2)</f>
        <v>0</v>
      </c>
      <c r="K153" s="260"/>
      <c r="L153" s="42"/>
      <c r="M153" s="261" t="s">
        <v>1</v>
      </c>
      <c r="N153" s="262" t="s">
        <v>45</v>
      </c>
      <c r="O153" s="92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65" t="s">
        <v>149</v>
      </c>
      <c r="AT153" s="265" t="s">
        <v>145</v>
      </c>
      <c r="AU153" s="265" t="s">
        <v>96</v>
      </c>
      <c r="AY153" s="16" t="s">
        <v>143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85</v>
      </c>
      <c r="BK153" s="139">
        <f>ROUND(I153*H153,2)</f>
        <v>0</v>
      </c>
      <c r="BL153" s="16" t="s">
        <v>149</v>
      </c>
      <c r="BM153" s="265" t="s">
        <v>194</v>
      </c>
    </row>
    <row r="154" s="2" customFormat="1" ht="21.75" customHeight="1">
      <c r="A154" s="39"/>
      <c r="B154" s="40"/>
      <c r="C154" s="253" t="s">
        <v>195</v>
      </c>
      <c r="D154" s="253" t="s">
        <v>145</v>
      </c>
      <c r="E154" s="254" t="s">
        <v>196</v>
      </c>
      <c r="F154" s="255" t="s">
        <v>197</v>
      </c>
      <c r="G154" s="256" t="s">
        <v>185</v>
      </c>
      <c r="H154" s="257">
        <v>95</v>
      </c>
      <c r="I154" s="258"/>
      <c r="J154" s="259">
        <f>ROUND(I154*H154,2)</f>
        <v>0</v>
      </c>
      <c r="K154" s="260"/>
      <c r="L154" s="42"/>
      <c r="M154" s="261" t="s">
        <v>1</v>
      </c>
      <c r="N154" s="262" t="s">
        <v>45</v>
      </c>
      <c r="O154" s="92"/>
      <c r="P154" s="263">
        <f>O154*H154</f>
        <v>0</v>
      </c>
      <c r="Q154" s="263">
        <v>0.084250000000000005</v>
      </c>
      <c r="R154" s="263">
        <f>Q154*H154</f>
        <v>8.0037500000000001</v>
      </c>
      <c r="S154" s="263">
        <v>0</v>
      </c>
      <c r="T154" s="26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65" t="s">
        <v>149</v>
      </c>
      <c r="AT154" s="265" t="s">
        <v>145</v>
      </c>
      <c r="AU154" s="265" t="s">
        <v>96</v>
      </c>
      <c r="AY154" s="16" t="s">
        <v>143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85</v>
      </c>
      <c r="BK154" s="139">
        <f>ROUND(I154*H154,2)</f>
        <v>0</v>
      </c>
      <c r="BL154" s="16" t="s">
        <v>149</v>
      </c>
      <c r="BM154" s="265" t="s">
        <v>198</v>
      </c>
    </row>
    <row r="155" s="2" customFormat="1" ht="16.5" customHeight="1">
      <c r="A155" s="39"/>
      <c r="B155" s="40"/>
      <c r="C155" s="266" t="s">
        <v>199</v>
      </c>
      <c r="D155" s="266" t="s">
        <v>163</v>
      </c>
      <c r="E155" s="267" t="s">
        <v>200</v>
      </c>
      <c r="F155" s="268" t="s">
        <v>201</v>
      </c>
      <c r="G155" s="269" t="s">
        <v>185</v>
      </c>
      <c r="H155" s="270">
        <v>101.65000000000001</v>
      </c>
      <c r="I155" s="271"/>
      <c r="J155" s="272">
        <f>ROUND(I155*H155,2)</f>
        <v>0</v>
      </c>
      <c r="K155" s="273"/>
      <c r="L155" s="274"/>
      <c r="M155" s="275" t="s">
        <v>1</v>
      </c>
      <c r="N155" s="276" t="s">
        <v>45</v>
      </c>
      <c r="O155" s="92"/>
      <c r="P155" s="263">
        <f>O155*H155</f>
        <v>0</v>
      </c>
      <c r="Q155" s="263">
        <v>0.14000000000000001</v>
      </c>
      <c r="R155" s="263">
        <f>Q155*H155</f>
        <v>14.231000000000002</v>
      </c>
      <c r="S155" s="263">
        <v>0</v>
      </c>
      <c r="T155" s="26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65" t="s">
        <v>167</v>
      </c>
      <c r="AT155" s="265" t="s">
        <v>163</v>
      </c>
      <c r="AU155" s="265" t="s">
        <v>96</v>
      </c>
      <c r="AY155" s="16" t="s">
        <v>143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6" t="s">
        <v>85</v>
      </c>
      <c r="BK155" s="139">
        <f>ROUND(I155*H155,2)</f>
        <v>0</v>
      </c>
      <c r="BL155" s="16" t="s">
        <v>149</v>
      </c>
      <c r="BM155" s="265" t="s">
        <v>202</v>
      </c>
    </row>
    <row r="156" s="13" customFormat="1">
      <c r="A156" s="13"/>
      <c r="B156" s="277"/>
      <c r="C156" s="278"/>
      <c r="D156" s="279" t="s">
        <v>169</v>
      </c>
      <c r="E156" s="278"/>
      <c r="F156" s="280" t="s">
        <v>203</v>
      </c>
      <c r="G156" s="278"/>
      <c r="H156" s="281">
        <v>101.65000000000001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87" t="s">
        <v>169</v>
      </c>
      <c r="AU156" s="287" t="s">
        <v>96</v>
      </c>
      <c r="AV156" s="13" t="s">
        <v>96</v>
      </c>
      <c r="AW156" s="13" t="s">
        <v>4</v>
      </c>
      <c r="AX156" s="13" t="s">
        <v>85</v>
      </c>
      <c r="AY156" s="287" t="s">
        <v>143</v>
      </c>
    </row>
    <row r="157" s="12" customFormat="1" ht="22.8" customHeight="1">
      <c r="A157" s="12"/>
      <c r="B157" s="237"/>
      <c r="C157" s="238"/>
      <c r="D157" s="239" t="s">
        <v>79</v>
      </c>
      <c r="E157" s="251" t="s">
        <v>172</v>
      </c>
      <c r="F157" s="251" t="s">
        <v>204</v>
      </c>
      <c r="G157" s="238"/>
      <c r="H157" s="238"/>
      <c r="I157" s="241"/>
      <c r="J157" s="252">
        <f>BK157</f>
        <v>0</v>
      </c>
      <c r="K157" s="238"/>
      <c r="L157" s="243"/>
      <c r="M157" s="244"/>
      <c r="N157" s="245"/>
      <c r="O157" s="245"/>
      <c r="P157" s="246">
        <f>SUM(P158:P163)</f>
        <v>0</v>
      </c>
      <c r="Q157" s="245"/>
      <c r="R157" s="246">
        <f>SUM(R158:R163)</f>
        <v>7.9950850000000004</v>
      </c>
      <c r="S157" s="245"/>
      <c r="T157" s="247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8" t="s">
        <v>85</v>
      </c>
      <c r="AT157" s="249" t="s">
        <v>79</v>
      </c>
      <c r="AU157" s="249" t="s">
        <v>85</v>
      </c>
      <c r="AY157" s="248" t="s">
        <v>143</v>
      </c>
      <c r="BK157" s="250">
        <f>SUM(BK158:BK163)</f>
        <v>0</v>
      </c>
    </row>
    <row r="158" s="2" customFormat="1" ht="16.5" customHeight="1">
      <c r="A158" s="39"/>
      <c r="B158" s="40"/>
      <c r="C158" s="253" t="s">
        <v>205</v>
      </c>
      <c r="D158" s="253" t="s">
        <v>145</v>
      </c>
      <c r="E158" s="254" t="s">
        <v>206</v>
      </c>
      <c r="F158" s="255" t="s">
        <v>207</v>
      </c>
      <c r="G158" s="256" t="s">
        <v>185</v>
      </c>
      <c r="H158" s="257">
        <v>90</v>
      </c>
      <c r="I158" s="258"/>
      <c r="J158" s="259">
        <f>ROUND(I158*H158,2)</f>
        <v>0</v>
      </c>
      <c r="K158" s="260"/>
      <c r="L158" s="42"/>
      <c r="M158" s="261" t="s">
        <v>1</v>
      </c>
      <c r="N158" s="262" t="s">
        <v>45</v>
      </c>
      <c r="O158" s="92"/>
      <c r="P158" s="263">
        <f>O158*H158</f>
        <v>0</v>
      </c>
      <c r="Q158" s="263">
        <v>0.0057099999999999998</v>
      </c>
      <c r="R158" s="263">
        <f>Q158*H158</f>
        <v>0.51390000000000002</v>
      </c>
      <c r="S158" s="263">
        <v>0</v>
      </c>
      <c r="T158" s="26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65" t="s">
        <v>149</v>
      </c>
      <c r="AT158" s="265" t="s">
        <v>145</v>
      </c>
      <c r="AU158" s="265" t="s">
        <v>96</v>
      </c>
      <c r="AY158" s="16" t="s">
        <v>143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85</v>
      </c>
      <c r="BK158" s="139">
        <f>ROUND(I158*H158,2)</f>
        <v>0</v>
      </c>
      <c r="BL158" s="16" t="s">
        <v>149</v>
      </c>
      <c r="BM158" s="265" t="s">
        <v>208</v>
      </c>
    </row>
    <row r="159" s="2" customFormat="1" ht="21.75" customHeight="1">
      <c r="A159" s="39"/>
      <c r="B159" s="40"/>
      <c r="C159" s="253" t="s">
        <v>209</v>
      </c>
      <c r="D159" s="253" t="s">
        <v>145</v>
      </c>
      <c r="E159" s="254" t="s">
        <v>210</v>
      </c>
      <c r="F159" s="255" t="s">
        <v>211</v>
      </c>
      <c r="G159" s="256" t="s">
        <v>185</v>
      </c>
      <c r="H159" s="257">
        <v>90</v>
      </c>
      <c r="I159" s="258"/>
      <c r="J159" s="259">
        <f>ROUND(I159*H159,2)</f>
        <v>0</v>
      </c>
      <c r="K159" s="260"/>
      <c r="L159" s="42"/>
      <c r="M159" s="261" t="s">
        <v>1</v>
      </c>
      <c r="N159" s="262" t="s">
        <v>45</v>
      </c>
      <c r="O159" s="92"/>
      <c r="P159" s="263">
        <f>O159*H159</f>
        <v>0</v>
      </c>
      <c r="Q159" s="263">
        <v>0.034500000000000003</v>
      </c>
      <c r="R159" s="263">
        <f>Q159*H159</f>
        <v>3.1050000000000004</v>
      </c>
      <c r="S159" s="263">
        <v>0</v>
      </c>
      <c r="T159" s="26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65" t="s">
        <v>149</v>
      </c>
      <c r="AT159" s="265" t="s">
        <v>145</v>
      </c>
      <c r="AU159" s="265" t="s">
        <v>96</v>
      </c>
      <c r="AY159" s="16" t="s">
        <v>143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6" t="s">
        <v>85</v>
      </c>
      <c r="BK159" s="139">
        <f>ROUND(I159*H159,2)</f>
        <v>0</v>
      </c>
      <c r="BL159" s="16" t="s">
        <v>149</v>
      </c>
      <c r="BM159" s="265" t="s">
        <v>212</v>
      </c>
    </row>
    <row r="160" s="2" customFormat="1" ht="33" customHeight="1">
      <c r="A160" s="39"/>
      <c r="B160" s="40"/>
      <c r="C160" s="253" t="s">
        <v>8</v>
      </c>
      <c r="D160" s="253" t="s">
        <v>145</v>
      </c>
      <c r="E160" s="254" t="s">
        <v>213</v>
      </c>
      <c r="F160" s="255" t="s">
        <v>214</v>
      </c>
      <c r="G160" s="256" t="s">
        <v>185</v>
      </c>
      <c r="H160" s="257">
        <v>287</v>
      </c>
      <c r="I160" s="258"/>
      <c r="J160" s="259">
        <f>ROUND(I160*H160,2)</f>
        <v>0</v>
      </c>
      <c r="K160" s="260"/>
      <c r="L160" s="42"/>
      <c r="M160" s="261" t="s">
        <v>1</v>
      </c>
      <c r="N160" s="262" t="s">
        <v>45</v>
      </c>
      <c r="O160" s="92"/>
      <c r="P160" s="263">
        <f>O160*H160</f>
        <v>0</v>
      </c>
      <c r="Q160" s="263">
        <v>0.0083499999999999998</v>
      </c>
      <c r="R160" s="263">
        <f>Q160*H160</f>
        <v>2.3964499999999997</v>
      </c>
      <c r="S160" s="263">
        <v>0</v>
      </c>
      <c r="T160" s="26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65" t="s">
        <v>149</v>
      </c>
      <c r="AT160" s="265" t="s">
        <v>145</v>
      </c>
      <c r="AU160" s="265" t="s">
        <v>96</v>
      </c>
      <c r="AY160" s="16" t="s">
        <v>143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85</v>
      </c>
      <c r="BK160" s="139">
        <f>ROUND(I160*H160,2)</f>
        <v>0</v>
      </c>
      <c r="BL160" s="16" t="s">
        <v>149</v>
      </c>
      <c r="BM160" s="265" t="s">
        <v>215</v>
      </c>
    </row>
    <row r="161" s="2" customFormat="1" ht="21.75" customHeight="1">
      <c r="A161" s="39"/>
      <c r="B161" s="40"/>
      <c r="C161" s="266" t="s">
        <v>216</v>
      </c>
      <c r="D161" s="266" t="s">
        <v>163</v>
      </c>
      <c r="E161" s="267" t="s">
        <v>217</v>
      </c>
      <c r="F161" s="268" t="s">
        <v>218</v>
      </c>
      <c r="G161" s="269" t="s">
        <v>185</v>
      </c>
      <c r="H161" s="270">
        <v>292.74000000000001</v>
      </c>
      <c r="I161" s="271"/>
      <c r="J161" s="272">
        <f>ROUND(I161*H161,2)</f>
        <v>0</v>
      </c>
      <c r="K161" s="273"/>
      <c r="L161" s="274"/>
      <c r="M161" s="275" t="s">
        <v>1</v>
      </c>
      <c r="N161" s="276" t="s">
        <v>45</v>
      </c>
      <c r="O161" s="92"/>
      <c r="P161" s="263">
        <f>O161*H161</f>
        <v>0</v>
      </c>
      <c r="Q161" s="263">
        <v>0.0015</v>
      </c>
      <c r="R161" s="263">
        <f>Q161*H161</f>
        <v>0.43911</v>
      </c>
      <c r="S161" s="263">
        <v>0</v>
      </c>
      <c r="T161" s="26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65" t="s">
        <v>167</v>
      </c>
      <c r="AT161" s="265" t="s">
        <v>163</v>
      </c>
      <c r="AU161" s="265" t="s">
        <v>96</v>
      </c>
      <c r="AY161" s="16" t="s">
        <v>143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85</v>
      </c>
      <c r="BK161" s="139">
        <f>ROUND(I161*H161,2)</f>
        <v>0</v>
      </c>
      <c r="BL161" s="16" t="s">
        <v>149</v>
      </c>
      <c r="BM161" s="265" t="s">
        <v>219</v>
      </c>
    </row>
    <row r="162" s="13" customFormat="1">
      <c r="A162" s="13"/>
      <c r="B162" s="277"/>
      <c r="C162" s="278"/>
      <c r="D162" s="279" t="s">
        <v>169</v>
      </c>
      <c r="E162" s="278"/>
      <c r="F162" s="280" t="s">
        <v>220</v>
      </c>
      <c r="G162" s="278"/>
      <c r="H162" s="281">
        <v>292.74000000000001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87" t="s">
        <v>169</v>
      </c>
      <c r="AU162" s="287" t="s">
        <v>96</v>
      </c>
      <c r="AV162" s="13" t="s">
        <v>96</v>
      </c>
      <c r="AW162" s="13" t="s">
        <v>4</v>
      </c>
      <c r="AX162" s="13" t="s">
        <v>85</v>
      </c>
      <c r="AY162" s="287" t="s">
        <v>143</v>
      </c>
    </row>
    <row r="163" s="2" customFormat="1" ht="21.75" customHeight="1">
      <c r="A163" s="39"/>
      <c r="B163" s="40"/>
      <c r="C163" s="253" t="s">
        <v>221</v>
      </c>
      <c r="D163" s="253" t="s">
        <v>145</v>
      </c>
      <c r="E163" s="254" t="s">
        <v>222</v>
      </c>
      <c r="F163" s="255" t="s">
        <v>223</v>
      </c>
      <c r="G163" s="256" t="s">
        <v>185</v>
      </c>
      <c r="H163" s="257">
        <v>36.25</v>
      </c>
      <c r="I163" s="258"/>
      <c r="J163" s="259">
        <f>ROUND(I163*H163,2)</f>
        <v>0</v>
      </c>
      <c r="K163" s="260"/>
      <c r="L163" s="42"/>
      <c r="M163" s="261" t="s">
        <v>1</v>
      </c>
      <c r="N163" s="262" t="s">
        <v>45</v>
      </c>
      <c r="O163" s="92"/>
      <c r="P163" s="263">
        <f>O163*H163</f>
        <v>0</v>
      </c>
      <c r="Q163" s="263">
        <v>0.042500000000000003</v>
      </c>
      <c r="R163" s="263">
        <f>Q163*H163</f>
        <v>1.5406250000000001</v>
      </c>
      <c r="S163" s="263">
        <v>0</v>
      </c>
      <c r="T163" s="26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65" t="s">
        <v>149</v>
      </c>
      <c r="AT163" s="265" t="s">
        <v>145</v>
      </c>
      <c r="AU163" s="265" t="s">
        <v>96</v>
      </c>
      <c r="AY163" s="16" t="s">
        <v>143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6" t="s">
        <v>85</v>
      </c>
      <c r="BK163" s="139">
        <f>ROUND(I163*H163,2)</f>
        <v>0</v>
      </c>
      <c r="BL163" s="16" t="s">
        <v>149</v>
      </c>
      <c r="BM163" s="265" t="s">
        <v>224</v>
      </c>
    </row>
    <row r="164" s="12" customFormat="1" ht="22.8" customHeight="1">
      <c r="A164" s="12"/>
      <c r="B164" s="237"/>
      <c r="C164" s="238"/>
      <c r="D164" s="239" t="s">
        <v>79</v>
      </c>
      <c r="E164" s="251" t="s">
        <v>167</v>
      </c>
      <c r="F164" s="251" t="s">
        <v>225</v>
      </c>
      <c r="G164" s="238"/>
      <c r="H164" s="238"/>
      <c r="I164" s="241"/>
      <c r="J164" s="252">
        <f>BK164</f>
        <v>0</v>
      </c>
      <c r="K164" s="238"/>
      <c r="L164" s="243"/>
      <c r="M164" s="244"/>
      <c r="N164" s="245"/>
      <c r="O164" s="245"/>
      <c r="P164" s="246">
        <f>SUM(P165:P167)</f>
        <v>0</v>
      </c>
      <c r="Q164" s="245"/>
      <c r="R164" s="246">
        <f>SUM(R165:R167)</f>
        <v>0.065340000000000009</v>
      </c>
      <c r="S164" s="245"/>
      <c r="T164" s="247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8" t="s">
        <v>85</v>
      </c>
      <c r="AT164" s="249" t="s">
        <v>79</v>
      </c>
      <c r="AU164" s="249" t="s">
        <v>85</v>
      </c>
      <c r="AY164" s="248" t="s">
        <v>143</v>
      </c>
      <c r="BK164" s="250">
        <f>SUM(BK165:BK167)</f>
        <v>0</v>
      </c>
    </row>
    <row r="165" s="2" customFormat="1" ht="21.75" customHeight="1">
      <c r="A165" s="39"/>
      <c r="B165" s="40"/>
      <c r="C165" s="253" t="s">
        <v>226</v>
      </c>
      <c r="D165" s="253" t="s">
        <v>145</v>
      </c>
      <c r="E165" s="254" t="s">
        <v>227</v>
      </c>
      <c r="F165" s="255" t="s">
        <v>228</v>
      </c>
      <c r="G165" s="256" t="s">
        <v>148</v>
      </c>
      <c r="H165" s="257">
        <v>45</v>
      </c>
      <c r="I165" s="258"/>
      <c r="J165" s="259">
        <f>ROUND(I165*H165,2)</f>
        <v>0</v>
      </c>
      <c r="K165" s="260"/>
      <c r="L165" s="42"/>
      <c r="M165" s="261" t="s">
        <v>1</v>
      </c>
      <c r="N165" s="262" t="s">
        <v>45</v>
      </c>
      <c r="O165" s="92"/>
      <c r="P165" s="263">
        <f>O165*H165</f>
        <v>0</v>
      </c>
      <c r="Q165" s="263">
        <v>1.0000000000000001E-05</v>
      </c>
      <c r="R165" s="263">
        <f>Q165*H165</f>
        <v>0.00045000000000000004</v>
      </c>
      <c r="S165" s="263">
        <v>0</v>
      </c>
      <c r="T165" s="26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65" t="s">
        <v>149</v>
      </c>
      <c r="AT165" s="265" t="s">
        <v>145</v>
      </c>
      <c r="AU165" s="265" t="s">
        <v>96</v>
      </c>
      <c r="AY165" s="16" t="s">
        <v>143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6" t="s">
        <v>85</v>
      </c>
      <c r="BK165" s="139">
        <f>ROUND(I165*H165,2)</f>
        <v>0</v>
      </c>
      <c r="BL165" s="16" t="s">
        <v>149</v>
      </c>
      <c r="BM165" s="265" t="s">
        <v>229</v>
      </c>
    </row>
    <row r="166" s="2" customFormat="1" ht="16.5" customHeight="1">
      <c r="A166" s="39"/>
      <c r="B166" s="40"/>
      <c r="C166" s="266" t="s">
        <v>230</v>
      </c>
      <c r="D166" s="266" t="s">
        <v>163</v>
      </c>
      <c r="E166" s="267" t="s">
        <v>231</v>
      </c>
      <c r="F166" s="268" t="s">
        <v>232</v>
      </c>
      <c r="G166" s="269" t="s">
        <v>148</v>
      </c>
      <c r="H166" s="270">
        <v>46.350000000000001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45</v>
      </c>
      <c r="O166" s="92"/>
      <c r="P166" s="263">
        <f>O166*H166</f>
        <v>0</v>
      </c>
      <c r="Q166" s="263">
        <v>0.0014</v>
      </c>
      <c r="R166" s="263">
        <f>Q166*H166</f>
        <v>0.064890000000000003</v>
      </c>
      <c r="S166" s="263">
        <v>0</v>
      </c>
      <c r="T166" s="26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65" t="s">
        <v>167</v>
      </c>
      <c r="AT166" s="265" t="s">
        <v>163</v>
      </c>
      <c r="AU166" s="265" t="s">
        <v>96</v>
      </c>
      <c r="AY166" s="16" t="s">
        <v>143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85</v>
      </c>
      <c r="BK166" s="139">
        <f>ROUND(I166*H166,2)</f>
        <v>0</v>
      </c>
      <c r="BL166" s="16" t="s">
        <v>149</v>
      </c>
      <c r="BM166" s="265" t="s">
        <v>233</v>
      </c>
    </row>
    <row r="167" s="13" customFormat="1">
      <c r="A167" s="13"/>
      <c r="B167" s="277"/>
      <c r="C167" s="278"/>
      <c r="D167" s="279" t="s">
        <v>169</v>
      </c>
      <c r="E167" s="278"/>
      <c r="F167" s="280" t="s">
        <v>234</v>
      </c>
      <c r="G167" s="278"/>
      <c r="H167" s="281">
        <v>46.350000000000001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87" t="s">
        <v>169</v>
      </c>
      <c r="AU167" s="287" t="s">
        <v>96</v>
      </c>
      <c r="AV167" s="13" t="s">
        <v>96</v>
      </c>
      <c r="AW167" s="13" t="s">
        <v>4</v>
      </c>
      <c r="AX167" s="13" t="s">
        <v>85</v>
      </c>
      <c r="AY167" s="287" t="s">
        <v>143</v>
      </c>
    </row>
    <row r="168" s="12" customFormat="1" ht="22.8" customHeight="1">
      <c r="A168" s="12"/>
      <c r="B168" s="237"/>
      <c r="C168" s="238"/>
      <c r="D168" s="239" t="s">
        <v>79</v>
      </c>
      <c r="E168" s="251" t="s">
        <v>187</v>
      </c>
      <c r="F168" s="251" t="s">
        <v>235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SUM(P169:P177)</f>
        <v>0</v>
      </c>
      <c r="Q168" s="245"/>
      <c r="R168" s="246">
        <f>SUM(R169:R177)</f>
        <v>26.133500000000002</v>
      </c>
      <c r="S168" s="245"/>
      <c r="T168" s="247">
        <f>SUM(T169:T177)</f>
        <v>43.016750000000002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85</v>
      </c>
      <c r="AT168" s="249" t="s">
        <v>79</v>
      </c>
      <c r="AU168" s="249" t="s">
        <v>85</v>
      </c>
      <c r="AY168" s="248" t="s">
        <v>143</v>
      </c>
      <c r="BK168" s="250">
        <f>SUM(BK169:BK177)</f>
        <v>0</v>
      </c>
    </row>
    <row r="169" s="2" customFormat="1" ht="21.75" customHeight="1">
      <c r="A169" s="39"/>
      <c r="B169" s="40"/>
      <c r="C169" s="253" t="s">
        <v>236</v>
      </c>
      <c r="D169" s="253" t="s">
        <v>145</v>
      </c>
      <c r="E169" s="254" t="s">
        <v>237</v>
      </c>
      <c r="F169" s="255" t="s">
        <v>238</v>
      </c>
      <c r="G169" s="256" t="s">
        <v>148</v>
      </c>
      <c r="H169" s="257">
        <v>160</v>
      </c>
      <c r="I169" s="258"/>
      <c r="J169" s="259">
        <f>ROUND(I169*H169,2)</f>
        <v>0</v>
      </c>
      <c r="K169" s="260"/>
      <c r="L169" s="42"/>
      <c r="M169" s="261" t="s">
        <v>1</v>
      </c>
      <c r="N169" s="262" t="s">
        <v>45</v>
      </c>
      <c r="O169" s="92"/>
      <c r="P169" s="263">
        <f>O169*H169</f>
        <v>0</v>
      </c>
      <c r="Q169" s="263">
        <v>0.11934</v>
      </c>
      <c r="R169" s="263">
        <f>Q169*H169</f>
        <v>19.0944</v>
      </c>
      <c r="S169" s="263">
        <v>0</v>
      </c>
      <c r="T169" s="26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65" t="s">
        <v>149</v>
      </c>
      <c r="AT169" s="265" t="s">
        <v>145</v>
      </c>
      <c r="AU169" s="265" t="s">
        <v>96</v>
      </c>
      <c r="AY169" s="16" t="s">
        <v>143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85</v>
      </c>
      <c r="BK169" s="139">
        <f>ROUND(I169*H169,2)</f>
        <v>0</v>
      </c>
      <c r="BL169" s="16" t="s">
        <v>149</v>
      </c>
      <c r="BM169" s="265" t="s">
        <v>239</v>
      </c>
    </row>
    <row r="170" s="2" customFormat="1" ht="16.5" customHeight="1">
      <c r="A170" s="39"/>
      <c r="B170" s="40"/>
      <c r="C170" s="266" t="s">
        <v>7</v>
      </c>
      <c r="D170" s="266" t="s">
        <v>163</v>
      </c>
      <c r="E170" s="267" t="s">
        <v>240</v>
      </c>
      <c r="F170" s="268" t="s">
        <v>241</v>
      </c>
      <c r="G170" s="269" t="s">
        <v>148</v>
      </c>
      <c r="H170" s="270">
        <v>160</v>
      </c>
      <c r="I170" s="271"/>
      <c r="J170" s="272">
        <f>ROUND(I170*H170,2)</f>
        <v>0</v>
      </c>
      <c r="K170" s="273"/>
      <c r="L170" s="274"/>
      <c r="M170" s="275" t="s">
        <v>1</v>
      </c>
      <c r="N170" s="276" t="s">
        <v>45</v>
      </c>
      <c r="O170" s="92"/>
      <c r="P170" s="263">
        <f>O170*H170</f>
        <v>0</v>
      </c>
      <c r="Q170" s="263">
        <v>0.028000000000000001</v>
      </c>
      <c r="R170" s="263">
        <f>Q170*H170</f>
        <v>4.4800000000000004</v>
      </c>
      <c r="S170" s="263">
        <v>0</v>
      </c>
      <c r="T170" s="26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65" t="s">
        <v>167</v>
      </c>
      <c r="AT170" s="265" t="s">
        <v>163</v>
      </c>
      <c r="AU170" s="265" t="s">
        <v>96</v>
      </c>
      <c r="AY170" s="16" t="s">
        <v>143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85</v>
      </c>
      <c r="BK170" s="139">
        <f>ROUND(I170*H170,2)</f>
        <v>0</v>
      </c>
      <c r="BL170" s="16" t="s">
        <v>149</v>
      </c>
      <c r="BM170" s="265" t="s">
        <v>242</v>
      </c>
    </row>
    <row r="171" s="2" customFormat="1" ht="16.5" customHeight="1">
      <c r="A171" s="39"/>
      <c r="B171" s="40"/>
      <c r="C171" s="253" t="s">
        <v>243</v>
      </c>
      <c r="D171" s="253" t="s">
        <v>145</v>
      </c>
      <c r="E171" s="254" t="s">
        <v>244</v>
      </c>
      <c r="F171" s="255" t="s">
        <v>245</v>
      </c>
      <c r="G171" s="256" t="s">
        <v>148</v>
      </c>
      <c r="H171" s="257">
        <v>160</v>
      </c>
      <c r="I171" s="258"/>
      <c r="J171" s="259">
        <f>ROUND(I171*H171,2)</f>
        <v>0</v>
      </c>
      <c r="K171" s="260"/>
      <c r="L171" s="42"/>
      <c r="M171" s="261" t="s">
        <v>1</v>
      </c>
      <c r="N171" s="262" t="s">
        <v>45</v>
      </c>
      <c r="O171" s="92"/>
      <c r="P171" s="263">
        <f>O171*H171</f>
        <v>0</v>
      </c>
      <c r="Q171" s="263">
        <v>3.0000000000000001E-05</v>
      </c>
      <c r="R171" s="263">
        <f>Q171*H171</f>
        <v>0.0048000000000000004</v>
      </c>
      <c r="S171" s="263">
        <v>0</v>
      </c>
      <c r="T171" s="26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65" t="s">
        <v>149</v>
      </c>
      <c r="AT171" s="265" t="s">
        <v>145</v>
      </c>
      <c r="AU171" s="265" t="s">
        <v>96</v>
      </c>
      <c r="AY171" s="16" t="s">
        <v>143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85</v>
      </c>
      <c r="BK171" s="139">
        <f>ROUND(I171*H171,2)</f>
        <v>0</v>
      </c>
      <c r="BL171" s="16" t="s">
        <v>149</v>
      </c>
      <c r="BM171" s="265" t="s">
        <v>246</v>
      </c>
    </row>
    <row r="172" s="2" customFormat="1" ht="16.5" customHeight="1">
      <c r="A172" s="39"/>
      <c r="B172" s="40"/>
      <c r="C172" s="253" t="s">
        <v>247</v>
      </c>
      <c r="D172" s="253" t="s">
        <v>145</v>
      </c>
      <c r="E172" s="254" t="s">
        <v>248</v>
      </c>
      <c r="F172" s="255" t="s">
        <v>249</v>
      </c>
      <c r="G172" s="256" t="s">
        <v>180</v>
      </c>
      <c r="H172" s="257">
        <v>1</v>
      </c>
      <c r="I172" s="258"/>
      <c r="J172" s="259">
        <f>ROUND(I172*H172,2)</f>
        <v>0</v>
      </c>
      <c r="K172" s="260"/>
      <c r="L172" s="42"/>
      <c r="M172" s="261" t="s">
        <v>1</v>
      </c>
      <c r="N172" s="262" t="s">
        <v>45</v>
      </c>
      <c r="O172" s="92"/>
      <c r="P172" s="263">
        <f>O172*H172</f>
        <v>0</v>
      </c>
      <c r="Q172" s="263">
        <v>0</v>
      </c>
      <c r="R172" s="263">
        <f>Q172*H172</f>
        <v>0</v>
      </c>
      <c r="S172" s="263">
        <v>0.33800000000000002</v>
      </c>
      <c r="T172" s="264">
        <f>S172*H172</f>
        <v>0.33800000000000002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65" t="s">
        <v>149</v>
      </c>
      <c r="AT172" s="265" t="s">
        <v>145</v>
      </c>
      <c r="AU172" s="265" t="s">
        <v>96</v>
      </c>
      <c r="AY172" s="16" t="s">
        <v>143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6" t="s">
        <v>85</v>
      </c>
      <c r="BK172" s="139">
        <f>ROUND(I172*H172,2)</f>
        <v>0</v>
      </c>
      <c r="BL172" s="16" t="s">
        <v>149</v>
      </c>
      <c r="BM172" s="265" t="s">
        <v>250</v>
      </c>
    </row>
    <row r="173" s="2" customFormat="1" ht="33" customHeight="1">
      <c r="A173" s="39"/>
      <c r="B173" s="40"/>
      <c r="C173" s="253" t="s">
        <v>251</v>
      </c>
      <c r="D173" s="253" t="s">
        <v>145</v>
      </c>
      <c r="E173" s="254" t="s">
        <v>252</v>
      </c>
      <c r="F173" s="255" t="s">
        <v>253</v>
      </c>
      <c r="G173" s="256" t="s">
        <v>153</v>
      </c>
      <c r="H173" s="257">
        <v>10.5</v>
      </c>
      <c r="I173" s="258"/>
      <c r="J173" s="259">
        <f>ROUND(I173*H173,2)</f>
        <v>0</v>
      </c>
      <c r="K173" s="260"/>
      <c r="L173" s="42"/>
      <c r="M173" s="261" t="s">
        <v>1</v>
      </c>
      <c r="N173" s="262" t="s">
        <v>45</v>
      </c>
      <c r="O173" s="92"/>
      <c r="P173" s="263">
        <f>O173*H173</f>
        <v>0</v>
      </c>
      <c r="Q173" s="263">
        <v>0</v>
      </c>
      <c r="R173" s="263">
        <f>Q173*H173</f>
        <v>0</v>
      </c>
      <c r="S173" s="263">
        <v>2.2000000000000002</v>
      </c>
      <c r="T173" s="264">
        <f>S173*H173</f>
        <v>23.100000000000001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65" t="s">
        <v>149</v>
      </c>
      <c r="AT173" s="265" t="s">
        <v>145</v>
      </c>
      <c r="AU173" s="265" t="s">
        <v>96</v>
      </c>
      <c r="AY173" s="16" t="s">
        <v>143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85</v>
      </c>
      <c r="BK173" s="139">
        <f>ROUND(I173*H173,2)</f>
        <v>0</v>
      </c>
      <c r="BL173" s="16" t="s">
        <v>149</v>
      </c>
      <c r="BM173" s="265" t="s">
        <v>254</v>
      </c>
    </row>
    <row r="174" s="2" customFormat="1" ht="21.75" customHeight="1">
      <c r="A174" s="39"/>
      <c r="B174" s="40"/>
      <c r="C174" s="253" t="s">
        <v>255</v>
      </c>
      <c r="D174" s="253" t="s">
        <v>145</v>
      </c>
      <c r="E174" s="254" t="s">
        <v>256</v>
      </c>
      <c r="F174" s="255" t="s">
        <v>257</v>
      </c>
      <c r="G174" s="256" t="s">
        <v>185</v>
      </c>
      <c r="H174" s="257">
        <v>70</v>
      </c>
      <c r="I174" s="258"/>
      <c r="J174" s="259">
        <f>ROUND(I174*H174,2)</f>
        <v>0</v>
      </c>
      <c r="K174" s="260"/>
      <c r="L174" s="42"/>
      <c r="M174" s="261" t="s">
        <v>1</v>
      </c>
      <c r="N174" s="262" t="s">
        <v>45</v>
      </c>
      <c r="O174" s="92"/>
      <c r="P174" s="263">
        <f>O174*H174</f>
        <v>0</v>
      </c>
      <c r="Q174" s="263">
        <v>0</v>
      </c>
      <c r="R174" s="263">
        <f>Q174*H174</f>
        <v>0</v>
      </c>
      <c r="S174" s="263">
        <v>0.19</v>
      </c>
      <c r="T174" s="264">
        <f>S174*H174</f>
        <v>13.300000000000001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65" t="s">
        <v>149</v>
      </c>
      <c r="AT174" s="265" t="s">
        <v>145</v>
      </c>
      <c r="AU174" s="265" t="s">
        <v>96</v>
      </c>
      <c r="AY174" s="16" t="s">
        <v>143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85</v>
      </c>
      <c r="BK174" s="139">
        <f>ROUND(I174*H174,2)</f>
        <v>0</v>
      </c>
      <c r="BL174" s="16" t="s">
        <v>149</v>
      </c>
      <c r="BM174" s="265" t="s">
        <v>258</v>
      </c>
    </row>
    <row r="175" s="2" customFormat="1" ht="21.75" customHeight="1">
      <c r="A175" s="39"/>
      <c r="B175" s="40"/>
      <c r="C175" s="253" t="s">
        <v>259</v>
      </c>
      <c r="D175" s="253" t="s">
        <v>145</v>
      </c>
      <c r="E175" s="254" t="s">
        <v>260</v>
      </c>
      <c r="F175" s="255" t="s">
        <v>261</v>
      </c>
      <c r="G175" s="256" t="s">
        <v>185</v>
      </c>
      <c r="H175" s="257">
        <v>90</v>
      </c>
      <c r="I175" s="258"/>
      <c r="J175" s="259">
        <f>ROUND(I175*H175,2)</f>
        <v>0</v>
      </c>
      <c r="K175" s="260"/>
      <c r="L175" s="42"/>
      <c r="M175" s="261" t="s">
        <v>1</v>
      </c>
      <c r="N175" s="262" t="s">
        <v>45</v>
      </c>
      <c r="O175" s="92"/>
      <c r="P175" s="263">
        <f>O175*H175</f>
        <v>0</v>
      </c>
      <c r="Q175" s="263">
        <v>0</v>
      </c>
      <c r="R175" s="263">
        <f>Q175*H175</f>
        <v>0</v>
      </c>
      <c r="S175" s="263">
        <v>0.045999999999999999</v>
      </c>
      <c r="T175" s="264">
        <f>S175*H175</f>
        <v>4.1399999999999997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65" t="s">
        <v>149</v>
      </c>
      <c r="AT175" s="265" t="s">
        <v>145</v>
      </c>
      <c r="AU175" s="265" t="s">
        <v>96</v>
      </c>
      <c r="AY175" s="16" t="s">
        <v>143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6" t="s">
        <v>85</v>
      </c>
      <c r="BK175" s="139">
        <f>ROUND(I175*H175,2)</f>
        <v>0</v>
      </c>
      <c r="BL175" s="16" t="s">
        <v>149</v>
      </c>
      <c r="BM175" s="265" t="s">
        <v>262</v>
      </c>
    </row>
    <row r="176" s="2" customFormat="1" ht="33" customHeight="1">
      <c r="A176" s="39"/>
      <c r="B176" s="40"/>
      <c r="C176" s="253" t="s">
        <v>263</v>
      </c>
      <c r="D176" s="253" t="s">
        <v>145</v>
      </c>
      <c r="E176" s="254" t="s">
        <v>264</v>
      </c>
      <c r="F176" s="255" t="s">
        <v>265</v>
      </c>
      <c r="G176" s="256" t="s">
        <v>185</v>
      </c>
      <c r="H176" s="257">
        <v>36.25</v>
      </c>
      <c r="I176" s="258"/>
      <c r="J176" s="259">
        <f>ROUND(I176*H176,2)</f>
        <v>0</v>
      </c>
      <c r="K176" s="260"/>
      <c r="L176" s="42"/>
      <c r="M176" s="261" t="s">
        <v>1</v>
      </c>
      <c r="N176" s="262" t="s">
        <v>45</v>
      </c>
      <c r="O176" s="92"/>
      <c r="P176" s="263">
        <f>O176*H176</f>
        <v>0</v>
      </c>
      <c r="Q176" s="263">
        <v>0</v>
      </c>
      <c r="R176" s="263">
        <f>Q176*H176</f>
        <v>0</v>
      </c>
      <c r="S176" s="263">
        <v>0.058999999999999997</v>
      </c>
      <c r="T176" s="264">
        <f>S176*H176</f>
        <v>2.1387499999999999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65" t="s">
        <v>149</v>
      </c>
      <c r="AT176" s="265" t="s">
        <v>145</v>
      </c>
      <c r="AU176" s="265" t="s">
        <v>96</v>
      </c>
      <c r="AY176" s="16" t="s">
        <v>143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85</v>
      </c>
      <c r="BK176" s="139">
        <f>ROUND(I176*H176,2)</f>
        <v>0</v>
      </c>
      <c r="BL176" s="16" t="s">
        <v>149</v>
      </c>
      <c r="BM176" s="265" t="s">
        <v>266</v>
      </c>
    </row>
    <row r="177" s="2" customFormat="1" ht="21.75" customHeight="1">
      <c r="A177" s="39"/>
      <c r="B177" s="40"/>
      <c r="C177" s="253" t="s">
        <v>267</v>
      </c>
      <c r="D177" s="253" t="s">
        <v>145</v>
      </c>
      <c r="E177" s="254" t="s">
        <v>268</v>
      </c>
      <c r="F177" s="255" t="s">
        <v>269</v>
      </c>
      <c r="G177" s="256" t="s">
        <v>185</v>
      </c>
      <c r="H177" s="257">
        <v>287</v>
      </c>
      <c r="I177" s="258"/>
      <c r="J177" s="259">
        <f>ROUND(I177*H177,2)</f>
        <v>0</v>
      </c>
      <c r="K177" s="260"/>
      <c r="L177" s="42"/>
      <c r="M177" s="261" t="s">
        <v>1</v>
      </c>
      <c r="N177" s="262" t="s">
        <v>45</v>
      </c>
      <c r="O177" s="92"/>
      <c r="P177" s="263">
        <f>O177*H177</f>
        <v>0</v>
      </c>
      <c r="Q177" s="263">
        <v>0.0088999999999999999</v>
      </c>
      <c r="R177" s="263">
        <f>Q177*H177</f>
        <v>2.5543</v>
      </c>
      <c r="S177" s="263">
        <v>0</v>
      </c>
      <c r="T177" s="26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65" t="s">
        <v>149</v>
      </c>
      <c r="AT177" s="265" t="s">
        <v>145</v>
      </c>
      <c r="AU177" s="265" t="s">
        <v>96</v>
      </c>
      <c r="AY177" s="16" t="s">
        <v>143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6" t="s">
        <v>85</v>
      </c>
      <c r="BK177" s="139">
        <f>ROUND(I177*H177,2)</f>
        <v>0</v>
      </c>
      <c r="BL177" s="16" t="s">
        <v>149</v>
      </c>
      <c r="BM177" s="265" t="s">
        <v>270</v>
      </c>
    </row>
    <row r="178" s="12" customFormat="1" ht="22.8" customHeight="1">
      <c r="A178" s="12"/>
      <c r="B178" s="237"/>
      <c r="C178" s="238"/>
      <c r="D178" s="239" t="s">
        <v>79</v>
      </c>
      <c r="E178" s="251" t="s">
        <v>271</v>
      </c>
      <c r="F178" s="251" t="s">
        <v>272</v>
      </c>
      <c r="G178" s="238"/>
      <c r="H178" s="238"/>
      <c r="I178" s="241"/>
      <c r="J178" s="252">
        <f>BK178</f>
        <v>0</v>
      </c>
      <c r="K178" s="238"/>
      <c r="L178" s="243"/>
      <c r="M178" s="244"/>
      <c r="N178" s="245"/>
      <c r="O178" s="245"/>
      <c r="P178" s="246">
        <f>SUM(P179:P183)</f>
        <v>0</v>
      </c>
      <c r="Q178" s="245"/>
      <c r="R178" s="246">
        <f>SUM(R179:R183)</f>
        <v>0</v>
      </c>
      <c r="S178" s="245"/>
      <c r="T178" s="247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8" t="s">
        <v>85</v>
      </c>
      <c r="AT178" s="249" t="s">
        <v>79</v>
      </c>
      <c r="AU178" s="249" t="s">
        <v>85</v>
      </c>
      <c r="AY178" s="248" t="s">
        <v>143</v>
      </c>
      <c r="BK178" s="250">
        <f>SUM(BK179:BK183)</f>
        <v>0</v>
      </c>
    </row>
    <row r="179" s="2" customFormat="1" ht="16.5" customHeight="1">
      <c r="A179" s="39"/>
      <c r="B179" s="40"/>
      <c r="C179" s="253" t="s">
        <v>273</v>
      </c>
      <c r="D179" s="253" t="s">
        <v>145</v>
      </c>
      <c r="E179" s="254" t="s">
        <v>274</v>
      </c>
      <c r="F179" s="255" t="s">
        <v>275</v>
      </c>
      <c r="G179" s="256" t="s">
        <v>166</v>
      </c>
      <c r="H179" s="257">
        <v>79.944999999999993</v>
      </c>
      <c r="I179" s="258"/>
      <c r="J179" s="259">
        <f>ROUND(I179*H179,2)</f>
        <v>0</v>
      </c>
      <c r="K179" s="260"/>
      <c r="L179" s="42"/>
      <c r="M179" s="261" t="s">
        <v>1</v>
      </c>
      <c r="N179" s="262" t="s">
        <v>45</v>
      </c>
      <c r="O179" s="92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65" t="s">
        <v>149</v>
      </c>
      <c r="AT179" s="265" t="s">
        <v>145</v>
      </c>
      <c r="AU179" s="265" t="s">
        <v>96</v>
      </c>
      <c r="AY179" s="16" t="s">
        <v>143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6" t="s">
        <v>85</v>
      </c>
      <c r="BK179" s="139">
        <f>ROUND(I179*H179,2)</f>
        <v>0</v>
      </c>
      <c r="BL179" s="16" t="s">
        <v>149</v>
      </c>
      <c r="BM179" s="265" t="s">
        <v>276</v>
      </c>
    </row>
    <row r="180" s="2" customFormat="1" ht="21.75" customHeight="1">
      <c r="A180" s="39"/>
      <c r="B180" s="40"/>
      <c r="C180" s="253" t="s">
        <v>277</v>
      </c>
      <c r="D180" s="253" t="s">
        <v>145</v>
      </c>
      <c r="E180" s="254" t="s">
        <v>278</v>
      </c>
      <c r="F180" s="255" t="s">
        <v>279</v>
      </c>
      <c r="G180" s="256" t="s">
        <v>166</v>
      </c>
      <c r="H180" s="257">
        <v>1598.9000000000001</v>
      </c>
      <c r="I180" s="258"/>
      <c r="J180" s="259">
        <f>ROUND(I180*H180,2)</f>
        <v>0</v>
      </c>
      <c r="K180" s="260"/>
      <c r="L180" s="42"/>
      <c r="M180" s="261" t="s">
        <v>1</v>
      </c>
      <c r="N180" s="262" t="s">
        <v>45</v>
      </c>
      <c r="O180" s="92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65" t="s">
        <v>149</v>
      </c>
      <c r="AT180" s="265" t="s">
        <v>145</v>
      </c>
      <c r="AU180" s="265" t="s">
        <v>96</v>
      </c>
      <c r="AY180" s="16" t="s">
        <v>143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85</v>
      </c>
      <c r="BK180" s="139">
        <f>ROUND(I180*H180,2)</f>
        <v>0</v>
      </c>
      <c r="BL180" s="16" t="s">
        <v>149</v>
      </c>
      <c r="BM180" s="265" t="s">
        <v>280</v>
      </c>
    </row>
    <row r="181" s="13" customFormat="1">
      <c r="A181" s="13"/>
      <c r="B181" s="277"/>
      <c r="C181" s="278"/>
      <c r="D181" s="279" t="s">
        <v>169</v>
      </c>
      <c r="E181" s="278"/>
      <c r="F181" s="280" t="s">
        <v>281</v>
      </c>
      <c r="G181" s="278"/>
      <c r="H181" s="281">
        <v>1598.9000000000001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7" t="s">
        <v>169</v>
      </c>
      <c r="AU181" s="287" t="s">
        <v>96</v>
      </c>
      <c r="AV181" s="13" t="s">
        <v>96</v>
      </c>
      <c r="AW181" s="13" t="s">
        <v>4</v>
      </c>
      <c r="AX181" s="13" t="s">
        <v>85</v>
      </c>
      <c r="AY181" s="287" t="s">
        <v>143</v>
      </c>
    </row>
    <row r="182" s="2" customFormat="1" ht="21.75" customHeight="1">
      <c r="A182" s="39"/>
      <c r="B182" s="40"/>
      <c r="C182" s="253" t="s">
        <v>282</v>
      </c>
      <c r="D182" s="253" t="s">
        <v>145</v>
      </c>
      <c r="E182" s="254" t="s">
        <v>283</v>
      </c>
      <c r="F182" s="255" t="s">
        <v>284</v>
      </c>
      <c r="G182" s="256" t="s">
        <v>166</v>
      </c>
      <c r="H182" s="257">
        <v>79.944999999999993</v>
      </c>
      <c r="I182" s="258"/>
      <c r="J182" s="259">
        <f>ROUND(I182*H182,2)</f>
        <v>0</v>
      </c>
      <c r="K182" s="260"/>
      <c r="L182" s="42"/>
      <c r="M182" s="261" t="s">
        <v>1</v>
      </c>
      <c r="N182" s="262" t="s">
        <v>45</v>
      </c>
      <c r="O182" s="92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65" t="s">
        <v>149</v>
      </c>
      <c r="AT182" s="265" t="s">
        <v>145</v>
      </c>
      <c r="AU182" s="265" t="s">
        <v>96</v>
      </c>
      <c r="AY182" s="16" t="s">
        <v>143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85</v>
      </c>
      <c r="BK182" s="139">
        <f>ROUND(I182*H182,2)</f>
        <v>0</v>
      </c>
      <c r="BL182" s="16" t="s">
        <v>149</v>
      </c>
      <c r="BM182" s="265" t="s">
        <v>285</v>
      </c>
    </row>
    <row r="183" s="2" customFormat="1" ht="21.75" customHeight="1">
      <c r="A183" s="39"/>
      <c r="B183" s="40"/>
      <c r="C183" s="253" t="s">
        <v>286</v>
      </c>
      <c r="D183" s="253" t="s">
        <v>145</v>
      </c>
      <c r="E183" s="254" t="s">
        <v>287</v>
      </c>
      <c r="F183" s="255" t="s">
        <v>288</v>
      </c>
      <c r="G183" s="256" t="s">
        <v>166</v>
      </c>
      <c r="H183" s="257">
        <v>79.944999999999993</v>
      </c>
      <c r="I183" s="258"/>
      <c r="J183" s="259">
        <f>ROUND(I183*H183,2)</f>
        <v>0</v>
      </c>
      <c r="K183" s="260"/>
      <c r="L183" s="42"/>
      <c r="M183" s="261" t="s">
        <v>1</v>
      </c>
      <c r="N183" s="262" t="s">
        <v>45</v>
      </c>
      <c r="O183" s="92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65" t="s">
        <v>149</v>
      </c>
      <c r="AT183" s="265" t="s">
        <v>145</v>
      </c>
      <c r="AU183" s="265" t="s">
        <v>96</v>
      </c>
      <c r="AY183" s="16" t="s">
        <v>143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85</v>
      </c>
      <c r="BK183" s="139">
        <f>ROUND(I183*H183,2)</f>
        <v>0</v>
      </c>
      <c r="BL183" s="16" t="s">
        <v>149</v>
      </c>
      <c r="BM183" s="265" t="s">
        <v>289</v>
      </c>
    </row>
    <row r="184" s="12" customFormat="1" ht="25.92" customHeight="1">
      <c r="A184" s="12"/>
      <c r="B184" s="237"/>
      <c r="C184" s="238"/>
      <c r="D184" s="239" t="s">
        <v>79</v>
      </c>
      <c r="E184" s="240" t="s">
        <v>290</v>
      </c>
      <c r="F184" s="240" t="s">
        <v>291</v>
      </c>
      <c r="G184" s="238"/>
      <c r="H184" s="238"/>
      <c r="I184" s="241"/>
      <c r="J184" s="242">
        <f>BK184</f>
        <v>0</v>
      </c>
      <c r="K184" s="238"/>
      <c r="L184" s="243"/>
      <c r="M184" s="244"/>
      <c r="N184" s="245"/>
      <c r="O184" s="245"/>
      <c r="P184" s="246">
        <f>P185+P195+P198</f>
        <v>0</v>
      </c>
      <c r="Q184" s="245"/>
      <c r="R184" s="246">
        <f>R185+R195+R198</f>
        <v>0.59060000000000001</v>
      </c>
      <c r="S184" s="245"/>
      <c r="T184" s="247">
        <f>T185+T195+T198</f>
        <v>0.12678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96</v>
      </c>
      <c r="AT184" s="249" t="s">
        <v>79</v>
      </c>
      <c r="AU184" s="249" t="s">
        <v>80</v>
      </c>
      <c r="AY184" s="248" t="s">
        <v>143</v>
      </c>
      <c r="BK184" s="250">
        <f>BK185+BK195+BK198</f>
        <v>0</v>
      </c>
    </row>
    <row r="185" s="12" customFormat="1" ht="22.8" customHeight="1">
      <c r="A185" s="12"/>
      <c r="B185" s="237"/>
      <c r="C185" s="238"/>
      <c r="D185" s="239" t="s">
        <v>79</v>
      </c>
      <c r="E185" s="251" t="s">
        <v>292</v>
      </c>
      <c r="F185" s="251" t="s">
        <v>293</v>
      </c>
      <c r="G185" s="238"/>
      <c r="H185" s="238"/>
      <c r="I185" s="241"/>
      <c r="J185" s="252">
        <f>BK185</f>
        <v>0</v>
      </c>
      <c r="K185" s="238"/>
      <c r="L185" s="243"/>
      <c r="M185" s="244"/>
      <c r="N185" s="245"/>
      <c r="O185" s="245"/>
      <c r="P185" s="246">
        <f>SUM(P186:P194)</f>
        <v>0</v>
      </c>
      <c r="Q185" s="245"/>
      <c r="R185" s="246">
        <f>SUM(R186:R194)</f>
        <v>0.51500000000000001</v>
      </c>
      <c r="S185" s="245"/>
      <c r="T185" s="247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8" t="s">
        <v>96</v>
      </c>
      <c r="AT185" s="249" t="s">
        <v>79</v>
      </c>
      <c r="AU185" s="249" t="s">
        <v>85</v>
      </c>
      <c r="AY185" s="248" t="s">
        <v>143</v>
      </c>
      <c r="BK185" s="250">
        <f>SUM(BK186:BK194)</f>
        <v>0</v>
      </c>
    </row>
    <row r="186" s="2" customFormat="1" ht="21.75" customHeight="1">
      <c r="A186" s="39"/>
      <c r="B186" s="40"/>
      <c r="C186" s="253" t="s">
        <v>294</v>
      </c>
      <c r="D186" s="253" t="s">
        <v>145</v>
      </c>
      <c r="E186" s="254" t="s">
        <v>295</v>
      </c>
      <c r="F186" s="255" t="s">
        <v>296</v>
      </c>
      <c r="G186" s="256" t="s">
        <v>185</v>
      </c>
      <c r="H186" s="257">
        <v>377</v>
      </c>
      <c r="I186" s="258"/>
      <c r="J186" s="259">
        <f>ROUND(I186*H186,2)</f>
        <v>0</v>
      </c>
      <c r="K186" s="260"/>
      <c r="L186" s="42"/>
      <c r="M186" s="261" t="s">
        <v>1</v>
      </c>
      <c r="N186" s="262" t="s">
        <v>45</v>
      </c>
      <c r="O186" s="92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65" t="s">
        <v>216</v>
      </c>
      <c r="AT186" s="265" t="s">
        <v>145</v>
      </c>
      <c r="AU186" s="265" t="s">
        <v>96</v>
      </c>
      <c r="AY186" s="16" t="s">
        <v>143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85</v>
      </c>
      <c r="BK186" s="139">
        <f>ROUND(I186*H186,2)</f>
        <v>0</v>
      </c>
      <c r="BL186" s="16" t="s">
        <v>216</v>
      </c>
      <c r="BM186" s="265" t="s">
        <v>297</v>
      </c>
    </row>
    <row r="187" s="13" customFormat="1">
      <c r="A187" s="13"/>
      <c r="B187" s="277"/>
      <c r="C187" s="278"/>
      <c r="D187" s="279" t="s">
        <v>169</v>
      </c>
      <c r="E187" s="288" t="s">
        <v>1</v>
      </c>
      <c r="F187" s="280" t="s">
        <v>298</v>
      </c>
      <c r="G187" s="278"/>
      <c r="H187" s="281">
        <v>377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87" t="s">
        <v>169</v>
      </c>
      <c r="AU187" s="287" t="s">
        <v>96</v>
      </c>
      <c r="AV187" s="13" t="s">
        <v>96</v>
      </c>
      <c r="AW187" s="13" t="s">
        <v>32</v>
      </c>
      <c r="AX187" s="13" t="s">
        <v>80</v>
      </c>
      <c r="AY187" s="287" t="s">
        <v>143</v>
      </c>
    </row>
    <row r="188" s="14" customFormat="1">
      <c r="A188" s="14"/>
      <c r="B188" s="289"/>
      <c r="C188" s="290"/>
      <c r="D188" s="279" t="s">
        <v>169</v>
      </c>
      <c r="E188" s="291" t="s">
        <v>1</v>
      </c>
      <c r="F188" s="292" t="s">
        <v>299</v>
      </c>
      <c r="G188" s="290"/>
      <c r="H188" s="293">
        <v>377</v>
      </c>
      <c r="I188" s="294"/>
      <c r="J188" s="290"/>
      <c r="K188" s="290"/>
      <c r="L188" s="295"/>
      <c r="M188" s="296"/>
      <c r="N188" s="297"/>
      <c r="O188" s="297"/>
      <c r="P188" s="297"/>
      <c r="Q188" s="297"/>
      <c r="R188" s="297"/>
      <c r="S188" s="297"/>
      <c r="T188" s="29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9" t="s">
        <v>169</v>
      </c>
      <c r="AU188" s="299" t="s">
        <v>96</v>
      </c>
      <c r="AV188" s="14" t="s">
        <v>149</v>
      </c>
      <c r="AW188" s="14" t="s">
        <v>32</v>
      </c>
      <c r="AX188" s="14" t="s">
        <v>85</v>
      </c>
      <c r="AY188" s="299" t="s">
        <v>143</v>
      </c>
    </row>
    <row r="189" s="2" customFormat="1" ht="21.75" customHeight="1">
      <c r="A189" s="39"/>
      <c r="B189" s="40"/>
      <c r="C189" s="266" t="s">
        <v>300</v>
      </c>
      <c r="D189" s="266" t="s">
        <v>163</v>
      </c>
      <c r="E189" s="267" t="s">
        <v>301</v>
      </c>
      <c r="F189" s="268" t="s">
        <v>302</v>
      </c>
      <c r="G189" s="269" t="s">
        <v>303</v>
      </c>
      <c r="H189" s="270">
        <v>377</v>
      </c>
      <c r="I189" s="271"/>
      <c r="J189" s="272">
        <f>ROUND(I189*H189,2)</f>
        <v>0</v>
      </c>
      <c r="K189" s="273"/>
      <c r="L189" s="274"/>
      <c r="M189" s="275" t="s">
        <v>1</v>
      </c>
      <c r="N189" s="276" t="s">
        <v>45</v>
      </c>
      <c r="O189" s="92"/>
      <c r="P189" s="263">
        <f>O189*H189</f>
        <v>0</v>
      </c>
      <c r="Q189" s="263">
        <v>0.001</v>
      </c>
      <c r="R189" s="263">
        <f>Q189*H189</f>
        <v>0.377</v>
      </c>
      <c r="S189" s="263">
        <v>0</v>
      </c>
      <c r="T189" s="26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65" t="s">
        <v>286</v>
      </c>
      <c r="AT189" s="265" t="s">
        <v>163</v>
      </c>
      <c r="AU189" s="265" t="s">
        <v>96</v>
      </c>
      <c r="AY189" s="16" t="s">
        <v>143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6" t="s">
        <v>85</v>
      </c>
      <c r="BK189" s="139">
        <f>ROUND(I189*H189,2)</f>
        <v>0</v>
      </c>
      <c r="BL189" s="16" t="s">
        <v>216</v>
      </c>
      <c r="BM189" s="265" t="s">
        <v>304</v>
      </c>
    </row>
    <row r="190" s="2" customFormat="1" ht="21.75" customHeight="1">
      <c r="A190" s="39"/>
      <c r="B190" s="40"/>
      <c r="C190" s="253" t="s">
        <v>305</v>
      </c>
      <c r="D190" s="253" t="s">
        <v>145</v>
      </c>
      <c r="E190" s="254" t="s">
        <v>306</v>
      </c>
      <c r="F190" s="255" t="s">
        <v>307</v>
      </c>
      <c r="G190" s="256" t="s">
        <v>148</v>
      </c>
      <c r="H190" s="257">
        <v>145</v>
      </c>
      <c r="I190" s="258"/>
      <c r="J190" s="259">
        <f>ROUND(I190*H190,2)</f>
        <v>0</v>
      </c>
      <c r="K190" s="260"/>
      <c r="L190" s="42"/>
      <c r="M190" s="261" t="s">
        <v>1</v>
      </c>
      <c r="N190" s="262" t="s">
        <v>45</v>
      </c>
      <c r="O190" s="92"/>
      <c r="P190" s="263">
        <f>O190*H190</f>
        <v>0</v>
      </c>
      <c r="Q190" s="263">
        <v>4.0000000000000003E-05</v>
      </c>
      <c r="R190" s="263">
        <f>Q190*H190</f>
        <v>0.0058000000000000005</v>
      </c>
      <c r="S190" s="263">
        <v>0</v>
      </c>
      <c r="T190" s="26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65" t="s">
        <v>216</v>
      </c>
      <c r="AT190" s="265" t="s">
        <v>145</v>
      </c>
      <c r="AU190" s="265" t="s">
        <v>96</v>
      </c>
      <c r="AY190" s="16" t="s">
        <v>143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6" t="s">
        <v>85</v>
      </c>
      <c r="BK190" s="139">
        <f>ROUND(I190*H190,2)</f>
        <v>0</v>
      </c>
      <c r="BL190" s="16" t="s">
        <v>216</v>
      </c>
      <c r="BM190" s="265" t="s">
        <v>308</v>
      </c>
    </row>
    <row r="191" s="2" customFormat="1" ht="16.5" customHeight="1">
      <c r="A191" s="39"/>
      <c r="B191" s="40"/>
      <c r="C191" s="266" t="s">
        <v>309</v>
      </c>
      <c r="D191" s="266" t="s">
        <v>163</v>
      </c>
      <c r="E191" s="267" t="s">
        <v>310</v>
      </c>
      <c r="F191" s="268" t="s">
        <v>311</v>
      </c>
      <c r="G191" s="269" t="s">
        <v>148</v>
      </c>
      <c r="H191" s="270">
        <v>145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45</v>
      </c>
      <c r="O191" s="92"/>
      <c r="P191" s="263">
        <f>O191*H191</f>
        <v>0</v>
      </c>
      <c r="Q191" s="263">
        <v>0.00012</v>
      </c>
      <c r="R191" s="263">
        <f>Q191*H191</f>
        <v>0.017399999999999999</v>
      </c>
      <c r="S191" s="263">
        <v>0</v>
      </c>
      <c r="T191" s="26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65" t="s">
        <v>286</v>
      </c>
      <c r="AT191" s="265" t="s">
        <v>163</v>
      </c>
      <c r="AU191" s="265" t="s">
        <v>96</v>
      </c>
      <c r="AY191" s="16" t="s">
        <v>143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85</v>
      </c>
      <c r="BK191" s="139">
        <f>ROUND(I191*H191,2)</f>
        <v>0</v>
      </c>
      <c r="BL191" s="16" t="s">
        <v>216</v>
      </c>
      <c r="BM191" s="265" t="s">
        <v>312</v>
      </c>
    </row>
    <row r="192" s="2" customFormat="1" ht="21.75" customHeight="1">
      <c r="A192" s="39"/>
      <c r="B192" s="40"/>
      <c r="C192" s="253" t="s">
        <v>313</v>
      </c>
      <c r="D192" s="253" t="s">
        <v>145</v>
      </c>
      <c r="E192" s="254" t="s">
        <v>314</v>
      </c>
      <c r="F192" s="255" t="s">
        <v>315</v>
      </c>
      <c r="G192" s="256" t="s">
        <v>185</v>
      </c>
      <c r="H192" s="257">
        <v>287</v>
      </c>
      <c r="I192" s="258"/>
      <c r="J192" s="259">
        <f>ROUND(I192*H192,2)</f>
        <v>0</v>
      </c>
      <c r="K192" s="260"/>
      <c r="L192" s="42"/>
      <c r="M192" s="261" t="s">
        <v>1</v>
      </c>
      <c r="N192" s="262" t="s">
        <v>45</v>
      </c>
      <c r="O192" s="92"/>
      <c r="P192" s="263">
        <f>O192*H192</f>
        <v>0</v>
      </c>
      <c r="Q192" s="263">
        <v>4.0000000000000003E-05</v>
      </c>
      <c r="R192" s="263">
        <f>Q192*H192</f>
        <v>0.011480000000000001</v>
      </c>
      <c r="S192" s="263">
        <v>0</v>
      </c>
      <c r="T192" s="26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65" t="s">
        <v>149</v>
      </c>
      <c r="AT192" s="265" t="s">
        <v>145</v>
      </c>
      <c r="AU192" s="265" t="s">
        <v>96</v>
      </c>
      <c r="AY192" s="16" t="s">
        <v>143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6" t="s">
        <v>85</v>
      </c>
      <c r="BK192" s="139">
        <f>ROUND(I192*H192,2)</f>
        <v>0</v>
      </c>
      <c r="BL192" s="16" t="s">
        <v>149</v>
      </c>
      <c r="BM192" s="265" t="s">
        <v>316</v>
      </c>
    </row>
    <row r="193" s="2" customFormat="1" ht="21.75" customHeight="1">
      <c r="A193" s="39"/>
      <c r="B193" s="40"/>
      <c r="C193" s="266" t="s">
        <v>317</v>
      </c>
      <c r="D193" s="266" t="s">
        <v>163</v>
      </c>
      <c r="E193" s="267" t="s">
        <v>318</v>
      </c>
      <c r="F193" s="268" t="s">
        <v>319</v>
      </c>
      <c r="G193" s="269" t="s">
        <v>185</v>
      </c>
      <c r="H193" s="270">
        <v>344.39999999999998</v>
      </c>
      <c r="I193" s="271"/>
      <c r="J193" s="272">
        <f>ROUND(I193*H193,2)</f>
        <v>0</v>
      </c>
      <c r="K193" s="273"/>
      <c r="L193" s="274"/>
      <c r="M193" s="275" t="s">
        <v>1</v>
      </c>
      <c r="N193" s="276" t="s">
        <v>45</v>
      </c>
      <c r="O193" s="92"/>
      <c r="P193" s="263">
        <f>O193*H193</f>
        <v>0</v>
      </c>
      <c r="Q193" s="263">
        <v>0.00029999999999999997</v>
      </c>
      <c r="R193" s="263">
        <f>Q193*H193</f>
        <v>0.10331999999999998</v>
      </c>
      <c r="S193" s="263">
        <v>0</v>
      </c>
      <c r="T193" s="26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65" t="s">
        <v>167</v>
      </c>
      <c r="AT193" s="265" t="s">
        <v>163</v>
      </c>
      <c r="AU193" s="265" t="s">
        <v>96</v>
      </c>
      <c r="AY193" s="16" t="s">
        <v>143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6" t="s">
        <v>85</v>
      </c>
      <c r="BK193" s="139">
        <f>ROUND(I193*H193,2)</f>
        <v>0</v>
      </c>
      <c r="BL193" s="16" t="s">
        <v>149</v>
      </c>
      <c r="BM193" s="265" t="s">
        <v>320</v>
      </c>
    </row>
    <row r="194" s="13" customFormat="1">
      <c r="A194" s="13"/>
      <c r="B194" s="277"/>
      <c r="C194" s="278"/>
      <c r="D194" s="279" t="s">
        <v>169</v>
      </c>
      <c r="E194" s="278"/>
      <c r="F194" s="280" t="s">
        <v>321</v>
      </c>
      <c r="G194" s="278"/>
      <c r="H194" s="281">
        <v>344.39999999999998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7" t="s">
        <v>169</v>
      </c>
      <c r="AU194" s="287" t="s">
        <v>96</v>
      </c>
      <c r="AV194" s="13" t="s">
        <v>96</v>
      </c>
      <c r="AW194" s="13" t="s">
        <v>4</v>
      </c>
      <c r="AX194" s="13" t="s">
        <v>85</v>
      </c>
      <c r="AY194" s="287" t="s">
        <v>143</v>
      </c>
    </row>
    <row r="195" s="12" customFormat="1" ht="22.8" customHeight="1">
      <c r="A195" s="12"/>
      <c r="B195" s="237"/>
      <c r="C195" s="238"/>
      <c r="D195" s="239" t="s">
        <v>79</v>
      </c>
      <c r="E195" s="251" t="s">
        <v>322</v>
      </c>
      <c r="F195" s="251" t="s">
        <v>323</v>
      </c>
      <c r="G195" s="238"/>
      <c r="H195" s="238"/>
      <c r="I195" s="241"/>
      <c r="J195" s="252">
        <f>BK195</f>
        <v>0</v>
      </c>
      <c r="K195" s="238"/>
      <c r="L195" s="243"/>
      <c r="M195" s="244"/>
      <c r="N195" s="245"/>
      <c r="O195" s="245"/>
      <c r="P195" s="246">
        <f>SUM(P196:P197)</f>
        <v>0</v>
      </c>
      <c r="Q195" s="245"/>
      <c r="R195" s="246">
        <f>SUM(R196:R197)</f>
        <v>0.0090000000000000011</v>
      </c>
      <c r="S195" s="245"/>
      <c r="T195" s="247">
        <f>SUM(T196:T197)</f>
        <v>0.12678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8" t="s">
        <v>96</v>
      </c>
      <c r="AT195" s="249" t="s">
        <v>79</v>
      </c>
      <c r="AU195" s="249" t="s">
        <v>85</v>
      </c>
      <c r="AY195" s="248" t="s">
        <v>143</v>
      </c>
      <c r="BK195" s="250">
        <f>SUM(BK196:BK197)</f>
        <v>0</v>
      </c>
    </row>
    <row r="196" s="2" customFormat="1" ht="21.75" customHeight="1">
      <c r="A196" s="39"/>
      <c r="B196" s="40"/>
      <c r="C196" s="253" t="s">
        <v>324</v>
      </c>
      <c r="D196" s="253" t="s">
        <v>145</v>
      </c>
      <c r="E196" s="254" t="s">
        <v>325</v>
      </c>
      <c r="F196" s="255" t="s">
        <v>326</v>
      </c>
      <c r="G196" s="256" t="s">
        <v>327</v>
      </c>
      <c r="H196" s="257">
        <v>6</v>
      </c>
      <c r="I196" s="258"/>
      <c r="J196" s="259">
        <f>ROUND(I196*H196,2)</f>
        <v>0</v>
      </c>
      <c r="K196" s="260"/>
      <c r="L196" s="42"/>
      <c r="M196" s="261" t="s">
        <v>1</v>
      </c>
      <c r="N196" s="262" t="s">
        <v>45</v>
      </c>
      <c r="O196" s="92"/>
      <c r="P196" s="263">
        <f>O196*H196</f>
        <v>0</v>
      </c>
      <c r="Q196" s="263">
        <v>0.0015</v>
      </c>
      <c r="R196" s="263">
        <f>Q196*H196</f>
        <v>0.0090000000000000011</v>
      </c>
      <c r="S196" s="263">
        <v>0</v>
      </c>
      <c r="T196" s="26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65" t="s">
        <v>216</v>
      </c>
      <c r="AT196" s="265" t="s">
        <v>145</v>
      </c>
      <c r="AU196" s="265" t="s">
        <v>96</v>
      </c>
      <c r="AY196" s="16" t="s">
        <v>143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6" t="s">
        <v>85</v>
      </c>
      <c r="BK196" s="139">
        <f>ROUND(I196*H196,2)</f>
        <v>0</v>
      </c>
      <c r="BL196" s="16" t="s">
        <v>216</v>
      </c>
      <c r="BM196" s="265" t="s">
        <v>328</v>
      </c>
    </row>
    <row r="197" s="2" customFormat="1" ht="16.5" customHeight="1">
      <c r="A197" s="39"/>
      <c r="B197" s="40"/>
      <c r="C197" s="253" t="s">
        <v>329</v>
      </c>
      <c r="D197" s="253" t="s">
        <v>145</v>
      </c>
      <c r="E197" s="254" t="s">
        <v>330</v>
      </c>
      <c r="F197" s="255" t="s">
        <v>331</v>
      </c>
      <c r="G197" s="256" t="s">
        <v>327</v>
      </c>
      <c r="H197" s="257">
        <v>6</v>
      </c>
      <c r="I197" s="258"/>
      <c r="J197" s="259">
        <f>ROUND(I197*H197,2)</f>
        <v>0</v>
      </c>
      <c r="K197" s="260"/>
      <c r="L197" s="42"/>
      <c r="M197" s="261" t="s">
        <v>1</v>
      </c>
      <c r="N197" s="262" t="s">
        <v>45</v>
      </c>
      <c r="O197" s="92"/>
      <c r="P197" s="263">
        <f>O197*H197</f>
        <v>0</v>
      </c>
      <c r="Q197" s="263">
        <v>0</v>
      </c>
      <c r="R197" s="263">
        <f>Q197*H197</f>
        <v>0</v>
      </c>
      <c r="S197" s="263">
        <v>0.021129999999999999</v>
      </c>
      <c r="T197" s="264">
        <f>S197*H197</f>
        <v>0.12678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65" t="s">
        <v>216</v>
      </c>
      <c r="AT197" s="265" t="s">
        <v>145</v>
      </c>
      <c r="AU197" s="265" t="s">
        <v>96</v>
      </c>
      <c r="AY197" s="16" t="s">
        <v>143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85</v>
      </c>
      <c r="BK197" s="139">
        <f>ROUND(I197*H197,2)</f>
        <v>0</v>
      </c>
      <c r="BL197" s="16" t="s">
        <v>216</v>
      </c>
      <c r="BM197" s="265" t="s">
        <v>332</v>
      </c>
    </row>
    <row r="198" s="12" customFormat="1" ht="22.8" customHeight="1">
      <c r="A198" s="12"/>
      <c r="B198" s="237"/>
      <c r="C198" s="238"/>
      <c r="D198" s="239" t="s">
        <v>79</v>
      </c>
      <c r="E198" s="251" t="s">
        <v>333</v>
      </c>
      <c r="F198" s="251" t="s">
        <v>334</v>
      </c>
      <c r="G198" s="238"/>
      <c r="H198" s="238"/>
      <c r="I198" s="241"/>
      <c r="J198" s="252">
        <f>BK198</f>
        <v>0</v>
      </c>
      <c r="K198" s="238"/>
      <c r="L198" s="243"/>
      <c r="M198" s="244"/>
      <c r="N198" s="245"/>
      <c r="O198" s="245"/>
      <c r="P198" s="246">
        <f>SUM(P199:P201)</f>
        <v>0</v>
      </c>
      <c r="Q198" s="245"/>
      <c r="R198" s="246">
        <f>SUM(R199:R201)</f>
        <v>0.066600000000000006</v>
      </c>
      <c r="S198" s="245"/>
      <c r="T198" s="247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8" t="s">
        <v>96</v>
      </c>
      <c r="AT198" s="249" t="s">
        <v>79</v>
      </c>
      <c r="AU198" s="249" t="s">
        <v>85</v>
      </c>
      <c r="AY198" s="248" t="s">
        <v>143</v>
      </c>
      <c r="BK198" s="250">
        <f>SUM(BK199:BK201)</f>
        <v>0</v>
      </c>
    </row>
    <row r="199" s="2" customFormat="1" ht="21.75" customHeight="1">
      <c r="A199" s="39"/>
      <c r="B199" s="40"/>
      <c r="C199" s="253" t="s">
        <v>335</v>
      </c>
      <c r="D199" s="253" t="s">
        <v>145</v>
      </c>
      <c r="E199" s="254" t="s">
        <v>336</v>
      </c>
      <c r="F199" s="255" t="s">
        <v>337</v>
      </c>
      <c r="G199" s="256" t="s">
        <v>185</v>
      </c>
      <c r="H199" s="257">
        <v>90</v>
      </c>
      <c r="I199" s="258"/>
      <c r="J199" s="259">
        <f>ROUND(I199*H199,2)</f>
        <v>0</v>
      </c>
      <c r="K199" s="260"/>
      <c r="L199" s="42"/>
      <c r="M199" s="261" t="s">
        <v>1</v>
      </c>
      <c r="N199" s="262" t="s">
        <v>45</v>
      </c>
      <c r="O199" s="92"/>
      <c r="P199" s="263">
        <f>O199*H199</f>
        <v>0</v>
      </c>
      <c r="Q199" s="263">
        <v>0.00021000000000000001</v>
      </c>
      <c r="R199" s="263">
        <f>Q199*H199</f>
        <v>0.0189</v>
      </c>
      <c r="S199" s="263">
        <v>0</v>
      </c>
      <c r="T199" s="26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65" t="s">
        <v>216</v>
      </c>
      <c r="AT199" s="265" t="s">
        <v>145</v>
      </c>
      <c r="AU199" s="265" t="s">
        <v>96</v>
      </c>
      <c r="AY199" s="16" t="s">
        <v>143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85</v>
      </c>
      <c r="BK199" s="139">
        <f>ROUND(I199*H199,2)</f>
        <v>0</v>
      </c>
      <c r="BL199" s="16" t="s">
        <v>216</v>
      </c>
      <c r="BM199" s="265" t="s">
        <v>338</v>
      </c>
    </row>
    <row r="200" s="2" customFormat="1" ht="16.5" customHeight="1">
      <c r="A200" s="39"/>
      <c r="B200" s="40"/>
      <c r="C200" s="253" t="s">
        <v>339</v>
      </c>
      <c r="D200" s="253" t="s">
        <v>145</v>
      </c>
      <c r="E200" s="254" t="s">
        <v>340</v>
      </c>
      <c r="F200" s="255" t="s">
        <v>341</v>
      </c>
      <c r="G200" s="256" t="s">
        <v>185</v>
      </c>
      <c r="H200" s="257">
        <v>90</v>
      </c>
      <c r="I200" s="258"/>
      <c r="J200" s="259">
        <f>ROUND(I200*H200,2)</f>
        <v>0</v>
      </c>
      <c r="K200" s="260"/>
      <c r="L200" s="42"/>
      <c r="M200" s="261" t="s">
        <v>1</v>
      </c>
      <c r="N200" s="262" t="s">
        <v>45</v>
      </c>
      <c r="O200" s="92"/>
      <c r="P200" s="263">
        <f>O200*H200</f>
        <v>0</v>
      </c>
      <c r="Q200" s="263">
        <v>0.00020000000000000001</v>
      </c>
      <c r="R200" s="263">
        <f>Q200*H200</f>
        <v>0.018000000000000002</v>
      </c>
      <c r="S200" s="263">
        <v>0</v>
      </c>
      <c r="T200" s="26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65" t="s">
        <v>216</v>
      </c>
      <c r="AT200" s="265" t="s">
        <v>145</v>
      </c>
      <c r="AU200" s="265" t="s">
        <v>96</v>
      </c>
      <c r="AY200" s="16" t="s">
        <v>143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85</v>
      </c>
      <c r="BK200" s="139">
        <f>ROUND(I200*H200,2)</f>
        <v>0</v>
      </c>
      <c r="BL200" s="16" t="s">
        <v>216</v>
      </c>
      <c r="BM200" s="265" t="s">
        <v>342</v>
      </c>
    </row>
    <row r="201" s="2" customFormat="1" ht="21.75" customHeight="1">
      <c r="A201" s="39"/>
      <c r="B201" s="40"/>
      <c r="C201" s="253" t="s">
        <v>343</v>
      </c>
      <c r="D201" s="253" t="s">
        <v>145</v>
      </c>
      <c r="E201" s="254" t="s">
        <v>344</v>
      </c>
      <c r="F201" s="255" t="s">
        <v>345</v>
      </c>
      <c r="G201" s="256" t="s">
        <v>185</v>
      </c>
      <c r="H201" s="257">
        <v>90</v>
      </c>
      <c r="I201" s="258"/>
      <c r="J201" s="259">
        <f>ROUND(I201*H201,2)</f>
        <v>0</v>
      </c>
      <c r="K201" s="260"/>
      <c r="L201" s="42"/>
      <c r="M201" s="261" t="s">
        <v>1</v>
      </c>
      <c r="N201" s="262" t="s">
        <v>45</v>
      </c>
      <c r="O201" s="92"/>
      <c r="P201" s="263">
        <f>O201*H201</f>
        <v>0</v>
      </c>
      <c r="Q201" s="263">
        <v>0.00033</v>
      </c>
      <c r="R201" s="263">
        <f>Q201*H201</f>
        <v>0.029700000000000001</v>
      </c>
      <c r="S201" s="263">
        <v>0</v>
      </c>
      <c r="T201" s="26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65" t="s">
        <v>216</v>
      </c>
      <c r="AT201" s="265" t="s">
        <v>145</v>
      </c>
      <c r="AU201" s="265" t="s">
        <v>96</v>
      </c>
      <c r="AY201" s="16" t="s">
        <v>143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85</v>
      </c>
      <c r="BK201" s="139">
        <f>ROUND(I201*H201,2)</f>
        <v>0</v>
      </c>
      <c r="BL201" s="16" t="s">
        <v>216</v>
      </c>
      <c r="BM201" s="265" t="s">
        <v>346</v>
      </c>
    </row>
    <row r="202" s="12" customFormat="1" ht="25.92" customHeight="1">
      <c r="A202" s="12"/>
      <c r="B202" s="237"/>
      <c r="C202" s="238"/>
      <c r="D202" s="239" t="s">
        <v>79</v>
      </c>
      <c r="E202" s="240" t="s">
        <v>163</v>
      </c>
      <c r="F202" s="240" t="s">
        <v>347</v>
      </c>
      <c r="G202" s="238"/>
      <c r="H202" s="238"/>
      <c r="I202" s="241"/>
      <c r="J202" s="242">
        <f>BK202</f>
        <v>0</v>
      </c>
      <c r="K202" s="238"/>
      <c r="L202" s="243"/>
      <c r="M202" s="244"/>
      <c r="N202" s="245"/>
      <c r="O202" s="245"/>
      <c r="P202" s="246">
        <f>P203</f>
        <v>0</v>
      </c>
      <c r="Q202" s="245"/>
      <c r="R202" s="246">
        <f>R203</f>
        <v>0</v>
      </c>
      <c r="S202" s="245"/>
      <c r="T202" s="247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48" t="s">
        <v>155</v>
      </c>
      <c r="AT202" s="249" t="s">
        <v>79</v>
      </c>
      <c r="AU202" s="249" t="s">
        <v>80</v>
      </c>
      <c r="AY202" s="248" t="s">
        <v>143</v>
      </c>
      <c r="BK202" s="250">
        <f>BK203</f>
        <v>0</v>
      </c>
    </row>
    <row r="203" s="12" customFormat="1" ht="22.8" customHeight="1">
      <c r="A203" s="12"/>
      <c r="B203" s="237"/>
      <c r="C203" s="238"/>
      <c r="D203" s="239" t="s">
        <v>79</v>
      </c>
      <c r="E203" s="251" t="s">
        <v>348</v>
      </c>
      <c r="F203" s="251" t="s">
        <v>349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P204</f>
        <v>0</v>
      </c>
      <c r="Q203" s="245"/>
      <c r="R203" s="246">
        <f>R204</f>
        <v>0</v>
      </c>
      <c r="S203" s="245"/>
      <c r="T203" s="247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155</v>
      </c>
      <c r="AT203" s="249" t="s">
        <v>79</v>
      </c>
      <c r="AU203" s="249" t="s">
        <v>85</v>
      </c>
      <c r="AY203" s="248" t="s">
        <v>143</v>
      </c>
      <c r="BK203" s="250">
        <f>BK204</f>
        <v>0</v>
      </c>
    </row>
    <row r="204" s="2" customFormat="1" ht="21.75" customHeight="1">
      <c r="A204" s="39"/>
      <c r="B204" s="40"/>
      <c r="C204" s="253" t="s">
        <v>350</v>
      </c>
      <c r="D204" s="253" t="s">
        <v>145</v>
      </c>
      <c r="E204" s="254" t="s">
        <v>351</v>
      </c>
      <c r="F204" s="255" t="s">
        <v>352</v>
      </c>
      <c r="G204" s="256" t="s">
        <v>148</v>
      </c>
      <c r="H204" s="257">
        <v>45</v>
      </c>
      <c r="I204" s="258"/>
      <c r="J204" s="259">
        <f>ROUND(I204*H204,2)</f>
        <v>0</v>
      </c>
      <c r="K204" s="260"/>
      <c r="L204" s="42"/>
      <c r="M204" s="300" t="s">
        <v>1</v>
      </c>
      <c r="N204" s="301" t="s">
        <v>45</v>
      </c>
      <c r="O204" s="302"/>
      <c r="P204" s="303">
        <f>O204*H204</f>
        <v>0</v>
      </c>
      <c r="Q204" s="303">
        <v>0</v>
      </c>
      <c r="R204" s="303">
        <f>Q204*H204</f>
        <v>0</v>
      </c>
      <c r="S204" s="303">
        <v>0</v>
      </c>
      <c r="T204" s="30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65" t="s">
        <v>353</v>
      </c>
      <c r="AT204" s="265" t="s">
        <v>145</v>
      </c>
      <c r="AU204" s="265" t="s">
        <v>96</v>
      </c>
      <c r="AY204" s="16" t="s">
        <v>143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85</v>
      </c>
      <c r="BK204" s="139">
        <f>ROUND(I204*H204,2)</f>
        <v>0</v>
      </c>
      <c r="BL204" s="16" t="s">
        <v>353</v>
      </c>
      <c r="BM204" s="265" t="s">
        <v>354</v>
      </c>
    </row>
    <row r="205" s="2" customFormat="1" ht="6.96" customHeight="1">
      <c r="A205" s="39"/>
      <c r="B205" s="67"/>
      <c r="C205" s="68"/>
      <c r="D205" s="68"/>
      <c r="E205" s="68"/>
      <c r="F205" s="68"/>
      <c r="G205" s="68"/>
      <c r="H205" s="68"/>
      <c r="I205" s="195"/>
      <c r="J205" s="68"/>
      <c r="K205" s="68"/>
      <c r="L205" s="42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sheet="1" autoFilter="0" formatColumns="0" formatRows="0" objects="1" scenarios="1" spinCount="100000" saltValue="TTAazqvqRLwFqRYGbPEz8Dg7eV2t/1vMpzLch3PDoHwtxO+Qj5kXRIvcha86wauZ2EFMDDaksQkFe3sSRRUXAQ==" hashValue="WvXAFW3Ybdud9i5DJ7mX2obaUYsDoqCifBqtRpSw9kx7z1Zc7EgZ31VkjwHlob/ZCtCOGx0e8rtuvIpjjD8uIQ==" algorithmName="SHA-512" password="C741"/>
  <autoFilter ref="C136:K204"/>
  <mergeCells count="11">
    <mergeCell ref="E7:H7"/>
    <mergeCell ref="E16:H16"/>
    <mergeCell ref="E25:H25"/>
    <mergeCell ref="E85:H85"/>
    <mergeCell ref="D113:F113"/>
    <mergeCell ref="D114:F114"/>
    <mergeCell ref="D115:F115"/>
    <mergeCell ref="D116:F116"/>
    <mergeCell ref="D117:F11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DESKTOP-NOGK7GE\Marek Raska</dc:creator>
  <cp:lastModifiedBy>DESKTOP-NOGK7GE\Marek Raska</cp:lastModifiedBy>
  <dcterms:created xsi:type="dcterms:W3CDTF">2020-07-17T18:53:31Z</dcterms:created>
  <dcterms:modified xsi:type="dcterms:W3CDTF">2020-07-17T18:53:46Z</dcterms:modified>
</cp:coreProperties>
</file>