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DELL\Documents\0_AKTUÁLNÍ\ZPŘ 2021_Vratěnín TI\02_Dodatečné informace\Vysvětlení 3\"/>
    </mc:Choice>
  </mc:AlternateContent>
  <xr:revisionPtr revIDLastSave="0" documentId="13_ncr:1_{FE5FE512-C6C6-4477-AF85-42671F7D61AB}" xr6:coauthVersionLast="46" xr6:coauthVersionMax="46" xr10:uidLastSave="{00000000-0000-0000-0000-000000000000}"/>
  <bookViews>
    <workbookView xWindow="-120" yWindow="-120" windowWidth="29040" windowHeight="15990" activeTab="4" xr2:uid="{00000000-000D-0000-FFFF-FFFF00000000}"/>
  </bookViews>
  <sheets>
    <sheet name="Rekapitulace stavby" sheetId="1" r:id="rId1"/>
    <sheet name="SO 02 - Vodovod" sheetId="2" r:id="rId2"/>
    <sheet name="SO 03 - Dešťová kanalizace" sheetId="3" r:id="rId3"/>
    <sheet name="SO 04 - Splašková kanalizace" sheetId="4" r:id="rId4"/>
    <sheet name="SO 05 - STL Plynovod" sheetId="5" r:id="rId5"/>
    <sheet name="SO 08 - Vodovodní přípojky" sheetId="6" r:id="rId6"/>
    <sheet name="SO 09 - Přípojky splaškov..." sheetId="7" r:id="rId7"/>
  </sheets>
  <definedNames>
    <definedName name="_xlnm._FilterDatabase" localSheetId="1" hidden="1">'SO 02 - Vodovod'!$C$123:$K$277</definedName>
    <definedName name="_xlnm._FilterDatabase" localSheetId="2" hidden="1">'SO 03 - Dešťová kanalizace'!$C$122:$K$263</definedName>
    <definedName name="_xlnm._FilterDatabase" localSheetId="3" hidden="1">'SO 04 - Splašková kanalizace'!$C$123:$K$299</definedName>
    <definedName name="_xlnm._FilterDatabase" localSheetId="4" hidden="1">'SO 05 - STL Plynovod'!$C$124:$K$261</definedName>
    <definedName name="_xlnm._FilterDatabase" localSheetId="5" hidden="1">'SO 08 - Vodovodní přípojky'!$C$120:$K$206</definedName>
    <definedName name="_xlnm._FilterDatabase" localSheetId="6" hidden="1">'SO 09 - Přípojky splaškov...'!$C$120:$K$264</definedName>
    <definedName name="_xlnm.Print_Titles" localSheetId="0">'Rekapitulace stavby'!$92:$92</definedName>
    <definedName name="_xlnm.Print_Titles" localSheetId="1">'SO 02 - Vodovod'!$123:$123</definedName>
    <definedName name="_xlnm.Print_Titles" localSheetId="2">'SO 03 - Dešťová kanalizace'!$122:$122</definedName>
    <definedName name="_xlnm.Print_Titles" localSheetId="3">'SO 04 - Splašková kanalizace'!$123:$123</definedName>
    <definedName name="_xlnm.Print_Titles" localSheetId="4">'SO 05 - STL Plynovod'!$124:$124</definedName>
    <definedName name="_xlnm.Print_Titles" localSheetId="5">'SO 08 - Vodovodní přípojky'!$120:$120</definedName>
    <definedName name="_xlnm.Print_Titles" localSheetId="6">'SO 09 - Přípojky splaškov...'!$120:$120</definedName>
    <definedName name="_xlnm.Print_Area" localSheetId="0">'Rekapitulace stavby'!$D$4:$AO$76,'Rekapitulace stavby'!$C$82:$AQ$101</definedName>
    <definedName name="_xlnm.Print_Area" localSheetId="1">'SO 02 - Vodovod'!$C$4:$J$76,'SO 02 - Vodovod'!$C$82:$J$105,'SO 02 - Vodovod'!$C$111:$J$277</definedName>
    <definedName name="_xlnm.Print_Area" localSheetId="2">'SO 03 - Dešťová kanalizace'!$C$4:$J$76,'SO 03 - Dešťová kanalizace'!$C$82:$J$104,'SO 03 - Dešťová kanalizace'!$C$110:$J$263</definedName>
    <definedName name="_xlnm.Print_Area" localSheetId="3">'SO 04 - Splašková kanalizace'!$C$4:$J$76,'SO 04 - Splašková kanalizace'!$C$82:$J$105,'SO 04 - Splašková kanalizace'!$C$111:$J$299</definedName>
    <definedName name="_xlnm.Print_Area" localSheetId="4">'SO 05 - STL Plynovod'!$C$4:$J$76,'SO 05 - STL Plynovod'!$C$82:$J$106,'SO 05 - STL Plynovod'!$C$112:$J$261</definedName>
    <definedName name="_xlnm.Print_Area" localSheetId="5">'SO 08 - Vodovodní přípojky'!$C$4:$J$76,'SO 08 - Vodovodní přípojky'!$C$82:$J$102,'SO 08 - Vodovodní přípojky'!$C$108:$J$206</definedName>
    <definedName name="_xlnm.Print_Area" localSheetId="6">'SO 09 - Přípojky splaškov...'!$C$4:$J$76,'SO 09 - Přípojky splaškov...'!$C$82:$J$102,'SO 09 - Přípojky splaškov...'!$C$108:$J$264</definedName>
  </definedNames>
  <calcPr calcId="191029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264" i="7"/>
  <c r="BH264" i="7"/>
  <c r="BG264" i="7"/>
  <c r="BF264" i="7"/>
  <c r="T264" i="7"/>
  <c r="T263" i="7"/>
  <c r="R264" i="7"/>
  <c r="R263" i="7"/>
  <c r="P264" i="7"/>
  <c r="P263" i="7" s="1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7" i="7"/>
  <c r="BH257" i="7"/>
  <c r="BG257" i="7"/>
  <c r="BF257" i="7"/>
  <c r="T257" i="7"/>
  <c r="R257" i="7"/>
  <c r="P257" i="7"/>
  <c r="BI256" i="7"/>
  <c r="BH256" i="7"/>
  <c r="BG256" i="7"/>
  <c r="BF256" i="7"/>
  <c r="T256" i="7"/>
  <c r="R256" i="7"/>
  <c r="P256" i="7"/>
  <c r="BI252" i="7"/>
  <c r="BH252" i="7"/>
  <c r="BG252" i="7"/>
  <c r="BF252" i="7"/>
  <c r="T252" i="7"/>
  <c r="R252" i="7"/>
  <c r="P252" i="7"/>
  <c r="BI251" i="7"/>
  <c r="BH251" i="7"/>
  <c r="BG251" i="7"/>
  <c r="BF251" i="7"/>
  <c r="T251" i="7"/>
  <c r="R251" i="7"/>
  <c r="P251" i="7"/>
  <c r="BI249" i="7"/>
  <c r="BH249" i="7"/>
  <c r="BG249" i="7"/>
  <c r="BF249" i="7"/>
  <c r="T249" i="7"/>
  <c r="R249" i="7"/>
  <c r="P249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4" i="7"/>
  <c r="BH234" i="7"/>
  <c r="BG234" i="7"/>
  <c r="BF234" i="7"/>
  <c r="T234" i="7"/>
  <c r="R234" i="7"/>
  <c r="P234" i="7"/>
  <c r="BI232" i="7"/>
  <c r="BH232" i="7"/>
  <c r="BG232" i="7"/>
  <c r="BF232" i="7"/>
  <c r="T232" i="7"/>
  <c r="R232" i="7"/>
  <c r="P232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08" i="7"/>
  <c r="BH208" i="7"/>
  <c r="BG208" i="7"/>
  <c r="BF208" i="7"/>
  <c r="T208" i="7"/>
  <c r="R208" i="7"/>
  <c r="P208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5" i="7"/>
  <c r="BH195" i="7"/>
  <c r="BG195" i="7"/>
  <c r="BF195" i="7"/>
  <c r="T195" i="7"/>
  <c r="R195" i="7"/>
  <c r="P195" i="7"/>
  <c r="BI193" i="7"/>
  <c r="BH193" i="7"/>
  <c r="BG193" i="7"/>
  <c r="BF193" i="7"/>
  <c r="T193" i="7"/>
  <c r="R193" i="7"/>
  <c r="P193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37" i="7"/>
  <c r="BH137" i="7"/>
  <c r="BG137" i="7"/>
  <c r="BF137" i="7"/>
  <c r="T137" i="7"/>
  <c r="R137" i="7"/>
  <c r="P137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J118" i="7"/>
  <c r="F117" i="7"/>
  <c r="F115" i="7"/>
  <c r="E113" i="7"/>
  <c r="J92" i="7"/>
  <c r="F91" i="7"/>
  <c r="F89" i="7"/>
  <c r="E87" i="7"/>
  <c r="J21" i="7"/>
  <c r="E21" i="7"/>
  <c r="J117" i="7" s="1"/>
  <c r="J20" i="7"/>
  <c r="J18" i="7"/>
  <c r="E18" i="7"/>
  <c r="F118" i="7"/>
  <c r="J17" i="7"/>
  <c r="J12" i="7"/>
  <c r="J115" i="7"/>
  <c r="E7" i="7"/>
  <c r="E111" i="7"/>
  <c r="J37" i="6"/>
  <c r="J36" i="6"/>
  <c r="AY99" i="1"/>
  <c r="J35" i="6"/>
  <c r="AX99" i="1"/>
  <c r="BI206" i="6"/>
  <c r="BH206" i="6"/>
  <c r="BG206" i="6"/>
  <c r="BF206" i="6"/>
  <c r="T206" i="6"/>
  <c r="T205" i="6"/>
  <c r="R206" i="6"/>
  <c r="R205" i="6"/>
  <c r="P206" i="6"/>
  <c r="P205" i="6" s="1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T183" i="6" s="1"/>
  <c r="R184" i="6"/>
  <c r="R183" i="6"/>
  <c r="P184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68" i="6"/>
  <c r="BH168" i="6"/>
  <c r="BG168" i="6"/>
  <c r="BF168" i="6"/>
  <c r="T168" i="6"/>
  <c r="R168" i="6"/>
  <c r="P168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J118" i="6"/>
  <c r="F117" i="6"/>
  <c r="F115" i="6"/>
  <c r="E113" i="6"/>
  <c r="J92" i="6"/>
  <c r="F91" i="6"/>
  <c r="F89" i="6"/>
  <c r="E87" i="6"/>
  <c r="J21" i="6"/>
  <c r="E21" i="6"/>
  <c r="J117" i="6" s="1"/>
  <c r="J20" i="6"/>
  <c r="J18" i="6"/>
  <c r="E18" i="6"/>
  <c r="F92" i="6" s="1"/>
  <c r="J17" i="6"/>
  <c r="J12" i="6"/>
  <c r="J115" i="6"/>
  <c r="E7" i="6"/>
  <c r="E85" i="6"/>
  <c r="J37" i="5"/>
  <c r="J36" i="5"/>
  <c r="AY98" i="1"/>
  <c r="J35" i="5"/>
  <c r="AX98" i="1" s="1"/>
  <c r="BI261" i="5"/>
  <c r="BH261" i="5"/>
  <c r="BG261" i="5"/>
  <c r="BF261" i="5"/>
  <c r="T261" i="5"/>
  <c r="R261" i="5"/>
  <c r="P261" i="5"/>
  <c r="BI260" i="5"/>
  <c r="BH260" i="5"/>
  <c r="BG260" i="5"/>
  <c r="BF260" i="5"/>
  <c r="T260" i="5"/>
  <c r="R260" i="5"/>
  <c r="P260" i="5"/>
  <c r="BI259" i="5"/>
  <c r="BH259" i="5"/>
  <c r="BG259" i="5"/>
  <c r="BF259" i="5"/>
  <c r="T259" i="5"/>
  <c r="R259" i="5"/>
  <c r="P259" i="5"/>
  <c r="BI258" i="5"/>
  <c r="BH258" i="5"/>
  <c r="BG258" i="5"/>
  <c r="BF258" i="5"/>
  <c r="T258" i="5"/>
  <c r="R258" i="5"/>
  <c r="P258" i="5"/>
  <c r="BI257" i="5"/>
  <c r="BH257" i="5"/>
  <c r="BG257" i="5"/>
  <c r="BF257" i="5"/>
  <c r="T257" i="5"/>
  <c r="R257" i="5"/>
  <c r="P257" i="5"/>
  <c r="BI256" i="5"/>
  <c r="BH256" i="5"/>
  <c r="BG256" i="5"/>
  <c r="BF256" i="5"/>
  <c r="T256" i="5"/>
  <c r="R256" i="5"/>
  <c r="P256" i="5"/>
  <c r="BI254" i="5"/>
  <c r="BH254" i="5"/>
  <c r="BG254" i="5"/>
  <c r="BF254" i="5"/>
  <c r="T254" i="5"/>
  <c r="R254" i="5"/>
  <c r="P254" i="5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4" i="5"/>
  <c r="BH244" i="5"/>
  <c r="BG244" i="5"/>
  <c r="BF244" i="5"/>
  <c r="T244" i="5"/>
  <c r="R244" i="5"/>
  <c r="P244" i="5"/>
  <c r="BI243" i="5"/>
  <c r="BH243" i="5"/>
  <c r="BG243" i="5"/>
  <c r="BF243" i="5"/>
  <c r="T243" i="5"/>
  <c r="R243" i="5"/>
  <c r="P243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6" i="5"/>
  <c r="BH236" i="5"/>
  <c r="BG236" i="5"/>
  <c r="BF236" i="5"/>
  <c r="T236" i="5"/>
  <c r="R236" i="5"/>
  <c r="P236" i="5"/>
  <c r="BI235" i="5"/>
  <c r="BH235" i="5"/>
  <c r="BG235" i="5"/>
  <c r="BF235" i="5"/>
  <c r="T235" i="5"/>
  <c r="R235" i="5"/>
  <c r="P235" i="5"/>
  <c r="BI234" i="5"/>
  <c r="BH234" i="5"/>
  <c r="BG234" i="5"/>
  <c r="BF234" i="5"/>
  <c r="T234" i="5"/>
  <c r="R234" i="5"/>
  <c r="P234" i="5"/>
  <c r="BI233" i="5"/>
  <c r="BH233" i="5"/>
  <c r="BG233" i="5"/>
  <c r="BF233" i="5"/>
  <c r="T233" i="5"/>
  <c r="R233" i="5"/>
  <c r="P233" i="5"/>
  <c r="BI232" i="5"/>
  <c r="BH232" i="5"/>
  <c r="BG232" i="5"/>
  <c r="BF232" i="5"/>
  <c r="T232" i="5"/>
  <c r="R232" i="5"/>
  <c r="P232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8" i="5"/>
  <c r="BH228" i="5"/>
  <c r="BG228" i="5"/>
  <c r="BF228" i="5"/>
  <c r="T228" i="5"/>
  <c r="R228" i="5"/>
  <c r="P228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T209" i="5"/>
  <c r="R210" i="5"/>
  <c r="R209" i="5"/>
  <c r="P210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T194" i="5" s="1"/>
  <c r="R195" i="5"/>
  <c r="R194" i="5"/>
  <c r="P195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J122" i="5"/>
  <c r="F121" i="5"/>
  <c r="F119" i="5"/>
  <c r="E117" i="5"/>
  <c r="J92" i="5"/>
  <c r="F91" i="5"/>
  <c r="F89" i="5"/>
  <c r="E87" i="5"/>
  <c r="J21" i="5"/>
  <c r="E21" i="5"/>
  <c r="J121" i="5" s="1"/>
  <c r="J20" i="5"/>
  <c r="J18" i="5"/>
  <c r="E18" i="5"/>
  <c r="F122" i="5"/>
  <c r="J17" i="5"/>
  <c r="J12" i="5"/>
  <c r="J89" i="5" s="1"/>
  <c r="E7" i="5"/>
  <c r="E115" i="5"/>
  <c r="J37" i="4"/>
  <c r="J36" i="4"/>
  <c r="AY97" i="1"/>
  <c r="J35" i="4"/>
  <c r="AX97" i="1"/>
  <c r="BI299" i="4"/>
  <c r="BH299" i="4"/>
  <c r="BG299" i="4"/>
  <c r="BF299" i="4"/>
  <c r="T299" i="4"/>
  <c r="T298" i="4"/>
  <c r="R299" i="4"/>
  <c r="R298" i="4"/>
  <c r="P299" i="4"/>
  <c r="P298" i="4" s="1"/>
  <c r="BI296" i="4"/>
  <c r="BH296" i="4"/>
  <c r="BG296" i="4"/>
  <c r="BF296" i="4"/>
  <c r="T296" i="4"/>
  <c r="R296" i="4"/>
  <c r="P296" i="4"/>
  <c r="BI294" i="4"/>
  <c r="BH294" i="4"/>
  <c r="BG294" i="4"/>
  <c r="BF294" i="4"/>
  <c r="T294" i="4"/>
  <c r="R294" i="4"/>
  <c r="P294" i="4"/>
  <c r="BI292" i="4"/>
  <c r="BH292" i="4"/>
  <c r="BG292" i="4"/>
  <c r="BF292" i="4"/>
  <c r="T292" i="4"/>
  <c r="R292" i="4"/>
  <c r="P292" i="4"/>
  <c r="BI291" i="4"/>
  <c r="BH291" i="4"/>
  <c r="BG291" i="4"/>
  <c r="BF291" i="4"/>
  <c r="T291" i="4"/>
  <c r="R291" i="4"/>
  <c r="P291" i="4"/>
  <c r="BI290" i="4"/>
  <c r="BH290" i="4"/>
  <c r="BG290" i="4"/>
  <c r="BF290" i="4"/>
  <c r="T290" i="4"/>
  <c r="R290" i="4"/>
  <c r="P290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3" i="4"/>
  <c r="BH283" i="4"/>
  <c r="BG283" i="4"/>
  <c r="BF283" i="4"/>
  <c r="T283" i="4"/>
  <c r="R283" i="4"/>
  <c r="P283" i="4"/>
  <c r="BI282" i="4"/>
  <c r="BH282" i="4"/>
  <c r="BG282" i="4"/>
  <c r="BF282" i="4"/>
  <c r="T282" i="4"/>
  <c r="R282" i="4"/>
  <c r="P282" i="4"/>
  <c r="BI281" i="4"/>
  <c r="BH281" i="4"/>
  <c r="BG281" i="4"/>
  <c r="BF281" i="4"/>
  <c r="T281" i="4"/>
  <c r="R281" i="4"/>
  <c r="P281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4" i="4"/>
  <c r="BH274" i="4"/>
  <c r="BG274" i="4"/>
  <c r="BF274" i="4"/>
  <c r="T274" i="4"/>
  <c r="R274" i="4"/>
  <c r="P274" i="4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5" i="4"/>
  <c r="BH265" i="4"/>
  <c r="BG265" i="4"/>
  <c r="BF265" i="4"/>
  <c r="T265" i="4"/>
  <c r="R265" i="4"/>
  <c r="P265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7" i="4"/>
  <c r="BH257" i="4"/>
  <c r="BG257" i="4"/>
  <c r="BF257" i="4"/>
  <c r="T257" i="4"/>
  <c r="R257" i="4"/>
  <c r="P257" i="4"/>
  <c r="BI254" i="4"/>
  <c r="BH254" i="4"/>
  <c r="BG254" i="4"/>
  <c r="BF254" i="4"/>
  <c r="T254" i="4"/>
  <c r="T253" i="4"/>
  <c r="R254" i="4"/>
  <c r="R253" i="4"/>
  <c r="P254" i="4"/>
  <c r="P253" i="4"/>
  <c r="BI251" i="4"/>
  <c r="BH251" i="4"/>
  <c r="BG251" i="4"/>
  <c r="BF251" i="4"/>
  <c r="T251" i="4"/>
  <c r="R251" i="4"/>
  <c r="P251" i="4"/>
  <c r="BI249" i="4"/>
  <c r="BH249" i="4"/>
  <c r="BG249" i="4"/>
  <c r="BF249" i="4"/>
  <c r="T249" i="4"/>
  <c r="R249" i="4"/>
  <c r="P249" i="4"/>
  <c r="BI245" i="4"/>
  <c r="BH245" i="4"/>
  <c r="BG245" i="4"/>
  <c r="BF245" i="4"/>
  <c r="T245" i="4"/>
  <c r="R245" i="4"/>
  <c r="P245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J121" i="4"/>
  <c r="F120" i="4"/>
  <c r="F118" i="4"/>
  <c r="E116" i="4"/>
  <c r="J92" i="4"/>
  <c r="F91" i="4"/>
  <c r="F89" i="4"/>
  <c r="E87" i="4"/>
  <c r="J21" i="4"/>
  <c r="E21" i="4"/>
  <c r="J120" i="4" s="1"/>
  <c r="J20" i="4"/>
  <c r="J18" i="4"/>
  <c r="E18" i="4"/>
  <c r="F92" i="4" s="1"/>
  <c r="J17" i="4"/>
  <c r="J12" i="4"/>
  <c r="J118" i="4" s="1"/>
  <c r="E7" i="4"/>
  <c r="E114" i="4"/>
  <c r="J37" i="3"/>
  <c r="J36" i="3"/>
  <c r="AY96" i="1"/>
  <c r="J35" i="3"/>
  <c r="AX96" i="1"/>
  <c r="BI263" i="3"/>
  <c r="BH263" i="3"/>
  <c r="BG263" i="3"/>
  <c r="BF263" i="3"/>
  <c r="T263" i="3"/>
  <c r="T262" i="3"/>
  <c r="R263" i="3"/>
  <c r="R262" i="3"/>
  <c r="P263" i="3"/>
  <c r="P262" i="3" s="1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T225" i="3" s="1"/>
  <c r="R226" i="3"/>
  <c r="R225" i="3"/>
  <c r="P226" i="3"/>
  <c r="P225" i="3" s="1"/>
  <c r="BI223" i="3"/>
  <c r="BH223" i="3"/>
  <c r="BG223" i="3"/>
  <c r="BF223" i="3"/>
  <c r="T223" i="3"/>
  <c r="R223" i="3"/>
  <c r="P223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J120" i="3"/>
  <c r="F119" i="3"/>
  <c r="F117" i="3"/>
  <c r="E115" i="3"/>
  <c r="J92" i="3"/>
  <c r="F91" i="3"/>
  <c r="F89" i="3"/>
  <c r="E87" i="3"/>
  <c r="J21" i="3"/>
  <c r="E21" i="3"/>
  <c r="J91" i="3" s="1"/>
  <c r="J20" i="3"/>
  <c r="J18" i="3"/>
  <c r="E18" i="3"/>
  <c r="F92" i="3" s="1"/>
  <c r="J17" i="3"/>
  <c r="J12" i="3"/>
  <c r="J89" i="3"/>
  <c r="E7" i="3"/>
  <c r="E113" i="3" s="1"/>
  <c r="J37" i="2"/>
  <c r="J36" i="2"/>
  <c r="AY95" i="1"/>
  <c r="J35" i="2"/>
  <c r="AX95" i="1"/>
  <c r="BI277" i="2"/>
  <c r="BH277" i="2"/>
  <c r="BG277" i="2"/>
  <c r="BF277" i="2"/>
  <c r="T277" i="2"/>
  <c r="T276" i="2"/>
  <c r="R277" i="2"/>
  <c r="R276" i="2"/>
  <c r="P277" i="2"/>
  <c r="P276" i="2" s="1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F120" i="2"/>
  <c r="F118" i="2"/>
  <c r="E116" i="2"/>
  <c r="J92" i="2"/>
  <c r="F91" i="2"/>
  <c r="F89" i="2"/>
  <c r="E87" i="2"/>
  <c r="J21" i="2"/>
  <c r="E21" i="2"/>
  <c r="J120" i="2" s="1"/>
  <c r="J20" i="2"/>
  <c r="J18" i="2"/>
  <c r="E18" i="2"/>
  <c r="F92" i="2"/>
  <c r="J17" i="2"/>
  <c r="J12" i="2"/>
  <c r="J118" i="2"/>
  <c r="E7" i="2"/>
  <c r="E114" i="2" s="1"/>
  <c r="L90" i="1"/>
  <c r="AM90" i="1"/>
  <c r="AM89" i="1"/>
  <c r="L89" i="1"/>
  <c r="AM87" i="1"/>
  <c r="L87" i="1"/>
  <c r="L85" i="1"/>
  <c r="L84" i="1"/>
  <c r="J264" i="7"/>
  <c r="BK258" i="7"/>
  <c r="J258" i="7"/>
  <c r="BK257" i="7"/>
  <c r="J257" i="7"/>
  <c r="BK256" i="7"/>
  <c r="J256" i="7"/>
  <c r="BK252" i="7"/>
  <c r="J252" i="7"/>
  <c r="BK251" i="7"/>
  <c r="J251" i="7"/>
  <c r="BK249" i="7"/>
  <c r="J249" i="7"/>
  <c r="BK248" i="7"/>
  <c r="J248" i="7"/>
  <c r="BK247" i="7"/>
  <c r="J247" i="7"/>
  <c r="BK246" i="7"/>
  <c r="J246" i="7"/>
  <c r="BK245" i="7"/>
  <c r="J245" i="7"/>
  <c r="BK244" i="7"/>
  <c r="J244" i="7"/>
  <c r="BK243" i="7"/>
  <c r="J243" i="7"/>
  <c r="BK242" i="7"/>
  <c r="J242" i="7"/>
  <c r="BK240" i="7"/>
  <c r="J240" i="7"/>
  <c r="BK239" i="7"/>
  <c r="J239" i="7"/>
  <c r="BK238" i="7"/>
  <c r="J238" i="7"/>
  <c r="BK237" i="7"/>
  <c r="J237" i="7"/>
  <c r="BK234" i="7"/>
  <c r="J234" i="7"/>
  <c r="BK232" i="7"/>
  <c r="J232" i="7"/>
  <c r="BK230" i="7"/>
  <c r="J230" i="7"/>
  <c r="BK228" i="7"/>
  <c r="J228" i="7"/>
  <c r="BK227" i="7"/>
  <c r="J227" i="7"/>
  <c r="BK221" i="7"/>
  <c r="J221" i="7"/>
  <c r="BK220" i="7"/>
  <c r="J220" i="7"/>
  <c r="BK218" i="7"/>
  <c r="J218" i="7"/>
  <c r="BK216" i="7"/>
  <c r="J216" i="7"/>
  <c r="BK215" i="7"/>
  <c r="BK214" i="7"/>
  <c r="J214" i="7"/>
  <c r="BK213" i="7"/>
  <c r="J213" i="7"/>
  <c r="BK208" i="7"/>
  <c r="J208" i="7"/>
  <c r="BK203" i="7"/>
  <c r="J203" i="7"/>
  <c r="BK202" i="7"/>
  <c r="J202" i="7"/>
  <c r="BK200" i="7"/>
  <c r="J200" i="7"/>
  <c r="BK199" i="7"/>
  <c r="J199" i="7"/>
  <c r="BK197" i="7"/>
  <c r="J197" i="7"/>
  <c r="BK195" i="7"/>
  <c r="BK193" i="7"/>
  <c r="J161" i="7"/>
  <c r="BK159" i="7"/>
  <c r="BK157" i="7"/>
  <c r="J155" i="7"/>
  <c r="J137" i="7"/>
  <c r="J206" i="6"/>
  <c r="BK203" i="6"/>
  <c r="J202" i="6"/>
  <c r="BK201" i="6"/>
  <c r="J197" i="6"/>
  <c r="BK196" i="6"/>
  <c r="J195" i="6"/>
  <c r="BK194" i="6"/>
  <c r="BK193" i="6"/>
  <c r="J190" i="6"/>
  <c r="BK187" i="6"/>
  <c r="J186" i="6"/>
  <c r="J184" i="6"/>
  <c r="BK181" i="6"/>
  <c r="BK180" i="6"/>
  <c r="J177" i="6"/>
  <c r="J173" i="6"/>
  <c r="BK163" i="6"/>
  <c r="J160" i="6"/>
  <c r="BK159" i="6"/>
  <c r="BK155" i="6"/>
  <c r="BK146" i="6"/>
  <c r="BK142" i="6"/>
  <c r="J126" i="6"/>
  <c r="BK261" i="5"/>
  <c r="J261" i="5"/>
  <c r="BK260" i="5"/>
  <c r="BK259" i="5"/>
  <c r="BK257" i="5"/>
  <c r="J256" i="5"/>
  <c r="J254" i="5"/>
  <c r="BK251" i="5"/>
  <c r="J250" i="5"/>
  <c r="BK248" i="5"/>
  <c r="BK245" i="5"/>
  <c r="BK242" i="5"/>
  <c r="BK241" i="5"/>
  <c r="J238" i="5"/>
  <c r="J236" i="5"/>
  <c r="J235" i="5"/>
  <c r="J234" i="5"/>
  <c r="J232" i="5"/>
  <c r="BK229" i="5"/>
  <c r="J227" i="5"/>
  <c r="J226" i="5"/>
  <c r="J225" i="5"/>
  <c r="BK224" i="5"/>
  <c r="BK223" i="5"/>
  <c r="BK218" i="5"/>
  <c r="J217" i="5"/>
  <c r="BK215" i="5"/>
  <c r="BK210" i="5"/>
  <c r="J208" i="5"/>
  <c r="J206" i="5"/>
  <c r="J204" i="5"/>
  <c r="J201" i="5"/>
  <c r="BK199" i="5"/>
  <c r="BK198" i="5"/>
  <c r="BK191" i="5"/>
  <c r="BK190" i="5"/>
  <c r="BK188" i="5"/>
  <c r="J180" i="5"/>
  <c r="J175" i="5"/>
  <c r="J171" i="5"/>
  <c r="BK155" i="5"/>
  <c r="J151" i="5"/>
  <c r="BK136" i="5"/>
  <c r="J128" i="5"/>
  <c r="J292" i="4"/>
  <c r="BK287" i="4"/>
  <c r="J281" i="4"/>
  <c r="J280" i="4"/>
  <c r="BK272" i="4"/>
  <c r="BK264" i="4"/>
  <c r="J259" i="4"/>
  <c r="J257" i="4"/>
  <c r="J254" i="4"/>
  <c r="BK249" i="4"/>
  <c r="J243" i="4"/>
  <c r="J241" i="4"/>
  <c r="J240" i="4"/>
  <c r="BK239" i="4"/>
  <c r="BK238" i="4"/>
  <c r="J236" i="4"/>
  <c r="J232" i="4"/>
  <c r="J229" i="4"/>
  <c r="J227" i="4"/>
  <c r="BK225" i="4"/>
  <c r="J224" i="4"/>
  <c r="J222" i="4"/>
  <c r="J220" i="4"/>
  <c r="BK219" i="4"/>
  <c r="J218" i="4"/>
  <c r="J217" i="4"/>
  <c r="BK213" i="4"/>
  <c r="J209" i="4"/>
  <c r="BK206" i="4"/>
  <c r="J159" i="4"/>
  <c r="BK157" i="4"/>
  <c r="J134" i="4"/>
  <c r="BK130" i="4"/>
  <c r="BK260" i="3"/>
  <c r="J257" i="3"/>
  <c r="BK256" i="3"/>
  <c r="J255" i="3"/>
  <c r="BK253" i="3"/>
  <c r="BK251" i="3"/>
  <c r="BK250" i="3"/>
  <c r="J249" i="3"/>
  <c r="J244" i="3"/>
  <c r="BK242" i="3"/>
  <c r="BK241" i="3"/>
  <c r="BK238" i="3"/>
  <c r="J237" i="3"/>
  <c r="BK236" i="3"/>
  <c r="J233" i="3"/>
  <c r="J230" i="3"/>
  <c r="BK226" i="3"/>
  <c r="BK223" i="3"/>
  <c r="BK217" i="3"/>
  <c r="J212" i="3"/>
  <c r="J211" i="3"/>
  <c r="J210" i="3"/>
  <c r="BK209" i="3"/>
  <c r="J207" i="3"/>
  <c r="J205" i="3"/>
  <c r="J204" i="3"/>
  <c r="BK201" i="3"/>
  <c r="J196" i="3"/>
  <c r="J193" i="3"/>
  <c r="J191" i="3"/>
  <c r="J189" i="3"/>
  <c r="J188" i="3"/>
  <c r="J184" i="3"/>
  <c r="J182" i="3"/>
  <c r="BK178" i="3"/>
  <c r="BK176" i="3"/>
  <c r="J174" i="3"/>
  <c r="J144" i="3"/>
  <c r="J142" i="3"/>
  <c r="BK132" i="3"/>
  <c r="J131" i="3"/>
  <c r="J129" i="3"/>
  <c r="J128" i="3"/>
  <c r="J126" i="3"/>
  <c r="BK277" i="2"/>
  <c r="BK275" i="2"/>
  <c r="BK274" i="2"/>
  <c r="BK272" i="2"/>
  <c r="J271" i="2"/>
  <c r="BK268" i="2"/>
  <c r="BK266" i="2"/>
  <c r="BK265" i="2"/>
  <c r="BK262" i="2"/>
  <c r="J261" i="2"/>
  <c r="BK260" i="2"/>
  <c r="J259" i="2"/>
  <c r="J257" i="2"/>
  <c r="J256" i="2"/>
  <c r="J255" i="2"/>
  <c r="BK254" i="2"/>
  <c r="J253" i="2"/>
  <c r="BK251" i="2"/>
  <c r="BK250" i="2"/>
  <c r="BK245" i="2"/>
  <c r="BK244" i="2"/>
  <c r="J242" i="2"/>
  <c r="BK240" i="2"/>
  <c r="J239" i="2"/>
  <c r="BK238" i="2"/>
  <c r="J237" i="2"/>
  <c r="BK236" i="2"/>
  <c r="J233" i="2"/>
  <c r="BK232" i="2"/>
  <c r="J231" i="2"/>
  <c r="BK229" i="2"/>
  <c r="J224" i="2"/>
  <c r="BK222" i="2"/>
  <c r="BK221" i="2"/>
  <c r="J220" i="2"/>
  <c r="J219" i="2"/>
  <c r="J218" i="2"/>
  <c r="BK216" i="2"/>
  <c r="BK207" i="2"/>
  <c r="J205" i="2"/>
  <c r="BK204" i="2"/>
  <c r="BK202" i="2"/>
  <c r="BK201" i="2"/>
  <c r="BK199" i="2"/>
  <c r="BK192" i="2"/>
  <c r="J187" i="2"/>
  <c r="J184" i="2"/>
  <c r="BK181" i="2"/>
  <c r="J179" i="2"/>
  <c r="J164" i="2"/>
  <c r="J162" i="2"/>
  <c r="J161" i="2"/>
  <c r="J157" i="2"/>
  <c r="J155" i="2"/>
  <c r="J149" i="2"/>
  <c r="BK140" i="2"/>
  <c r="BK132" i="2"/>
  <c r="BK129" i="2"/>
  <c r="BK264" i="7"/>
  <c r="BK259" i="7"/>
  <c r="J259" i="7"/>
  <c r="J203" i="6"/>
  <c r="J200" i="6"/>
  <c r="J199" i="6"/>
  <c r="BK198" i="6"/>
  <c r="J196" i="6"/>
  <c r="BK195" i="6"/>
  <c r="J192" i="6"/>
  <c r="BK189" i="6"/>
  <c r="J188" i="6"/>
  <c r="BK186" i="6"/>
  <c r="BK184" i="6"/>
  <c r="BK182" i="6"/>
  <c r="J181" i="6"/>
  <c r="BK177" i="6"/>
  <c r="J174" i="6"/>
  <c r="BK173" i="6"/>
  <c r="J172" i="6"/>
  <c r="BK168" i="6"/>
  <c r="J162" i="6"/>
  <c r="J157" i="6"/>
  <c r="J148" i="6"/>
  <c r="J146" i="6"/>
  <c r="BK134" i="6"/>
  <c r="BK132" i="6"/>
  <c r="BK126" i="6"/>
  <c r="BK124" i="6"/>
  <c r="J260" i="5"/>
  <c r="J258" i="5"/>
  <c r="BK256" i="5"/>
  <c r="BK254" i="5"/>
  <c r="BK250" i="5"/>
  <c r="J244" i="5"/>
  <c r="J243" i="5"/>
  <c r="J242" i="5"/>
  <c r="BK240" i="5"/>
  <c r="BK238" i="5"/>
  <c r="BK236" i="5"/>
  <c r="J230" i="5"/>
  <c r="J229" i="5"/>
  <c r="BK228" i="5"/>
  <c r="BK227" i="5"/>
  <c r="BK225" i="5"/>
  <c r="BK222" i="5"/>
  <c r="J218" i="5"/>
  <c r="BK213" i="5"/>
  <c r="J207" i="5"/>
  <c r="BK202" i="5"/>
  <c r="BK201" i="5"/>
  <c r="J199" i="5"/>
  <c r="BK197" i="5"/>
  <c r="J195" i="5"/>
  <c r="J193" i="5"/>
  <c r="J192" i="5"/>
  <c r="J191" i="5"/>
  <c r="J188" i="5"/>
  <c r="BK186" i="5"/>
  <c r="BK181" i="5"/>
  <c r="BK178" i="5"/>
  <c r="J173" i="5"/>
  <c r="BK171" i="5"/>
  <c r="BK153" i="5"/>
  <c r="J136" i="5"/>
  <c r="BK132" i="5"/>
  <c r="J296" i="4"/>
  <c r="BK294" i="4"/>
  <c r="BK292" i="4"/>
  <c r="J290" i="4"/>
  <c r="J287" i="4"/>
  <c r="BK285" i="4"/>
  <c r="J284" i="4"/>
  <c r="J283" i="4"/>
  <c r="BK282" i="4"/>
  <c r="BK276" i="4"/>
  <c r="BK270" i="4"/>
  <c r="J268" i="4"/>
  <c r="BK266" i="4"/>
  <c r="J262" i="4"/>
  <c r="J261" i="4"/>
  <c r="J260" i="4"/>
  <c r="BK258" i="4"/>
  <c r="BK254" i="4"/>
  <c r="BK245" i="4"/>
  <c r="BK240" i="4"/>
  <c r="BK232" i="4"/>
  <c r="BK229" i="4"/>
  <c r="J225" i="4"/>
  <c r="J213" i="4"/>
  <c r="J207" i="4"/>
  <c r="BK203" i="4"/>
  <c r="J203" i="4"/>
  <c r="BK201" i="4"/>
  <c r="J201" i="4"/>
  <c r="BK162" i="4"/>
  <c r="J151" i="4"/>
  <c r="J136" i="4"/>
  <c r="J130" i="4"/>
  <c r="BK129" i="4"/>
  <c r="J127" i="4"/>
  <c r="BK258" i="3"/>
  <c r="BK257" i="3"/>
  <c r="BK249" i="3"/>
  <c r="J248" i="3"/>
  <c r="BK247" i="3"/>
  <c r="BK246" i="3"/>
  <c r="J245" i="3"/>
  <c r="BK244" i="3"/>
  <c r="BK243" i="3"/>
  <c r="BK240" i="3"/>
  <c r="J239" i="3"/>
  <c r="J236" i="3"/>
  <c r="BK235" i="3"/>
  <c r="J234" i="3"/>
  <c r="BK233" i="3"/>
  <c r="BK232" i="3"/>
  <c r="BK230" i="3"/>
  <c r="J229" i="3"/>
  <c r="J226" i="3"/>
  <c r="J223" i="3"/>
  <c r="BK219" i="3"/>
  <c r="J217" i="3"/>
  <c r="J215" i="3"/>
  <c r="BK212" i="3"/>
  <c r="BK210" i="3"/>
  <c r="J209" i="3"/>
  <c r="BK262" i="7"/>
  <c r="BK261" i="7"/>
  <c r="J261" i="7"/>
  <c r="J215" i="7"/>
  <c r="J195" i="7"/>
  <c r="J193" i="7"/>
  <c r="BK161" i="7"/>
  <c r="J159" i="7"/>
  <c r="J157" i="7"/>
  <c r="BK155" i="7"/>
  <c r="BK137" i="7"/>
  <c r="BK128" i="7"/>
  <c r="J128" i="7"/>
  <c r="BK126" i="7"/>
  <c r="J126" i="7"/>
  <c r="BK124" i="7"/>
  <c r="J124" i="7"/>
  <c r="BK202" i="6"/>
  <c r="BK199" i="6"/>
  <c r="J198" i="6"/>
  <c r="BK197" i="6"/>
  <c r="J194" i="6"/>
  <c r="J193" i="6"/>
  <c r="BK192" i="6"/>
  <c r="BK190" i="6"/>
  <c r="J180" i="6"/>
  <c r="BK179" i="6"/>
  <c r="BK175" i="6"/>
  <c r="BK172" i="6"/>
  <c r="J163" i="6"/>
  <c r="BK162" i="6"/>
  <c r="BK160" i="6"/>
  <c r="J159" i="6"/>
  <c r="BK157" i="6"/>
  <c r="J155" i="6"/>
  <c r="BK153" i="6"/>
  <c r="J144" i="6"/>
  <c r="J134" i="6"/>
  <c r="J132" i="6"/>
  <c r="BK130" i="6"/>
  <c r="BK258" i="5"/>
  <c r="J252" i="5"/>
  <c r="J248" i="5"/>
  <c r="BK246" i="5"/>
  <c r="BK243" i="5"/>
  <c r="J240" i="5"/>
  <c r="BK235" i="5"/>
  <c r="J233" i="5"/>
  <c r="BK232" i="5"/>
  <c r="J231" i="5"/>
  <c r="J224" i="5"/>
  <c r="J222" i="5"/>
  <c r="BK219" i="5"/>
  <c r="BK217" i="5"/>
  <c r="J213" i="5"/>
  <c r="J210" i="5"/>
  <c r="BK208" i="5"/>
  <c r="BK207" i="5"/>
  <c r="BK204" i="5"/>
  <c r="J200" i="5"/>
  <c r="J197" i="5"/>
  <c r="BK195" i="5"/>
  <c r="BK192" i="5"/>
  <c r="J190" i="5"/>
  <c r="J185" i="5"/>
  <c r="J181" i="5"/>
  <c r="J178" i="5"/>
  <c r="J177" i="5"/>
  <c r="BK173" i="5"/>
  <c r="J155" i="5"/>
  <c r="BK134" i="5"/>
  <c r="J132" i="5"/>
  <c r="BK130" i="5"/>
  <c r="BK128" i="5"/>
  <c r="J294" i="4"/>
  <c r="BK291" i="4"/>
  <c r="BK288" i="4"/>
  <c r="J286" i="4"/>
  <c r="J285" i="4"/>
  <c r="BK284" i="4"/>
  <c r="BK283" i="4"/>
  <c r="J282" i="4"/>
  <c r="BK280" i="4"/>
  <c r="J279" i="4"/>
  <c r="J278" i="4"/>
  <c r="J277" i="4"/>
  <c r="BK274" i="4"/>
  <c r="J272" i="4"/>
  <c r="J270" i="4"/>
  <c r="J265" i="4"/>
  <c r="J264" i="4"/>
  <c r="BK262" i="4"/>
  <c r="BK261" i="4"/>
  <c r="BK259" i="4"/>
  <c r="J258" i="4"/>
  <c r="BK251" i="4"/>
  <c r="J249" i="4"/>
  <c r="J245" i="4"/>
  <c r="BK243" i="4"/>
  <c r="J242" i="4"/>
  <c r="J235" i="4"/>
  <c r="J233" i="4"/>
  <c r="BK227" i="4"/>
  <c r="BK224" i="4"/>
  <c r="BK217" i="4"/>
  <c r="J205" i="4"/>
  <c r="J199" i="4"/>
  <c r="BK160" i="4"/>
  <c r="BK159" i="4"/>
  <c r="J157" i="4"/>
  <c r="BK155" i="4"/>
  <c r="BK153" i="4"/>
  <c r="J146" i="4"/>
  <c r="BK136" i="4"/>
  <c r="BK134" i="4"/>
  <c r="J129" i="4"/>
  <c r="BK255" i="3"/>
  <c r="J251" i="3"/>
  <c r="BK248" i="3"/>
  <c r="J243" i="3"/>
  <c r="J242" i="3"/>
  <c r="J241" i="3"/>
  <c r="J240" i="3"/>
  <c r="BK239" i="3"/>
  <c r="J238" i="3"/>
  <c r="BK237" i="3"/>
  <c r="J235" i="3"/>
  <c r="BK234" i="3"/>
  <c r="J232" i="3"/>
  <c r="BK229" i="3"/>
  <c r="BK215" i="3"/>
  <c r="BK214" i="3"/>
  <c r="BK213" i="3"/>
  <c r="BK202" i="3"/>
  <c r="J201" i="3"/>
  <c r="BK196" i="3"/>
  <c r="BK195" i="3"/>
  <c r="BK193" i="3"/>
  <c r="J190" i="3"/>
  <c r="BK189" i="3"/>
  <c r="BK188" i="3"/>
  <c r="BK181" i="3"/>
  <c r="BK180" i="3"/>
  <c r="J176" i="3"/>
  <c r="BK148" i="3"/>
  <c r="BK146" i="3"/>
  <c r="BK144" i="3"/>
  <c r="BK142" i="3"/>
  <c r="BK134" i="3"/>
  <c r="J132" i="3"/>
  <c r="BK129" i="3"/>
  <c r="J274" i="2"/>
  <c r="J272" i="2"/>
  <c r="BK271" i="2"/>
  <c r="J268" i="2"/>
  <c r="J267" i="2"/>
  <c r="BK259" i="2"/>
  <c r="J258" i="2"/>
  <c r="BK257" i="2"/>
  <c r="BK255" i="2"/>
  <c r="BK253" i="2"/>
  <c r="BK252" i="2"/>
  <c r="J250" i="2"/>
  <c r="J249" i="2"/>
  <c r="BK247" i="2"/>
  <c r="J245" i="2"/>
  <c r="BK242" i="2"/>
  <c r="BK241" i="2"/>
  <c r="BK239" i="2"/>
  <c r="J238" i="2"/>
  <c r="J236" i="2"/>
  <c r="J235" i="2"/>
  <c r="J234" i="2"/>
  <c r="BK233" i="2"/>
  <c r="J232" i="2"/>
  <c r="BK230" i="2"/>
  <c r="J229" i="2"/>
  <c r="J228" i="2"/>
  <c r="J227" i="2"/>
  <c r="J216" i="2"/>
  <c r="BK211" i="2"/>
  <c r="BK205" i="2"/>
  <c r="J202" i="2"/>
  <c r="BK200" i="2"/>
  <c r="J199" i="2"/>
  <c r="BK194" i="2"/>
  <c r="J192" i="2"/>
  <c r="BK191" i="2"/>
  <c r="BK187" i="2"/>
  <c r="BK186" i="2"/>
  <c r="BK184" i="2"/>
  <c r="BK183" i="2"/>
  <c r="BK179" i="2"/>
  <c r="J177" i="2"/>
  <c r="BK164" i="2"/>
  <c r="BK161" i="2"/>
  <c r="J159" i="2"/>
  <c r="BK153" i="2"/>
  <c r="BK149" i="2"/>
  <c r="J136" i="2"/>
  <c r="BK130" i="2"/>
  <c r="J129" i="2"/>
  <c r="J127" i="2"/>
  <c r="AS94" i="1"/>
  <c r="J262" i="7"/>
  <c r="BK206" i="6"/>
  <c r="J201" i="6"/>
  <c r="BK200" i="6"/>
  <c r="J189" i="6"/>
  <c r="BK188" i="6"/>
  <c r="J187" i="6"/>
  <c r="J182" i="6"/>
  <c r="J179" i="6"/>
  <c r="J175" i="6"/>
  <c r="BK174" i="6"/>
  <c r="J168" i="6"/>
  <c r="J153" i="6"/>
  <c r="BK148" i="6"/>
  <c r="BK144" i="6"/>
  <c r="J142" i="6"/>
  <c r="J130" i="6"/>
  <c r="J124" i="6"/>
  <c r="J259" i="5"/>
  <c r="J257" i="5"/>
  <c r="BK252" i="5"/>
  <c r="J251" i="5"/>
  <c r="J246" i="5"/>
  <c r="J245" i="5"/>
  <c r="BK244" i="5"/>
  <c r="J241" i="5"/>
  <c r="BK234" i="5"/>
  <c r="BK233" i="5"/>
  <c r="BK231" i="5"/>
  <c r="BK230" i="5"/>
  <c r="J228" i="5"/>
  <c r="BK226" i="5"/>
  <c r="J223" i="5"/>
  <c r="J219" i="5"/>
  <c r="J215" i="5"/>
  <c r="BK206" i="5"/>
  <c r="J202" i="5"/>
  <c r="BK200" i="5"/>
  <c r="J198" i="5"/>
  <c r="BK193" i="5"/>
  <c r="J186" i="5"/>
  <c r="BK185" i="5"/>
  <c r="BK180" i="5"/>
  <c r="BK177" i="5"/>
  <c r="BK175" i="5"/>
  <c r="J153" i="5"/>
  <c r="BK151" i="5"/>
  <c r="J134" i="5"/>
  <c r="J130" i="5"/>
  <c r="BK299" i="4"/>
  <c r="J299" i="4"/>
  <c r="BK296" i="4"/>
  <c r="J291" i="4"/>
  <c r="BK290" i="4"/>
  <c r="J288" i="4"/>
  <c r="BK286" i="4"/>
  <c r="BK281" i="4"/>
  <c r="BK279" i="4"/>
  <c r="BK278" i="4"/>
  <c r="BK277" i="4"/>
  <c r="J276" i="4"/>
  <c r="J274" i="4"/>
  <c r="BK268" i="4"/>
  <c r="J266" i="4"/>
  <c r="BK265" i="4"/>
  <c r="BK260" i="4"/>
  <c r="BK257" i="4"/>
  <c r="J251" i="4"/>
  <c r="BK242" i="4"/>
  <c r="BK241" i="4"/>
  <c r="J239" i="4"/>
  <c r="J238" i="4"/>
  <c r="BK236" i="4"/>
  <c r="BK235" i="4"/>
  <c r="BK233" i="4"/>
  <c r="BK222" i="4"/>
  <c r="BK220" i="4"/>
  <c r="J219" i="4"/>
  <c r="BK218" i="4"/>
  <c r="BK209" i="4"/>
  <c r="BK207" i="4"/>
  <c r="J206" i="4"/>
  <c r="BK205" i="4"/>
  <c r="BK199" i="4"/>
  <c r="J162" i="4"/>
  <c r="J160" i="4"/>
  <c r="J155" i="4"/>
  <c r="J153" i="4"/>
  <c r="BK151" i="4"/>
  <c r="BK146" i="4"/>
  <c r="BK127" i="4"/>
  <c r="BK263" i="3"/>
  <c r="J263" i="3"/>
  <c r="J260" i="3"/>
  <c r="J258" i="3"/>
  <c r="J256" i="3"/>
  <c r="J253" i="3"/>
  <c r="J250" i="3"/>
  <c r="J247" i="3"/>
  <c r="J246" i="3"/>
  <c r="BK245" i="3"/>
  <c r="J219" i="3"/>
  <c r="J214" i="3"/>
  <c r="J213" i="3"/>
  <c r="BK211" i="3"/>
  <c r="BK207" i="3"/>
  <c r="BK205" i="3"/>
  <c r="BK204" i="3"/>
  <c r="J202" i="3"/>
  <c r="J195" i="3"/>
  <c r="BK191" i="3"/>
  <c r="BK190" i="3"/>
  <c r="BK184" i="3"/>
  <c r="BK182" i="3"/>
  <c r="J181" i="3"/>
  <c r="J180" i="3"/>
  <c r="J178" i="3"/>
  <c r="BK174" i="3"/>
  <c r="J148" i="3"/>
  <c r="J146" i="3"/>
  <c r="J134" i="3"/>
  <c r="BK131" i="3"/>
  <c r="BK128" i="3"/>
  <c r="BK126" i="3"/>
  <c r="J277" i="2"/>
  <c r="J275" i="2"/>
  <c r="BK267" i="2"/>
  <c r="J266" i="2"/>
  <c r="J265" i="2"/>
  <c r="J262" i="2"/>
  <c r="BK261" i="2"/>
  <c r="J260" i="2"/>
  <c r="BK258" i="2"/>
  <c r="BK256" i="2"/>
  <c r="J254" i="2"/>
  <c r="J252" i="2"/>
  <c r="J251" i="2"/>
  <c r="BK249" i="2"/>
  <c r="J247" i="2"/>
  <c r="J244" i="2"/>
  <c r="J241" i="2"/>
  <c r="J240" i="2"/>
  <c r="BK237" i="2"/>
  <c r="BK235" i="2"/>
  <c r="BK234" i="2"/>
  <c r="BK231" i="2"/>
  <c r="J230" i="2"/>
  <c r="BK228" i="2"/>
  <c r="BK227" i="2"/>
  <c r="BK224" i="2"/>
  <c r="J222" i="2"/>
  <c r="J221" i="2"/>
  <c r="BK220" i="2"/>
  <c r="BK219" i="2"/>
  <c r="BK218" i="2"/>
  <c r="J211" i="2"/>
  <c r="J207" i="2"/>
  <c r="J204" i="2"/>
  <c r="J201" i="2"/>
  <c r="J200" i="2"/>
  <c r="J194" i="2"/>
  <c r="J191" i="2"/>
  <c r="J186" i="2"/>
  <c r="J183" i="2"/>
  <c r="J181" i="2"/>
  <c r="BK177" i="2"/>
  <c r="BK162" i="2"/>
  <c r="BK159" i="2"/>
  <c r="BK157" i="2"/>
  <c r="BK155" i="2"/>
  <c r="J153" i="2"/>
  <c r="J140" i="2"/>
  <c r="BK136" i="2"/>
  <c r="J132" i="2"/>
  <c r="J130" i="2"/>
  <c r="BK127" i="2"/>
  <c r="BK126" i="2" l="1"/>
  <c r="J126" i="2" s="1"/>
  <c r="J98" i="2" s="1"/>
  <c r="R126" i="2"/>
  <c r="P203" i="2"/>
  <c r="BK215" i="2"/>
  <c r="J215" i="2" s="1"/>
  <c r="J100" i="2" s="1"/>
  <c r="T215" i="2"/>
  <c r="P226" i="2"/>
  <c r="BK264" i="2"/>
  <c r="J264" i="2" s="1"/>
  <c r="J102" i="2" s="1"/>
  <c r="R264" i="2"/>
  <c r="P270" i="2"/>
  <c r="R125" i="3"/>
  <c r="BK206" i="3"/>
  <c r="J206" i="3" s="1"/>
  <c r="J100" i="3" s="1"/>
  <c r="P228" i="3"/>
  <c r="T126" i="4"/>
  <c r="R231" i="4"/>
  <c r="R234" i="4"/>
  <c r="P248" i="4"/>
  <c r="T256" i="4"/>
  <c r="T127" i="5"/>
  <c r="T126" i="5"/>
  <c r="T196" i="5"/>
  <c r="R221" i="5"/>
  <c r="R220" i="5" s="1"/>
  <c r="BK123" i="6"/>
  <c r="J123" i="6"/>
  <c r="J98" i="6" s="1"/>
  <c r="R123" i="6"/>
  <c r="BK185" i="6"/>
  <c r="J185" i="6" s="1"/>
  <c r="J100" i="6" s="1"/>
  <c r="R185" i="6"/>
  <c r="R122" i="6" s="1"/>
  <c r="R121" i="6" s="1"/>
  <c r="BK123" i="7"/>
  <c r="J123" i="7" s="1"/>
  <c r="J98" i="7" s="1"/>
  <c r="P123" i="7"/>
  <c r="R123" i="7"/>
  <c r="T123" i="7"/>
  <c r="BK229" i="7"/>
  <c r="J229" i="7"/>
  <c r="J99" i="7" s="1"/>
  <c r="P229" i="7"/>
  <c r="R229" i="7"/>
  <c r="T229" i="7"/>
  <c r="P236" i="7"/>
  <c r="P126" i="2"/>
  <c r="BK203" i="2"/>
  <c r="J203" i="2"/>
  <c r="J99" i="2" s="1"/>
  <c r="T203" i="2"/>
  <c r="BK226" i="2"/>
  <c r="J226" i="2" s="1"/>
  <c r="J101" i="2" s="1"/>
  <c r="R226" i="2"/>
  <c r="P264" i="2"/>
  <c r="BK270" i="2"/>
  <c r="J270" i="2" s="1"/>
  <c r="J103" i="2" s="1"/>
  <c r="R270" i="2"/>
  <c r="T125" i="3"/>
  <c r="R203" i="3"/>
  <c r="P206" i="3"/>
  <c r="R228" i="3"/>
  <c r="P126" i="4"/>
  <c r="BK231" i="4"/>
  <c r="J231" i="4" s="1"/>
  <c r="J99" i="4" s="1"/>
  <c r="T231" i="4"/>
  <c r="BK248" i="4"/>
  <c r="J248" i="4" s="1"/>
  <c r="J101" i="4" s="1"/>
  <c r="BK256" i="4"/>
  <c r="J256" i="4" s="1"/>
  <c r="J103" i="4" s="1"/>
  <c r="R127" i="5"/>
  <c r="P196" i="5"/>
  <c r="BK212" i="5"/>
  <c r="J212" i="5" s="1"/>
  <c r="J103" i="5" s="1"/>
  <c r="T212" i="5"/>
  <c r="T211" i="5" s="1"/>
  <c r="T221" i="5"/>
  <c r="T220" i="5"/>
  <c r="P123" i="6"/>
  <c r="T123" i="6"/>
  <c r="P185" i="6"/>
  <c r="T185" i="6"/>
  <c r="T236" i="7"/>
  <c r="BK125" i="3"/>
  <c r="J125" i="3" s="1"/>
  <c r="J98" i="3" s="1"/>
  <c r="BK203" i="3"/>
  <c r="J203" i="3" s="1"/>
  <c r="J99" i="3" s="1"/>
  <c r="P203" i="3"/>
  <c r="T206" i="3"/>
  <c r="BK228" i="3"/>
  <c r="J228" i="3" s="1"/>
  <c r="J102" i="3" s="1"/>
  <c r="BK126" i="4"/>
  <c r="J126" i="4" s="1"/>
  <c r="J98" i="4" s="1"/>
  <c r="BK234" i="4"/>
  <c r="J234" i="4"/>
  <c r="J100" i="4" s="1"/>
  <c r="T234" i="4"/>
  <c r="T248" i="4"/>
  <c r="P256" i="4"/>
  <c r="BK127" i="5"/>
  <c r="J127" i="5" s="1"/>
  <c r="J98" i="5" s="1"/>
  <c r="BK196" i="5"/>
  <c r="J196" i="5" s="1"/>
  <c r="J100" i="5" s="1"/>
  <c r="P212" i="5"/>
  <c r="P211" i="5" s="1"/>
  <c r="BK221" i="5"/>
  <c r="BK220" i="5" s="1"/>
  <c r="J220" i="5" s="1"/>
  <c r="J104" i="5" s="1"/>
  <c r="BK236" i="7"/>
  <c r="J236" i="7" s="1"/>
  <c r="J100" i="7" s="1"/>
  <c r="T126" i="2"/>
  <c r="R203" i="2"/>
  <c r="P215" i="2"/>
  <c r="R215" i="2"/>
  <c r="T226" i="2"/>
  <c r="T264" i="2"/>
  <c r="T270" i="2"/>
  <c r="P125" i="3"/>
  <c r="P124" i="3" s="1"/>
  <c r="P123" i="3" s="1"/>
  <c r="AU96" i="1" s="1"/>
  <c r="T203" i="3"/>
  <c r="R206" i="3"/>
  <c r="T228" i="3"/>
  <c r="R126" i="4"/>
  <c r="P231" i="4"/>
  <c r="P234" i="4"/>
  <c r="R248" i="4"/>
  <c r="R256" i="4"/>
  <c r="P127" i="5"/>
  <c r="P126" i="5"/>
  <c r="R196" i="5"/>
  <c r="R212" i="5"/>
  <c r="R211" i="5"/>
  <c r="P221" i="5"/>
  <c r="P220" i="5" s="1"/>
  <c r="R236" i="7"/>
  <c r="J89" i="2"/>
  <c r="F121" i="2"/>
  <c r="BE132" i="2"/>
  <c r="BE153" i="2"/>
  <c r="BE155" i="2"/>
  <c r="BE157" i="2"/>
  <c r="BE161" i="2"/>
  <c r="BE164" i="2"/>
  <c r="BE187" i="2"/>
  <c r="BE192" i="2"/>
  <c r="BE205" i="2"/>
  <c r="BE216" i="2"/>
  <c r="BE218" i="2"/>
  <c r="BE221" i="2"/>
  <c r="BE222" i="2"/>
  <c r="BE227" i="2"/>
  <c r="BE229" i="2"/>
  <c r="BE230" i="2"/>
  <c r="BE236" i="2"/>
  <c r="BE245" i="2"/>
  <c r="BE247" i="2"/>
  <c r="BE250" i="2"/>
  <c r="BE256" i="2"/>
  <c r="BE257" i="2"/>
  <c r="BE260" i="2"/>
  <c r="BE266" i="2"/>
  <c r="BE275" i="2"/>
  <c r="BK276" i="2"/>
  <c r="J276" i="2"/>
  <c r="J104" i="2" s="1"/>
  <c r="J117" i="3"/>
  <c r="F120" i="3"/>
  <c r="BE126" i="3"/>
  <c r="BE131" i="3"/>
  <c r="BE132" i="3"/>
  <c r="BE144" i="3"/>
  <c r="BE148" i="3"/>
  <c r="BE176" i="3"/>
  <c r="BE181" i="3"/>
  <c r="BE182" i="3"/>
  <c r="BE184" i="3"/>
  <c r="BE189" i="3"/>
  <c r="BE201" i="3"/>
  <c r="BE213" i="3"/>
  <c r="BE214" i="3"/>
  <c r="BE215" i="3"/>
  <c r="BE217" i="3"/>
  <c r="BE229" i="3"/>
  <c r="BE233" i="3"/>
  <c r="BE238" i="3"/>
  <c r="BE239" i="3"/>
  <c r="BE240" i="3"/>
  <c r="BE247" i="3"/>
  <c r="BE256" i="3"/>
  <c r="BE260" i="3"/>
  <c r="BE263" i="3"/>
  <c r="BK225" i="3"/>
  <c r="J225" i="3"/>
  <c r="J101" i="3" s="1"/>
  <c r="BK262" i="3"/>
  <c r="J262" i="3"/>
  <c r="J103" i="3" s="1"/>
  <c r="J89" i="4"/>
  <c r="F121" i="4"/>
  <c r="BE130" i="4"/>
  <c r="BE134" i="4"/>
  <c r="BE155" i="4"/>
  <c r="BE224" i="4"/>
  <c r="BE225" i="4"/>
  <c r="BE227" i="4"/>
  <c r="BE239" i="4"/>
  <c r="BE249" i="4"/>
  <c r="BE258" i="4"/>
  <c r="BE262" i="4"/>
  <c r="BE270" i="4"/>
  <c r="BE283" i="4"/>
  <c r="BE296" i="4"/>
  <c r="BE299" i="4"/>
  <c r="E85" i="5"/>
  <c r="J91" i="5"/>
  <c r="J119" i="5"/>
  <c r="BE128" i="5"/>
  <c r="BE130" i="5"/>
  <c r="BE171" i="5"/>
  <c r="BE178" i="5"/>
  <c r="BE198" i="5"/>
  <c r="BE207" i="5"/>
  <c r="BE218" i="5"/>
  <c r="BE223" i="5"/>
  <c r="BE225" i="5"/>
  <c r="BE228" i="5"/>
  <c r="BE241" i="5"/>
  <c r="BE243" i="5"/>
  <c r="BE257" i="5"/>
  <c r="BE260" i="5"/>
  <c r="E111" i="6"/>
  <c r="F118" i="6"/>
  <c r="BE130" i="6"/>
  <c r="BE132" i="6"/>
  <c r="BE142" i="6"/>
  <c r="BE155" i="6"/>
  <c r="BE159" i="6"/>
  <c r="BE160" i="6"/>
  <c r="BE162" i="6"/>
  <c r="BE168" i="6"/>
  <c r="BE172" i="6"/>
  <c r="BE179" i="6"/>
  <c r="BE181" i="6"/>
  <c r="BE187" i="6"/>
  <c r="BE193" i="6"/>
  <c r="BE195" i="6"/>
  <c r="BE196" i="6"/>
  <c r="BE202" i="6"/>
  <c r="BK183" i="6"/>
  <c r="J183" i="6" s="1"/>
  <c r="J99" i="6" s="1"/>
  <c r="BK205" i="6"/>
  <c r="J205" i="6" s="1"/>
  <c r="J101" i="6" s="1"/>
  <c r="BE258" i="7"/>
  <c r="BE262" i="7"/>
  <c r="E85" i="2"/>
  <c r="BE129" i="2"/>
  <c r="BE140" i="2"/>
  <c r="BE149" i="2"/>
  <c r="BE159" i="2"/>
  <c r="BE162" i="2"/>
  <c r="BE177" i="2"/>
  <c r="BE179" i="2"/>
  <c r="BE181" i="2"/>
  <c r="BE199" i="2"/>
  <c r="BE200" i="2"/>
  <c r="BE204" i="2"/>
  <c r="BE211" i="2"/>
  <c r="BE219" i="2"/>
  <c r="BE224" i="2"/>
  <c r="BE232" i="2"/>
  <c r="BE234" i="2"/>
  <c r="BE238" i="2"/>
  <c r="BE240" i="2"/>
  <c r="BE241" i="2"/>
  <c r="BE251" i="2"/>
  <c r="BE252" i="2"/>
  <c r="BE254" i="2"/>
  <c r="BE258" i="2"/>
  <c r="BE262" i="2"/>
  <c r="BE268" i="2"/>
  <c r="E85" i="3"/>
  <c r="J119" i="3"/>
  <c r="BE142" i="3"/>
  <c r="BE146" i="3"/>
  <c r="BE174" i="3"/>
  <c r="BE178" i="3"/>
  <c r="BE180" i="3"/>
  <c r="BE188" i="3"/>
  <c r="BE190" i="3"/>
  <c r="BE193" i="3"/>
  <c r="BE202" i="3"/>
  <c r="BE207" i="3"/>
  <c r="BE209" i="3"/>
  <c r="BE210" i="3"/>
  <c r="BE211" i="3"/>
  <c r="BE219" i="3"/>
  <c r="BE223" i="3"/>
  <c r="BE226" i="3"/>
  <c r="BE241" i="3"/>
  <c r="BE242" i="3"/>
  <c r="BE244" i="3"/>
  <c r="BE245" i="3"/>
  <c r="BE249" i="3"/>
  <c r="BE257" i="3"/>
  <c r="E85" i="4"/>
  <c r="BE129" i="4"/>
  <c r="BE146" i="4"/>
  <c r="BE206" i="4"/>
  <c r="BE207" i="4"/>
  <c r="BE219" i="4"/>
  <c r="BE220" i="4"/>
  <c r="BE229" i="4"/>
  <c r="BE238" i="4"/>
  <c r="BE240" i="4"/>
  <c r="BE241" i="4"/>
  <c r="BE245" i="4"/>
  <c r="BE251" i="4"/>
  <c r="BE254" i="4"/>
  <c r="BE264" i="4"/>
  <c r="BE265" i="4"/>
  <c r="BE268" i="4"/>
  <c r="BE276" i="4"/>
  <c r="BE285" i="4"/>
  <c r="BE292" i="4"/>
  <c r="BK253" i="4"/>
  <c r="J253" i="4" s="1"/>
  <c r="J102" i="4" s="1"/>
  <c r="BK298" i="4"/>
  <c r="J298" i="4" s="1"/>
  <c r="J104" i="4" s="1"/>
  <c r="F92" i="5"/>
  <c r="BE134" i="5"/>
  <c r="BE136" i="5"/>
  <c r="BE173" i="5"/>
  <c r="BE186" i="5"/>
  <c r="BE190" i="5"/>
  <c r="BE192" i="5"/>
  <c r="BE193" i="5"/>
  <c r="BE197" i="5"/>
  <c r="BE200" i="5"/>
  <c r="BE201" i="5"/>
  <c r="BE202" i="5"/>
  <c r="BE206" i="5"/>
  <c r="BE226" i="5"/>
  <c r="BE227" i="5"/>
  <c r="BE229" i="5"/>
  <c r="BE233" i="5"/>
  <c r="BE235" i="5"/>
  <c r="BE236" i="5"/>
  <c r="BE245" i="5"/>
  <c r="BE246" i="5"/>
  <c r="BE250" i="5"/>
  <c r="BE254" i="5"/>
  <c r="BE256" i="5"/>
  <c r="BE258" i="5"/>
  <c r="BE259" i="5"/>
  <c r="J91" i="6"/>
  <c r="BE124" i="6"/>
  <c r="BE134" i="6"/>
  <c r="BE144" i="6"/>
  <c r="BE146" i="6"/>
  <c r="BE148" i="6"/>
  <c r="BE174" i="6"/>
  <c r="BE184" i="6"/>
  <c r="BE186" i="6"/>
  <c r="BE188" i="6"/>
  <c r="BE189" i="6"/>
  <c r="BE190" i="6"/>
  <c r="BE199" i="6"/>
  <c r="BE203" i="6"/>
  <c r="BE206" i="6"/>
  <c r="E85" i="7"/>
  <c r="J89" i="7"/>
  <c r="J91" i="7"/>
  <c r="F92" i="7"/>
  <c r="BE124" i="7"/>
  <c r="BE126" i="7"/>
  <c r="BE137" i="7"/>
  <c r="BE155" i="7"/>
  <c r="BE161" i="7"/>
  <c r="BE214" i="7"/>
  <c r="BK263" i="7"/>
  <c r="J263" i="7"/>
  <c r="J101" i="7" s="1"/>
  <c r="BE204" i="3"/>
  <c r="BE205" i="3"/>
  <c r="BE235" i="3"/>
  <c r="BE236" i="3"/>
  <c r="BE237" i="3"/>
  <c r="BE243" i="3"/>
  <c r="BE248" i="3"/>
  <c r="BE250" i="3"/>
  <c r="BE251" i="3"/>
  <c r="BE253" i="3"/>
  <c r="BE255" i="3"/>
  <c r="BE136" i="4"/>
  <c r="BE153" i="4"/>
  <c r="BE157" i="4"/>
  <c r="BE159" i="4"/>
  <c r="BE199" i="4"/>
  <c r="BE201" i="4"/>
  <c r="BE203" i="4"/>
  <c r="BE205" i="4"/>
  <c r="BE209" i="4"/>
  <c r="BE213" i="4"/>
  <c r="BE217" i="4"/>
  <c r="BE218" i="4"/>
  <c r="BE222" i="4"/>
  <c r="BE233" i="4"/>
  <c r="BE235" i="4"/>
  <c r="BE236" i="4"/>
  <c r="BE242" i="4"/>
  <c r="BE260" i="4"/>
  <c r="BE272" i="4"/>
  <c r="BE279" i="4"/>
  <c r="BE280" i="4"/>
  <c r="BE286" i="4"/>
  <c r="BE287" i="4"/>
  <c r="BE132" i="5"/>
  <c r="BE151" i="5"/>
  <c r="BE155" i="5"/>
  <c r="BE177" i="5"/>
  <c r="BE180" i="5"/>
  <c r="BE188" i="5"/>
  <c r="BE199" i="5"/>
  <c r="BE204" i="5"/>
  <c r="BE208" i="5"/>
  <c r="BE210" i="5"/>
  <c r="BE215" i="5"/>
  <c r="BE217" i="5"/>
  <c r="BE219" i="5"/>
  <c r="BE224" i="5"/>
  <c r="BE230" i="5"/>
  <c r="BE234" i="5"/>
  <c r="BE240" i="5"/>
  <c r="BE242" i="5"/>
  <c r="BE248" i="5"/>
  <c r="BE251" i="5"/>
  <c r="BE252" i="5"/>
  <c r="BK209" i="5"/>
  <c r="J209" i="5" s="1"/>
  <c r="J101" i="5" s="1"/>
  <c r="J89" i="6"/>
  <c r="BE153" i="6"/>
  <c r="BE157" i="6"/>
  <c r="BE163" i="6"/>
  <c r="BE175" i="6"/>
  <c r="BE177" i="6"/>
  <c r="BE182" i="6"/>
  <c r="BE192" i="6"/>
  <c r="BE197" i="6"/>
  <c r="BE200" i="6"/>
  <c r="BE201" i="6"/>
  <c r="BE259" i="7"/>
  <c r="J91" i="2"/>
  <c r="BE127" i="2"/>
  <c r="BE130" i="2"/>
  <c r="BE136" i="2"/>
  <c r="BE183" i="2"/>
  <c r="BE184" i="2"/>
  <c r="BE186" i="2"/>
  <c r="BE191" i="2"/>
  <c r="BE194" i="2"/>
  <c r="BE201" i="2"/>
  <c r="BE202" i="2"/>
  <c r="BE207" i="2"/>
  <c r="BE220" i="2"/>
  <c r="BE228" i="2"/>
  <c r="BE231" i="2"/>
  <c r="BE233" i="2"/>
  <c r="BE235" i="2"/>
  <c r="BE237" i="2"/>
  <c r="BE239" i="2"/>
  <c r="BE242" i="2"/>
  <c r="BE244" i="2"/>
  <c r="BE249" i="2"/>
  <c r="BE253" i="2"/>
  <c r="BE255" i="2"/>
  <c r="BE259" i="2"/>
  <c r="BE261" i="2"/>
  <c r="BE265" i="2"/>
  <c r="BE267" i="2"/>
  <c r="BE271" i="2"/>
  <c r="BE272" i="2"/>
  <c r="BE274" i="2"/>
  <c r="BE277" i="2"/>
  <c r="BE128" i="3"/>
  <c r="BE129" i="3"/>
  <c r="BE134" i="3"/>
  <c r="BE191" i="3"/>
  <c r="BE195" i="3"/>
  <c r="BE196" i="3"/>
  <c r="BE212" i="3"/>
  <c r="BE230" i="3"/>
  <c r="BE232" i="3"/>
  <c r="BE234" i="3"/>
  <c r="BE246" i="3"/>
  <c r="BE258" i="3"/>
  <c r="J91" i="4"/>
  <c r="BE127" i="4"/>
  <c r="BE151" i="4"/>
  <c r="BE160" i="4"/>
  <c r="BE162" i="4"/>
  <c r="BE232" i="4"/>
  <c r="BE243" i="4"/>
  <c r="BE257" i="4"/>
  <c r="BE259" i="4"/>
  <c r="BE261" i="4"/>
  <c r="BE266" i="4"/>
  <c r="BE274" i="4"/>
  <c r="BE277" i="4"/>
  <c r="BE278" i="4"/>
  <c r="BE281" i="4"/>
  <c r="BE282" i="4"/>
  <c r="BE284" i="4"/>
  <c r="BE288" i="4"/>
  <c r="BE290" i="4"/>
  <c r="BE291" i="4"/>
  <c r="BE294" i="4"/>
  <c r="BE153" i="5"/>
  <c r="BE175" i="5"/>
  <c r="BE181" i="5"/>
  <c r="BE185" i="5"/>
  <c r="BE191" i="5"/>
  <c r="BE195" i="5"/>
  <c r="BE213" i="5"/>
  <c r="BE222" i="5"/>
  <c r="BE231" i="5"/>
  <c r="BE232" i="5"/>
  <c r="BE238" i="5"/>
  <c r="BE244" i="5"/>
  <c r="BE261" i="5"/>
  <c r="BK194" i="5"/>
  <c r="J194" i="5" s="1"/>
  <c r="J99" i="5" s="1"/>
  <c r="BE126" i="6"/>
  <c r="BE173" i="6"/>
  <c r="BE180" i="6"/>
  <c r="BE194" i="6"/>
  <c r="BE198" i="6"/>
  <c r="BE128" i="7"/>
  <c r="BE157" i="7"/>
  <c r="BE159" i="7"/>
  <c r="BE193" i="7"/>
  <c r="BE195" i="7"/>
  <c r="BE197" i="7"/>
  <c r="BE199" i="7"/>
  <c r="BE200" i="7"/>
  <c r="BE202" i="7"/>
  <c r="BE203" i="7"/>
  <c r="BE208" i="7"/>
  <c r="BE213" i="7"/>
  <c r="BE215" i="7"/>
  <c r="BE216" i="7"/>
  <c r="BE218" i="7"/>
  <c r="BE220" i="7"/>
  <c r="BE221" i="7"/>
  <c r="BE227" i="7"/>
  <c r="BE228" i="7"/>
  <c r="BE230" i="7"/>
  <c r="BE232" i="7"/>
  <c r="BE234" i="7"/>
  <c r="BE237" i="7"/>
  <c r="BE238" i="7"/>
  <c r="BE239" i="7"/>
  <c r="BE240" i="7"/>
  <c r="BE242" i="7"/>
  <c r="BE243" i="7"/>
  <c r="BE244" i="7"/>
  <c r="BE245" i="7"/>
  <c r="BE246" i="7"/>
  <c r="BE247" i="7"/>
  <c r="BE248" i="7"/>
  <c r="BE249" i="7"/>
  <c r="BE251" i="7"/>
  <c r="BE252" i="7"/>
  <c r="BE256" i="7"/>
  <c r="BE257" i="7"/>
  <c r="BE261" i="7"/>
  <c r="BE264" i="7"/>
  <c r="F35" i="2"/>
  <c r="BB95" i="1" s="1"/>
  <c r="J34" i="6"/>
  <c r="AW99" i="1" s="1"/>
  <c r="F34" i="2"/>
  <c r="BA95" i="1"/>
  <c r="F34" i="3"/>
  <c r="BA96" i="1" s="1"/>
  <c r="F34" i="5"/>
  <c r="BA98" i="1" s="1"/>
  <c r="F35" i="6"/>
  <c r="BB99" i="1" s="1"/>
  <c r="F34" i="7"/>
  <c r="BA100" i="1"/>
  <c r="F37" i="7"/>
  <c r="BD100" i="1" s="1"/>
  <c r="J34" i="2"/>
  <c r="AW95" i="1" s="1"/>
  <c r="J34" i="3"/>
  <c r="AW96" i="1" s="1"/>
  <c r="F36" i="5"/>
  <c r="BC98" i="1"/>
  <c r="J34" i="5"/>
  <c r="AW98" i="1" s="1"/>
  <c r="F34" i="6"/>
  <c r="BA99" i="1" s="1"/>
  <c r="F37" i="6"/>
  <c r="BD99" i="1" s="1"/>
  <c r="F36" i="3"/>
  <c r="BC96" i="1" s="1"/>
  <c r="F35" i="4"/>
  <c r="BB97" i="1" s="1"/>
  <c r="J34" i="7"/>
  <c r="AW100" i="1" s="1"/>
  <c r="F36" i="2"/>
  <c r="BC95" i="1" s="1"/>
  <c r="F37" i="3"/>
  <c r="BD96" i="1" s="1"/>
  <c r="J34" i="4"/>
  <c r="AW97" i="1" s="1"/>
  <c r="F37" i="5"/>
  <c r="BD98" i="1" s="1"/>
  <c r="F36" i="6"/>
  <c r="BC99" i="1" s="1"/>
  <c r="F36" i="7"/>
  <c r="BC100" i="1" s="1"/>
  <c r="F35" i="3"/>
  <c r="BB96" i="1" s="1"/>
  <c r="F34" i="4"/>
  <c r="BA97" i="1" s="1"/>
  <c r="F36" i="4"/>
  <c r="BC97" i="1" s="1"/>
  <c r="F35" i="5"/>
  <c r="BB98" i="1" s="1"/>
  <c r="F35" i="7"/>
  <c r="BB100" i="1" s="1"/>
  <c r="F37" i="2"/>
  <c r="BD95" i="1" s="1"/>
  <c r="F37" i="4"/>
  <c r="BD97" i="1" s="1"/>
  <c r="T122" i="6" l="1"/>
  <c r="T121" i="6" s="1"/>
  <c r="T124" i="3"/>
  <c r="T123" i="3"/>
  <c r="P125" i="2"/>
  <c r="P124" i="2" s="1"/>
  <c r="AU95" i="1" s="1"/>
  <c r="R122" i="7"/>
  <c r="R121" i="7" s="1"/>
  <c r="T125" i="5"/>
  <c r="P125" i="5"/>
  <c r="AU98" i="1"/>
  <c r="T125" i="4"/>
  <c r="T124" i="4" s="1"/>
  <c r="R125" i="2"/>
  <c r="R124" i="2"/>
  <c r="R124" i="3"/>
  <c r="R123" i="3" s="1"/>
  <c r="R125" i="4"/>
  <c r="R124" i="4"/>
  <c r="T125" i="2"/>
  <c r="T124" i="2" s="1"/>
  <c r="P122" i="6"/>
  <c r="P121" i="6"/>
  <c r="AU99" i="1" s="1"/>
  <c r="R126" i="5"/>
  <c r="R125" i="5"/>
  <c r="P125" i="4"/>
  <c r="P124" i="4" s="1"/>
  <c r="AU97" i="1" s="1"/>
  <c r="T122" i="7"/>
  <c r="T121" i="7"/>
  <c r="P122" i="7"/>
  <c r="P121" i="7" s="1"/>
  <c r="AU100" i="1" s="1"/>
  <c r="BK211" i="5"/>
  <c r="J211" i="5"/>
  <c r="J102" i="5" s="1"/>
  <c r="BK122" i="6"/>
  <c r="J122" i="6"/>
  <c r="J97" i="6" s="1"/>
  <c r="BK122" i="7"/>
  <c r="BK121" i="7"/>
  <c r="J121" i="7" s="1"/>
  <c r="J96" i="7" s="1"/>
  <c r="BK125" i="2"/>
  <c r="J125" i="2"/>
  <c r="J97" i="2"/>
  <c r="BK126" i="5"/>
  <c r="BK125" i="5" s="1"/>
  <c r="J125" i="5" s="1"/>
  <c r="J96" i="5" s="1"/>
  <c r="BK124" i="3"/>
  <c r="J124" i="3" s="1"/>
  <c r="J97" i="3" s="1"/>
  <c r="BK125" i="4"/>
  <c r="J125" i="4" s="1"/>
  <c r="J97" i="4" s="1"/>
  <c r="J221" i="5"/>
  <c r="J105" i="5" s="1"/>
  <c r="BA94" i="1"/>
  <c r="W30" i="1" s="1"/>
  <c r="F33" i="7"/>
  <c r="AZ100" i="1"/>
  <c r="J33" i="6"/>
  <c r="AV99" i="1" s="1"/>
  <c r="AT99" i="1" s="1"/>
  <c r="BC94" i="1"/>
  <c r="W32" i="1"/>
  <c r="J33" i="4"/>
  <c r="AV97" i="1"/>
  <c r="AT97" i="1"/>
  <c r="F33" i="5"/>
  <c r="AZ98" i="1" s="1"/>
  <c r="F33" i="4"/>
  <c r="AZ97" i="1" s="1"/>
  <c r="J33" i="2"/>
  <c r="AV95" i="1" s="1"/>
  <c r="AT95" i="1" s="1"/>
  <c r="J33" i="3"/>
  <c r="AV96" i="1" s="1"/>
  <c r="AT96" i="1" s="1"/>
  <c r="BD94" i="1"/>
  <c r="W33" i="1" s="1"/>
  <c r="BB94" i="1"/>
  <c r="AX94" i="1" s="1"/>
  <c r="F33" i="2"/>
  <c r="AZ95" i="1" s="1"/>
  <c r="J33" i="7"/>
  <c r="AV100" i="1" s="1"/>
  <c r="AT100" i="1" s="1"/>
  <c r="J33" i="5"/>
  <c r="AV98" i="1"/>
  <c r="AT98" i="1" s="1"/>
  <c r="F33" i="6"/>
  <c r="AZ99" i="1"/>
  <c r="F33" i="3"/>
  <c r="AZ96" i="1" s="1"/>
  <c r="J126" i="5" l="1"/>
  <c r="J97" i="5"/>
  <c r="J122" i="7"/>
  <c r="J97" i="7"/>
  <c r="BK124" i="2"/>
  <c r="J124" i="2"/>
  <c r="J96" i="2" s="1"/>
  <c r="BK123" i="3"/>
  <c r="J123" i="3" s="1"/>
  <c r="J30" i="3" s="1"/>
  <c r="AG96" i="1" s="1"/>
  <c r="AN96" i="1" s="1"/>
  <c r="BK124" i="4"/>
  <c r="J124" i="4"/>
  <c r="J96" i="4"/>
  <c r="BK121" i="6"/>
  <c r="J121" i="6"/>
  <c r="J96" i="6" s="1"/>
  <c r="AU94" i="1"/>
  <c r="AZ94" i="1"/>
  <c r="W29" i="1" s="1"/>
  <c r="AW94" i="1"/>
  <c r="AK30" i="1" s="1"/>
  <c r="AY94" i="1"/>
  <c r="J30" i="5"/>
  <c r="AG98" i="1"/>
  <c r="AN98" i="1"/>
  <c r="W31" i="1"/>
  <c r="J30" i="7"/>
  <c r="AG100" i="1"/>
  <c r="AN100" i="1"/>
  <c r="J96" i="3" l="1"/>
  <c r="J39" i="5"/>
  <c r="J39" i="7"/>
  <c r="J39" i="3"/>
  <c r="J30" i="4"/>
  <c r="AG97" i="1"/>
  <c r="AN97" i="1"/>
  <c r="J30" i="6"/>
  <c r="AG99" i="1" s="1"/>
  <c r="AN99" i="1" s="1"/>
  <c r="AV94" i="1"/>
  <c r="AK29" i="1"/>
  <c r="J30" i="2"/>
  <c r="AG95" i="1" s="1"/>
  <c r="AN95" i="1" s="1"/>
  <c r="J39" i="2" l="1"/>
  <c r="J39" i="4"/>
  <c r="J39" i="6"/>
  <c r="AG94" i="1"/>
  <c r="AT94" i="1"/>
  <c r="AN94" i="1" l="1"/>
  <c r="AK26" i="1"/>
  <c r="AK35" i="1"/>
</calcChain>
</file>

<file path=xl/sharedStrings.xml><?xml version="1.0" encoding="utf-8"?>
<sst xmlns="http://schemas.openxmlformats.org/spreadsheetml/2006/main" count="10219" uniqueCount="1376">
  <si>
    <t>Export Komplet</t>
  </si>
  <si>
    <t/>
  </si>
  <si>
    <t>2.0</t>
  </si>
  <si>
    <t>ZAMOK</t>
  </si>
  <si>
    <t>False</t>
  </si>
  <si>
    <t>{55840081-5d80-499a-abf9-b66715eb114c}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</si>
  <si>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</si>
  <si>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</si>
  <si>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</si>
  <si>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</si>
  <si>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</si>
  <si>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</si>
  <si>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</si>
  <si>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</si>
  <si>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2541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</si>
  <si>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</si>
  <si>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</si>
  <si>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Vratěnín-výstavba technické infrastruktury pro následnou výstavbu bytových a rodinných domů</t>
  </si>
  <si>
    <t>KSO:</t>
  </si>
  <si>
    <t>CC-CZ:</t>
  </si>
  <si>
    <t>Místo:</t>
  </si>
  <si>
    <t xml:space="preserve"> </t>
  </si>
  <si>
    <t>Datum:</t>
  </si>
  <si>
    <t>8. 9. 2020</t>
  </si>
  <si>
    <t>Zadavatel:</t>
  </si>
  <si>
    <t>IČ:</t>
  </si>
  <si>
    <t>00637122</t>
  </si>
  <si>
    <t>Obec Vratěnín</t>
  </si>
  <si>
    <t>DIČ:</t>
  </si>
  <si>
    <t>Uchazeč:</t>
  </si>
  <si>
    <t>Vyplň údaj</t>
  </si>
  <si>
    <t>Projektant:</t>
  </si>
  <si>
    <t>True</t>
  </si>
  <si>
    <t>Zpracovatel:</t>
  </si>
  <si>
    <t>32004401</t>
  </si>
  <si>
    <t>Ing.Josef Novotný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</si>
  <si>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</si>
  <si>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</si>
  <si>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</si>
  <si>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</si>
  <si>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</si>
  <si>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</si>
  <si>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</si>
  <si>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</si>
  <si>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</si>
  <si>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</si>
  <si>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</si>
  <si>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</si>
  <si>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</si>
  <si>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</si>
  <si>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</si>
  <si>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</si>
  <si>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</si>
  <si>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</si>
  <si>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</si>
  <si>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</si>
  <si>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</si>
  <si>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</si>
  <si>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</si>
  <si>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</si>
  <si>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</si>
  <si>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</si>
  <si>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</si>
  <si>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</si>
  <si>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</si>
  <si>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</si>
  <si>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</si>
  <si>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</si>
  <si>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</si>
  <si>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</si>
  <si>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</si>
  <si>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</si>
  <si>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</si>
  <si>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</si>
  <si>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</si>
  <si>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</si>
  <si>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</si>
  <si>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</si>
  <si>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</si>
  <si>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</si>
  <si>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</si>
  <si>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</si>
  <si>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02</t>
  </si>
  <si>
    <t>Vodovod</t>
  </si>
  <si>
    <t>STA</t>
  </si>
  <si>
    <t>1</t>
  </si>
  <si>
    <t>{81f93ab3-abf8-4331-a9b6-9c58c24805ed}</t>
  </si>
  <si>
    <t>2</t>
  </si>
  <si>
    <t>SO 03</t>
  </si>
  <si>
    <t>Dešťová kanalizace</t>
  </si>
  <si>
    <t>{f10fabc4-08be-4277-98e9-0aedaf0541bf}</t>
  </si>
  <si>
    <t>SO 04</t>
  </si>
  <si>
    <t>Splašková kanalizace</t>
  </si>
  <si>
    <t>{8d00b941-b7d1-4aa7-9bbe-b8372c1b35aa}</t>
  </si>
  <si>
    <t>SO 05</t>
  </si>
  <si>
    <t>STL Plynovod</t>
  </si>
  <si>
    <t>{87b636f6-cd5c-4be6-96c4-27efa5b8c5e2}</t>
  </si>
  <si>
    <t>SO 08</t>
  </si>
  <si>
    <t>Vodovodní přípojky</t>
  </si>
  <si>
    <t>{58e6ce02-6460-41ee-b689-38ef058f018e}</t>
  </si>
  <si>
    <t>SO 09</t>
  </si>
  <si>
    <t>Přípojky splaškové kanalizace</t>
  </si>
  <si>
    <t>{dc093e1e-b2f6-4a6d-a32c-9437d0ea6abb}</t>
  </si>
  <si>
    <t>KRYCÍ LIST SOUPISU PRACÍ</t>
  </si>
  <si>
    <t>Objekt:</t>
  </si>
  <si>
    <t>SO 02 -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</si>
  <si>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</si>
  <si>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</si>
  <si>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</si>
  <si>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</si>
  <si>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</si>
  <si>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</si>
  <si>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</si>
  <si>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</si>
  <si>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</si>
  <si>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</si>
  <si>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</si>
  <si>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</si>
  <si>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</si>
  <si>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</si>
  <si>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</si>
  <si>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</si>
  <si>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</si>
  <si>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</si>
  <si>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</si>
  <si>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</si>
  <si>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</si>
  <si>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</si>
  <si>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</si>
  <si>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</si>
  <si>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</si>
  <si>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</si>
  <si>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</si>
  <si>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</si>
  <si>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</si>
  <si>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</si>
  <si>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</si>
  <si>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113107123</t>
  </si>
  <si>
    <t>Odstranění podkladu z kameniva drceného tl 300 mm ručně</t>
  </si>
  <si>
    <t>m2</t>
  </si>
  <si>
    <t>4</t>
  </si>
  <si>
    <t>189628257</t>
  </si>
  <si>
    <t>VV</t>
  </si>
  <si>
    <t>10*1,3</t>
  </si>
  <si>
    <t>113107142</t>
  </si>
  <si>
    <t>Odstranění podkladu živičného tl 100 mm ručně</t>
  </si>
  <si>
    <t>-2095657931</t>
  </si>
  <si>
    <t>3</t>
  </si>
  <si>
    <t>119001401</t>
  </si>
  <si>
    <t>Dočasné zajištění potrubí ocelového nebo litinového DN do 200 mm</t>
  </si>
  <si>
    <t>m</t>
  </si>
  <si>
    <t>-1497365228</t>
  </si>
  <si>
    <t>"navrh.plyn"1*1,08</t>
  </si>
  <si>
    <t>119001412</t>
  </si>
  <si>
    <t>Dočasné zajištění potrubí betonového, ŽB nebo kameninového DN do 500 mm</t>
  </si>
  <si>
    <t>836749613</t>
  </si>
  <si>
    <t>"navrh.kananl."3*0,8</t>
  </si>
  <si>
    <t>"kananl."5*1,08</t>
  </si>
  <si>
    <t>Součet</t>
  </si>
  <si>
    <t>5</t>
  </si>
  <si>
    <t>119001421</t>
  </si>
  <si>
    <t>Dočasné zajištění kabelů a kabelových tratí ze 3 volně ložených kabelů</t>
  </si>
  <si>
    <t>-1243901050</t>
  </si>
  <si>
    <t>"NN"1*1,08+1*1,28</t>
  </si>
  <si>
    <t>"VO"1*1,28</t>
  </si>
  <si>
    <t>6</t>
  </si>
  <si>
    <t>132251254</t>
  </si>
  <si>
    <t>Hloubení rýh nezapažených š do 2000 mm v hornině třídy těžitelnosti I, skupiny 3 objem do 500 m3 strojně</t>
  </si>
  <si>
    <t>m3</t>
  </si>
  <si>
    <t>-1975653154</t>
  </si>
  <si>
    <t>"zatr."3,5*(0,8+1,48)/2*1,7-3,5*(1,48+1,32)/2*0,4</t>
  </si>
  <si>
    <t>"pole"4,1*(0,8+1,48)/2*1,7-4,1*(1,48+1,32)/2*0,4</t>
  </si>
  <si>
    <t>"pole"134,8*(0,8+1,48)/2*1,71-134,8*(1,48+1,32)/2*0,4</t>
  </si>
  <si>
    <t>"navrh.kom."14,5*(0,8+1,48)/2*1,71-14,5*(1,48+1,32)/2*0,41</t>
  </si>
  <si>
    <t>"navrh.kom."3,6*(0,8+1,49)/2*1,72-3,6*(1,49+1,65)/2*0,41</t>
  </si>
  <si>
    <t>"pole"10,2*(0,8+1,48)/2*1,71-10,2*(1,48+1,32)/2*0,4</t>
  </si>
  <si>
    <t>Mezisoučet</t>
  </si>
  <si>
    <t>236,65*0,8</t>
  </si>
  <si>
    <t>7</t>
  </si>
  <si>
    <t>132254201</t>
  </si>
  <si>
    <t>Hloubení zapažených rýh š do 2000 mm v hornině třídy těžitelnosti I, skupiny 3 objem do 20 m3</t>
  </si>
  <si>
    <t>83132619</t>
  </si>
  <si>
    <t>"stáv.kom."10*1,3*1,7-10*1,3*0,4</t>
  </si>
  <si>
    <t>16,9*0,8</t>
  </si>
  <si>
    <t>8</t>
  </si>
  <si>
    <t>132351254</t>
  </si>
  <si>
    <t>Hloubení rýh nezapažených š do 2000 mm v hornině třídy těžitelnosti II, skupiny 4 objem do 500 m3 strojně</t>
  </si>
  <si>
    <t>-828495167</t>
  </si>
  <si>
    <t>236,65*0,2</t>
  </si>
  <si>
    <t>9</t>
  </si>
  <si>
    <t>132354201</t>
  </si>
  <si>
    <t>Hloubení zapažených rýh š do 2000 mm v hornině třídy těžitelnosti II, skupiny 4 objem do 20 m3</t>
  </si>
  <si>
    <t>1861452249</t>
  </si>
  <si>
    <t>16,9*0,2</t>
  </si>
  <si>
    <t>10</t>
  </si>
  <si>
    <t>139001101</t>
  </si>
  <si>
    <t>Příplatek za ztížení vykopávky v blízkosti podzemního vedení</t>
  </si>
  <si>
    <t>895334142</t>
  </si>
  <si>
    <t>1,6*1,25*1,7+6,2*1,2*1,7+1,08*1,2*1,7+3,64*1,1*1,6</t>
  </si>
  <si>
    <t>11</t>
  </si>
  <si>
    <t>151101101</t>
  </si>
  <si>
    <t>Zřízení příložného pažení a rozepření stěn rýh hl do 2 m</t>
  </si>
  <si>
    <t>765535535</t>
  </si>
  <si>
    <t>10*1,6*2</t>
  </si>
  <si>
    <t>12</t>
  </si>
  <si>
    <t>151101111</t>
  </si>
  <si>
    <t>Odstranění příložného pažení a rozepření stěn rýh hl do 2 m</t>
  </si>
  <si>
    <t>1589766740</t>
  </si>
  <si>
    <t>13</t>
  </si>
  <si>
    <t>162251122</t>
  </si>
  <si>
    <t>Vodorovné přemístění do 50 m výkopku/sypaniny z horniny třídy těžitelnosti II, skupiny 4 a 5</t>
  </si>
  <si>
    <t>2131966913</t>
  </si>
  <si>
    <t>"obsyp štěrkopískem"66,32*1,01*1,2</t>
  </si>
  <si>
    <t>14</t>
  </si>
  <si>
    <t>162751117</t>
  </si>
  <si>
    <t>Vodorovné přemístění do 10000 m výkopku/sypaniny z horniny třídy těžitelnosti I, skupiny 1 až 3</t>
  </si>
  <si>
    <t>-1310136146</t>
  </si>
  <si>
    <t>"podsyp"</t>
  </si>
  <si>
    <t>156,9*(0,8+0,84)/2*0,1</t>
  </si>
  <si>
    <t>10*1,3*0,1</t>
  </si>
  <si>
    <t>13,8*(0,8+0,84)/2*0,1</t>
  </si>
  <si>
    <t>"obsyp"</t>
  </si>
  <si>
    <t>156,9*(0,84+1)/2*0,39</t>
  </si>
  <si>
    <t>10*1,3*0,39</t>
  </si>
  <si>
    <t>13,8*(0,84+1)/2*0,39</t>
  </si>
  <si>
    <t>81,61*0,8</t>
  </si>
  <si>
    <t>162751119</t>
  </si>
  <si>
    <t>Příplatek k vodorovnému přemístění výkopku/sypaniny z horniny třídy těžitelnosti I, skupiny 1 až 3 ZKD 1000 m přes 10000 m</t>
  </si>
  <si>
    <t>707770480</t>
  </si>
  <si>
    <t>65,29*5</t>
  </si>
  <si>
    <t>16</t>
  </si>
  <si>
    <t>162751137</t>
  </si>
  <si>
    <t>Vodorovné přemístění do 10000 m výkopku/sypaniny z horniny třídy těžitelnosti II, skupiny 4 a 5</t>
  </si>
  <si>
    <t>1545662236</t>
  </si>
  <si>
    <t>81,61*0,2</t>
  </si>
  <si>
    <t>17</t>
  </si>
  <si>
    <t>162751139</t>
  </si>
  <si>
    <t>Příplatek k vodorovnému přemístění výkopku/sypaniny z horniny třídy těžitelnosti II, skupiny 4 a 5 ZKD 1000 m přes 10000 m</t>
  </si>
  <si>
    <t>1596246902</t>
  </si>
  <si>
    <t>16,32*5</t>
  </si>
  <si>
    <t>18</t>
  </si>
  <si>
    <t>171151131</t>
  </si>
  <si>
    <t>Uložení sypaniny z hornin nesoudržných a soudržných střídavě do násypů zhutněných</t>
  </si>
  <si>
    <t>-1893174746</t>
  </si>
  <si>
    <t>19</t>
  </si>
  <si>
    <t>171201231</t>
  </si>
  <si>
    <t>Poplatek za uložení zeminy a kamení na recyklační skládce (skládkovné) kód odpadu 17 05 04</t>
  </si>
  <si>
    <t>t</t>
  </si>
  <si>
    <t>-425350457</t>
  </si>
  <si>
    <t>81,61*1,75</t>
  </si>
  <si>
    <t>20</t>
  </si>
  <si>
    <t>171251201</t>
  </si>
  <si>
    <t>Uložení sypaniny na skládky nebo meziskládky</t>
  </si>
  <si>
    <t>-1279899390</t>
  </si>
  <si>
    <t>174151101</t>
  </si>
  <si>
    <t>Zásyp jam, šachet rýh nebo kolem objektů sypaninou se zhutněním</t>
  </si>
  <si>
    <t>875886170</t>
  </si>
  <si>
    <t>"V"236,64+16,9</t>
  </si>
  <si>
    <t>"-vytl.kub."-81,61</t>
  </si>
  <si>
    <t>22</t>
  </si>
  <si>
    <t>175151101</t>
  </si>
  <si>
    <t>Obsypání potrubí strojně sypaninou bez prohození, uloženou do 3 m</t>
  </si>
  <si>
    <t>358841949</t>
  </si>
  <si>
    <t>23</t>
  </si>
  <si>
    <t>M</t>
  </si>
  <si>
    <t>58337331</t>
  </si>
  <si>
    <t>štěrkopísek frakce 0/22</t>
  </si>
  <si>
    <t>-1526643138</t>
  </si>
  <si>
    <t>80,38*1,7</t>
  </si>
  <si>
    <t>24</t>
  </si>
  <si>
    <t>181951112</t>
  </si>
  <si>
    <t>Úprava pláně v hornině třídy těžitelnosti I, skupiny 1 až 3 se zhutněním</t>
  </si>
  <si>
    <t>-73794319</t>
  </si>
  <si>
    <t>"stáv.vozovka"10*1,3</t>
  </si>
  <si>
    <t>"navrh.kom."14,5*(1,48+1,32)/2</t>
  </si>
  <si>
    <t>3,6*(1,49+1,33)/2</t>
  </si>
  <si>
    <t>25</t>
  </si>
  <si>
    <t>R_aqa_020</t>
  </si>
  <si>
    <t>Třídění výkopku na zeminu vhodnou pro zpětný zásyp</t>
  </si>
  <si>
    <t>-1306822462</t>
  </si>
  <si>
    <t>26</t>
  </si>
  <si>
    <t>R_aqa_021</t>
  </si>
  <si>
    <t>Zabezpečení zemníku dočasné skládky</t>
  </si>
  <si>
    <t>533156713</t>
  </si>
  <si>
    <t>27</t>
  </si>
  <si>
    <t>59213010</t>
  </si>
  <si>
    <t>žlab kabelový betonový k ochraně zemního drátovodného vedení 100x31x26cm</t>
  </si>
  <si>
    <t>1836362875</t>
  </si>
  <si>
    <t>28</t>
  </si>
  <si>
    <t>59213345</t>
  </si>
  <si>
    <t>poklop kabelového žlabu betonový 50x23x4cm</t>
  </si>
  <si>
    <t>kus</t>
  </si>
  <si>
    <t>-607539337</t>
  </si>
  <si>
    <t>Vodorovné konstrukce</t>
  </si>
  <si>
    <t>29</t>
  </si>
  <si>
    <t>451573111</t>
  </si>
  <si>
    <t>Lože pod potrubí otevřený výkop ze štěrkopísku</t>
  </si>
  <si>
    <t>-1449612351</t>
  </si>
  <si>
    <t>30</t>
  </si>
  <si>
    <t>452313131</t>
  </si>
  <si>
    <t>Podkladní bloky z betonu prostého tř. C 12/15 otevřený výkop</t>
  </si>
  <si>
    <t>999792825</t>
  </si>
  <si>
    <t>"pro sloupek"2*(0,3*0,3+0,45*0,45)/2*0,5</t>
  </si>
  <si>
    <t>31</t>
  </si>
  <si>
    <t>452313141</t>
  </si>
  <si>
    <t>Podkladní bloky z betonu prostého tř. C 16/20 otevřený výkop</t>
  </si>
  <si>
    <t>1845575673</t>
  </si>
  <si>
    <t>"T"2*0,06</t>
  </si>
  <si>
    <t>"pod keleno"2*0,065</t>
  </si>
  <si>
    <t>32</t>
  </si>
  <si>
    <t>452353101</t>
  </si>
  <si>
    <t>Bednění podkladních bloků otevřený výkop</t>
  </si>
  <si>
    <t>1743906510</t>
  </si>
  <si>
    <t>2*0,4+2*0,25</t>
  </si>
  <si>
    <t>2*(0,3+0,45)/2*0,5*4</t>
  </si>
  <si>
    <t>Komunikace pozemní</t>
  </si>
  <si>
    <t>33</t>
  </si>
  <si>
    <t>564871116</t>
  </si>
  <si>
    <t>Podklad ze štěrkodrtě ŠD tl. 300 mm</t>
  </si>
  <si>
    <t>554433521</t>
  </si>
  <si>
    <t>34</t>
  </si>
  <si>
    <t>565135111</t>
  </si>
  <si>
    <t>Asfaltový beton vrstva podkladní ACP 16 (obalované kamenivo OKS) tl 50 mm š do 3 m</t>
  </si>
  <si>
    <t>538625487</t>
  </si>
  <si>
    <t>35</t>
  </si>
  <si>
    <t>573111115</t>
  </si>
  <si>
    <t>Postřik živičný infiltrační s posypem z asfaltu množství 2,5 kg/m2</t>
  </si>
  <si>
    <t>-687747401</t>
  </si>
  <si>
    <t>36</t>
  </si>
  <si>
    <t>573211111</t>
  </si>
  <si>
    <t>Postřik živičný spojovací z asfaltu v množství 0,60 kg/m2</t>
  </si>
  <si>
    <t>-405125535</t>
  </si>
  <si>
    <t>37</t>
  </si>
  <si>
    <t>577144111</t>
  </si>
  <si>
    <t>Asfaltový beton vrstva obrusná ACO 11 (ABS) tř. I tl 50 mm š do 3 m z nemodifikovaného asfaltu</t>
  </si>
  <si>
    <t>-1619259756</t>
  </si>
  <si>
    <t>38</t>
  </si>
  <si>
    <t>591241111</t>
  </si>
  <si>
    <t>Kladení dlažby z kostek drobných z kamene na MC tl 50 mm</t>
  </si>
  <si>
    <t>1463402975</t>
  </si>
  <si>
    <t>"HK3"1*1</t>
  </si>
  <si>
    <t>39</t>
  </si>
  <si>
    <t>58381007</t>
  </si>
  <si>
    <t>kostka dlažební žula drobná 8/10</t>
  </si>
  <si>
    <t>1736704549</t>
  </si>
  <si>
    <t>1*1,02</t>
  </si>
  <si>
    <t>Trubní vedení</t>
  </si>
  <si>
    <t>40</t>
  </si>
  <si>
    <t>852242122</t>
  </si>
  <si>
    <t>Montáž potrubí z trub litinových tlakových přírubových délky do 1 m otevřený výkop DN 80</t>
  </si>
  <si>
    <t>-182331336</t>
  </si>
  <si>
    <t>41</t>
  </si>
  <si>
    <t>857241131</t>
  </si>
  <si>
    <t>Montáž litinových tvarovek jednoosých hrdlových otevřený výkop s integrovaným těsněním DN 80</t>
  </si>
  <si>
    <t>1629992106</t>
  </si>
  <si>
    <t>42</t>
  </si>
  <si>
    <t>857243131</t>
  </si>
  <si>
    <t>Montáž litinových tvarovek odbočných hrdlových otevřený výkop s integrovaným těsněním DN 80</t>
  </si>
  <si>
    <t>-1632369762</t>
  </si>
  <si>
    <t>43</t>
  </si>
  <si>
    <t>871241221</t>
  </si>
  <si>
    <t>Montáž potrubí z PE100 SDR 17 otevřený výkop svařovaných elektrotvarovkou D 90 x 5,4 mm</t>
  </si>
  <si>
    <t>1971624578</t>
  </si>
  <si>
    <t>44</t>
  </si>
  <si>
    <t>877241101</t>
  </si>
  <si>
    <t>Montáž elektrospojek na vodovodním potrubí z PE trub d 90</t>
  </si>
  <si>
    <t>609792962</t>
  </si>
  <si>
    <t>45</t>
  </si>
  <si>
    <t>891241112</t>
  </si>
  <si>
    <t>Montáž vodovodních šoupátek otevřený výkop DN 80</t>
  </si>
  <si>
    <t>1228461274</t>
  </si>
  <si>
    <t>46</t>
  </si>
  <si>
    <t>891247111</t>
  </si>
  <si>
    <t>Montáž hydrantů podzemních DN 80</t>
  </si>
  <si>
    <t>-1885733998</t>
  </si>
  <si>
    <t>47</t>
  </si>
  <si>
    <t>892241111</t>
  </si>
  <si>
    <t>Tlaková zkouška vodou potrubí do 80</t>
  </si>
  <si>
    <t>633503360</t>
  </si>
  <si>
    <t>48</t>
  </si>
  <si>
    <t>892273122</t>
  </si>
  <si>
    <t>Proplach a dezinfekce vodovodního potrubí DN od 80 do 125</t>
  </si>
  <si>
    <t>-1194771606</t>
  </si>
  <si>
    <t>49</t>
  </si>
  <si>
    <t>892372111</t>
  </si>
  <si>
    <t>Zabezpečení konců potrubí DN do 300 při tlakových zkouškách vodou</t>
  </si>
  <si>
    <t>-1007884252</t>
  </si>
  <si>
    <t>50</t>
  </si>
  <si>
    <t>899713111</t>
  </si>
  <si>
    <t>Orientační tabulky na sloupku betonovém nebo ocelovém</t>
  </si>
  <si>
    <t>-1260119769</t>
  </si>
  <si>
    <t>51</t>
  </si>
  <si>
    <t>899721111</t>
  </si>
  <si>
    <t>Signalizační vodič DN do 150 mm na potrubí</t>
  </si>
  <si>
    <t>386413771</t>
  </si>
  <si>
    <t>52</t>
  </si>
  <si>
    <t>899722113</t>
  </si>
  <si>
    <t>Krytí potrubí z plastů výstražnou fólií z PVC 34cm</t>
  </si>
  <si>
    <t>1607843872</t>
  </si>
  <si>
    <t>53</t>
  </si>
  <si>
    <t>Rz007</t>
  </si>
  <si>
    <t>Hydrantová drenáž</t>
  </si>
  <si>
    <t>1887642221</t>
  </si>
  <si>
    <t>54</t>
  </si>
  <si>
    <t>SAN.0011</t>
  </si>
  <si>
    <t>Přírubový adaptér DN 100 s jištěním proti posunu s výztužnou vložkou pro PVC potrubí</t>
  </si>
  <si>
    <t>82125109</t>
  </si>
  <si>
    <t>55</t>
  </si>
  <si>
    <t>SLP01</t>
  </si>
  <si>
    <t>Sloupek pro orientační tabulky d46 potažený PE modro bílé barvy po 250mm</t>
  </si>
  <si>
    <t>877626543</t>
  </si>
  <si>
    <t>P</t>
  </si>
  <si>
    <t>Poznámka k položce:_x000D_
viz.příloha H - technická specifikace</t>
  </si>
  <si>
    <t>56</t>
  </si>
  <si>
    <t>SLP09</t>
  </si>
  <si>
    <t>Kroužek DN 80</t>
  </si>
  <si>
    <t>2147024000</t>
  </si>
  <si>
    <t>57</t>
  </si>
  <si>
    <t>SLP02</t>
  </si>
  <si>
    <t>přivařená záslepka  d46 mm</t>
  </si>
  <si>
    <t>-388747270</t>
  </si>
  <si>
    <t>58</t>
  </si>
  <si>
    <t>11.086.419</t>
  </si>
  <si>
    <t>Folie Voda 22 modrá - bez pot. 100m/bal</t>
  </si>
  <si>
    <t>203041906</t>
  </si>
  <si>
    <t>59</t>
  </si>
  <si>
    <t>AVK.50158080</t>
  </si>
  <si>
    <t>AVK tvarovka litinová, T, odbočka přírubová, DN 80/80</t>
  </si>
  <si>
    <t>-1008972725</t>
  </si>
  <si>
    <t>60</t>
  </si>
  <si>
    <t>AVK.502080200</t>
  </si>
  <si>
    <t>AVK tvarovka litinová, FF, tvarovka přímá, DN 80/200</t>
  </si>
  <si>
    <t>436225730</t>
  </si>
  <si>
    <t>61</t>
  </si>
  <si>
    <t>AVK.501380</t>
  </si>
  <si>
    <t>AVK tvarovka litinová, N, přírubové patkové koleno, DN 80</t>
  </si>
  <si>
    <t>384912592</t>
  </si>
  <si>
    <t>62</t>
  </si>
  <si>
    <t>AVK.3180</t>
  </si>
  <si>
    <t>AVK šoupátko 3.1, DN 80, stavební délka F4, PN 10/16</t>
  </si>
  <si>
    <t>1351151377</t>
  </si>
  <si>
    <t>63</t>
  </si>
  <si>
    <t>AVK.7551050</t>
  </si>
  <si>
    <t>AVK zemní teleskopická souprava 7.5, pro šoupě DN 65-80, rozsah 1,1-1,85 m</t>
  </si>
  <si>
    <t>1816587044</t>
  </si>
  <si>
    <t>64</t>
  </si>
  <si>
    <t>AVK.721</t>
  </si>
  <si>
    <t>EURO plovoucí uliční poklop, kulatý, 7.2.1</t>
  </si>
  <si>
    <t>81647648</t>
  </si>
  <si>
    <t>65</t>
  </si>
  <si>
    <t>AVK.7210</t>
  </si>
  <si>
    <t>AVK podkladová deska ventilková, šoupatová 7.2.10</t>
  </si>
  <si>
    <t>727388349</t>
  </si>
  <si>
    <t>66</t>
  </si>
  <si>
    <t>AVK.7217</t>
  </si>
  <si>
    <t>AVK podkladová deska hydrantová 7.2.17</t>
  </si>
  <si>
    <t>-1688573427</t>
  </si>
  <si>
    <t>67</t>
  </si>
  <si>
    <t>AVK.727</t>
  </si>
  <si>
    <t>Uliční poklop litinový AVK Klasik, hydrantový, 7.2.7</t>
  </si>
  <si>
    <t>833866950</t>
  </si>
  <si>
    <t>68</t>
  </si>
  <si>
    <t>AVK.1214801000</t>
  </si>
  <si>
    <t>AVK hydrant podzemní 12.1.4, dvojitě jištěný, DN 80, 1000 mm</t>
  </si>
  <si>
    <t>-1292216499</t>
  </si>
  <si>
    <t>69</t>
  </si>
  <si>
    <t>WVN.FF485537W</t>
  </si>
  <si>
    <t>Lemový nákružek PE100 SDR17 90</t>
  </si>
  <si>
    <t>1445725012</t>
  </si>
  <si>
    <t>70</t>
  </si>
  <si>
    <t>WVN.FF700213W</t>
  </si>
  <si>
    <t>Příruba PP/ocel PN10/16 90 DN80</t>
  </si>
  <si>
    <t>-1288533593</t>
  </si>
  <si>
    <t>71</t>
  </si>
  <si>
    <t>WVN.FF485710W</t>
  </si>
  <si>
    <t>Elektrospojka PE100 SDR11 90</t>
  </si>
  <si>
    <t>-1549766336</t>
  </si>
  <si>
    <t>72</t>
  </si>
  <si>
    <t>ELM.20367</t>
  </si>
  <si>
    <t>Trubka vodovodní PE RC Protect SDR 17  90x5,4mm (typ 2 dle PAS 1075); 12m</t>
  </si>
  <si>
    <t>-2118412149</t>
  </si>
  <si>
    <t>180,7*1,015</t>
  </si>
  <si>
    <t>Ostatní konstrukce a práce, bourání</t>
  </si>
  <si>
    <t>73</t>
  </si>
  <si>
    <t>919112111</t>
  </si>
  <si>
    <t>Řezání dilatačních spár š 4 mm hl do 60 mm příčných nebo podélných v živičném krytu</t>
  </si>
  <si>
    <t>615910334</t>
  </si>
  <si>
    <t>74</t>
  </si>
  <si>
    <t>919112222</t>
  </si>
  <si>
    <t>Řezání spár pro vytvoření komůrky š 15 mm hl 25 mm pro těsnící zálivku v živičném krytu</t>
  </si>
  <si>
    <t>81924047</t>
  </si>
  <si>
    <t>75</t>
  </si>
  <si>
    <t>919122121</t>
  </si>
  <si>
    <t>Těsnění spár zálivkou za tepla pro komůrky š 15 mm hl 25 mm s těsnicím profilem</t>
  </si>
  <si>
    <t>89647730</t>
  </si>
  <si>
    <t>76</t>
  </si>
  <si>
    <t>919735112</t>
  </si>
  <si>
    <t>Řezání stávajícího živičného krytu hl do 100 mm</t>
  </si>
  <si>
    <t>-76335314</t>
  </si>
  <si>
    <t>2*10+2*1,3</t>
  </si>
  <si>
    <t>997</t>
  </si>
  <si>
    <t>Přesun sutě</t>
  </si>
  <si>
    <t>77</t>
  </si>
  <si>
    <t>997221551</t>
  </si>
  <si>
    <t>Vodorovná doprava suti ze sypkých materiálů do 1 km</t>
  </si>
  <si>
    <t>-1930231784</t>
  </si>
  <si>
    <t>78</t>
  </si>
  <si>
    <t>997221559</t>
  </si>
  <si>
    <t>Příplatek ZKD 1 km u vodorovné dopravy suti ze sypkých materiálů</t>
  </si>
  <si>
    <t>-740516046</t>
  </si>
  <si>
    <t>8,58*14</t>
  </si>
  <si>
    <t>79</t>
  </si>
  <si>
    <t>997221873</t>
  </si>
  <si>
    <t>Poplatek za uložení stavebního odpadu na recyklační skládce (skládkovné) zeminy a kamení zatříděného do Katalogu odpadů pod kódem 17 05 04</t>
  </si>
  <si>
    <t>-1504289393</t>
  </si>
  <si>
    <t>80</t>
  </si>
  <si>
    <t>997221875</t>
  </si>
  <si>
    <t>Poplatek za uložení stavebního odpadu na recyklační skládce (skládkovné) asfaltového bez obsahu dehtu zatříděného do Katalogu odpadů pod kódem 17 03 02</t>
  </si>
  <si>
    <t>758496352</t>
  </si>
  <si>
    <t>998</t>
  </si>
  <si>
    <t>Přesun hmot</t>
  </si>
  <si>
    <t>81</t>
  </si>
  <si>
    <t>998276101</t>
  </si>
  <si>
    <t>Přesun hmot pro trubní vedení z trub z plastických hmot otevřený výkop</t>
  </si>
  <si>
    <t>-2047275453</t>
  </si>
  <si>
    <t>SO 03 - Dešťová kanalizace</t>
  </si>
  <si>
    <t xml:space="preserve">    3 - Svislé a kompletní konstrukce</t>
  </si>
  <si>
    <t xml:space="preserve">    6 - Úpravy povrchů, podlahy a osazování výplní</t>
  </si>
  <si>
    <t>115101201</t>
  </si>
  <si>
    <t>Čerpání vody na dopravní výšku do 10 m průměrný přítok do 500 l/min</t>
  </si>
  <si>
    <t>hod</t>
  </si>
  <si>
    <t>1315139098</t>
  </si>
  <si>
    <t>7*8</t>
  </si>
  <si>
    <t>115101301</t>
  </si>
  <si>
    <t>Pohotovost čerpací soupravy pro dopravní výšku do 10 m přítok do 500 l/min</t>
  </si>
  <si>
    <t>den</t>
  </si>
  <si>
    <t>1263074007</t>
  </si>
  <si>
    <t>321001130</t>
  </si>
  <si>
    <t>"navrh.vodovod"2*1,44+1,28+1,4</t>
  </si>
  <si>
    <t>119001411</t>
  </si>
  <si>
    <t>Dočasné zajištění potrubí betonového, ŽB nebo kameninového DN do 200 mm</t>
  </si>
  <si>
    <t>1787196234</t>
  </si>
  <si>
    <t>121151106</t>
  </si>
  <si>
    <t>Sejmutí ornice plochy do 100 m2 tl vrstvy do 400 mm strojně</t>
  </si>
  <si>
    <t>1930723909</t>
  </si>
  <si>
    <t>4,5*3</t>
  </si>
  <si>
    <t>-1833190528</t>
  </si>
  <si>
    <t>"zatr."4,5*(1+1,26)/2*0,66-4,5*(1,26+1,18)/2*0,2</t>
  </si>
  <si>
    <t>"míst.kom."132,5*(1+1,8)/2*2,01-132,5*(1,8+1,64)/2*0,41</t>
  </si>
  <si>
    <t>"Š ŠD1,2,3,4"(1,5*1,5-1*1)*(1,62+2,6+2,6+2,5)</t>
  </si>
  <si>
    <t>"míst.kom."2,2*(0,8+1,68)/2*2,2-2,2*(1,68+1,52)/2*0,41</t>
  </si>
  <si>
    <t>"rozš.vpusti"1,05*1,05*1,855*2-1,05*1,05*0,41*2</t>
  </si>
  <si>
    <t>301,07*0,8</t>
  </si>
  <si>
    <t>-1763349436</t>
  </si>
  <si>
    <t>301,07*0,2</t>
  </si>
  <si>
    <t>-1163652064</t>
  </si>
  <si>
    <t>(5,56+5,56)*1,2*1,7</t>
  </si>
  <si>
    <t>451389155</t>
  </si>
  <si>
    <t>"obsyp štěrkopískem"67,11*1,01*1,2</t>
  </si>
  <si>
    <t>1645023204</t>
  </si>
  <si>
    <t>"podsyp"(4,5+132,5-3*1,3-0,65)*0,2</t>
  </si>
  <si>
    <t>2,2*0,1</t>
  </si>
  <si>
    <t>"vytl.kub.potrubím PP 250"</t>
  </si>
  <si>
    <t>132,45*3,14*0,125*0,125</t>
  </si>
  <si>
    <t>2,2*3,14*0,075*0,075</t>
  </si>
  <si>
    <t>132,45*0,5</t>
  </si>
  <si>
    <t>2,2*0,4</t>
  </si>
  <si>
    <t>"vytl.kub.Š"</t>
  </si>
  <si>
    <t>3,14*0,65*0,65*(1,32+2,3+2,3+2,2)</t>
  </si>
  <si>
    <t>"podkl.bet.pod Š"</t>
  </si>
  <si>
    <t>1,5*1,5*0,1*4</t>
  </si>
  <si>
    <t>"hut.štěrk pod Š"</t>
  </si>
  <si>
    <t>1,5*1,5*0,2*4</t>
  </si>
  <si>
    <t>"vytl.kub.vpustěmi"</t>
  </si>
  <si>
    <t>1,05*1,05*1,855*2</t>
  </si>
  <si>
    <t>117,92*0,8</t>
  </si>
  <si>
    <t>1856308084</t>
  </si>
  <si>
    <t>94,34*5</t>
  </si>
  <si>
    <t>-170835940</t>
  </si>
  <si>
    <t>117,92*0,2</t>
  </si>
  <si>
    <t>208546338</t>
  </si>
  <si>
    <t>23,58*5</t>
  </si>
  <si>
    <t>171151103</t>
  </si>
  <si>
    <t>Uložení sypaniny z hornin soudržných do násypů zhutněných</t>
  </si>
  <si>
    <t>-1904241163</t>
  </si>
  <si>
    <t>1912146847</t>
  </si>
  <si>
    <t>-1915485617</t>
  </si>
  <si>
    <t>117,92*1,75</t>
  </si>
  <si>
    <t>-846905323</t>
  </si>
  <si>
    <t>"V"301,07-2,26</t>
  </si>
  <si>
    <t>"-vytl.kub."-117,92+(4,5*0,2+4,5*3,14*0,125*0,125+4,5*0,5)</t>
  </si>
  <si>
    <t>2014534827</t>
  </si>
  <si>
    <t>181351103</t>
  </si>
  <si>
    <t>Rozprostření ornice tl vrstvy do 200 mm pl do 500 m2 v rovině nebo ve svahu do 1:5 strojně</t>
  </si>
  <si>
    <t>-464663953</t>
  </si>
  <si>
    <t>181411131</t>
  </si>
  <si>
    <t>Založení parkového trávníku výsevem plochy do 1000 m2 v rovině a ve svahu do 1:5</t>
  </si>
  <si>
    <t>-351762228</t>
  </si>
  <si>
    <t>00572410</t>
  </si>
  <si>
    <t>osivo směs travní parková</t>
  </si>
  <si>
    <t>kg</t>
  </si>
  <si>
    <t>406182671</t>
  </si>
  <si>
    <t>13,5*1,03*0,012</t>
  </si>
  <si>
    <t>-1100818697</t>
  </si>
  <si>
    <t>81,34*1,7</t>
  </si>
  <si>
    <t>181951111</t>
  </si>
  <si>
    <t>Úprava pláně v hornině třídy těžitelnosti I, skupiny 1 až 3 bez zhutnění</t>
  </si>
  <si>
    <t>-246150529</t>
  </si>
  <si>
    <t>-245878942</t>
  </si>
  <si>
    <t>132,5*(1,8+1,64)/2</t>
  </si>
  <si>
    <t>2,2*(1,68+1,52)/2</t>
  </si>
  <si>
    <t>1,05*1,05*2</t>
  </si>
  <si>
    <t>1910632716</t>
  </si>
  <si>
    <t>-1896011528</t>
  </si>
  <si>
    <t>Svislé a kompletní konstrukce</t>
  </si>
  <si>
    <t>359901111</t>
  </si>
  <si>
    <t>Vyčištění stok</t>
  </si>
  <si>
    <t>1554462613</t>
  </si>
  <si>
    <t>359901211</t>
  </si>
  <si>
    <t>Monitoring stoky jakékoli výšky na nové kanalizaci</t>
  </si>
  <si>
    <t>16881314</t>
  </si>
  <si>
    <t>451541111</t>
  </si>
  <si>
    <t>Lože pod potrubí otevřený výkop ze štěrkodrtě</t>
  </si>
  <si>
    <t>-1105625188</t>
  </si>
  <si>
    <t>438649934</t>
  </si>
  <si>
    <t>452112111</t>
  </si>
  <si>
    <t>Osazení betonových prstenců nebo rámů v do 100 mm</t>
  </si>
  <si>
    <t>2042075073</t>
  </si>
  <si>
    <t>PFB.1120103OZ</t>
  </si>
  <si>
    <t>Prstenec šachtový vyrovnávací  TBW-Q.1 63/10</t>
  </si>
  <si>
    <t>1638151501</t>
  </si>
  <si>
    <t>PFB.1120102OZ</t>
  </si>
  <si>
    <t>Prstenec šachtový vyrovnávací  TBW-Q.1 63/8</t>
  </si>
  <si>
    <t>-2091595694</t>
  </si>
  <si>
    <t>PFB.1120101OZ</t>
  </si>
  <si>
    <t>Prstenec šachtový vyrovnávací TBW-Q.1 63/6</t>
  </si>
  <si>
    <t>1664128376</t>
  </si>
  <si>
    <t>R_aqa_011</t>
  </si>
  <si>
    <t>Vyrovnávací prstenec TBV-Q 45/6 vpusti</t>
  </si>
  <si>
    <t>1096968411</t>
  </si>
  <si>
    <t>4523111310</t>
  </si>
  <si>
    <t>Podkladní desky z betonu prostého tř. C 8/10 otevřený výkop</t>
  </si>
  <si>
    <t>-1618295306</t>
  </si>
  <si>
    <t>(1,05*1,05*0,1)*2</t>
  </si>
  <si>
    <t>452311131</t>
  </si>
  <si>
    <t>Podkladní desky z betonu prostého tř. C 12/15 otevřený výkop</t>
  </si>
  <si>
    <t>-643162604</t>
  </si>
  <si>
    <t>"pod Š"1,5*1,5*0,1*4</t>
  </si>
  <si>
    <t>452351101</t>
  </si>
  <si>
    <t>Bednění podkladních desek nebo bloků nebo sedlového lože otevřený výkop</t>
  </si>
  <si>
    <t>-282395021</t>
  </si>
  <si>
    <t>1,05*4*0,1*2</t>
  </si>
  <si>
    <t>1,5*4*0,1*4</t>
  </si>
  <si>
    <t>463212121</t>
  </si>
  <si>
    <t>Rovnanina z lomového kamene s vyklínováním spár těženým kamenivem</t>
  </si>
  <si>
    <t>1122529137</t>
  </si>
  <si>
    <t>2*0,2</t>
  </si>
  <si>
    <t>Úpravy povrchů, podlahy a osazování výplní</t>
  </si>
  <si>
    <t>632451031</t>
  </si>
  <si>
    <t>Vyrovnávací potěr tl do 20 mm z MC 15 provedený v ploše</t>
  </si>
  <si>
    <t>245735176</t>
  </si>
  <si>
    <t>(3,14*0,4*0,4-3,14*0,3*0,3)*4</t>
  </si>
  <si>
    <t>871310310</t>
  </si>
  <si>
    <t>Montáž kanalizačního potrubí hladkého plnostěnného SN 10 z polypropylenu DN 150</t>
  </si>
  <si>
    <t>-623328825</t>
  </si>
  <si>
    <t>871360310</t>
  </si>
  <si>
    <t>Montáž kanalizačního potrubí hladkého plnostěnného SN 10 z polypropylenu DN 250</t>
  </si>
  <si>
    <t>-2124382533</t>
  </si>
  <si>
    <t>137-3*1-1*0,5</t>
  </si>
  <si>
    <t>877310310</t>
  </si>
  <si>
    <t>Montáž kolen na kanalizačním potrubí z PP trub hladkých plnostěnných DN 150</t>
  </si>
  <si>
    <t>441591825</t>
  </si>
  <si>
    <t>877360320</t>
  </si>
  <si>
    <t>Montáž odboček na kanalizačním potrubí z PP trub hladkých plnostěnných DN 250</t>
  </si>
  <si>
    <t>-1748784173</t>
  </si>
  <si>
    <t>894118001</t>
  </si>
  <si>
    <t>Příplatek ZKD 0,60 m výšky vstupu na potrubí</t>
  </si>
  <si>
    <t>1878870259</t>
  </si>
  <si>
    <t>PFB.1121104</t>
  </si>
  <si>
    <t>Konus TBR-Q.1 100-63/58/12 KPS</t>
  </si>
  <si>
    <t>-1706284226</t>
  </si>
  <si>
    <t>PFB.1121601</t>
  </si>
  <si>
    <t>Deska zákrytováTZK-Q.1 100-63/17</t>
  </si>
  <si>
    <t>644527295</t>
  </si>
  <si>
    <t>PFB.1122103</t>
  </si>
  <si>
    <t>Skruž výšky 250 mm TBS-Q.1 100/25/12 PS</t>
  </si>
  <si>
    <t>-224536148</t>
  </si>
  <si>
    <t>PFB.1122113</t>
  </si>
  <si>
    <t>Skruž výšky 500 mm TBS-Q.1 100/50/12 PS</t>
  </si>
  <si>
    <t>-25402727</t>
  </si>
  <si>
    <t>PFB.0006002OZ</t>
  </si>
  <si>
    <t>Těsnění elastomerové pro spojení šachtových dílů  EMT DN 1000</t>
  </si>
  <si>
    <t>767961285</t>
  </si>
  <si>
    <t>R_aqa_12</t>
  </si>
  <si>
    <t>Lité šachtové dno výšky 600 mm KOMPAKT</t>
  </si>
  <si>
    <t>1293614395</t>
  </si>
  <si>
    <t>R_aqa_13</t>
  </si>
  <si>
    <t>Lité šachtové dno výšky 800 mm KOMPAKT</t>
  </si>
  <si>
    <t>445406411</t>
  </si>
  <si>
    <t>894411121</t>
  </si>
  <si>
    <t>Zřízení šachet kanalizačních z betonových dílců na potrubí DN nad 200 do 300 dno beton tř. C 25/30</t>
  </si>
  <si>
    <t>1528920410</t>
  </si>
  <si>
    <t>895941111</t>
  </si>
  <si>
    <t>Zřízení vpusti kanalizační uliční z betonových dílců typ UV-50 normální</t>
  </si>
  <si>
    <t>529865459</t>
  </si>
  <si>
    <t>PFB.1111002</t>
  </si>
  <si>
    <t>Dílce dešťové vpustě DN 450 TBV-Q 45/30 SH</t>
  </si>
  <si>
    <t>-1952163360</t>
  </si>
  <si>
    <t>PFB.1111004</t>
  </si>
  <si>
    <t>Dílce dešťové vpustě DN 450 TBV-Q 45/30 SS</t>
  </si>
  <si>
    <t>-1860315417</t>
  </si>
  <si>
    <t>PFB.1111108</t>
  </si>
  <si>
    <t>Dílce dešťové vpustě DN 450 TBV-Q 45/65 SZ 15 PVC</t>
  </si>
  <si>
    <t>-2031709790</t>
  </si>
  <si>
    <t>PFB.1111010</t>
  </si>
  <si>
    <t>Dílce dešťové vpustě DN 450 TBV-Q 45/24 KN</t>
  </si>
  <si>
    <t>-14924466</t>
  </si>
  <si>
    <t>PFB.0004002OZ</t>
  </si>
  <si>
    <t>Mříž vtoková - Rám s mříží, zatížení 40 tun</t>
  </si>
  <si>
    <t>911477465</t>
  </si>
  <si>
    <t>899102112</t>
  </si>
  <si>
    <t>Osazení poklopů litinových nebo ocelových včetně rámů pro třídu zatížení A15, A50</t>
  </si>
  <si>
    <t>1372424815</t>
  </si>
  <si>
    <t>R_aqa_014</t>
  </si>
  <si>
    <t>Samonivelační celolitinový poklop typ KDM81B, výšky 160 mm, tř.zatížení D, prům.600 mm</t>
  </si>
  <si>
    <t>-1489591636</t>
  </si>
  <si>
    <t>WVN.AP000</t>
  </si>
  <si>
    <t>Trubka kanalizační plastová  PP potrubí 250x6000 mm SN10</t>
  </si>
  <si>
    <t>-1930494039</t>
  </si>
  <si>
    <t>133,5*1,015/6</t>
  </si>
  <si>
    <t>WVN.AP00001</t>
  </si>
  <si>
    <t>Trubka kanalizační plastová PP potrubí 150x1000 mm SN10</t>
  </si>
  <si>
    <t>-1737259722</t>
  </si>
  <si>
    <t>(2,2+1)*1,015</t>
  </si>
  <si>
    <t>ELM.EPKOL16045PP</t>
  </si>
  <si>
    <t>Koleno kanalizační ULTRA SOLID PP  De 150/45°</t>
  </si>
  <si>
    <t>-1784587027</t>
  </si>
  <si>
    <t>ELM.EPODB25016045PP</t>
  </si>
  <si>
    <t>Odbočka kanalizační ULTRA SOLID PP  De 250/150/45°</t>
  </si>
  <si>
    <t>1625269950</t>
  </si>
  <si>
    <t>899203112</t>
  </si>
  <si>
    <t>Osazení mříží litinových včetně rámů a košů na bahno pro třídu zatížení B12, C250</t>
  </si>
  <si>
    <t>-298232474</t>
  </si>
  <si>
    <t>899623141</t>
  </si>
  <si>
    <t>Obetonování potrubí nebo zdiva stok betonem prostým tř. C 8/10 otevřený výkop</t>
  </si>
  <si>
    <t>-590825981</t>
  </si>
  <si>
    <t>2*(1,05*1,05*1,755-3,14*0,25*0,25*1,755)</t>
  </si>
  <si>
    <t>899643111</t>
  </si>
  <si>
    <t>Bednění pro obetonování potrubí otevřený výkop</t>
  </si>
  <si>
    <t>-1037436006</t>
  </si>
  <si>
    <t>2*(1,05*4*1,755)</t>
  </si>
  <si>
    <t>21895242</t>
  </si>
  <si>
    <t>SO 04 - Splašková kanalizace</t>
  </si>
  <si>
    <t>"navrh.vodovod"1,5*4+1,12</t>
  </si>
  <si>
    <t>"plyn"1*1,7</t>
  </si>
  <si>
    <t>18,8*(2,08+1,92)/2+30,3*(1,62+1,46)/2+51,5*1,3+2*(2,08+1,92)/2</t>
  </si>
  <si>
    <t>"zatr."18,8*(1+2,08)/2*2,7-18,8*(2,08+1,92)/2*0,4</t>
  </si>
  <si>
    <t>"Š 51"(1,5*1,5-1*1)*3,05</t>
  </si>
  <si>
    <t>"zatr."30,3*(1+1,62)/2*1,55-30,3*(1,62+1,46)/2*0,4</t>
  </si>
  <si>
    <t>"Š 52"(1,5*1,5-1*1)*2,18</t>
  </si>
  <si>
    <t>"míst.kom."152*(1+1,87)/2*2,17-152*(1,87+1,71)/2*0,41</t>
  </si>
  <si>
    <t>"Š 53,54,55,56"(1,5*1,5-1*1)*(2,19+2,6+2,6+2,45)</t>
  </si>
  <si>
    <t>"nap.na stáv.kanal."2*(1+2,08)/2*2,7-2*(2,08+1,92)/2*0,4</t>
  </si>
  <si>
    <t>493,31*0,8</t>
  </si>
  <si>
    <t>132254202</t>
  </si>
  <si>
    <t>Hloubení zapažených rýh š do 2000 mm v hornině třídy těžitelnosti I, skupiny 3 objem do 50 m3</t>
  </si>
  <si>
    <t>-1622563397</t>
  </si>
  <si>
    <t>"zatr."51,5*1,3*1,02-51,5*1,3*0,4</t>
  </si>
  <si>
    <t>"míst.kom."2,2*1,3*1,02-2,2*1,3*0,41</t>
  </si>
  <si>
    <t>43,26*0,8</t>
  </si>
  <si>
    <t>493,31*0,2</t>
  </si>
  <si>
    <t>132354202</t>
  </si>
  <si>
    <t>Hloubení zapažených rýh š do 2000 mm v hornině třídy těžitelnosti II, skupiny 4 objem do 50 m3</t>
  </si>
  <si>
    <t>1720640613</t>
  </si>
  <si>
    <t>43,26*0,2</t>
  </si>
  <si>
    <t>8,82*1,2*1,7</t>
  </si>
  <si>
    <t>551054409</t>
  </si>
  <si>
    <t>53,7*1,02*2</t>
  </si>
  <si>
    <t>-1546863521</t>
  </si>
  <si>
    <t>"obsyp štěrkopískem"124,16*1,01*1,2</t>
  </si>
  <si>
    <t>"vytl.kub.štěk.lože"</t>
  </si>
  <si>
    <t>(49,1-2*0,65)*0,2</t>
  </si>
  <si>
    <t>(152-2*0,65-2*1,3)*0,2</t>
  </si>
  <si>
    <t>47,8*0,5</t>
  </si>
  <si>
    <t>148,1*0,5</t>
  </si>
  <si>
    <t>"obsyp v zatr."</t>
  </si>
  <si>
    <t>(51,5-1*0,65)*0,5</t>
  </si>
  <si>
    <t>(2,2-1*0,65)*0,5</t>
  </si>
  <si>
    <t>"vytl.kub.bet.deskou C 12/15"</t>
  </si>
  <si>
    <t>(50,85+1,55)*1,3*0,1</t>
  </si>
  <si>
    <t>"vytl.kub.obetonováním C 12/15"</t>
  </si>
  <si>
    <t>52,4*0,4</t>
  </si>
  <si>
    <t>"vytl.kub.drc.kam. 16-32 mm"</t>
  </si>
  <si>
    <t>52,4*1,3*0,1</t>
  </si>
  <si>
    <t>3,14*0,65*0,65*(2,75+1,88+1,89+2,3+2,3+2,15)</t>
  </si>
  <si>
    <t>"vytl.kub.podkl.bet.pod Š"</t>
  </si>
  <si>
    <t>1,5*1,5*0,1*6</t>
  </si>
  <si>
    <t>"vytl.kub.hutn.štěrk pod Š"</t>
  </si>
  <si>
    <t>1,5*1,5*0,2*6</t>
  </si>
  <si>
    <t>"vytl.kub.potrubím"</t>
  </si>
  <si>
    <t>"PP 250"(47,8+148,1)*3,14*0,125*0,125</t>
  </si>
  <si>
    <t>"KT 250"(50,85+1,55)*0,066</t>
  </si>
  <si>
    <t>232,64*0,8</t>
  </si>
  <si>
    <t>186,11*5</t>
  </si>
  <si>
    <t>232,64*0,2</t>
  </si>
  <si>
    <t>46,53*5</t>
  </si>
  <si>
    <t>232,64*1,75</t>
  </si>
  <si>
    <t>"V"361,77+12,3+1,75</t>
  </si>
  <si>
    <t>"-vytl.kub."-(29,62+74,05+0,775+1,55*1,3*0,1+1,55*0,4+1,55*0,4+17,6+1,5*1,5*0,1*4+1,5*1,5*0,2*4+1,55*0,066+148,1*3,14*0,125*0,125)</t>
  </si>
  <si>
    <t>174211101</t>
  </si>
  <si>
    <t>Zásyp jam, šachet rýh nebo kolem objektů sypaninou bez zhutnění ručně</t>
  </si>
  <si>
    <t>-1490416042</t>
  </si>
  <si>
    <t>"V"493,31+43,26-375,82</t>
  </si>
  <si>
    <t>"-vytl.kub."-(232,64-133,55)</t>
  </si>
  <si>
    <t>155,21*1,03*0,012</t>
  </si>
  <si>
    <t>150,48*1,7</t>
  </si>
  <si>
    <t>152*(1,87+1,71)/2</t>
  </si>
  <si>
    <t>493,31+43,26</t>
  </si>
  <si>
    <t>242,27+61,66</t>
  </si>
  <si>
    <t>451319777</t>
  </si>
  <si>
    <t>Příplatek ZKD 10 mm tl přes 100 mm u podkladu nebo lože pod dlažbu z betonu</t>
  </si>
  <si>
    <t>-1085365611</t>
  </si>
  <si>
    <t>6,81+2,7</t>
  </si>
  <si>
    <t>6,81+1,35</t>
  </si>
  <si>
    <t>1,5*4*0,1*6</t>
  </si>
  <si>
    <t>2131487783</t>
  </si>
  <si>
    <t>"Š 51"3,14*0,62*0,62-3,14*0,42*0,42</t>
  </si>
  <si>
    <t>-1555833868</t>
  </si>
  <si>
    <t>0,653*1,02</t>
  </si>
  <si>
    <t>(3,14*0,4*0,4-3,14*0,3*0,3)*6</t>
  </si>
  <si>
    <t>-2140199451</t>
  </si>
  <si>
    <t>Sloupek pro orientační tabulky d 46 mm potažený PE hnědo-bílé barvy po 250 mm</t>
  </si>
  <si>
    <t>-116936692</t>
  </si>
  <si>
    <t>Přivařená záslepka d 46 mm</t>
  </si>
  <si>
    <t>218611797</t>
  </si>
  <si>
    <t>59710846</t>
  </si>
  <si>
    <t>trouba kameninová glazovaná zkrácená DN 250 dl 60(75)cm třída 160 spojovací systém C</t>
  </si>
  <si>
    <t>-688450547</t>
  </si>
  <si>
    <t>59710876</t>
  </si>
  <si>
    <t>trouba kameninová glazovaná zkrácená bez hrdla DN 250 dl 60(75)cm třída 160 spojovací systém C</t>
  </si>
  <si>
    <t>19553257</t>
  </si>
  <si>
    <t>831362121</t>
  </si>
  <si>
    <t>Montáž potrubí z trub kameninových hrdlových s integrovaným těsněním výkop sklon do 20 % DN 250</t>
  </si>
  <si>
    <t>-1043425803</t>
  </si>
  <si>
    <t>53,7-2*0,5</t>
  </si>
  <si>
    <t>831362193</t>
  </si>
  <si>
    <t>Příplatek k montáži kameninového potrubí za napojení dvou dříků trub pomocí převlečné manžety DN 250</t>
  </si>
  <si>
    <t>824123151</t>
  </si>
  <si>
    <t>837362221</t>
  </si>
  <si>
    <t>Montáž kameninových tvarovek jednoosých s integrovaným těsněním otevřený výkop DN 250</t>
  </si>
  <si>
    <t>517488094</t>
  </si>
  <si>
    <t>STZ.GA0002516C06</t>
  </si>
  <si>
    <t>Trouba zkr. GA DN 250 C TR160</t>
  </si>
  <si>
    <t>2112148350</t>
  </si>
  <si>
    <t>2*1,015 'Přepočtené koeficientem množství</t>
  </si>
  <si>
    <t>STZ.GZ0002516C06</t>
  </si>
  <si>
    <t>Trouba zkr. GZ DN 250 C TR160</t>
  </si>
  <si>
    <t>1110967215</t>
  </si>
  <si>
    <t>ELM.EPUS250SN106</t>
  </si>
  <si>
    <t>Trubka kanalizační ULTRA SOLID PP  SN 10  250x6000mm PP</t>
  </si>
  <si>
    <t>2103784633</t>
  </si>
  <si>
    <t>197,1*1,015/6</t>
  </si>
  <si>
    <t>STZ.RB0002524C25</t>
  </si>
  <si>
    <t>Trouba DN 250 C TR240 2500</t>
  </si>
  <si>
    <t>918617048</t>
  </si>
  <si>
    <t>52,7*1,015</t>
  </si>
  <si>
    <t>201,1-2*0,5-2*1-2*0,5</t>
  </si>
  <si>
    <t>892233122</t>
  </si>
  <si>
    <t>Utěsnění přípojek DN 200</t>
  </si>
  <si>
    <t>sad</t>
  </si>
  <si>
    <t>-1379218151</t>
  </si>
  <si>
    <t>892362121</t>
  </si>
  <si>
    <t>Tlaková zkouška vzduchem potrubí DN 250 těsnícím vakem ucpávkovým</t>
  </si>
  <si>
    <t>úsek</t>
  </si>
  <si>
    <t>1199631636</t>
  </si>
  <si>
    <t>892492121</t>
  </si>
  <si>
    <t>Tlaková zkouška vzduchem potrubí DN 1000 těsnícím vakem ucpávkovým</t>
  </si>
  <si>
    <t>-1826926010</t>
  </si>
  <si>
    <t>R_aqa_14</t>
  </si>
  <si>
    <t>Lité šachtové dno výšky 1000 mm KOMPAKT</t>
  </si>
  <si>
    <t>-710178522</t>
  </si>
  <si>
    <t>-681534407</t>
  </si>
  <si>
    <t>894411221</t>
  </si>
  <si>
    <t>Zřízení šachet kanalizačních z betonových dílců na potrubí DN nad 200 do 300 dno kamenina</t>
  </si>
  <si>
    <t>1541604550</t>
  </si>
  <si>
    <t>Poznámka k položce:_x000D_
žlab kamenina+KLINKER nástupnice KLINKER do betonu Š 51,52,53</t>
  </si>
  <si>
    <t>899623181</t>
  </si>
  <si>
    <t>Obetonování potrubí nebo zdiva stok betonem prostým tř. C 30/37 XA1 v otevřeném výkopu</t>
  </si>
  <si>
    <t>-2099142956</t>
  </si>
  <si>
    <t>1,5*1,5*1-3,14*0,65*0,65*1</t>
  </si>
  <si>
    <t>1,5*4*1</t>
  </si>
  <si>
    <t>SO 05 - STL Plynovod</t>
  </si>
  <si>
    <t>PSV - Práce a dodávky PSV</t>
  </si>
  <si>
    <t xml:space="preserve">    723 - Zdravotechnika - vnitřní plynovod</t>
  </si>
  <si>
    <t>M - Práce a dodávky M</t>
  </si>
  <si>
    <t xml:space="preserve">    23-M - Montáže potrubí</t>
  </si>
  <si>
    <t>-2078319916</t>
  </si>
  <si>
    <t>"voda"7*0,8</t>
  </si>
  <si>
    <t>-1697445919</t>
  </si>
  <si>
    <t>"kanal."6*0,8</t>
  </si>
  <si>
    <t>1077841392</t>
  </si>
  <si>
    <t>1*0,8</t>
  </si>
  <si>
    <t>1461824387</t>
  </si>
  <si>
    <t>(5,6+4,8+0,8)*1*1</t>
  </si>
  <si>
    <t>132251104</t>
  </si>
  <si>
    <t>Hloubení rýh nezapažených  š do 800 mm v hornině třídy těžitelnosti I, skupiny 3 objem přes 100 m3 strojně</t>
  </si>
  <si>
    <t>-1126018990</t>
  </si>
  <si>
    <t>"větev 1"</t>
  </si>
  <si>
    <t>"zatr."23,5*0,8*1-23,5*0,8*0,4</t>
  </si>
  <si>
    <t>"pole"7,6*0,8*1,01-7,6*0,8*0,4</t>
  </si>
  <si>
    <t>"pod navrh.kom."9,1*0,8*1,1-9,1*0,8*0,41</t>
  </si>
  <si>
    <t>"pole"115,5*0,8*1,09-115,5*0,8*0,4</t>
  </si>
  <si>
    <t>"příp."</t>
  </si>
  <si>
    <t>"pole"5*2,6*0,8*1-13*0,8*0,4</t>
  </si>
  <si>
    <t>"větev 2"</t>
  </si>
  <si>
    <t>"pole"10,9*0,8*1-10,9*0,8*0,4</t>
  </si>
  <si>
    <t>3,8*0,8*1-3,8*0,8*0,4</t>
  </si>
  <si>
    <t>"nap.potrubí na stáv.rozvod"3*1,5*(1+0,3)-3*1,5*0,4</t>
  </si>
  <si>
    <t>101,11*0,8</t>
  </si>
  <si>
    <t>132351104</t>
  </si>
  <si>
    <t>Hloubení rýh nezapažených  š do 800 mm v hornině třídy těžitelnosti II, skupiny 4 objem přes 100 m3 strojně</t>
  </si>
  <si>
    <t>728038032</t>
  </si>
  <si>
    <t>101,11*0,2</t>
  </si>
  <si>
    <t>-302133278</t>
  </si>
  <si>
    <t>"obsyp pískem"39,58*1,01*1,2</t>
  </si>
  <si>
    <t>1894220811</t>
  </si>
  <si>
    <t>155,7*0,8*0,1</t>
  </si>
  <si>
    <t>10,9*0,8*0,1</t>
  </si>
  <si>
    <t>(13+3,8)*0,8*0,1</t>
  </si>
  <si>
    <t>3*1,5*0,1</t>
  </si>
  <si>
    <t>(155,7-10,5)*0,8*0,263</t>
  </si>
  <si>
    <t>10,5*0,8*0,29</t>
  </si>
  <si>
    <t>10,9*0,8*0,263</t>
  </si>
  <si>
    <t>16,8*0,8*0,232</t>
  </si>
  <si>
    <t>3*1,5*0,263</t>
  </si>
  <si>
    <t>54,7*0,8</t>
  </si>
  <si>
    <t>-795251435</t>
  </si>
  <si>
    <t>43,76*5</t>
  </si>
  <si>
    <t>1738489007</t>
  </si>
  <si>
    <t>54,7*0,2</t>
  </si>
  <si>
    <t>-2093818985</t>
  </si>
  <si>
    <t>10,94*5</t>
  </si>
  <si>
    <t>171151101</t>
  </si>
  <si>
    <t>Hutnění boků násypů pro jakýkoliv sklon a míru zhutnění svahu</t>
  </si>
  <si>
    <t>-755129045</t>
  </si>
  <si>
    <t>-513831144</t>
  </si>
  <si>
    <t>54,7*1,75</t>
  </si>
  <si>
    <t>1419710708</t>
  </si>
  <si>
    <t>38389062</t>
  </si>
  <si>
    <t>"V"101,12</t>
  </si>
  <si>
    <t>"-vytl.kub."-54,7</t>
  </si>
  <si>
    <t>233669399</t>
  </si>
  <si>
    <t>58337303</t>
  </si>
  <si>
    <t>štěrkopísek frakce 0/8</t>
  </si>
  <si>
    <t>-874205413</t>
  </si>
  <si>
    <t>47,97*1,6</t>
  </si>
  <si>
    <t>1167640398</t>
  </si>
  <si>
    <t>"pod budoucí voz."9,1*0,8</t>
  </si>
  <si>
    <t>-1102388289</t>
  </si>
  <si>
    <t>1379929372</t>
  </si>
  <si>
    <t>286127150</t>
  </si>
  <si>
    <t>1890032626</t>
  </si>
  <si>
    <t>2011721134</t>
  </si>
  <si>
    <t>891231112</t>
  </si>
  <si>
    <t>Montáž vodovodních šoupátek otevřený výkop DN 65</t>
  </si>
  <si>
    <t>-868163061</t>
  </si>
  <si>
    <t>HWL.400506500016</t>
  </si>
  <si>
    <t>ŠOUPĚ E2 KRÁTKÉ PLYN 65</t>
  </si>
  <si>
    <t>-1274700321</t>
  </si>
  <si>
    <t>HWL.950205010001</t>
  </si>
  <si>
    <t>SOUPRAVA ZEMNÍ TELESKOPICKÁ E2-1,07-1,5 50-100 (1,07-1,5m)</t>
  </si>
  <si>
    <t>1858000006</t>
  </si>
  <si>
    <t>HWL.175500000000</t>
  </si>
  <si>
    <t>POKLOP ULIČNÍ PRO ŠOUPÁTKA PLYN</t>
  </si>
  <si>
    <t>-1041154907</t>
  </si>
  <si>
    <t>HWL.348100000000</t>
  </si>
  <si>
    <t>PODKLAD. DESKA  UNI UNI</t>
  </si>
  <si>
    <t>-5293543</t>
  </si>
  <si>
    <t>-1448899572</t>
  </si>
  <si>
    <t>2*166,6+2*22,8</t>
  </si>
  <si>
    <t>312429114</t>
  </si>
  <si>
    <t>166,6+22,8</t>
  </si>
  <si>
    <t>8500038930</t>
  </si>
  <si>
    <t>Fólie výstražná žlutá – POZOR PLYN 100 m</t>
  </si>
  <si>
    <t>1254197111</t>
  </si>
  <si>
    <t>899911101</t>
  </si>
  <si>
    <t>Kluzná objímka výšky 25 mm vnějšího průměru potrubí do 183 mm</t>
  </si>
  <si>
    <t>164327871</t>
  </si>
  <si>
    <t>899913121</t>
  </si>
  <si>
    <t>Uzavírací manžeta chráničky potrubí DN 50 x 80</t>
  </si>
  <si>
    <t>-2055697225</t>
  </si>
  <si>
    <t>-1064596191</t>
  </si>
  <si>
    <t>PSV</t>
  </si>
  <si>
    <t>Práce a dodávky PSV</t>
  </si>
  <si>
    <t>723</t>
  </si>
  <si>
    <t>Zdravotechnika - vnitřní plynovod</t>
  </si>
  <si>
    <t>723180113</t>
  </si>
  <si>
    <t>Potrubí plynové nerezové EUROGW, PN 0,5 DN 20</t>
  </si>
  <si>
    <t>-1187544668</t>
  </si>
  <si>
    <t>6*0,4</t>
  </si>
  <si>
    <t>723180114</t>
  </si>
  <si>
    <t>Potrubí plynové nerezové EUROGW, PN 0,5 DN 25</t>
  </si>
  <si>
    <t>-1473312806</t>
  </si>
  <si>
    <t>6*0,6</t>
  </si>
  <si>
    <t>723231163</t>
  </si>
  <si>
    <t>Kohout kulový přímý G 3/4 PN 42 do 185°C plnoprůtokový vnitřní závit těžká řada</t>
  </si>
  <si>
    <t>950479371</t>
  </si>
  <si>
    <t>723231164</t>
  </si>
  <si>
    <t>Kohout kulový přímý G 1 PN 42 do 185°C plnoprůtokový vnitřní závit těžká řada</t>
  </si>
  <si>
    <t>951557388</t>
  </si>
  <si>
    <t>998723101</t>
  </si>
  <si>
    <t>Přesun hmot tonážní pro vnitřní plynovod v objektech v do 6 m</t>
  </si>
  <si>
    <t>135770589</t>
  </si>
  <si>
    <t>Práce a dodávky M</t>
  </si>
  <si>
    <t>23-M</t>
  </si>
  <si>
    <t>Montáže potrubí</t>
  </si>
  <si>
    <t>Napojení nového plynového potrubí na stávající</t>
  </si>
  <si>
    <t>kpl.</t>
  </si>
  <si>
    <t>489448446</t>
  </si>
  <si>
    <t>230200004</t>
  </si>
  <si>
    <t>Montáž plynovodních přípojek svářením DN 32 (1 1/4")</t>
  </si>
  <si>
    <t>201133957</t>
  </si>
  <si>
    <t>230200116</t>
  </si>
  <si>
    <t>Nasunutí potrubní sekce do ocelové chráničky DN 50</t>
  </si>
  <si>
    <t>-1892232217</t>
  </si>
  <si>
    <t>230201012</t>
  </si>
  <si>
    <t>Montáž plynovodů D 60,3 mm tl stěny 3,2 mm</t>
  </si>
  <si>
    <t>-1924765851</t>
  </si>
  <si>
    <t>2058367026</t>
  </si>
  <si>
    <t>14011032</t>
  </si>
  <si>
    <t>trubka ocelová bezešvá hladká jakost 11 353 57x3,2mm</t>
  </si>
  <si>
    <t>128</t>
  </si>
  <si>
    <t>158827723</t>
  </si>
  <si>
    <t>230201016</t>
  </si>
  <si>
    <t>Montáž plynovodů D 89 mm tl stěny 5,6 mm</t>
  </si>
  <si>
    <t>-290483612</t>
  </si>
  <si>
    <t>230205225</t>
  </si>
  <si>
    <t>Montáž trubního dílu PE elektrotvarovky nebo svařovaného na tupo dn 32 mm en 2,0 mm</t>
  </si>
  <si>
    <t>-1376702151</t>
  </si>
  <si>
    <t>28653010</t>
  </si>
  <si>
    <t>elektrospojka SDR11 PE 100 PN16 D 20mm</t>
  </si>
  <si>
    <t>-1466451429</t>
  </si>
  <si>
    <t>28653052</t>
  </si>
  <si>
    <t>elektrokoleno 90° PE 100 D 32mm</t>
  </si>
  <si>
    <t>-858897743</t>
  </si>
  <si>
    <t>28654232</t>
  </si>
  <si>
    <t>záslepka PPR D 32mm</t>
  </si>
  <si>
    <t>-850052626</t>
  </si>
  <si>
    <t>28654118</t>
  </si>
  <si>
    <t>T-kus redukovaný PPR D 63x32</t>
  </si>
  <si>
    <t>-1245528926</t>
  </si>
  <si>
    <t>28654124</t>
  </si>
  <si>
    <t>T-kus redukovaný PPR D 63x63</t>
  </si>
  <si>
    <t>-1132354083</t>
  </si>
  <si>
    <t>1137988</t>
  </si>
  <si>
    <t>SKRIN PLYN betonová, přípojková HUP, vč.rámu s dvířky</t>
  </si>
  <si>
    <t>-793445079</t>
  </si>
  <si>
    <t>1223249</t>
  </si>
  <si>
    <t xml:space="preserve">PLYNOVA SKRIN </t>
  </si>
  <si>
    <t>-2053965459</t>
  </si>
  <si>
    <t>Poznámka k položce:_x000D_
Skříňová sestava: pro 1 RD = HUP+Elektroměrová skříň+Pojistková skříň</t>
  </si>
  <si>
    <t>1231674</t>
  </si>
  <si>
    <t>PLYNOVA SKRIN</t>
  </si>
  <si>
    <t>670966530</t>
  </si>
  <si>
    <t>Poznámka k položce:_x000D_
Skříňová sestava: pro 2 RD = HUP+Elektroměrová skříň+Pojistková skříň+HUP+Elektroměrová skříň</t>
  </si>
  <si>
    <t>230205242</t>
  </si>
  <si>
    <t>Montáž trubního dílu PE elektrotvarovky nebo svařovaného na tupo dn 63 mm en 5,7 mm</t>
  </si>
  <si>
    <t>-1005957773</t>
  </si>
  <si>
    <t>230220001</t>
  </si>
  <si>
    <t>Montáž zemní soupravy pro šoupátka ON 13 6580</t>
  </si>
  <si>
    <t>813258251</t>
  </si>
  <si>
    <t>230220006</t>
  </si>
  <si>
    <t>Montáž litinového poklopu</t>
  </si>
  <si>
    <t>-450345031</t>
  </si>
  <si>
    <t>230220011</t>
  </si>
  <si>
    <t>Montáž orientačního sloupku ON 13 2970</t>
  </si>
  <si>
    <t>-1635889846</t>
  </si>
  <si>
    <t>230220016</t>
  </si>
  <si>
    <t>Montáž čichačky na plynovod ON 38 6725 DN 50</t>
  </si>
  <si>
    <t>-509125819</t>
  </si>
  <si>
    <t>230220031</t>
  </si>
  <si>
    <t>Montáž čichačky na chráničku PN 38 6724</t>
  </si>
  <si>
    <t>-214395999</t>
  </si>
  <si>
    <t>230230001</t>
  </si>
  <si>
    <t>Předběžná tlaková zkouška vodou DN 50</t>
  </si>
  <si>
    <t>2143893337</t>
  </si>
  <si>
    <t>"v místě chrániček"10,5</t>
  </si>
  <si>
    <t>230230016</t>
  </si>
  <si>
    <t>Hlavní tlaková zkouška vzduchem 0,6 MPa DN 50</t>
  </si>
  <si>
    <t>84635831</t>
  </si>
  <si>
    <t>155,7+10,9</t>
  </si>
  <si>
    <t>230260001</t>
  </si>
  <si>
    <t>Propojení regulační stanice na plynovodní přípojku DN 50</t>
  </si>
  <si>
    <t>-64218405</t>
  </si>
  <si>
    <t>230260011</t>
  </si>
  <si>
    <t>Funkční odzkoušení regulační stanice plynu příprava</t>
  </si>
  <si>
    <t>-478348772</t>
  </si>
  <si>
    <t>28613924</t>
  </si>
  <si>
    <t>potrubí plynovodní z PE 100+ opláštěné vrstvou z pěnového PE, SDR 11, 63x5,8 mm</t>
  </si>
  <si>
    <t>-425029600</t>
  </si>
  <si>
    <t>166,6*1,015</t>
  </si>
  <si>
    <t>28613921</t>
  </si>
  <si>
    <t>potrubí plynovodní z PE 100+ opláštěné vrstvou z pěnového PE, SDR 11, 32x3,0 mm</t>
  </si>
  <si>
    <t>359748807</t>
  </si>
  <si>
    <t>22,8*1,015</t>
  </si>
  <si>
    <t>28613964</t>
  </si>
  <si>
    <t>trubka ochranná pro plyn PEHD 90x3,5mm</t>
  </si>
  <si>
    <t>1783425520</t>
  </si>
  <si>
    <t>230260031</t>
  </si>
  <si>
    <t>Montáž regulační stanice plynu skříňových do 2000 m3/h</t>
  </si>
  <si>
    <t>-1693094882</t>
  </si>
  <si>
    <t>Sloupek pro orientační tabulky d 46 mm potažený PE žluto-černé barvy po 250 mm</t>
  </si>
  <si>
    <t>382827414</t>
  </si>
  <si>
    <t>-2050583073</t>
  </si>
  <si>
    <t>230320122</t>
  </si>
  <si>
    <t>Měrná a čerpací technika tlaková zkouška potrubí</t>
  </si>
  <si>
    <t>-22202584</t>
  </si>
  <si>
    <t>Odvzdušnění výchozí revize dle ČSN 386405</t>
  </si>
  <si>
    <t>1121729076</t>
  </si>
  <si>
    <t>SO 08 - Vodovodní přípojky</t>
  </si>
  <si>
    <t>-913340303</t>
  </si>
  <si>
    <t>"plyn"4*1</t>
  </si>
  <si>
    <t>-243445672</t>
  </si>
  <si>
    <t>"splašk.kanal."9*1</t>
  </si>
  <si>
    <t>"dešť.kanal."4*1</t>
  </si>
  <si>
    <t>1460320293</t>
  </si>
  <si>
    <t>5*1</t>
  </si>
  <si>
    <t>395174649</t>
  </si>
  <si>
    <t>(27,1+2,6+12)*(1,28+1,12)/2</t>
  </si>
  <si>
    <t>132251253</t>
  </si>
  <si>
    <t>Hloubení rýh nezapažených š do 2000 mm v hornině třídy těžitelnosti I, skupiny 3 objem do 100 m3 strojně</t>
  </si>
  <si>
    <t>1498988795</t>
  </si>
  <si>
    <t>"navrh.pas-budoucí pozemky, parc.č.1-6"</t>
  </si>
  <si>
    <t>27,1*(0,6+1,28)/2*1,7-27,1*(1,28+1,12)/2*0,4</t>
  </si>
  <si>
    <t>2,6*(0,6+1,28)/2*1,7-2,6*(1,28+1,12)/2*0,4</t>
  </si>
  <si>
    <t>"navrh.kom."(4*6)*(0,6+1,28)/2*1,7-24*(1,28+1,12)/2*0,41</t>
  </si>
  <si>
    <t>"budoucí pozemky"(4*3)*(0,6+1,28)/2*1,7-12*(1,28+1,12)/2*0,4</t>
  </si>
  <si>
    <t>73,16*0,8</t>
  </si>
  <si>
    <t>132351253</t>
  </si>
  <si>
    <t>Hloubení rýh nezapažených š do 2000 mm v hornině třídy těžitelnosti II, skupiny 4 objem do 100 m3 strojně</t>
  </si>
  <si>
    <t>-2071107312</t>
  </si>
  <si>
    <t>73,16*0,2</t>
  </si>
  <si>
    <t>-1683224295</t>
  </si>
  <si>
    <t>13*1*1,25*1,75+4*1,2*1,7+5*1,1*1,6</t>
  </si>
  <si>
    <t>1958757342</t>
  </si>
  <si>
    <t>"obsyp štěrkopískem"15,38*1,01*1,2</t>
  </si>
  <si>
    <t>-594644922</t>
  </si>
  <si>
    <t>"podsyp"65,7*(0,6+0,64)/2*0,1</t>
  </si>
  <si>
    <t>"obsyp"65,7*(0,64+0,77)/2*0,332</t>
  </si>
  <si>
    <t>19,45*0,8</t>
  </si>
  <si>
    <t>-1589674302</t>
  </si>
  <si>
    <t>15,5*5</t>
  </si>
  <si>
    <t>-929173345</t>
  </si>
  <si>
    <t>19,45*0,2</t>
  </si>
  <si>
    <t>-1641346536</t>
  </si>
  <si>
    <t>3,9*5</t>
  </si>
  <si>
    <t>1521699576</t>
  </si>
  <si>
    <t>1444279537</t>
  </si>
  <si>
    <t>15,5*1,75</t>
  </si>
  <si>
    <t>1594982580</t>
  </si>
  <si>
    <t>850673269</t>
  </si>
  <si>
    <t>"pod budoucí komunikací"</t>
  </si>
  <si>
    <t>"V"26,54</t>
  </si>
  <si>
    <t>"-vytl.kub."-(24*(0,6+0,64)/2*0,1+24*(0,64+0,77)/2*0,332)</t>
  </si>
  <si>
    <t>174251101</t>
  </si>
  <si>
    <t>Zásyp jam, šachet rýh nebo kolem objektů sypaninou bez zhutnění</t>
  </si>
  <si>
    <t>1161318931</t>
  </si>
  <si>
    <t>"V"30,3+2,9+13,42</t>
  </si>
  <si>
    <t>"-vytl.kub."-(19,45-1,49-5,61)</t>
  </si>
  <si>
    <t>-849600523</t>
  </si>
  <si>
    <t>181351006</t>
  </si>
  <si>
    <t>Rozprostření ornice tl vrstvy do 400 mm pl do 100 m2 v rovině nebo ve svahu do 1:5 strojně</t>
  </si>
  <si>
    <t>-269954125</t>
  </si>
  <si>
    <t>-1484544578</t>
  </si>
  <si>
    <t>20390497</t>
  </si>
  <si>
    <t>"budoucí komunikace"24*(1,28+1,12)/2</t>
  </si>
  <si>
    <t>1940973608</t>
  </si>
  <si>
    <t>18,64*1,7</t>
  </si>
  <si>
    <t>29205012</t>
  </si>
  <si>
    <t>-1093318726</t>
  </si>
  <si>
    <t>-513655951</t>
  </si>
  <si>
    <t>884179105</t>
  </si>
  <si>
    <t>1299183536</t>
  </si>
  <si>
    <t>871161211</t>
  </si>
  <si>
    <t>Montáž potrubí z PE100 SDR 11 otevřený výkop svařovaných elektrotvarovkou D 32 x 3,0 mm</t>
  </si>
  <si>
    <t>-922593272</t>
  </si>
  <si>
    <t>877211101</t>
  </si>
  <si>
    <t>Montáž elektrospojek na vodovodním potrubí z PE trub d 63</t>
  </si>
  <si>
    <t>-1617224528</t>
  </si>
  <si>
    <t>877241127</t>
  </si>
  <si>
    <t>Montáž elektro navrtávacích T-kusů ventil a 360° otočná odbočka na vodovodním potrubí z PE trub d 90/63</t>
  </si>
  <si>
    <t>211960164</t>
  </si>
  <si>
    <t>891163111</t>
  </si>
  <si>
    <t>Montáž vodovodního ventilu hlavního pro přípojky DN 25</t>
  </si>
  <si>
    <t>-550146827</t>
  </si>
  <si>
    <t>ELM.19933</t>
  </si>
  <si>
    <t>Trubka vodovodní PE RC Protect SDR 11  32x3,0mm (typ 2 dle PAS 1075); 12m</t>
  </si>
  <si>
    <t>-2142960543</t>
  </si>
  <si>
    <t>65,7*1,015</t>
  </si>
  <si>
    <t>WVN.FF485839W</t>
  </si>
  <si>
    <t>Elektroredukce 63-32</t>
  </si>
  <si>
    <t>425905432</t>
  </si>
  <si>
    <t>WVN.FF488538W</t>
  </si>
  <si>
    <t>Navrtávací T-kus s ventilem 63-32</t>
  </si>
  <si>
    <t>-1775001642</t>
  </si>
  <si>
    <t>WVN.FF050522N</t>
  </si>
  <si>
    <t>Zemní souprava tel. ventil KH 1,30-1,90 M</t>
  </si>
  <si>
    <t>266348744</t>
  </si>
  <si>
    <t>-107468901</t>
  </si>
  <si>
    <t>-960314857</t>
  </si>
  <si>
    <t>Proplach a dezinfekce vodovodního potrubí DN od 40 do 70</t>
  </si>
  <si>
    <t>-1995980754</t>
  </si>
  <si>
    <t>893811113</t>
  </si>
  <si>
    <t>Osazení vodoměrné šachty hranaté z PP samonosné pro běžné zatížení plochy do 1,1 m2 hloubky do 1,6 m</t>
  </si>
  <si>
    <t>-521813216</t>
  </si>
  <si>
    <t>RZ001</t>
  </si>
  <si>
    <t>Vodoměrná šachta MODULO</t>
  </si>
  <si>
    <t>-1301323190</t>
  </si>
  <si>
    <t>899401111</t>
  </si>
  <si>
    <t>Osazení poklopů litinových ventilových</t>
  </si>
  <si>
    <t>254700958</t>
  </si>
  <si>
    <t>11437554</t>
  </si>
  <si>
    <t>-1218022118</t>
  </si>
  <si>
    <t>-744360700</t>
  </si>
  <si>
    <t>1317891321</t>
  </si>
  <si>
    <t>SO 09 - Přípojky splaškové kanalizace</t>
  </si>
  <si>
    <t>63769251</t>
  </si>
  <si>
    <t>10*1</t>
  </si>
  <si>
    <t>249165356</t>
  </si>
  <si>
    <t>"dešť.kanal."5*1</t>
  </si>
  <si>
    <t>1050444379</t>
  </si>
  <si>
    <t>19,8*1</t>
  </si>
  <si>
    <t>(3,8+3,3)*(1,6+1,44)/2</t>
  </si>
  <si>
    <t>(3,8+2,5)*(1,68+1,51)/2</t>
  </si>
  <si>
    <t>(3,8+2,7)*(1,68+1,52)/2</t>
  </si>
  <si>
    <t>(3,8+3,3)*(1,68+1,52)/2</t>
  </si>
  <si>
    <t>3,8*(1,647+1,48)/2</t>
  </si>
  <si>
    <t>9,3*(1,64+1,48)/2</t>
  </si>
  <si>
    <t>902524295</t>
  </si>
  <si>
    <t>"zatr."</t>
  </si>
  <si>
    <t>"6"7,1*(0,8+1,6)/2*2-7,1*(1,6+1,44)/2*0,4</t>
  </si>
  <si>
    <t>"5"6,3*(0,8+1,68)/2*2,2-6,3*(1,68+1,51)/2*0,4</t>
  </si>
  <si>
    <t>"4"6,5*(0,8+1,68)/2*2,2-6,5*(1,68+1,51)/2*0,4</t>
  </si>
  <si>
    <t>"3"7,1*(1,68+0,8)/2*2,2-7,1*(1,68+1,51)/2*0,4</t>
  </si>
  <si>
    <t>"2"3,8*(0,8+1,64)/2*2,1-3,8*(1,64+1,48)/2*0,4</t>
  </si>
  <si>
    <t>"1"9,3*(0,8+1,64)/2*2,1-9,3*(1,64+1,48)/2*0,4</t>
  </si>
  <si>
    <t>"navrh.komunikace"</t>
  </si>
  <si>
    <t>"6"6*(0,8+1,6)/2*2-6*(1,6+1,44)/2*0,41</t>
  </si>
  <si>
    <t>"5,4,3"(6+6+6)*(0,8+1,68)/2*2,2-18*(1,68+1,52)/2*0,41</t>
  </si>
  <si>
    <t>"2,1"(3+1)*(0,8+1,64)/2*2,1-4*(1,64+1,48)/2*0,41</t>
  </si>
  <si>
    <t>"7"19,8*1,1*0,7-19,8*1,1*0,4</t>
  </si>
  <si>
    <t>141,88*0,8</t>
  </si>
  <si>
    <t>-345069793</t>
  </si>
  <si>
    <t>141,88*0,2</t>
  </si>
  <si>
    <t>1774166352</t>
  </si>
  <si>
    <t>10*1,2*1,7+5*1,25*1,75</t>
  </si>
  <si>
    <t>-909743458</t>
  </si>
  <si>
    <t>"obsyp štěrkopískem"(9,9+27,24)*1,01*1,2</t>
  </si>
  <si>
    <t>895799680</t>
  </si>
  <si>
    <t>"KT č.7"</t>
  </si>
  <si>
    <t>"vytl.kub.drc.kamenivo"</t>
  </si>
  <si>
    <t>19,8*1,1*0,1</t>
  </si>
  <si>
    <t>"vytl.kub.bet.sedlo"</t>
  </si>
  <si>
    <t>19,8*0,2</t>
  </si>
  <si>
    <t>19,8*0,5</t>
  </si>
  <si>
    <t>"vytl.kub.potrubím KT 150"</t>
  </si>
  <si>
    <t>19,8*3,14*0,075*0,075</t>
  </si>
  <si>
    <t>"PP"</t>
  </si>
  <si>
    <t>40,1*(0,8+0,86)/2*0,15</t>
  </si>
  <si>
    <t>28*(0,8+0,86)/2*0,15</t>
  </si>
  <si>
    <t>40,1*0,4</t>
  </si>
  <si>
    <t>28*0,4</t>
  </si>
  <si>
    <t>10*(3,14*0,1575*0,1575*2)</t>
  </si>
  <si>
    <t>"vytl.kub.potrubím 150"</t>
  </si>
  <si>
    <t>40,1*3,14*0,075*0,075</t>
  </si>
  <si>
    <t>28*3,14*0,075*0,075</t>
  </si>
  <si>
    <t>54,86*0,8</t>
  </si>
  <si>
    <t>-912759631</t>
  </si>
  <si>
    <t>43,89*5</t>
  </si>
  <si>
    <t>-451846481</t>
  </si>
  <si>
    <t>54,86*0,2</t>
  </si>
  <si>
    <t>264279641</t>
  </si>
  <si>
    <t>10,97*5</t>
  </si>
  <si>
    <t>-17606798</t>
  </si>
  <si>
    <t>-92386196</t>
  </si>
  <si>
    <t>54,86*1,75</t>
  </si>
  <si>
    <t>1111233607</t>
  </si>
  <si>
    <t>2176446</t>
  </si>
  <si>
    <t>"v navrh.komunikaci"</t>
  </si>
  <si>
    <t>"V"55,64</t>
  </si>
  <si>
    <t>"-vytl.kub."-(3,49+11,2+0,49)</t>
  </si>
  <si>
    <t>-165223008</t>
  </si>
  <si>
    <t>"v zatr."</t>
  </si>
  <si>
    <t>"V"82,08+6,54</t>
  </si>
  <si>
    <t>"-vytl.kub."-(16,39+4,99+16,04+1,55+0,71)</t>
  </si>
  <si>
    <t>-1206620816</t>
  </si>
  <si>
    <t>181351106</t>
  </si>
  <si>
    <t>Rozprostření ornice tl vrstvy do 400 mm pl do 500 m2 v rovině nebo ve svahu do 1:5 strojně</t>
  </si>
  <si>
    <t>-1877828168</t>
  </si>
  <si>
    <t>-1331153684</t>
  </si>
  <si>
    <t>653010638</t>
  </si>
  <si>
    <t>82,84*1,03*0,012</t>
  </si>
  <si>
    <t>173014947</t>
  </si>
  <si>
    <t>45,01*1,7</t>
  </si>
  <si>
    <t>972820392</t>
  </si>
  <si>
    <t>-2016058341</t>
  </si>
  <si>
    <t>6*(1,6+1,44)/2</t>
  </si>
  <si>
    <t>18*(1,68+1,52)/2</t>
  </si>
  <si>
    <t>4*(1,64+1,48)/2</t>
  </si>
  <si>
    <t>-1677841173</t>
  </si>
  <si>
    <t>315839647</t>
  </si>
  <si>
    <t>1187686188</t>
  </si>
  <si>
    <t>947186206</t>
  </si>
  <si>
    <t>68,1*(0,8+0,86)/2*0,15</t>
  </si>
  <si>
    <t>452312131</t>
  </si>
  <si>
    <t>Sedlové lože z betonu prostého tř. C 12/15 otevřený výkop</t>
  </si>
  <si>
    <t>1651915522</t>
  </si>
  <si>
    <t>831312121</t>
  </si>
  <si>
    <t>Montáž potrubí z trub kameninových hrdlových s integrovaným těsněním výkop sklon do 20 % DN 150</t>
  </si>
  <si>
    <t>-1669266489</t>
  </si>
  <si>
    <t>837312221</t>
  </si>
  <si>
    <t>Montáž kameninových tvarovek jednoosých s integrovaným těsněním otevřený výkop DN 150</t>
  </si>
  <si>
    <t>1591136691</t>
  </si>
  <si>
    <t>837361221</t>
  </si>
  <si>
    <t>Montáž kameninových tvarovek odbočných s integrovaným těsněním otevřený výkop DN 250</t>
  </si>
  <si>
    <t>-1799620824</t>
  </si>
  <si>
    <t>-322003119</t>
  </si>
  <si>
    <t>68,1+0,5</t>
  </si>
  <si>
    <t>-1871520677</t>
  </si>
  <si>
    <t>-2077605160</t>
  </si>
  <si>
    <t>894812111</t>
  </si>
  <si>
    <t>Revizní a čistící šachta z PP šachtové dno DN 315/150 přímý tok</t>
  </si>
  <si>
    <t>1946138527</t>
  </si>
  <si>
    <t>894812135</t>
  </si>
  <si>
    <t>Revizní a čistící šachta z PP DN 315 šachtová roura korugovaná s hrdlem světlé hloubky 3000 mm</t>
  </si>
  <si>
    <t>-1602790463</t>
  </si>
  <si>
    <t>894812141</t>
  </si>
  <si>
    <t>Revizní a čistící šachta z PP DN 315 šachtová roura teleskopická světlé hloubky 375 mm</t>
  </si>
  <si>
    <t>1822425989</t>
  </si>
  <si>
    <t>894812149</t>
  </si>
  <si>
    <t>Příplatek k rourám revizní a čistící šachty z PP DN 315 za uříznutí šachtové roury</t>
  </si>
  <si>
    <t>-1268235546</t>
  </si>
  <si>
    <t>894812163</t>
  </si>
  <si>
    <t>Revizní a čistící šachta z PP DN 315 poklop litinový plný do teleskopické trubky pro třídu zatížení D400</t>
  </si>
  <si>
    <t>1049053896</t>
  </si>
  <si>
    <t>ELM.EPUS160SN106</t>
  </si>
  <si>
    <t>Trubka kanalizační ULTRA SOLID PP  SN 10  160x6000mm PP</t>
  </si>
  <si>
    <t>-2004223302</t>
  </si>
  <si>
    <t>68,1*1,015/6</t>
  </si>
  <si>
    <t>WVN.DF201113W</t>
  </si>
  <si>
    <t>Odbočka kanalizační plastová PPKGEA-250/160/45°</t>
  </si>
  <si>
    <t>-104488727</t>
  </si>
  <si>
    <t>Koleno kanalizační ULTRA SOLID PP  De 160/45°</t>
  </si>
  <si>
    <t>-1748607117</t>
  </si>
  <si>
    <t>"45°"10</t>
  </si>
  <si>
    <t>"úhel dle potřeby"20</t>
  </si>
  <si>
    <t>WVN.SF632000W</t>
  </si>
  <si>
    <t>Zátka hrdlová kanalizace plastové KGM-160</t>
  </si>
  <si>
    <t>-2118660388</t>
  </si>
  <si>
    <t>WVN.SF712000W</t>
  </si>
  <si>
    <t>Přechod z kameninového potrubí kanalizace na plastové KGUS-160</t>
  </si>
  <si>
    <t>-1231575879</t>
  </si>
  <si>
    <t>WVN.SP201030W</t>
  </si>
  <si>
    <t>Trubka kanalizační plastová PPKGEM-160x500 SN10</t>
  </si>
  <si>
    <t>1037995294</t>
  </si>
  <si>
    <t>STZ.RB0001534F15</t>
  </si>
  <si>
    <t>Trouba DN 150 F FN 34 1500</t>
  </si>
  <si>
    <t>-1355118806</t>
  </si>
  <si>
    <t>19,8*1,015</t>
  </si>
  <si>
    <t>STZ.B0251516CF1</t>
  </si>
  <si>
    <t>Odb. DN250/150 C/F TR160 45°</t>
  </si>
  <si>
    <t>-1452472164</t>
  </si>
  <si>
    <t>STZ.BB0001534F45</t>
  </si>
  <si>
    <t>Koleno DN 150 F FN 34 - 45°</t>
  </si>
  <si>
    <t>-693190281</t>
  </si>
  <si>
    <t>1672763984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</si>
</sst>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90" t="s">
        <v>14</v>
      </c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3"/>
      <c r="AQ5" s="23"/>
      <c r="AR5" s="21"/>
      <c r="BE5" s="287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92" t="s">
        <v>17</v>
      </c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3"/>
      <c r="AQ6" s="23"/>
      <c r="AR6" s="21"/>
      <c r="BE6" s="288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88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88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88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88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288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88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288"/>
      <c r="BS13" s="18" t="s">
        <v>6</v>
      </c>
    </row>
    <row r="14" spans="1:74" ht="12.75">
      <c r="B14" s="22"/>
      <c r="C14" s="23"/>
      <c r="D14" s="23"/>
      <c r="E14" s="293" t="s">
        <v>30</v>
      </c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288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88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88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288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88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34</v>
      </c>
      <c r="AO19" s="23"/>
      <c r="AP19" s="23"/>
      <c r="AQ19" s="23"/>
      <c r="AR19" s="21"/>
      <c r="BE19" s="288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288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88"/>
    </row>
    <row r="22" spans="1:71" s="1" customFormat="1" ht="12" customHeight="1">
      <c r="B22" s="22"/>
      <c r="C22" s="23"/>
      <c r="D22" s="30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88"/>
    </row>
    <row r="23" spans="1:71" s="1" customFormat="1" ht="16.5" customHeight="1">
      <c r="B23" s="22"/>
      <c r="C23" s="23"/>
      <c r="D23" s="23"/>
      <c r="E23" s="295" t="s">
        <v>1</v>
      </c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3"/>
      <c r="AP23" s="23"/>
      <c r="AQ23" s="23"/>
      <c r="AR23" s="21"/>
      <c r="BE23" s="288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88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88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96">
        <f>ROUND(AG94,2)</f>
        <v>0</v>
      </c>
      <c r="AL26" s="297"/>
      <c r="AM26" s="297"/>
      <c r="AN26" s="297"/>
      <c r="AO26" s="297"/>
      <c r="AP26" s="37"/>
      <c r="AQ26" s="37"/>
      <c r="AR26" s="40"/>
      <c r="BE26" s="288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88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98" t="s">
        <v>38</v>
      </c>
      <c r="M28" s="298"/>
      <c r="N28" s="298"/>
      <c r="O28" s="298"/>
      <c r="P28" s="298"/>
      <c r="Q28" s="37"/>
      <c r="R28" s="37"/>
      <c r="S28" s="37"/>
      <c r="T28" s="37"/>
      <c r="U28" s="37"/>
      <c r="V28" s="37"/>
      <c r="W28" s="298" t="s">
        <v>39</v>
      </c>
      <c r="X28" s="298"/>
      <c r="Y28" s="298"/>
      <c r="Z28" s="298"/>
      <c r="AA28" s="298"/>
      <c r="AB28" s="298"/>
      <c r="AC28" s="298"/>
      <c r="AD28" s="298"/>
      <c r="AE28" s="298"/>
      <c r="AF28" s="37"/>
      <c r="AG28" s="37"/>
      <c r="AH28" s="37"/>
      <c r="AI28" s="37"/>
      <c r="AJ28" s="37"/>
      <c r="AK28" s="298" t="s">
        <v>40</v>
      </c>
      <c r="AL28" s="298"/>
      <c r="AM28" s="298"/>
      <c r="AN28" s="298"/>
      <c r="AO28" s="298"/>
      <c r="AP28" s="37"/>
      <c r="AQ28" s="37"/>
      <c r="AR28" s="40"/>
      <c r="BE28" s="288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01">
        <v>0.21</v>
      </c>
      <c r="M29" s="300"/>
      <c r="N29" s="300"/>
      <c r="O29" s="300"/>
      <c r="P29" s="300"/>
      <c r="Q29" s="42"/>
      <c r="R29" s="42"/>
      <c r="S29" s="42"/>
      <c r="T29" s="42"/>
      <c r="U29" s="42"/>
      <c r="V29" s="42"/>
      <c r="W29" s="299">
        <f>ROUND(AZ94, 2)</f>
        <v>0</v>
      </c>
      <c r="X29" s="300"/>
      <c r="Y29" s="300"/>
      <c r="Z29" s="300"/>
      <c r="AA29" s="300"/>
      <c r="AB29" s="300"/>
      <c r="AC29" s="300"/>
      <c r="AD29" s="300"/>
      <c r="AE29" s="300"/>
      <c r="AF29" s="42"/>
      <c r="AG29" s="42"/>
      <c r="AH29" s="42"/>
      <c r="AI29" s="42"/>
      <c r="AJ29" s="42"/>
      <c r="AK29" s="299">
        <f>ROUND(AV94, 2)</f>
        <v>0</v>
      </c>
      <c r="AL29" s="300"/>
      <c r="AM29" s="300"/>
      <c r="AN29" s="300"/>
      <c r="AO29" s="300"/>
      <c r="AP29" s="42"/>
      <c r="AQ29" s="42"/>
      <c r="AR29" s="43"/>
      <c r="BE29" s="289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01">
        <v>0.15</v>
      </c>
      <c r="M30" s="300"/>
      <c r="N30" s="300"/>
      <c r="O30" s="300"/>
      <c r="P30" s="300"/>
      <c r="Q30" s="42"/>
      <c r="R30" s="42"/>
      <c r="S30" s="42"/>
      <c r="T30" s="42"/>
      <c r="U30" s="42"/>
      <c r="V30" s="42"/>
      <c r="W30" s="299">
        <f>ROUND(BA94, 2)</f>
        <v>0</v>
      </c>
      <c r="X30" s="300"/>
      <c r="Y30" s="300"/>
      <c r="Z30" s="300"/>
      <c r="AA30" s="300"/>
      <c r="AB30" s="300"/>
      <c r="AC30" s="300"/>
      <c r="AD30" s="300"/>
      <c r="AE30" s="300"/>
      <c r="AF30" s="42"/>
      <c r="AG30" s="42"/>
      <c r="AH30" s="42"/>
      <c r="AI30" s="42"/>
      <c r="AJ30" s="42"/>
      <c r="AK30" s="299">
        <f>ROUND(AW94, 2)</f>
        <v>0</v>
      </c>
      <c r="AL30" s="300"/>
      <c r="AM30" s="300"/>
      <c r="AN30" s="300"/>
      <c r="AO30" s="300"/>
      <c r="AP30" s="42"/>
      <c r="AQ30" s="42"/>
      <c r="AR30" s="43"/>
      <c r="BE30" s="289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01">
        <v>0.21</v>
      </c>
      <c r="M31" s="300"/>
      <c r="N31" s="300"/>
      <c r="O31" s="300"/>
      <c r="P31" s="300"/>
      <c r="Q31" s="42"/>
      <c r="R31" s="42"/>
      <c r="S31" s="42"/>
      <c r="T31" s="42"/>
      <c r="U31" s="42"/>
      <c r="V31" s="42"/>
      <c r="W31" s="299">
        <f>ROUND(BB94, 2)</f>
        <v>0</v>
      </c>
      <c r="X31" s="300"/>
      <c r="Y31" s="300"/>
      <c r="Z31" s="300"/>
      <c r="AA31" s="300"/>
      <c r="AB31" s="300"/>
      <c r="AC31" s="300"/>
      <c r="AD31" s="300"/>
      <c r="AE31" s="300"/>
      <c r="AF31" s="42"/>
      <c r="AG31" s="42"/>
      <c r="AH31" s="42"/>
      <c r="AI31" s="42"/>
      <c r="AJ31" s="42"/>
      <c r="AK31" s="299">
        <v>0</v>
      </c>
      <c r="AL31" s="300"/>
      <c r="AM31" s="300"/>
      <c r="AN31" s="300"/>
      <c r="AO31" s="300"/>
      <c r="AP31" s="42"/>
      <c r="AQ31" s="42"/>
      <c r="AR31" s="43"/>
      <c r="BE31" s="289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01">
        <v>0.15</v>
      </c>
      <c r="M32" s="300"/>
      <c r="N32" s="300"/>
      <c r="O32" s="300"/>
      <c r="P32" s="300"/>
      <c r="Q32" s="42"/>
      <c r="R32" s="42"/>
      <c r="S32" s="42"/>
      <c r="T32" s="42"/>
      <c r="U32" s="42"/>
      <c r="V32" s="42"/>
      <c r="W32" s="299">
        <f>ROUND(BC94, 2)</f>
        <v>0</v>
      </c>
      <c r="X32" s="300"/>
      <c r="Y32" s="300"/>
      <c r="Z32" s="300"/>
      <c r="AA32" s="300"/>
      <c r="AB32" s="300"/>
      <c r="AC32" s="300"/>
      <c r="AD32" s="300"/>
      <c r="AE32" s="300"/>
      <c r="AF32" s="42"/>
      <c r="AG32" s="42"/>
      <c r="AH32" s="42"/>
      <c r="AI32" s="42"/>
      <c r="AJ32" s="42"/>
      <c r="AK32" s="299">
        <v>0</v>
      </c>
      <c r="AL32" s="300"/>
      <c r="AM32" s="300"/>
      <c r="AN32" s="300"/>
      <c r="AO32" s="300"/>
      <c r="AP32" s="42"/>
      <c r="AQ32" s="42"/>
      <c r="AR32" s="43"/>
      <c r="BE32" s="289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01">
        <v>0</v>
      </c>
      <c r="M33" s="300"/>
      <c r="N33" s="300"/>
      <c r="O33" s="300"/>
      <c r="P33" s="300"/>
      <c r="Q33" s="42"/>
      <c r="R33" s="42"/>
      <c r="S33" s="42"/>
      <c r="T33" s="42"/>
      <c r="U33" s="42"/>
      <c r="V33" s="42"/>
      <c r="W33" s="299">
        <f>ROUND(BD94, 2)</f>
        <v>0</v>
      </c>
      <c r="X33" s="300"/>
      <c r="Y33" s="300"/>
      <c r="Z33" s="300"/>
      <c r="AA33" s="300"/>
      <c r="AB33" s="300"/>
      <c r="AC33" s="300"/>
      <c r="AD33" s="300"/>
      <c r="AE33" s="300"/>
      <c r="AF33" s="42"/>
      <c r="AG33" s="42"/>
      <c r="AH33" s="42"/>
      <c r="AI33" s="42"/>
      <c r="AJ33" s="42"/>
      <c r="AK33" s="299">
        <v>0</v>
      </c>
      <c r="AL33" s="300"/>
      <c r="AM33" s="300"/>
      <c r="AN33" s="300"/>
      <c r="AO33" s="300"/>
      <c r="AP33" s="42"/>
      <c r="AQ33" s="42"/>
      <c r="AR33" s="43"/>
      <c r="BE33" s="289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88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05" t="s">
        <v>49</v>
      </c>
      <c r="Y35" s="303"/>
      <c r="Z35" s="303"/>
      <c r="AA35" s="303"/>
      <c r="AB35" s="303"/>
      <c r="AC35" s="46"/>
      <c r="AD35" s="46"/>
      <c r="AE35" s="46"/>
      <c r="AF35" s="46"/>
      <c r="AG35" s="46"/>
      <c r="AH35" s="46"/>
      <c r="AI35" s="46"/>
      <c r="AJ35" s="46"/>
      <c r="AK35" s="302">
        <f>SUM(AK26:AK33)</f>
        <v>0</v>
      </c>
      <c r="AL35" s="303"/>
      <c r="AM35" s="303"/>
      <c r="AN35" s="303"/>
      <c r="AO35" s="304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50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51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52</v>
      </c>
      <c r="AI60" s="39"/>
      <c r="AJ60" s="39"/>
      <c r="AK60" s="39"/>
      <c r="AL60" s="39"/>
      <c r="AM60" s="53" t="s">
        <v>53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55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52</v>
      </c>
      <c r="AI75" s="39"/>
      <c r="AJ75" s="39"/>
      <c r="AK75" s="39"/>
      <c r="AL75" s="39"/>
      <c r="AM75" s="53" t="s">
        <v>53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2541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66" t="str">
        <f>K6</f>
        <v>Vratěnín-výstavba technické infrastruktury pro následnou výstavbu bytových a rodinných domů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68" t="str">
        <f>IF(AN8= "","",AN8)</f>
        <v>8. 9. 2020</v>
      </c>
      <c r="AN87" s="268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Obec Vratěnín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31</v>
      </c>
      <c r="AJ89" s="37"/>
      <c r="AK89" s="37"/>
      <c r="AL89" s="37"/>
      <c r="AM89" s="269" t="str">
        <f>IF(E17="","",E17)</f>
        <v xml:space="preserve"> </v>
      </c>
      <c r="AN89" s="270"/>
      <c r="AO89" s="270"/>
      <c r="AP89" s="270"/>
      <c r="AQ89" s="37"/>
      <c r="AR89" s="40"/>
      <c r="AS89" s="271" t="s">
        <v>57</v>
      </c>
      <c r="AT89" s="272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29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269" t="str">
        <f>IF(E20="","",E20)</f>
        <v>Ing.Josef Novotný</v>
      </c>
      <c r="AN90" s="270"/>
      <c r="AO90" s="270"/>
      <c r="AP90" s="270"/>
      <c r="AQ90" s="37"/>
      <c r="AR90" s="40"/>
      <c r="AS90" s="273"/>
      <c r="AT90" s="274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75"/>
      <c r="AT91" s="276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77" t="s">
        <v>58</v>
      </c>
      <c r="D92" s="278"/>
      <c r="E92" s="278"/>
      <c r="F92" s="278"/>
      <c r="G92" s="278"/>
      <c r="H92" s="74"/>
      <c r="I92" s="280" t="s">
        <v>59</v>
      </c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  <c r="AB92" s="278"/>
      <c r="AC92" s="278"/>
      <c r="AD92" s="278"/>
      <c r="AE92" s="278"/>
      <c r="AF92" s="278"/>
      <c r="AG92" s="279" t="s">
        <v>60</v>
      </c>
      <c r="AH92" s="278"/>
      <c r="AI92" s="278"/>
      <c r="AJ92" s="278"/>
      <c r="AK92" s="278"/>
      <c r="AL92" s="278"/>
      <c r="AM92" s="278"/>
      <c r="AN92" s="280" t="s">
        <v>61</v>
      </c>
      <c r="AO92" s="278"/>
      <c r="AP92" s="281"/>
      <c r="AQ92" s="75" t="s">
        <v>62</v>
      </c>
      <c r="AR92" s="40"/>
      <c r="AS92" s="76" t="s">
        <v>63</v>
      </c>
      <c r="AT92" s="77" t="s">
        <v>64</v>
      </c>
      <c r="AU92" s="77" t="s">
        <v>65</v>
      </c>
      <c r="AV92" s="77" t="s">
        <v>66</v>
      </c>
      <c r="AW92" s="77" t="s">
        <v>67</v>
      </c>
      <c r="AX92" s="77" t="s">
        <v>68</v>
      </c>
      <c r="AY92" s="77" t="s">
        <v>69</v>
      </c>
      <c r="AZ92" s="77" t="s">
        <v>70</v>
      </c>
      <c r="BA92" s="77" t="s">
        <v>71</v>
      </c>
      <c r="BB92" s="77" t="s">
        <v>72</v>
      </c>
      <c r="BC92" s="77" t="s">
        <v>73</v>
      </c>
      <c r="BD92" s="78" t="s">
        <v>74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75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85">
        <f>ROUND(SUM(AG95:AG100),2)</f>
        <v>0</v>
      </c>
      <c r="AH94" s="285"/>
      <c r="AI94" s="285"/>
      <c r="AJ94" s="285"/>
      <c r="AK94" s="285"/>
      <c r="AL94" s="285"/>
      <c r="AM94" s="285"/>
      <c r="AN94" s="286">
        <f t="shared" ref="AN94:AN100" si="0">SUM(AG94,AT94)</f>
        <v>0</v>
      </c>
      <c r="AO94" s="286"/>
      <c r="AP94" s="286"/>
      <c r="AQ94" s="86" t="s">
        <v>1</v>
      </c>
      <c r="AR94" s="87"/>
      <c r="AS94" s="88">
        <f>ROUND(SUM(AS95:AS100),2)</f>
        <v>0</v>
      </c>
      <c r="AT94" s="89">
        <f t="shared" ref="AT94:AT100" si="1">ROUND(SUM(AV94:AW94),2)</f>
        <v>0</v>
      </c>
      <c r="AU94" s="90">
        <f>ROUND(SUM(AU95:AU100),5)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ROUND(SUM(AZ95:AZ100),2)</f>
        <v>0</v>
      </c>
      <c r="BA94" s="89">
        <f>ROUND(SUM(BA95:BA100),2)</f>
        <v>0</v>
      </c>
      <c r="BB94" s="89">
        <f>ROUND(SUM(BB95:BB100),2)</f>
        <v>0</v>
      </c>
      <c r="BC94" s="89">
        <f>ROUND(SUM(BC95:BC100),2)</f>
        <v>0</v>
      </c>
      <c r="BD94" s="91">
        <f>ROUND(SUM(BD95:BD100),2)</f>
        <v>0</v>
      </c>
      <c r="BS94" s="92" t="s">
        <v>76</v>
      </c>
      <c r="BT94" s="92" t="s">
        <v>77</v>
      </c>
      <c r="BU94" s="93" t="s">
        <v>78</v>
      </c>
      <c r="BV94" s="92" t="s">
        <v>79</v>
      </c>
      <c r="BW94" s="92" t="s">
        <v>5</v>
      </c>
      <c r="BX94" s="92" t="s">
        <v>80</v>
      </c>
      <c r="CL94" s="92" t="s">
        <v>1</v>
      </c>
    </row>
    <row r="95" spans="1:91" s="7" customFormat="1" ht="16.5" customHeight="1">
      <c r="A95" s="94" t="s">
        <v>81</v>
      </c>
      <c r="B95" s="95"/>
      <c r="C95" s="96"/>
      <c r="D95" s="282" t="s">
        <v>82</v>
      </c>
      <c r="E95" s="282"/>
      <c r="F95" s="282"/>
      <c r="G95" s="282"/>
      <c r="H95" s="282"/>
      <c r="I95" s="97"/>
      <c r="J95" s="282" t="s">
        <v>83</v>
      </c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3">
        <f>'SO 02 - Vodovod'!J30</f>
        <v>0</v>
      </c>
      <c r="AH95" s="284"/>
      <c r="AI95" s="284"/>
      <c r="AJ95" s="284"/>
      <c r="AK95" s="284"/>
      <c r="AL95" s="284"/>
      <c r="AM95" s="284"/>
      <c r="AN95" s="283">
        <f t="shared" si="0"/>
        <v>0</v>
      </c>
      <c r="AO95" s="284"/>
      <c r="AP95" s="284"/>
      <c r="AQ95" s="98" t="s">
        <v>84</v>
      </c>
      <c r="AR95" s="99"/>
      <c r="AS95" s="100">
        <v>0</v>
      </c>
      <c r="AT95" s="101">
        <f t="shared" si="1"/>
        <v>0</v>
      </c>
      <c r="AU95" s="102">
        <f>'SO 02 - Vodovod'!P124</f>
        <v>0</v>
      </c>
      <c r="AV95" s="101">
        <f>'SO 02 - Vodovod'!J33</f>
        <v>0</v>
      </c>
      <c r="AW95" s="101">
        <f>'SO 02 - Vodovod'!J34</f>
        <v>0</v>
      </c>
      <c r="AX95" s="101">
        <f>'SO 02 - Vodovod'!J35</f>
        <v>0</v>
      </c>
      <c r="AY95" s="101">
        <f>'SO 02 - Vodovod'!J36</f>
        <v>0</v>
      </c>
      <c r="AZ95" s="101">
        <f>'SO 02 - Vodovod'!F33</f>
        <v>0</v>
      </c>
      <c r="BA95" s="101">
        <f>'SO 02 - Vodovod'!F34</f>
        <v>0</v>
      </c>
      <c r="BB95" s="101">
        <f>'SO 02 - Vodovod'!F35</f>
        <v>0</v>
      </c>
      <c r="BC95" s="101">
        <f>'SO 02 - Vodovod'!F36</f>
        <v>0</v>
      </c>
      <c r="BD95" s="103">
        <f>'SO 02 - Vodovod'!F37</f>
        <v>0</v>
      </c>
      <c r="BT95" s="104" t="s">
        <v>85</v>
      </c>
      <c r="BV95" s="104" t="s">
        <v>79</v>
      </c>
      <c r="BW95" s="104" t="s">
        <v>86</v>
      </c>
      <c r="BX95" s="104" t="s">
        <v>5</v>
      </c>
      <c r="CL95" s="104" t="s">
        <v>1</v>
      </c>
      <c r="CM95" s="104" t="s">
        <v>87</v>
      </c>
    </row>
    <row r="96" spans="1:91" s="7" customFormat="1" ht="16.5" customHeight="1">
      <c r="A96" s="94" t="s">
        <v>81</v>
      </c>
      <c r="B96" s="95"/>
      <c r="C96" s="96"/>
      <c r="D96" s="282" t="s">
        <v>88</v>
      </c>
      <c r="E96" s="282"/>
      <c r="F96" s="282"/>
      <c r="G96" s="282"/>
      <c r="H96" s="282"/>
      <c r="I96" s="97"/>
      <c r="J96" s="282" t="s">
        <v>89</v>
      </c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3">
        <f>'SO 03 - Dešťová kanalizace'!J30</f>
        <v>0</v>
      </c>
      <c r="AH96" s="284"/>
      <c r="AI96" s="284"/>
      <c r="AJ96" s="284"/>
      <c r="AK96" s="284"/>
      <c r="AL96" s="284"/>
      <c r="AM96" s="284"/>
      <c r="AN96" s="283">
        <f t="shared" si="0"/>
        <v>0</v>
      </c>
      <c r="AO96" s="284"/>
      <c r="AP96" s="284"/>
      <c r="AQ96" s="98" t="s">
        <v>84</v>
      </c>
      <c r="AR96" s="99"/>
      <c r="AS96" s="100">
        <v>0</v>
      </c>
      <c r="AT96" s="101">
        <f t="shared" si="1"/>
        <v>0</v>
      </c>
      <c r="AU96" s="102">
        <f>'SO 03 - Dešťová kanalizace'!P123</f>
        <v>0</v>
      </c>
      <c r="AV96" s="101">
        <f>'SO 03 - Dešťová kanalizace'!J33</f>
        <v>0</v>
      </c>
      <c r="AW96" s="101">
        <f>'SO 03 - Dešťová kanalizace'!J34</f>
        <v>0</v>
      </c>
      <c r="AX96" s="101">
        <f>'SO 03 - Dešťová kanalizace'!J35</f>
        <v>0</v>
      </c>
      <c r="AY96" s="101">
        <f>'SO 03 - Dešťová kanalizace'!J36</f>
        <v>0</v>
      </c>
      <c r="AZ96" s="101">
        <f>'SO 03 - Dešťová kanalizace'!F33</f>
        <v>0</v>
      </c>
      <c r="BA96" s="101">
        <f>'SO 03 - Dešťová kanalizace'!F34</f>
        <v>0</v>
      </c>
      <c r="BB96" s="101">
        <f>'SO 03 - Dešťová kanalizace'!F35</f>
        <v>0</v>
      </c>
      <c r="BC96" s="101">
        <f>'SO 03 - Dešťová kanalizace'!F36</f>
        <v>0</v>
      </c>
      <c r="BD96" s="103">
        <f>'SO 03 - Dešťová kanalizace'!F37</f>
        <v>0</v>
      </c>
      <c r="BT96" s="104" t="s">
        <v>85</v>
      </c>
      <c r="BV96" s="104" t="s">
        <v>79</v>
      </c>
      <c r="BW96" s="104" t="s">
        <v>90</v>
      </c>
      <c r="BX96" s="104" t="s">
        <v>5</v>
      </c>
      <c r="CL96" s="104" t="s">
        <v>1</v>
      </c>
      <c r="CM96" s="104" t="s">
        <v>87</v>
      </c>
    </row>
    <row r="97" spans="1:91" s="7" customFormat="1" ht="16.5" customHeight="1">
      <c r="A97" s="94" t="s">
        <v>81</v>
      </c>
      <c r="B97" s="95"/>
      <c r="C97" s="96"/>
      <c r="D97" s="282" t="s">
        <v>91</v>
      </c>
      <c r="E97" s="282"/>
      <c r="F97" s="282"/>
      <c r="G97" s="282"/>
      <c r="H97" s="282"/>
      <c r="I97" s="97"/>
      <c r="J97" s="282" t="s">
        <v>92</v>
      </c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3">
        <f>'SO 04 - Splašková kanalizace'!J30</f>
        <v>0</v>
      </c>
      <c r="AH97" s="284"/>
      <c r="AI97" s="284"/>
      <c r="AJ97" s="284"/>
      <c r="AK97" s="284"/>
      <c r="AL97" s="284"/>
      <c r="AM97" s="284"/>
      <c r="AN97" s="283">
        <f t="shared" si="0"/>
        <v>0</v>
      </c>
      <c r="AO97" s="284"/>
      <c r="AP97" s="284"/>
      <c r="AQ97" s="98" t="s">
        <v>84</v>
      </c>
      <c r="AR97" s="99"/>
      <c r="AS97" s="100">
        <v>0</v>
      </c>
      <c r="AT97" s="101">
        <f t="shared" si="1"/>
        <v>0</v>
      </c>
      <c r="AU97" s="102">
        <f>'SO 04 - Splašková kanalizace'!P124</f>
        <v>0</v>
      </c>
      <c r="AV97" s="101">
        <f>'SO 04 - Splašková kanalizace'!J33</f>
        <v>0</v>
      </c>
      <c r="AW97" s="101">
        <f>'SO 04 - Splašková kanalizace'!J34</f>
        <v>0</v>
      </c>
      <c r="AX97" s="101">
        <f>'SO 04 - Splašková kanalizace'!J35</f>
        <v>0</v>
      </c>
      <c r="AY97" s="101">
        <f>'SO 04 - Splašková kanalizace'!J36</f>
        <v>0</v>
      </c>
      <c r="AZ97" s="101">
        <f>'SO 04 - Splašková kanalizace'!F33</f>
        <v>0</v>
      </c>
      <c r="BA97" s="101">
        <f>'SO 04 - Splašková kanalizace'!F34</f>
        <v>0</v>
      </c>
      <c r="BB97" s="101">
        <f>'SO 04 - Splašková kanalizace'!F35</f>
        <v>0</v>
      </c>
      <c r="BC97" s="101">
        <f>'SO 04 - Splašková kanalizace'!F36</f>
        <v>0</v>
      </c>
      <c r="BD97" s="103">
        <f>'SO 04 - Splašková kanalizace'!F37</f>
        <v>0</v>
      </c>
      <c r="BT97" s="104" t="s">
        <v>85</v>
      </c>
      <c r="BV97" s="104" t="s">
        <v>79</v>
      </c>
      <c r="BW97" s="104" t="s">
        <v>93</v>
      </c>
      <c r="BX97" s="104" t="s">
        <v>5</v>
      </c>
      <c r="CL97" s="104" t="s">
        <v>1</v>
      </c>
      <c r="CM97" s="104" t="s">
        <v>87</v>
      </c>
    </row>
    <row r="98" spans="1:91" s="7" customFormat="1" ht="16.5" customHeight="1">
      <c r="A98" s="94" t="s">
        <v>81</v>
      </c>
      <c r="B98" s="95"/>
      <c r="C98" s="96"/>
      <c r="D98" s="282" t="s">
        <v>94</v>
      </c>
      <c r="E98" s="282"/>
      <c r="F98" s="282"/>
      <c r="G98" s="282"/>
      <c r="H98" s="282"/>
      <c r="I98" s="97"/>
      <c r="J98" s="282" t="s">
        <v>95</v>
      </c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3">
        <f>'SO 05 - STL Plynovod'!J30</f>
        <v>0</v>
      </c>
      <c r="AH98" s="284"/>
      <c r="AI98" s="284"/>
      <c r="AJ98" s="284"/>
      <c r="AK98" s="284"/>
      <c r="AL98" s="284"/>
      <c r="AM98" s="284"/>
      <c r="AN98" s="283">
        <f t="shared" si="0"/>
        <v>0</v>
      </c>
      <c r="AO98" s="284"/>
      <c r="AP98" s="284"/>
      <c r="AQ98" s="98" t="s">
        <v>84</v>
      </c>
      <c r="AR98" s="99"/>
      <c r="AS98" s="100">
        <v>0</v>
      </c>
      <c r="AT98" s="101">
        <f t="shared" si="1"/>
        <v>0</v>
      </c>
      <c r="AU98" s="102">
        <f>'SO 05 - STL Plynovod'!P125</f>
        <v>0</v>
      </c>
      <c r="AV98" s="101">
        <f>'SO 05 - STL Plynovod'!J33</f>
        <v>0</v>
      </c>
      <c r="AW98" s="101">
        <f>'SO 05 - STL Plynovod'!J34</f>
        <v>0</v>
      </c>
      <c r="AX98" s="101">
        <f>'SO 05 - STL Plynovod'!J35</f>
        <v>0</v>
      </c>
      <c r="AY98" s="101">
        <f>'SO 05 - STL Plynovod'!J36</f>
        <v>0</v>
      </c>
      <c r="AZ98" s="101">
        <f>'SO 05 - STL Plynovod'!F33</f>
        <v>0</v>
      </c>
      <c r="BA98" s="101">
        <f>'SO 05 - STL Plynovod'!F34</f>
        <v>0</v>
      </c>
      <c r="BB98" s="101">
        <f>'SO 05 - STL Plynovod'!F35</f>
        <v>0</v>
      </c>
      <c r="BC98" s="101">
        <f>'SO 05 - STL Plynovod'!F36</f>
        <v>0</v>
      </c>
      <c r="BD98" s="103">
        <f>'SO 05 - STL Plynovod'!F37</f>
        <v>0</v>
      </c>
      <c r="BT98" s="104" t="s">
        <v>85</v>
      </c>
      <c r="BV98" s="104" t="s">
        <v>79</v>
      </c>
      <c r="BW98" s="104" t="s">
        <v>96</v>
      </c>
      <c r="BX98" s="104" t="s">
        <v>5</v>
      </c>
      <c r="CL98" s="104" t="s">
        <v>1</v>
      </c>
      <c r="CM98" s="104" t="s">
        <v>87</v>
      </c>
    </row>
    <row r="99" spans="1:91" s="7" customFormat="1" ht="16.5" customHeight="1">
      <c r="A99" s="94" t="s">
        <v>81</v>
      </c>
      <c r="B99" s="95"/>
      <c r="C99" s="96"/>
      <c r="D99" s="282" t="s">
        <v>97</v>
      </c>
      <c r="E99" s="282"/>
      <c r="F99" s="282"/>
      <c r="G99" s="282"/>
      <c r="H99" s="282"/>
      <c r="I99" s="97"/>
      <c r="J99" s="282" t="s">
        <v>98</v>
      </c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3">
        <f>'SO 08 - Vodovodní přípojky'!J30</f>
        <v>0</v>
      </c>
      <c r="AH99" s="284"/>
      <c r="AI99" s="284"/>
      <c r="AJ99" s="284"/>
      <c r="AK99" s="284"/>
      <c r="AL99" s="284"/>
      <c r="AM99" s="284"/>
      <c r="AN99" s="283">
        <f t="shared" si="0"/>
        <v>0</v>
      </c>
      <c r="AO99" s="284"/>
      <c r="AP99" s="284"/>
      <c r="AQ99" s="98" t="s">
        <v>84</v>
      </c>
      <c r="AR99" s="99"/>
      <c r="AS99" s="100">
        <v>0</v>
      </c>
      <c r="AT99" s="101">
        <f t="shared" si="1"/>
        <v>0</v>
      </c>
      <c r="AU99" s="102">
        <f>'SO 08 - Vodovodní přípojky'!P121</f>
        <v>0</v>
      </c>
      <c r="AV99" s="101">
        <f>'SO 08 - Vodovodní přípojky'!J33</f>
        <v>0</v>
      </c>
      <c r="AW99" s="101">
        <f>'SO 08 - Vodovodní přípojky'!J34</f>
        <v>0</v>
      </c>
      <c r="AX99" s="101">
        <f>'SO 08 - Vodovodní přípojky'!J35</f>
        <v>0</v>
      </c>
      <c r="AY99" s="101">
        <f>'SO 08 - Vodovodní přípojky'!J36</f>
        <v>0</v>
      </c>
      <c r="AZ99" s="101">
        <f>'SO 08 - Vodovodní přípojky'!F33</f>
        <v>0</v>
      </c>
      <c r="BA99" s="101">
        <f>'SO 08 - Vodovodní přípojky'!F34</f>
        <v>0</v>
      </c>
      <c r="BB99" s="101">
        <f>'SO 08 - Vodovodní přípojky'!F35</f>
        <v>0</v>
      </c>
      <c r="BC99" s="101">
        <f>'SO 08 - Vodovodní přípojky'!F36</f>
        <v>0</v>
      </c>
      <c r="BD99" s="103">
        <f>'SO 08 - Vodovodní přípojky'!F37</f>
        <v>0</v>
      </c>
      <c r="BT99" s="104" t="s">
        <v>85</v>
      </c>
      <c r="BV99" s="104" t="s">
        <v>79</v>
      </c>
      <c r="BW99" s="104" t="s">
        <v>99</v>
      </c>
      <c r="BX99" s="104" t="s">
        <v>5</v>
      </c>
      <c r="CL99" s="104" t="s">
        <v>1</v>
      </c>
      <c r="CM99" s="104" t="s">
        <v>87</v>
      </c>
    </row>
    <row r="100" spans="1:91" s="7" customFormat="1" ht="16.5" customHeight="1">
      <c r="A100" s="94" t="s">
        <v>81</v>
      </c>
      <c r="B100" s="95"/>
      <c r="C100" s="96"/>
      <c r="D100" s="282" t="s">
        <v>100</v>
      </c>
      <c r="E100" s="282"/>
      <c r="F100" s="282"/>
      <c r="G100" s="282"/>
      <c r="H100" s="282"/>
      <c r="I100" s="97"/>
      <c r="J100" s="282" t="s">
        <v>101</v>
      </c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3">
        <f>'SO 09 - Přípojky splaškov...'!J30</f>
        <v>0</v>
      </c>
      <c r="AH100" s="284"/>
      <c r="AI100" s="284"/>
      <c r="AJ100" s="284"/>
      <c r="AK100" s="284"/>
      <c r="AL100" s="284"/>
      <c r="AM100" s="284"/>
      <c r="AN100" s="283">
        <f t="shared" si="0"/>
        <v>0</v>
      </c>
      <c r="AO100" s="284"/>
      <c r="AP100" s="284"/>
      <c r="AQ100" s="98" t="s">
        <v>84</v>
      </c>
      <c r="AR100" s="99"/>
      <c r="AS100" s="105">
        <v>0</v>
      </c>
      <c r="AT100" s="106">
        <f t="shared" si="1"/>
        <v>0</v>
      </c>
      <c r="AU100" s="107">
        <f>'SO 09 - Přípojky splaškov...'!P121</f>
        <v>0</v>
      </c>
      <c r="AV100" s="106">
        <f>'SO 09 - Přípojky splaškov...'!J33</f>
        <v>0</v>
      </c>
      <c r="AW100" s="106">
        <f>'SO 09 - Přípojky splaškov...'!J34</f>
        <v>0</v>
      </c>
      <c r="AX100" s="106">
        <f>'SO 09 - Přípojky splaškov...'!J35</f>
        <v>0</v>
      </c>
      <c r="AY100" s="106">
        <f>'SO 09 - Přípojky splaškov...'!J36</f>
        <v>0</v>
      </c>
      <c r="AZ100" s="106">
        <f>'SO 09 - Přípojky splaškov...'!F33</f>
        <v>0</v>
      </c>
      <c r="BA100" s="106">
        <f>'SO 09 - Přípojky splaškov...'!F34</f>
        <v>0</v>
      </c>
      <c r="BB100" s="106">
        <f>'SO 09 - Přípojky splaškov...'!F35</f>
        <v>0</v>
      </c>
      <c r="BC100" s="106">
        <f>'SO 09 - Přípojky splaškov...'!F36</f>
        <v>0</v>
      </c>
      <c r="BD100" s="108">
        <f>'SO 09 - Přípojky splaškov...'!F37</f>
        <v>0</v>
      </c>
      <c r="BT100" s="104" t="s">
        <v>85</v>
      </c>
      <c r="BV100" s="104" t="s">
        <v>79</v>
      </c>
      <c r="BW100" s="104" t="s">
        <v>102</v>
      </c>
      <c r="BX100" s="104" t="s">
        <v>5</v>
      </c>
      <c r="CL100" s="104" t="s">
        <v>1</v>
      </c>
      <c r="CM100" s="104" t="s">
        <v>87</v>
      </c>
    </row>
    <row r="101" spans="1:9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0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9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40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algorithmName="SHA-512" hashValue="Tt8af2ZujiZTaH6tVEC6af2GnV0tebTs+voiFc/BL3hKPjqwDfsCPXqcU89FyF4fczXDcAZfsprRl9WbPmHfRw==" saltValue="24hNdZs+rydY9w2X5bDKKjNlIKcjZvSN7iXvSJzQwWF3j5tPikUxDGJDd1T9+uTdJsh6OmniOpB0YOJ2thBpQ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SO 02 - Vodovod'!C2" display="/" xr:uid="{00000000-0004-0000-0000-000000000000}"/>
    <hyperlink ref="A96" location="'SO 03 - Dešťová kanalizace'!C2" display="/" xr:uid="{00000000-0004-0000-0000-000001000000}"/>
    <hyperlink ref="A97" location="'SO 04 - Splašková kanalizace'!C2" display="/" xr:uid="{00000000-0004-0000-0000-000002000000}"/>
    <hyperlink ref="A98" location="'SO 05 - STL Plynovod'!C2" display="/" xr:uid="{00000000-0004-0000-0000-000003000000}"/>
    <hyperlink ref="A99" location="'SO 08 - Vodovodní přípojky'!C2" display="/" xr:uid="{00000000-0004-0000-0000-000004000000}"/>
    <hyperlink ref="A100" location="'SO 09 - Přípojky splaškov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7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8" t="s">
        <v>86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87</v>
      </c>
    </row>
    <row r="4" spans="1:46" s="1" customFormat="1" ht="24.95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07" t="str">
        <f>'Rekapitulace stavby'!K6</f>
        <v>Vratěnín-výstavba technické infrastruktury pro následnou výstavbu bytových a rodinných domů</v>
      </c>
      <c r="F7" s="308"/>
      <c r="G7" s="308"/>
      <c r="H7" s="308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9" t="s">
        <v>105</v>
      </c>
      <c r="F9" s="310"/>
      <c r="G9" s="310"/>
      <c r="H9" s="31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8. 9. 2020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1" t="str">
        <f>'Rekapitulace stavby'!E14</f>
        <v>Vyplň údaj</v>
      </c>
      <c r="F18" s="312"/>
      <c r="G18" s="312"/>
      <c r="H18" s="312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35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36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3" t="s">
        <v>1</v>
      </c>
      <c r="F27" s="313"/>
      <c r="G27" s="313"/>
      <c r="H27" s="31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37</v>
      </c>
      <c r="E30" s="35"/>
      <c r="F30" s="35"/>
      <c r="G30" s="35"/>
      <c r="H30" s="35"/>
      <c r="I30" s="35"/>
      <c r="J30" s="121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39</v>
      </c>
      <c r="G32" s="35"/>
      <c r="H32" s="35"/>
      <c r="I32" s="122" t="s">
        <v>38</v>
      </c>
      <c r="J32" s="122" t="s">
        <v>40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41</v>
      </c>
      <c r="E33" s="113" t="s">
        <v>42</v>
      </c>
      <c r="F33" s="124">
        <f>ROUND((SUM(BE124:BE277)),  2)</f>
        <v>0</v>
      </c>
      <c r="G33" s="35"/>
      <c r="H33" s="35"/>
      <c r="I33" s="125">
        <v>0.21</v>
      </c>
      <c r="J33" s="124">
        <f>ROUND(((SUM(BE124:BE277))*I33),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43</v>
      </c>
      <c r="F34" s="124">
        <f>ROUND((SUM(BF124:BF277)),  2)</f>
        <v>0</v>
      </c>
      <c r="G34" s="35"/>
      <c r="H34" s="35"/>
      <c r="I34" s="125">
        <v>0.15</v>
      </c>
      <c r="J34" s="124">
        <f>ROUND(((SUM(BF124:BF277))*I34),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44</v>
      </c>
      <c r="F35" s="124">
        <f>ROUND((SUM(BG124:BG277)),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45</v>
      </c>
      <c r="F36" s="124">
        <f>ROUND((SUM(BH124:BH277)),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ROUND((SUM(BI124:BI277)),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50</v>
      </c>
      <c r="E50" s="134"/>
      <c r="F50" s="134"/>
      <c r="G50" s="133" t="s">
        <v>51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52</v>
      </c>
      <c r="E61" s="136"/>
      <c r="F61" s="137" t="s">
        <v>53</v>
      </c>
      <c r="G61" s="135" t="s">
        <v>52</v>
      </c>
      <c r="H61" s="136"/>
      <c r="I61" s="136"/>
      <c r="J61" s="138" t="s">
        <v>53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54</v>
      </c>
      <c r="E65" s="139"/>
      <c r="F65" s="139"/>
      <c r="G65" s="133" t="s">
        <v>55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52</v>
      </c>
      <c r="E76" s="136"/>
      <c r="F76" s="137" t="s">
        <v>53</v>
      </c>
      <c r="G76" s="135" t="s">
        <v>52</v>
      </c>
      <c r="H76" s="136"/>
      <c r="I76" s="136"/>
      <c r="J76" s="138" t="s">
        <v>53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26.25" customHeight="1">
      <c r="A85" s="35"/>
      <c r="B85" s="36"/>
      <c r="C85" s="37"/>
      <c r="D85" s="37"/>
      <c r="E85" s="314" t="str">
        <f>E7</f>
        <v>Vratěnín-výstavba technické infrastruktury pro následnou výstavbu bytových a rodinných domů</v>
      </c>
      <c r="F85" s="315"/>
      <c r="G85" s="315"/>
      <c r="H85" s="31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6" t="str">
        <f>E9</f>
        <v>SO 02 - Vodovod</v>
      </c>
      <c r="F87" s="316"/>
      <c r="G87" s="316"/>
      <c r="H87" s="31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8. 9. 2020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Vratěnín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Ing.Josef Novotný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5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J125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112</v>
      </c>
      <c r="E98" s="157"/>
      <c r="F98" s="157"/>
      <c r="G98" s="157"/>
      <c r="H98" s="157"/>
      <c r="I98" s="157"/>
      <c r="J98" s="158">
        <f>J126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113</v>
      </c>
      <c r="E99" s="157"/>
      <c r="F99" s="157"/>
      <c r="G99" s="157"/>
      <c r="H99" s="157"/>
      <c r="I99" s="157"/>
      <c r="J99" s="158">
        <f>J203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114</v>
      </c>
      <c r="E100" s="157"/>
      <c r="F100" s="157"/>
      <c r="G100" s="157"/>
      <c r="H100" s="157"/>
      <c r="I100" s="157"/>
      <c r="J100" s="158">
        <f>J215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115</v>
      </c>
      <c r="E101" s="157"/>
      <c r="F101" s="157"/>
      <c r="G101" s="157"/>
      <c r="H101" s="157"/>
      <c r="I101" s="157"/>
      <c r="J101" s="158">
        <f>J226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116</v>
      </c>
      <c r="E102" s="157"/>
      <c r="F102" s="157"/>
      <c r="G102" s="157"/>
      <c r="H102" s="157"/>
      <c r="I102" s="157"/>
      <c r="J102" s="158">
        <f>J264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117</v>
      </c>
      <c r="E103" s="157"/>
      <c r="F103" s="157"/>
      <c r="G103" s="157"/>
      <c r="H103" s="157"/>
      <c r="I103" s="157"/>
      <c r="J103" s="158">
        <f>J270</f>
        <v>0</v>
      </c>
      <c r="K103" s="155"/>
      <c r="L103" s="159"/>
    </row>
    <row r="104" spans="1:31" s="10" customFormat="1" ht="19.899999999999999" customHeight="1">
      <c r="B104" s="154"/>
      <c r="C104" s="155"/>
      <c r="D104" s="156" t="s">
        <v>118</v>
      </c>
      <c r="E104" s="157"/>
      <c r="F104" s="157"/>
      <c r="G104" s="157"/>
      <c r="H104" s="157"/>
      <c r="I104" s="157"/>
      <c r="J104" s="158">
        <f>J276</f>
        <v>0</v>
      </c>
      <c r="K104" s="155"/>
      <c r="L104" s="159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119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26.25" customHeight="1">
      <c r="A114" s="35"/>
      <c r="B114" s="36"/>
      <c r="C114" s="37"/>
      <c r="D114" s="37"/>
      <c r="E114" s="314" t="str">
        <f>E7</f>
        <v>Vratěnín-výstavba technické infrastruktury pro následnou výstavbu bytových a rodinných domů</v>
      </c>
      <c r="F114" s="315"/>
      <c r="G114" s="315"/>
      <c r="H114" s="315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104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266" t="str">
        <f>E9</f>
        <v>SO 02 - Vodovod</v>
      </c>
      <c r="F116" s="316"/>
      <c r="G116" s="316"/>
      <c r="H116" s="316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20</v>
      </c>
      <c r="D118" s="37"/>
      <c r="E118" s="37"/>
      <c r="F118" s="28" t="str">
        <f>F12</f>
        <v xml:space="preserve"> </v>
      </c>
      <c r="G118" s="37"/>
      <c r="H118" s="37"/>
      <c r="I118" s="30" t="s">
        <v>22</v>
      </c>
      <c r="J118" s="67" t="str">
        <f>IF(J12="","",J12)</f>
        <v>8. 9. 2020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24</v>
      </c>
      <c r="D120" s="37"/>
      <c r="E120" s="37"/>
      <c r="F120" s="28" t="str">
        <f>E15</f>
        <v>Obec Vratěnín</v>
      </c>
      <c r="G120" s="37"/>
      <c r="H120" s="37"/>
      <c r="I120" s="30" t="s">
        <v>31</v>
      </c>
      <c r="J120" s="33" t="str">
        <f>E21</f>
        <v xml:space="preserve"> 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29</v>
      </c>
      <c r="D121" s="37"/>
      <c r="E121" s="37"/>
      <c r="F121" s="28" t="str">
        <f>IF(E18="","",E18)</f>
        <v>Vyplň údaj</v>
      </c>
      <c r="G121" s="37"/>
      <c r="H121" s="37"/>
      <c r="I121" s="30" t="s">
        <v>33</v>
      </c>
      <c r="J121" s="33" t="str">
        <f>E24</f>
        <v>Ing.Josef Novotný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0"/>
      <c r="B123" s="161"/>
      <c r="C123" s="162" t="s">
        <v>120</v>
      </c>
      <c r="D123" s="163" t="s">
        <v>62</v>
      </c>
      <c r="E123" s="163" t="s">
        <v>58</v>
      </c>
      <c r="F123" s="163" t="s">
        <v>59</v>
      </c>
      <c r="G123" s="163" t="s">
        <v>121</v>
      </c>
      <c r="H123" s="163" t="s">
        <v>122</v>
      </c>
      <c r="I123" s="163" t="s">
        <v>123</v>
      </c>
      <c r="J123" s="164" t="s">
        <v>108</v>
      </c>
      <c r="K123" s="165" t="s">
        <v>124</v>
      </c>
      <c r="L123" s="166"/>
      <c r="M123" s="76" t="s">
        <v>1</v>
      </c>
      <c r="N123" s="77" t="s">
        <v>41</v>
      </c>
      <c r="O123" s="77" t="s">
        <v>125</v>
      </c>
      <c r="P123" s="77" t="s">
        <v>126</v>
      </c>
      <c r="Q123" s="77" t="s">
        <v>127</v>
      </c>
      <c r="R123" s="77" t="s">
        <v>128</v>
      </c>
      <c r="S123" s="77" t="s">
        <v>129</v>
      </c>
      <c r="T123" s="78" t="s">
        <v>130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pans="1:65" s="2" customFormat="1" ht="22.9" customHeight="1">
      <c r="A124" s="35"/>
      <c r="B124" s="36"/>
      <c r="C124" s="83" t="s">
        <v>131</v>
      </c>
      <c r="D124" s="37"/>
      <c r="E124" s="37"/>
      <c r="F124" s="37"/>
      <c r="G124" s="37"/>
      <c r="H124" s="37"/>
      <c r="I124" s="37"/>
      <c r="J124" s="167">
        <f>BK124</f>
        <v>0</v>
      </c>
      <c r="K124" s="37"/>
      <c r="L124" s="40"/>
      <c r="M124" s="79"/>
      <c r="N124" s="168"/>
      <c r="O124" s="80"/>
      <c r="P124" s="169">
        <f>P125</f>
        <v>0</v>
      </c>
      <c r="Q124" s="80"/>
      <c r="R124" s="169">
        <f>R125</f>
        <v>140.47653845999997</v>
      </c>
      <c r="S124" s="80"/>
      <c r="T124" s="170">
        <f>T125</f>
        <v>8.58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76</v>
      </c>
      <c r="AU124" s="18" t="s">
        <v>110</v>
      </c>
      <c r="BK124" s="171">
        <f>BK125</f>
        <v>0</v>
      </c>
    </row>
    <row r="125" spans="1:65" s="12" customFormat="1" ht="25.9" customHeight="1">
      <c r="B125" s="172"/>
      <c r="C125" s="173"/>
      <c r="D125" s="174" t="s">
        <v>76</v>
      </c>
      <c r="E125" s="175" t="s">
        <v>132</v>
      </c>
      <c r="F125" s="175" t="s">
        <v>133</v>
      </c>
      <c r="G125" s="173"/>
      <c r="H125" s="173"/>
      <c r="I125" s="176"/>
      <c r="J125" s="177">
        <f>BK125</f>
        <v>0</v>
      </c>
      <c r="K125" s="173"/>
      <c r="L125" s="178"/>
      <c r="M125" s="179"/>
      <c r="N125" s="180"/>
      <c r="O125" s="180"/>
      <c r="P125" s="181">
        <f>P126+P203+P215+P226+P264+P270+P276</f>
        <v>0</v>
      </c>
      <c r="Q125" s="180"/>
      <c r="R125" s="181">
        <f>R126+R203+R215+R226+R264+R270+R276</f>
        <v>140.47653845999997</v>
      </c>
      <c r="S125" s="180"/>
      <c r="T125" s="182">
        <f>T126+T203+T215+T226+T264+T270+T276</f>
        <v>8.58</v>
      </c>
      <c r="AR125" s="183" t="s">
        <v>85</v>
      </c>
      <c r="AT125" s="184" t="s">
        <v>76</v>
      </c>
      <c r="AU125" s="184" t="s">
        <v>77</v>
      </c>
      <c r="AY125" s="183" t="s">
        <v>134</v>
      </c>
      <c r="BK125" s="185">
        <f>BK126+BK203+BK215+BK226+BK264+BK270+BK276</f>
        <v>0</v>
      </c>
    </row>
    <row r="126" spans="1:65" s="12" customFormat="1" ht="22.9" customHeight="1">
      <c r="B126" s="172"/>
      <c r="C126" s="173"/>
      <c r="D126" s="174" t="s">
        <v>76</v>
      </c>
      <c r="E126" s="186" t="s">
        <v>85</v>
      </c>
      <c r="F126" s="186" t="s">
        <v>135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SUM(P127:P202)</f>
        <v>0</v>
      </c>
      <c r="Q126" s="180"/>
      <c r="R126" s="181">
        <f>SUM(R127:R202)</f>
        <v>137.38035239999999</v>
      </c>
      <c r="S126" s="180"/>
      <c r="T126" s="182">
        <f>SUM(T127:T202)</f>
        <v>8.58</v>
      </c>
      <c r="AR126" s="183" t="s">
        <v>85</v>
      </c>
      <c r="AT126" s="184" t="s">
        <v>76</v>
      </c>
      <c r="AU126" s="184" t="s">
        <v>85</v>
      </c>
      <c r="AY126" s="183" t="s">
        <v>134</v>
      </c>
      <c r="BK126" s="185">
        <f>SUM(BK127:BK202)</f>
        <v>0</v>
      </c>
    </row>
    <row r="127" spans="1:65" s="2" customFormat="1" ht="21.75" customHeight="1">
      <c r="A127" s="35"/>
      <c r="B127" s="36"/>
      <c r="C127" s="188" t="s">
        <v>85</v>
      </c>
      <c r="D127" s="188" t="s">
        <v>136</v>
      </c>
      <c r="E127" s="189" t="s">
        <v>137</v>
      </c>
      <c r="F127" s="190" t="s">
        <v>138</v>
      </c>
      <c r="G127" s="191" t="s">
        <v>139</v>
      </c>
      <c r="H127" s="192">
        <v>13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42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0.44</v>
      </c>
      <c r="T127" s="199">
        <f>S127*H127</f>
        <v>5.72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140</v>
      </c>
      <c r="AT127" s="200" t="s">
        <v>136</v>
      </c>
      <c r="AU127" s="200" t="s">
        <v>87</v>
      </c>
      <c r="AY127" s="18" t="s">
        <v>134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85</v>
      </c>
      <c r="BK127" s="201">
        <f>ROUND(I127*H127,2)</f>
        <v>0</v>
      </c>
      <c r="BL127" s="18" t="s">
        <v>140</v>
      </c>
      <c r="BM127" s="200" t="s">
        <v>141</v>
      </c>
    </row>
    <row r="128" spans="1:65" s="13" customFormat="1" ht="11.25">
      <c r="B128" s="202"/>
      <c r="C128" s="203"/>
      <c r="D128" s="204" t="s">
        <v>142</v>
      </c>
      <c r="E128" s="205" t="s">
        <v>1</v>
      </c>
      <c r="F128" s="206" t="s">
        <v>143</v>
      </c>
      <c r="G128" s="203"/>
      <c r="H128" s="207">
        <v>13</v>
      </c>
      <c r="I128" s="208"/>
      <c r="J128" s="203"/>
      <c r="K128" s="203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142</v>
      </c>
      <c r="AU128" s="213" t="s">
        <v>87</v>
      </c>
      <c r="AV128" s="13" t="s">
        <v>87</v>
      </c>
      <c r="AW128" s="13" t="s">
        <v>32</v>
      </c>
      <c r="AX128" s="13" t="s">
        <v>85</v>
      </c>
      <c r="AY128" s="213" t="s">
        <v>134</v>
      </c>
    </row>
    <row r="129" spans="1:65" s="2" customFormat="1" ht="16.5" customHeight="1">
      <c r="A129" s="35"/>
      <c r="B129" s="36"/>
      <c r="C129" s="188" t="s">
        <v>87</v>
      </c>
      <c r="D129" s="188" t="s">
        <v>136</v>
      </c>
      <c r="E129" s="189" t="s">
        <v>144</v>
      </c>
      <c r="F129" s="190" t="s">
        <v>145</v>
      </c>
      <c r="G129" s="191" t="s">
        <v>139</v>
      </c>
      <c r="H129" s="192">
        <v>13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42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0.22</v>
      </c>
      <c r="T129" s="199">
        <f>S129*H129</f>
        <v>2.86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140</v>
      </c>
      <c r="AT129" s="200" t="s">
        <v>136</v>
      </c>
      <c r="AU129" s="200" t="s">
        <v>87</v>
      </c>
      <c r="AY129" s="18" t="s">
        <v>134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85</v>
      </c>
      <c r="BK129" s="201">
        <f>ROUND(I129*H129,2)</f>
        <v>0</v>
      </c>
      <c r="BL129" s="18" t="s">
        <v>140</v>
      </c>
      <c r="BM129" s="200" t="s">
        <v>146</v>
      </c>
    </row>
    <row r="130" spans="1:65" s="2" customFormat="1" ht="21.75" customHeight="1">
      <c r="A130" s="35"/>
      <c r="B130" s="36"/>
      <c r="C130" s="188" t="s">
        <v>147</v>
      </c>
      <c r="D130" s="188" t="s">
        <v>136</v>
      </c>
      <c r="E130" s="189" t="s">
        <v>148</v>
      </c>
      <c r="F130" s="190" t="s">
        <v>149</v>
      </c>
      <c r="G130" s="191" t="s">
        <v>150</v>
      </c>
      <c r="H130" s="192">
        <v>1.08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42</v>
      </c>
      <c r="O130" s="72"/>
      <c r="P130" s="198">
        <f>O130*H130</f>
        <v>0</v>
      </c>
      <c r="Q130" s="198">
        <v>8.6800000000000002E-3</v>
      </c>
      <c r="R130" s="198">
        <f>Q130*H130</f>
        <v>9.3744000000000015E-3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140</v>
      </c>
      <c r="AT130" s="200" t="s">
        <v>136</v>
      </c>
      <c r="AU130" s="200" t="s">
        <v>87</v>
      </c>
      <c r="AY130" s="18" t="s">
        <v>134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85</v>
      </c>
      <c r="BK130" s="201">
        <f>ROUND(I130*H130,2)</f>
        <v>0</v>
      </c>
      <c r="BL130" s="18" t="s">
        <v>140</v>
      </c>
      <c r="BM130" s="200" t="s">
        <v>151</v>
      </c>
    </row>
    <row r="131" spans="1:65" s="13" customFormat="1" ht="11.25">
      <c r="B131" s="202"/>
      <c r="C131" s="203"/>
      <c r="D131" s="204" t="s">
        <v>142</v>
      </c>
      <c r="E131" s="205" t="s">
        <v>1</v>
      </c>
      <c r="F131" s="206" t="s">
        <v>152</v>
      </c>
      <c r="G131" s="203"/>
      <c r="H131" s="207">
        <v>1.08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142</v>
      </c>
      <c r="AU131" s="213" t="s">
        <v>87</v>
      </c>
      <c r="AV131" s="13" t="s">
        <v>87</v>
      </c>
      <c r="AW131" s="13" t="s">
        <v>32</v>
      </c>
      <c r="AX131" s="13" t="s">
        <v>85</v>
      </c>
      <c r="AY131" s="213" t="s">
        <v>134</v>
      </c>
    </row>
    <row r="132" spans="1:65" s="2" customFormat="1" ht="21.75" customHeight="1">
      <c r="A132" s="35"/>
      <c r="B132" s="36"/>
      <c r="C132" s="188" t="s">
        <v>140</v>
      </c>
      <c r="D132" s="188" t="s">
        <v>136</v>
      </c>
      <c r="E132" s="189" t="s">
        <v>153</v>
      </c>
      <c r="F132" s="190" t="s">
        <v>154</v>
      </c>
      <c r="G132" s="191" t="s">
        <v>150</v>
      </c>
      <c r="H132" s="192">
        <v>7.8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42</v>
      </c>
      <c r="O132" s="72"/>
      <c r="P132" s="198">
        <f>O132*H132</f>
        <v>0</v>
      </c>
      <c r="Q132" s="198">
        <v>1.269E-2</v>
      </c>
      <c r="R132" s="198">
        <f>Q132*H132</f>
        <v>9.8982000000000001E-2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140</v>
      </c>
      <c r="AT132" s="200" t="s">
        <v>136</v>
      </c>
      <c r="AU132" s="200" t="s">
        <v>87</v>
      </c>
      <c r="AY132" s="18" t="s">
        <v>134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85</v>
      </c>
      <c r="BK132" s="201">
        <f>ROUND(I132*H132,2)</f>
        <v>0</v>
      </c>
      <c r="BL132" s="18" t="s">
        <v>140</v>
      </c>
      <c r="BM132" s="200" t="s">
        <v>155</v>
      </c>
    </row>
    <row r="133" spans="1:65" s="13" customFormat="1" ht="11.25">
      <c r="B133" s="202"/>
      <c r="C133" s="203"/>
      <c r="D133" s="204" t="s">
        <v>142</v>
      </c>
      <c r="E133" s="205" t="s">
        <v>1</v>
      </c>
      <c r="F133" s="206" t="s">
        <v>156</v>
      </c>
      <c r="G133" s="203"/>
      <c r="H133" s="207">
        <v>2.4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142</v>
      </c>
      <c r="AU133" s="213" t="s">
        <v>87</v>
      </c>
      <c r="AV133" s="13" t="s">
        <v>87</v>
      </c>
      <c r="AW133" s="13" t="s">
        <v>32</v>
      </c>
      <c r="AX133" s="13" t="s">
        <v>77</v>
      </c>
      <c r="AY133" s="213" t="s">
        <v>134</v>
      </c>
    </row>
    <row r="134" spans="1:65" s="13" customFormat="1" ht="11.25">
      <c r="B134" s="202"/>
      <c r="C134" s="203"/>
      <c r="D134" s="204" t="s">
        <v>142</v>
      </c>
      <c r="E134" s="205" t="s">
        <v>1</v>
      </c>
      <c r="F134" s="206" t="s">
        <v>157</v>
      </c>
      <c r="G134" s="203"/>
      <c r="H134" s="207">
        <v>5.4</v>
      </c>
      <c r="I134" s="208"/>
      <c r="J134" s="203"/>
      <c r="K134" s="203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142</v>
      </c>
      <c r="AU134" s="213" t="s">
        <v>87</v>
      </c>
      <c r="AV134" s="13" t="s">
        <v>87</v>
      </c>
      <c r="AW134" s="13" t="s">
        <v>32</v>
      </c>
      <c r="AX134" s="13" t="s">
        <v>77</v>
      </c>
      <c r="AY134" s="213" t="s">
        <v>134</v>
      </c>
    </row>
    <row r="135" spans="1:65" s="14" customFormat="1" ht="11.25">
      <c r="B135" s="214"/>
      <c r="C135" s="215"/>
      <c r="D135" s="204" t="s">
        <v>142</v>
      </c>
      <c r="E135" s="216" t="s">
        <v>1</v>
      </c>
      <c r="F135" s="217" t="s">
        <v>158</v>
      </c>
      <c r="G135" s="215"/>
      <c r="H135" s="218">
        <v>7.8000000000000007</v>
      </c>
      <c r="I135" s="219"/>
      <c r="J135" s="215"/>
      <c r="K135" s="215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142</v>
      </c>
      <c r="AU135" s="224" t="s">
        <v>87</v>
      </c>
      <c r="AV135" s="14" t="s">
        <v>140</v>
      </c>
      <c r="AW135" s="14" t="s">
        <v>32</v>
      </c>
      <c r="AX135" s="14" t="s">
        <v>85</v>
      </c>
      <c r="AY135" s="224" t="s">
        <v>134</v>
      </c>
    </row>
    <row r="136" spans="1:65" s="2" customFormat="1" ht="21.75" customHeight="1">
      <c r="A136" s="35"/>
      <c r="B136" s="36"/>
      <c r="C136" s="188" t="s">
        <v>159</v>
      </c>
      <c r="D136" s="188" t="s">
        <v>136</v>
      </c>
      <c r="E136" s="189" t="s">
        <v>160</v>
      </c>
      <c r="F136" s="190" t="s">
        <v>161</v>
      </c>
      <c r="G136" s="191" t="s">
        <v>150</v>
      </c>
      <c r="H136" s="192">
        <v>3.64</v>
      </c>
      <c r="I136" s="193"/>
      <c r="J136" s="194">
        <f>ROUND(I136*H136,2)</f>
        <v>0</v>
      </c>
      <c r="K136" s="195"/>
      <c r="L136" s="40"/>
      <c r="M136" s="196" t="s">
        <v>1</v>
      </c>
      <c r="N136" s="197" t="s">
        <v>42</v>
      </c>
      <c r="O136" s="72"/>
      <c r="P136" s="198">
        <f>O136*H136</f>
        <v>0</v>
      </c>
      <c r="Q136" s="198">
        <v>3.6900000000000002E-2</v>
      </c>
      <c r="R136" s="198">
        <f>Q136*H136</f>
        <v>0.13431600000000002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140</v>
      </c>
      <c r="AT136" s="200" t="s">
        <v>136</v>
      </c>
      <c r="AU136" s="200" t="s">
        <v>87</v>
      </c>
      <c r="AY136" s="18" t="s">
        <v>134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85</v>
      </c>
      <c r="BK136" s="201">
        <f>ROUND(I136*H136,2)</f>
        <v>0</v>
      </c>
      <c r="BL136" s="18" t="s">
        <v>140</v>
      </c>
      <c r="BM136" s="200" t="s">
        <v>162</v>
      </c>
    </row>
    <row r="137" spans="1:65" s="13" customFormat="1" ht="11.25">
      <c r="B137" s="202"/>
      <c r="C137" s="203"/>
      <c r="D137" s="204" t="s">
        <v>142</v>
      </c>
      <c r="E137" s="205" t="s">
        <v>1</v>
      </c>
      <c r="F137" s="206" t="s">
        <v>163</v>
      </c>
      <c r="G137" s="203"/>
      <c r="H137" s="207">
        <v>2.36</v>
      </c>
      <c r="I137" s="208"/>
      <c r="J137" s="203"/>
      <c r="K137" s="203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142</v>
      </c>
      <c r="AU137" s="213" t="s">
        <v>87</v>
      </c>
      <c r="AV137" s="13" t="s">
        <v>87</v>
      </c>
      <c r="AW137" s="13" t="s">
        <v>32</v>
      </c>
      <c r="AX137" s="13" t="s">
        <v>77</v>
      </c>
      <c r="AY137" s="213" t="s">
        <v>134</v>
      </c>
    </row>
    <row r="138" spans="1:65" s="13" customFormat="1" ht="11.25">
      <c r="B138" s="202"/>
      <c r="C138" s="203"/>
      <c r="D138" s="204" t="s">
        <v>142</v>
      </c>
      <c r="E138" s="205" t="s">
        <v>1</v>
      </c>
      <c r="F138" s="206" t="s">
        <v>164</v>
      </c>
      <c r="G138" s="203"/>
      <c r="H138" s="207">
        <v>1.28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142</v>
      </c>
      <c r="AU138" s="213" t="s">
        <v>87</v>
      </c>
      <c r="AV138" s="13" t="s">
        <v>87</v>
      </c>
      <c r="AW138" s="13" t="s">
        <v>32</v>
      </c>
      <c r="AX138" s="13" t="s">
        <v>77</v>
      </c>
      <c r="AY138" s="213" t="s">
        <v>134</v>
      </c>
    </row>
    <row r="139" spans="1:65" s="14" customFormat="1" ht="11.25">
      <c r="B139" s="214"/>
      <c r="C139" s="215"/>
      <c r="D139" s="204" t="s">
        <v>142</v>
      </c>
      <c r="E139" s="216" t="s">
        <v>1</v>
      </c>
      <c r="F139" s="217" t="s">
        <v>158</v>
      </c>
      <c r="G139" s="215"/>
      <c r="H139" s="218">
        <v>3.6399999999999997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142</v>
      </c>
      <c r="AU139" s="224" t="s">
        <v>87</v>
      </c>
      <c r="AV139" s="14" t="s">
        <v>140</v>
      </c>
      <c r="AW139" s="14" t="s">
        <v>32</v>
      </c>
      <c r="AX139" s="14" t="s">
        <v>85</v>
      </c>
      <c r="AY139" s="224" t="s">
        <v>134</v>
      </c>
    </row>
    <row r="140" spans="1:65" s="2" customFormat="1" ht="33" customHeight="1">
      <c r="A140" s="35"/>
      <c r="B140" s="36"/>
      <c r="C140" s="188" t="s">
        <v>165</v>
      </c>
      <c r="D140" s="188" t="s">
        <v>136</v>
      </c>
      <c r="E140" s="189" t="s">
        <v>166</v>
      </c>
      <c r="F140" s="190" t="s">
        <v>167</v>
      </c>
      <c r="G140" s="191" t="s">
        <v>168</v>
      </c>
      <c r="H140" s="192">
        <v>189.32</v>
      </c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42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140</v>
      </c>
      <c r="AT140" s="200" t="s">
        <v>136</v>
      </c>
      <c r="AU140" s="200" t="s">
        <v>87</v>
      </c>
      <c r="AY140" s="18" t="s">
        <v>134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85</v>
      </c>
      <c r="BK140" s="201">
        <f>ROUND(I140*H140,2)</f>
        <v>0</v>
      </c>
      <c r="BL140" s="18" t="s">
        <v>140</v>
      </c>
      <c r="BM140" s="200" t="s">
        <v>169</v>
      </c>
    </row>
    <row r="141" spans="1:65" s="13" customFormat="1" ht="11.25">
      <c r="B141" s="202"/>
      <c r="C141" s="203"/>
      <c r="D141" s="204" t="s">
        <v>142</v>
      </c>
      <c r="E141" s="205" t="s">
        <v>1</v>
      </c>
      <c r="F141" s="206" t="s">
        <v>170</v>
      </c>
      <c r="G141" s="203"/>
      <c r="H141" s="207">
        <v>4.8230000000000004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142</v>
      </c>
      <c r="AU141" s="213" t="s">
        <v>87</v>
      </c>
      <c r="AV141" s="13" t="s">
        <v>87</v>
      </c>
      <c r="AW141" s="13" t="s">
        <v>32</v>
      </c>
      <c r="AX141" s="13" t="s">
        <v>77</v>
      </c>
      <c r="AY141" s="213" t="s">
        <v>134</v>
      </c>
    </row>
    <row r="142" spans="1:65" s="13" customFormat="1" ht="11.25">
      <c r="B142" s="202"/>
      <c r="C142" s="203"/>
      <c r="D142" s="204" t="s">
        <v>142</v>
      </c>
      <c r="E142" s="205" t="s">
        <v>1</v>
      </c>
      <c r="F142" s="206" t="s">
        <v>171</v>
      </c>
      <c r="G142" s="203"/>
      <c r="H142" s="207">
        <v>5.65</v>
      </c>
      <c r="I142" s="208"/>
      <c r="J142" s="203"/>
      <c r="K142" s="203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142</v>
      </c>
      <c r="AU142" s="213" t="s">
        <v>87</v>
      </c>
      <c r="AV142" s="13" t="s">
        <v>87</v>
      </c>
      <c r="AW142" s="13" t="s">
        <v>32</v>
      </c>
      <c r="AX142" s="13" t="s">
        <v>77</v>
      </c>
      <c r="AY142" s="213" t="s">
        <v>134</v>
      </c>
    </row>
    <row r="143" spans="1:65" s="13" customFormat="1" ht="11.25">
      <c r="B143" s="202"/>
      <c r="C143" s="203"/>
      <c r="D143" s="204" t="s">
        <v>142</v>
      </c>
      <c r="E143" s="205" t="s">
        <v>1</v>
      </c>
      <c r="F143" s="206" t="s">
        <v>172</v>
      </c>
      <c r="G143" s="203"/>
      <c r="H143" s="207">
        <v>187.291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142</v>
      </c>
      <c r="AU143" s="213" t="s">
        <v>87</v>
      </c>
      <c r="AV143" s="13" t="s">
        <v>87</v>
      </c>
      <c r="AW143" s="13" t="s">
        <v>32</v>
      </c>
      <c r="AX143" s="13" t="s">
        <v>77</v>
      </c>
      <c r="AY143" s="213" t="s">
        <v>134</v>
      </c>
    </row>
    <row r="144" spans="1:65" s="13" customFormat="1" ht="22.5">
      <c r="B144" s="202"/>
      <c r="C144" s="203"/>
      <c r="D144" s="204" t="s">
        <v>142</v>
      </c>
      <c r="E144" s="205" t="s">
        <v>1</v>
      </c>
      <c r="F144" s="206" t="s">
        <v>173</v>
      </c>
      <c r="G144" s="203"/>
      <c r="H144" s="207">
        <v>19.943000000000001</v>
      </c>
      <c r="I144" s="208"/>
      <c r="J144" s="203"/>
      <c r="K144" s="203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142</v>
      </c>
      <c r="AU144" s="213" t="s">
        <v>87</v>
      </c>
      <c r="AV144" s="13" t="s">
        <v>87</v>
      </c>
      <c r="AW144" s="13" t="s">
        <v>32</v>
      </c>
      <c r="AX144" s="13" t="s">
        <v>77</v>
      </c>
      <c r="AY144" s="213" t="s">
        <v>134</v>
      </c>
    </row>
    <row r="145" spans="1:65" s="13" customFormat="1" ht="11.25">
      <c r="B145" s="202"/>
      <c r="C145" s="203"/>
      <c r="D145" s="204" t="s">
        <v>142</v>
      </c>
      <c r="E145" s="205" t="s">
        <v>1</v>
      </c>
      <c r="F145" s="206" t="s">
        <v>174</v>
      </c>
      <c r="G145" s="203"/>
      <c r="H145" s="207">
        <v>4.7729999999999997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142</v>
      </c>
      <c r="AU145" s="213" t="s">
        <v>87</v>
      </c>
      <c r="AV145" s="13" t="s">
        <v>87</v>
      </c>
      <c r="AW145" s="13" t="s">
        <v>32</v>
      </c>
      <c r="AX145" s="13" t="s">
        <v>77</v>
      </c>
      <c r="AY145" s="213" t="s">
        <v>134</v>
      </c>
    </row>
    <row r="146" spans="1:65" s="13" customFormat="1" ht="11.25">
      <c r="B146" s="202"/>
      <c r="C146" s="203"/>
      <c r="D146" s="204" t="s">
        <v>142</v>
      </c>
      <c r="E146" s="205" t="s">
        <v>1</v>
      </c>
      <c r="F146" s="206" t="s">
        <v>175</v>
      </c>
      <c r="G146" s="203"/>
      <c r="H146" s="207">
        <v>14.172000000000001</v>
      </c>
      <c r="I146" s="208"/>
      <c r="J146" s="203"/>
      <c r="K146" s="203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142</v>
      </c>
      <c r="AU146" s="213" t="s">
        <v>87</v>
      </c>
      <c r="AV146" s="13" t="s">
        <v>87</v>
      </c>
      <c r="AW146" s="13" t="s">
        <v>32</v>
      </c>
      <c r="AX146" s="13" t="s">
        <v>77</v>
      </c>
      <c r="AY146" s="213" t="s">
        <v>134</v>
      </c>
    </row>
    <row r="147" spans="1:65" s="15" customFormat="1" ht="11.25">
      <c r="B147" s="225"/>
      <c r="C147" s="226"/>
      <c r="D147" s="204" t="s">
        <v>142</v>
      </c>
      <c r="E147" s="227" t="s">
        <v>1</v>
      </c>
      <c r="F147" s="228" t="s">
        <v>176</v>
      </c>
      <c r="G147" s="226"/>
      <c r="H147" s="229">
        <v>236.65200000000002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142</v>
      </c>
      <c r="AU147" s="235" t="s">
        <v>87</v>
      </c>
      <c r="AV147" s="15" t="s">
        <v>147</v>
      </c>
      <c r="AW147" s="15" t="s">
        <v>32</v>
      </c>
      <c r="AX147" s="15" t="s">
        <v>77</v>
      </c>
      <c r="AY147" s="235" t="s">
        <v>134</v>
      </c>
    </row>
    <row r="148" spans="1:65" s="13" customFormat="1" ht="11.25">
      <c r="B148" s="202"/>
      <c r="C148" s="203"/>
      <c r="D148" s="204" t="s">
        <v>142</v>
      </c>
      <c r="E148" s="205" t="s">
        <v>1</v>
      </c>
      <c r="F148" s="206" t="s">
        <v>177</v>
      </c>
      <c r="G148" s="203"/>
      <c r="H148" s="207">
        <v>189.32</v>
      </c>
      <c r="I148" s="208"/>
      <c r="J148" s="203"/>
      <c r="K148" s="203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142</v>
      </c>
      <c r="AU148" s="213" t="s">
        <v>87</v>
      </c>
      <c r="AV148" s="13" t="s">
        <v>87</v>
      </c>
      <c r="AW148" s="13" t="s">
        <v>32</v>
      </c>
      <c r="AX148" s="13" t="s">
        <v>85</v>
      </c>
      <c r="AY148" s="213" t="s">
        <v>134</v>
      </c>
    </row>
    <row r="149" spans="1:65" s="2" customFormat="1" ht="33" customHeight="1">
      <c r="A149" s="35"/>
      <c r="B149" s="36"/>
      <c r="C149" s="188" t="s">
        <v>178</v>
      </c>
      <c r="D149" s="188" t="s">
        <v>136</v>
      </c>
      <c r="E149" s="189" t="s">
        <v>179</v>
      </c>
      <c r="F149" s="190" t="s">
        <v>180</v>
      </c>
      <c r="G149" s="191" t="s">
        <v>168</v>
      </c>
      <c r="H149" s="192">
        <v>13.52</v>
      </c>
      <c r="I149" s="193"/>
      <c r="J149" s="194">
        <f>ROUND(I149*H149,2)</f>
        <v>0</v>
      </c>
      <c r="K149" s="195"/>
      <c r="L149" s="40"/>
      <c r="M149" s="196" t="s">
        <v>1</v>
      </c>
      <c r="N149" s="197" t="s">
        <v>42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140</v>
      </c>
      <c r="AT149" s="200" t="s">
        <v>136</v>
      </c>
      <c r="AU149" s="200" t="s">
        <v>87</v>
      </c>
      <c r="AY149" s="18" t="s">
        <v>134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85</v>
      </c>
      <c r="BK149" s="201">
        <f>ROUND(I149*H149,2)</f>
        <v>0</v>
      </c>
      <c r="BL149" s="18" t="s">
        <v>140</v>
      </c>
      <c r="BM149" s="200" t="s">
        <v>181</v>
      </c>
    </row>
    <row r="150" spans="1:65" s="13" customFormat="1" ht="11.25">
      <c r="B150" s="202"/>
      <c r="C150" s="203"/>
      <c r="D150" s="204" t="s">
        <v>142</v>
      </c>
      <c r="E150" s="205" t="s">
        <v>1</v>
      </c>
      <c r="F150" s="206" t="s">
        <v>182</v>
      </c>
      <c r="G150" s="203"/>
      <c r="H150" s="207">
        <v>16.899999999999999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142</v>
      </c>
      <c r="AU150" s="213" t="s">
        <v>87</v>
      </c>
      <c r="AV150" s="13" t="s">
        <v>87</v>
      </c>
      <c r="AW150" s="13" t="s">
        <v>32</v>
      </c>
      <c r="AX150" s="13" t="s">
        <v>77</v>
      </c>
      <c r="AY150" s="213" t="s">
        <v>134</v>
      </c>
    </row>
    <row r="151" spans="1:65" s="15" customFormat="1" ht="11.25">
      <c r="B151" s="225"/>
      <c r="C151" s="226"/>
      <c r="D151" s="204" t="s">
        <v>142</v>
      </c>
      <c r="E151" s="227" t="s">
        <v>1</v>
      </c>
      <c r="F151" s="228" t="s">
        <v>176</v>
      </c>
      <c r="G151" s="226"/>
      <c r="H151" s="229">
        <v>16.899999999999999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AT151" s="235" t="s">
        <v>142</v>
      </c>
      <c r="AU151" s="235" t="s">
        <v>87</v>
      </c>
      <c r="AV151" s="15" t="s">
        <v>147</v>
      </c>
      <c r="AW151" s="15" t="s">
        <v>32</v>
      </c>
      <c r="AX151" s="15" t="s">
        <v>77</v>
      </c>
      <c r="AY151" s="235" t="s">
        <v>134</v>
      </c>
    </row>
    <row r="152" spans="1:65" s="13" customFormat="1" ht="11.25">
      <c r="B152" s="202"/>
      <c r="C152" s="203"/>
      <c r="D152" s="204" t="s">
        <v>142</v>
      </c>
      <c r="E152" s="205" t="s">
        <v>1</v>
      </c>
      <c r="F152" s="206" t="s">
        <v>183</v>
      </c>
      <c r="G152" s="203"/>
      <c r="H152" s="207">
        <v>13.52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142</v>
      </c>
      <c r="AU152" s="213" t="s">
        <v>87</v>
      </c>
      <c r="AV152" s="13" t="s">
        <v>87</v>
      </c>
      <c r="AW152" s="13" t="s">
        <v>32</v>
      </c>
      <c r="AX152" s="13" t="s">
        <v>85</v>
      </c>
      <c r="AY152" s="213" t="s">
        <v>134</v>
      </c>
    </row>
    <row r="153" spans="1:65" s="2" customFormat="1" ht="33" customHeight="1">
      <c r="A153" s="35"/>
      <c r="B153" s="36"/>
      <c r="C153" s="188" t="s">
        <v>184</v>
      </c>
      <c r="D153" s="188" t="s">
        <v>136</v>
      </c>
      <c r="E153" s="189" t="s">
        <v>185</v>
      </c>
      <c r="F153" s="190" t="s">
        <v>186</v>
      </c>
      <c r="G153" s="191" t="s">
        <v>168</v>
      </c>
      <c r="H153" s="192">
        <v>47.33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42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140</v>
      </c>
      <c r="AT153" s="200" t="s">
        <v>136</v>
      </c>
      <c r="AU153" s="200" t="s">
        <v>87</v>
      </c>
      <c r="AY153" s="18" t="s">
        <v>134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85</v>
      </c>
      <c r="BK153" s="201">
        <f>ROUND(I153*H153,2)</f>
        <v>0</v>
      </c>
      <c r="BL153" s="18" t="s">
        <v>140</v>
      </c>
      <c r="BM153" s="200" t="s">
        <v>187</v>
      </c>
    </row>
    <row r="154" spans="1:65" s="13" customFormat="1" ht="11.25">
      <c r="B154" s="202"/>
      <c r="C154" s="203"/>
      <c r="D154" s="204" t="s">
        <v>142</v>
      </c>
      <c r="E154" s="205" t="s">
        <v>1</v>
      </c>
      <c r="F154" s="206" t="s">
        <v>188</v>
      </c>
      <c r="G154" s="203"/>
      <c r="H154" s="207">
        <v>47.33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142</v>
      </c>
      <c r="AU154" s="213" t="s">
        <v>87</v>
      </c>
      <c r="AV154" s="13" t="s">
        <v>87</v>
      </c>
      <c r="AW154" s="13" t="s">
        <v>32</v>
      </c>
      <c r="AX154" s="13" t="s">
        <v>85</v>
      </c>
      <c r="AY154" s="213" t="s">
        <v>134</v>
      </c>
    </row>
    <row r="155" spans="1:65" s="2" customFormat="1" ht="33" customHeight="1">
      <c r="A155" s="35"/>
      <c r="B155" s="36"/>
      <c r="C155" s="188" t="s">
        <v>189</v>
      </c>
      <c r="D155" s="188" t="s">
        <v>136</v>
      </c>
      <c r="E155" s="189" t="s">
        <v>190</v>
      </c>
      <c r="F155" s="190" t="s">
        <v>191</v>
      </c>
      <c r="G155" s="191" t="s">
        <v>168</v>
      </c>
      <c r="H155" s="192">
        <v>3.38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42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140</v>
      </c>
      <c r="AT155" s="200" t="s">
        <v>136</v>
      </c>
      <c r="AU155" s="200" t="s">
        <v>87</v>
      </c>
      <c r="AY155" s="18" t="s">
        <v>134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85</v>
      </c>
      <c r="BK155" s="201">
        <f>ROUND(I155*H155,2)</f>
        <v>0</v>
      </c>
      <c r="BL155" s="18" t="s">
        <v>140</v>
      </c>
      <c r="BM155" s="200" t="s">
        <v>192</v>
      </c>
    </row>
    <row r="156" spans="1:65" s="13" customFormat="1" ht="11.25">
      <c r="B156" s="202"/>
      <c r="C156" s="203"/>
      <c r="D156" s="204" t="s">
        <v>142</v>
      </c>
      <c r="E156" s="205" t="s">
        <v>1</v>
      </c>
      <c r="F156" s="206" t="s">
        <v>193</v>
      </c>
      <c r="G156" s="203"/>
      <c r="H156" s="207">
        <v>3.38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142</v>
      </c>
      <c r="AU156" s="213" t="s">
        <v>87</v>
      </c>
      <c r="AV156" s="13" t="s">
        <v>87</v>
      </c>
      <c r="AW156" s="13" t="s">
        <v>32</v>
      </c>
      <c r="AX156" s="13" t="s">
        <v>85</v>
      </c>
      <c r="AY156" s="213" t="s">
        <v>134</v>
      </c>
    </row>
    <row r="157" spans="1:65" s="2" customFormat="1" ht="21.75" customHeight="1">
      <c r="A157" s="35"/>
      <c r="B157" s="36"/>
      <c r="C157" s="188" t="s">
        <v>194</v>
      </c>
      <c r="D157" s="188" t="s">
        <v>136</v>
      </c>
      <c r="E157" s="189" t="s">
        <v>195</v>
      </c>
      <c r="F157" s="190" t="s">
        <v>196</v>
      </c>
      <c r="G157" s="191" t="s">
        <v>168</v>
      </c>
      <c r="H157" s="192">
        <v>24.658000000000001</v>
      </c>
      <c r="I157" s="193"/>
      <c r="J157" s="194">
        <f>ROUND(I157*H157,2)</f>
        <v>0</v>
      </c>
      <c r="K157" s="195"/>
      <c r="L157" s="40"/>
      <c r="M157" s="196" t="s">
        <v>1</v>
      </c>
      <c r="N157" s="197" t="s">
        <v>42</v>
      </c>
      <c r="O157" s="72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140</v>
      </c>
      <c r="AT157" s="200" t="s">
        <v>136</v>
      </c>
      <c r="AU157" s="200" t="s">
        <v>87</v>
      </c>
      <c r="AY157" s="18" t="s">
        <v>134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8" t="s">
        <v>85</v>
      </c>
      <c r="BK157" s="201">
        <f>ROUND(I157*H157,2)</f>
        <v>0</v>
      </c>
      <c r="BL157" s="18" t="s">
        <v>140</v>
      </c>
      <c r="BM157" s="200" t="s">
        <v>197</v>
      </c>
    </row>
    <row r="158" spans="1:65" s="13" customFormat="1" ht="11.25">
      <c r="B158" s="202"/>
      <c r="C158" s="203"/>
      <c r="D158" s="204" t="s">
        <v>142</v>
      </c>
      <c r="E158" s="205" t="s">
        <v>1</v>
      </c>
      <c r="F158" s="206" t="s">
        <v>198</v>
      </c>
      <c r="G158" s="203"/>
      <c r="H158" s="207">
        <v>24.658000000000001</v>
      </c>
      <c r="I158" s="208"/>
      <c r="J158" s="203"/>
      <c r="K158" s="203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142</v>
      </c>
      <c r="AU158" s="213" t="s">
        <v>87</v>
      </c>
      <c r="AV158" s="13" t="s">
        <v>87</v>
      </c>
      <c r="AW158" s="13" t="s">
        <v>32</v>
      </c>
      <c r="AX158" s="13" t="s">
        <v>85</v>
      </c>
      <c r="AY158" s="213" t="s">
        <v>134</v>
      </c>
    </row>
    <row r="159" spans="1:65" s="2" customFormat="1" ht="21.75" customHeight="1">
      <c r="A159" s="35"/>
      <c r="B159" s="36"/>
      <c r="C159" s="188" t="s">
        <v>199</v>
      </c>
      <c r="D159" s="188" t="s">
        <v>136</v>
      </c>
      <c r="E159" s="189" t="s">
        <v>200</v>
      </c>
      <c r="F159" s="190" t="s">
        <v>201</v>
      </c>
      <c r="G159" s="191" t="s">
        <v>139</v>
      </c>
      <c r="H159" s="192">
        <v>32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42</v>
      </c>
      <c r="O159" s="72"/>
      <c r="P159" s="198">
        <f>O159*H159</f>
        <v>0</v>
      </c>
      <c r="Q159" s="198">
        <v>8.4000000000000003E-4</v>
      </c>
      <c r="R159" s="198">
        <f>Q159*H159</f>
        <v>2.6880000000000001E-2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140</v>
      </c>
      <c r="AT159" s="200" t="s">
        <v>136</v>
      </c>
      <c r="AU159" s="200" t="s">
        <v>87</v>
      </c>
      <c r="AY159" s="18" t="s">
        <v>134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85</v>
      </c>
      <c r="BK159" s="201">
        <f>ROUND(I159*H159,2)</f>
        <v>0</v>
      </c>
      <c r="BL159" s="18" t="s">
        <v>140</v>
      </c>
      <c r="BM159" s="200" t="s">
        <v>202</v>
      </c>
    </row>
    <row r="160" spans="1:65" s="13" customFormat="1" ht="11.25">
      <c r="B160" s="202"/>
      <c r="C160" s="203"/>
      <c r="D160" s="204" t="s">
        <v>142</v>
      </c>
      <c r="E160" s="205" t="s">
        <v>1</v>
      </c>
      <c r="F160" s="206" t="s">
        <v>203</v>
      </c>
      <c r="G160" s="203"/>
      <c r="H160" s="207">
        <v>32</v>
      </c>
      <c r="I160" s="208"/>
      <c r="J160" s="203"/>
      <c r="K160" s="203"/>
      <c r="L160" s="209"/>
      <c r="M160" s="210"/>
      <c r="N160" s="211"/>
      <c r="O160" s="211"/>
      <c r="P160" s="211"/>
      <c r="Q160" s="211"/>
      <c r="R160" s="211"/>
      <c r="S160" s="211"/>
      <c r="T160" s="212"/>
      <c r="AT160" s="213" t="s">
        <v>142</v>
      </c>
      <c r="AU160" s="213" t="s">
        <v>87</v>
      </c>
      <c r="AV160" s="13" t="s">
        <v>87</v>
      </c>
      <c r="AW160" s="13" t="s">
        <v>32</v>
      </c>
      <c r="AX160" s="13" t="s">
        <v>85</v>
      </c>
      <c r="AY160" s="213" t="s">
        <v>134</v>
      </c>
    </row>
    <row r="161" spans="1:65" s="2" customFormat="1" ht="21.75" customHeight="1">
      <c r="A161" s="35"/>
      <c r="B161" s="36"/>
      <c r="C161" s="188" t="s">
        <v>204</v>
      </c>
      <c r="D161" s="188" t="s">
        <v>136</v>
      </c>
      <c r="E161" s="189" t="s">
        <v>205</v>
      </c>
      <c r="F161" s="190" t="s">
        <v>206</v>
      </c>
      <c r="G161" s="191" t="s">
        <v>139</v>
      </c>
      <c r="H161" s="192">
        <v>32</v>
      </c>
      <c r="I161" s="193"/>
      <c r="J161" s="194">
        <f>ROUND(I161*H161,2)</f>
        <v>0</v>
      </c>
      <c r="K161" s="195"/>
      <c r="L161" s="40"/>
      <c r="M161" s="196" t="s">
        <v>1</v>
      </c>
      <c r="N161" s="197" t="s">
        <v>42</v>
      </c>
      <c r="O161" s="72"/>
      <c r="P161" s="198">
        <f>O161*H161</f>
        <v>0</v>
      </c>
      <c r="Q161" s="198">
        <v>0</v>
      </c>
      <c r="R161" s="198">
        <f>Q161*H161</f>
        <v>0</v>
      </c>
      <c r="S161" s="198">
        <v>0</v>
      </c>
      <c r="T161" s="19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140</v>
      </c>
      <c r="AT161" s="200" t="s">
        <v>136</v>
      </c>
      <c r="AU161" s="200" t="s">
        <v>87</v>
      </c>
      <c r="AY161" s="18" t="s">
        <v>134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8" t="s">
        <v>85</v>
      </c>
      <c r="BK161" s="201">
        <f>ROUND(I161*H161,2)</f>
        <v>0</v>
      </c>
      <c r="BL161" s="18" t="s">
        <v>140</v>
      </c>
      <c r="BM161" s="200" t="s">
        <v>207</v>
      </c>
    </row>
    <row r="162" spans="1:65" s="2" customFormat="1" ht="21.75" customHeight="1">
      <c r="A162" s="35"/>
      <c r="B162" s="36"/>
      <c r="C162" s="188" t="s">
        <v>208</v>
      </c>
      <c r="D162" s="188" t="s">
        <v>136</v>
      </c>
      <c r="E162" s="189" t="s">
        <v>209</v>
      </c>
      <c r="F162" s="190" t="s">
        <v>210</v>
      </c>
      <c r="G162" s="191" t="s">
        <v>168</v>
      </c>
      <c r="H162" s="192">
        <v>80.38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42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140</v>
      </c>
      <c r="AT162" s="200" t="s">
        <v>136</v>
      </c>
      <c r="AU162" s="200" t="s">
        <v>87</v>
      </c>
      <c r="AY162" s="18" t="s">
        <v>134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85</v>
      </c>
      <c r="BK162" s="201">
        <f>ROUND(I162*H162,2)</f>
        <v>0</v>
      </c>
      <c r="BL162" s="18" t="s">
        <v>140</v>
      </c>
      <c r="BM162" s="200" t="s">
        <v>211</v>
      </c>
    </row>
    <row r="163" spans="1:65" s="13" customFormat="1" ht="11.25">
      <c r="B163" s="202"/>
      <c r="C163" s="203"/>
      <c r="D163" s="204" t="s">
        <v>142</v>
      </c>
      <c r="E163" s="205" t="s">
        <v>1</v>
      </c>
      <c r="F163" s="206" t="s">
        <v>212</v>
      </c>
      <c r="G163" s="203"/>
      <c r="H163" s="207">
        <v>80.38</v>
      </c>
      <c r="I163" s="208"/>
      <c r="J163" s="203"/>
      <c r="K163" s="203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142</v>
      </c>
      <c r="AU163" s="213" t="s">
        <v>87</v>
      </c>
      <c r="AV163" s="13" t="s">
        <v>87</v>
      </c>
      <c r="AW163" s="13" t="s">
        <v>32</v>
      </c>
      <c r="AX163" s="13" t="s">
        <v>85</v>
      </c>
      <c r="AY163" s="213" t="s">
        <v>134</v>
      </c>
    </row>
    <row r="164" spans="1:65" s="2" customFormat="1" ht="33" customHeight="1">
      <c r="A164" s="35"/>
      <c r="B164" s="36"/>
      <c r="C164" s="188" t="s">
        <v>213</v>
      </c>
      <c r="D164" s="188" t="s">
        <v>136</v>
      </c>
      <c r="E164" s="189" t="s">
        <v>214</v>
      </c>
      <c r="F164" s="190" t="s">
        <v>215</v>
      </c>
      <c r="G164" s="191" t="s">
        <v>168</v>
      </c>
      <c r="H164" s="192">
        <v>65.287999999999997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42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140</v>
      </c>
      <c r="AT164" s="200" t="s">
        <v>136</v>
      </c>
      <c r="AU164" s="200" t="s">
        <v>87</v>
      </c>
      <c r="AY164" s="18" t="s">
        <v>134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85</v>
      </c>
      <c r="BK164" s="201">
        <f>ROUND(I164*H164,2)</f>
        <v>0</v>
      </c>
      <c r="BL164" s="18" t="s">
        <v>140</v>
      </c>
      <c r="BM164" s="200" t="s">
        <v>216</v>
      </c>
    </row>
    <row r="165" spans="1:65" s="16" customFormat="1" ht="11.25">
      <c r="B165" s="236"/>
      <c r="C165" s="237"/>
      <c r="D165" s="204" t="s">
        <v>142</v>
      </c>
      <c r="E165" s="238" t="s">
        <v>1</v>
      </c>
      <c r="F165" s="239" t="s">
        <v>217</v>
      </c>
      <c r="G165" s="237"/>
      <c r="H165" s="238" t="s">
        <v>1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4"/>
      <c r="AT165" s="245" t="s">
        <v>142</v>
      </c>
      <c r="AU165" s="245" t="s">
        <v>87</v>
      </c>
      <c r="AV165" s="16" t="s">
        <v>85</v>
      </c>
      <c r="AW165" s="16" t="s">
        <v>32</v>
      </c>
      <c r="AX165" s="16" t="s">
        <v>77</v>
      </c>
      <c r="AY165" s="245" t="s">
        <v>134</v>
      </c>
    </row>
    <row r="166" spans="1:65" s="13" customFormat="1" ht="11.25">
      <c r="B166" s="202"/>
      <c r="C166" s="203"/>
      <c r="D166" s="204" t="s">
        <v>142</v>
      </c>
      <c r="E166" s="205" t="s">
        <v>1</v>
      </c>
      <c r="F166" s="206" t="s">
        <v>218</v>
      </c>
      <c r="G166" s="203"/>
      <c r="H166" s="207">
        <v>12.866</v>
      </c>
      <c r="I166" s="208"/>
      <c r="J166" s="203"/>
      <c r="K166" s="203"/>
      <c r="L166" s="209"/>
      <c r="M166" s="210"/>
      <c r="N166" s="211"/>
      <c r="O166" s="211"/>
      <c r="P166" s="211"/>
      <c r="Q166" s="211"/>
      <c r="R166" s="211"/>
      <c r="S166" s="211"/>
      <c r="T166" s="212"/>
      <c r="AT166" s="213" t="s">
        <v>142</v>
      </c>
      <c r="AU166" s="213" t="s">
        <v>87</v>
      </c>
      <c r="AV166" s="13" t="s">
        <v>87</v>
      </c>
      <c r="AW166" s="13" t="s">
        <v>32</v>
      </c>
      <c r="AX166" s="13" t="s">
        <v>77</v>
      </c>
      <c r="AY166" s="213" t="s">
        <v>134</v>
      </c>
    </row>
    <row r="167" spans="1:65" s="13" customFormat="1" ht="11.25">
      <c r="B167" s="202"/>
      <c r="C167" s="203"/>
      <c r="D167" s="204" t="s">
        <v>142</v>
      </c>
      <c r="E167" s="205" t="s">
        <v>1</v>
      </c>
      <c r="F167" s="206" t="s">
        <v>219</v>
      </c>
      <c r="G167" s="203"/>
      <c r="H167" s="207">
        <v>1.3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142</v>
      </c>
      <c r="AU167" s="213" t="s">
        <v>87</v>
      </c>
      <c r="AV167" s="13" t="s">
        <v>87</v>
      </c>
      <c r="AW167" s="13" t="s">
        <v>32</v>
      </c>
      <c r="AX167" s="13" t="s">
        <v>77</v>
      </c>
      <c r="AY167" s="213" t="s">
        <v>134</v>
      </c>
    </row>
    <row r="168" spans="1:65" s="13" customFormat="1" ht="11.25">
      <c r="B168" s="202"/>
      <c r="C168" s="203"/>
      <c r="D168" s="204" t="s">
        <v>142</v>
      </c>
      <c r="E168" s="205" t="s">
        <v>1</v>
      </c>
      <c r="F168" s="206" t="s">
        <v>220</v>
      </c>
      <c r="G168" s="203"/>
      <c r="H168" s="207">
        <v>1.1319999999999999</v>
      </c>
      <c r="I168" s="208"/>
      <c r="J168" s="203"/>
      <c r="K168" s="203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142</v>
      </c>
      <c r="AU168" s="213" t="s">
        <v>87</v>
      </c>
      <c r="AV168" s="13" t="s">
        <v>87</v>
      </c>
      <c r="AW168" s="13" t="s">
        <v>32</v>
      </c>
      <c r="AX168" s="13" t="s">
        <v>77</v>
      </c>
      <c r="AY168" s="213" t="s">
        <v>134</v>
      </c>
    </row>
    <row r="169" spans="1:65" s="15" customFormat="1" ht="11.25">
      <c r="B169" s="225"/>
      <c r="C169" s="226"/>
      <c r="D169" s="204" t="s">
        <v>142</v>
      </c>
      <c r="E169" s="227" t="s">
        <v>1</v>
      </c>
      <c r="F169" s="228" t="s">
        <v>176</v>
      </c>
      <c r="G169" s="226"/>
      <c r="H169" s="229">
        <v>15.298</v>
      </c>
      <c r="I169" s="230"/>
      <c r="J169" s="226"/>
      <c r="K169" s="226"/>
      <c r="L169" s="231"/>
      <c r="M169" s="232"/>
      <c r="N169" s="233"/>
      <c r="O169" s="233"/>
      <c r="P169" s="233"/>
      <c r="Q169" s="233"/>
      <c r="R169" s="233"/>
      <c r="S169" s="233"/>
      <c r="T169" s="234"/>
      <c r="AT169" s="235" t="s">
        <v>142</v>
      </c>
      <c r="AU169" s="235" t="s">
        <v>87</v>
      </c>
      <c r="AV169" s="15" t="s">
        <v>147</v>
      </c>
      <c r="AW169" s="15" t="s">
        <v>32</v>
      </c>
      <c r="AX169" s="15" t="s">
        <v>77</v>
      </c>
      <c r="AY169" s="235" t="s">
        <v>134</v>
      </c>
    </row>
    <row r="170" spans="1:65" s="16" customFormat="1" ht="11.25">
      <c r="B170" s="236"/>
      <c r="C170" s="237"/>
      <c r="D170" s="204" t="s">
        <v>142</v>
      </c>
      <c r="E170" s="238" t="s">
        <v>1</v>
      </c>
      <c r="F170" s="239" t="s">
        <v>221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AT170" s="245" t="s">
        <v>142</v>
      </c>
      <c r="AU170" s="245" t="s">
        <v>87</v>
      </c>
      <c r="AV170" s="16" t="s">
        <v>85</v>
      </c>
      <c r="AW170" s="16" t="s">
        <v>32</v>
      </c>
      <c r="AX170" s="16" t="s">
        <v>77</v>
      </c>
      <c r="AY170" s="245" t="s">
        <v>134</v>
      </c>
    </row>
    <row r="171" spans="1:65" s="13" customFormat="1" ht="11.25">
      <c r="B171" s="202"/>
      <c r="C171" s="203"/>
      <c r="D171" s="204" t="s">
        <v>142</v>
      </c>
      <c r="E171" s="205" t="s">
        <v>1</v>
      </c>
      <c r="F171" s="206" t="s">
        <v>222</v>
      </c>
      <c r="G171" s="203"/>
      <c r="H171" s="207">
        <v>56.295999999999999</v>
      </c>
      <c r="I171" s="208"/>
      <c r="J171" s="203"/>
      <c r="K171" s="203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142</v>
      </c>
      <c r="AU171" s="213" t="s">
        <v>87</v>
      </c>
      <c r="AV171" s="13" t="s">
        <v>87</v>
      </c>
      <c r="AW171" s="13" t="s">
        <v>32</v>
      </c>
      <c r="AX171" s="13" t="s">
        <v>77</v>
      </c>
      <c r="AY171" s="213" t="s">
        <v>134</v>
      </c>
    </row>
    <row r="172" spans="1:65" s="13" customFormat="1" ht="11.25">
      <c r="B172" s="202"/>
      <c r="C172" s="203"/>
      <c r="D172" s="204" t="s">
        <v>142</v>
      </c>
      <c r="E172" s="205" t="s">
        <v>1</v>
      </c>
      <c r="F172" s="206" t="s">
        <v>223</v>
      </c>
      <c r="G172" s="203"/>
      <c r="H172" s="207">
        <v>5.07</v>
      </c>
      <c r="I172" s="208"/>
      <c r="J172" s="203"/>
      <c r="K172" s="203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142</v>
      </c>
      <c r="AU172" s="213" t="s">
        <v>87</v>
      </c>
      <c r="AV172" s="13" t="s">
        <v>87</v>
      </c>
      <c r="AW172" s="13" t="s">
        <v>32</v>
      </c>
      <c r="AX172" s="13" t="s">
        <v>77</v>
      </c>
      <c r="AY172" s="213" t="s">
        <v>134</v>
      </c>
    </row>
    <row r="173" spans="1:65" s="13" customFormat="1" ht="11.25">
      <c r="B173" s="202"/>
      <c r="C173" s="203"/>
      <c r="D173" s="204" t="s">
        <v>142</v>
      </c>
      <c r="E173" s="205" t="s">
        <v>1</v>
      </c>
      <c r="F173" s="206" t="s">
        <v>224</v>
      </c>
      <c r="G173" s="203"/>
      <c r="H173" s="207">
        <v>4.9509999999999996</v>
      </c>
      <c r="I173" s="208"/>
      <c r="J173" s="203"/>
      <c r="K173" s="203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142</v>
      </c>
      <c r="AU173" s="213" t="s">
        <v>87</v>
      </c>
      <c r="AV173" s="13" t="s">
        <v>87</v>
      </c>
      <c r="AW173" s="13" t="s">
        <v>32</v>
      </c>
      <c r="AX173" s="13" t="s">
        <v>77</v>
      </c>
      <c r="AY173" s="213" t="s">
        <v>134</v>
      </c>
    </row>
    <row r="174" spans="1:65" s="15" customFormat="1" ht="11.25">
      <c r="B174" s="225"/>
      <c r="C174" s="226"/>
      <c r="D174" s="204" t="s">
        <v>142</v>
      </c>
      <c r="E174" s="227" t="s">
        <v>1</v>
      </c>
      <c r="F174" s="228" t="s">
        <v>176</v>
      </c>
      <c r="G174" s="226"/>
      <c r="H174" s="229">
        <v>66.316999999999993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AT174" s="235" t="s">
        <v>142</v>
      </c>
      <c r="AU174" s="235" t="s">
        <v>87</v>
      </c>
      <c r="AV174" s="15" t="s">
        <v>147</v>
      </c>
      <c r="AW174" s="15" t="s">
        <v>32</v>
      </c>
      <c r="AX174" s="15" t="s">
        <v>77</v>
      </c>
      <c r="AY174" s="235" t="s">
        <v>134</v>
      </c>
    </row>
    <row r="175" spans="1:65" s="14" customFormat="1" ht="11.25">
      <c r="B175" s="214"/>
      <c r="C175" s="215"/>
      <c r="D175" s="204" t="s">
        <v>142</v>
      </c>
      <c r="E175" s="216" t="s">
        <v>1</v>
      </c>
      <c r="F175" s="217" t="s">
        <v>158</v>
      </c>
      <c r="G175" s="215"/>
      <c r="H175" s="218">
        <v>81.614999999999981</v>
      </c>
      <c r="I175" s="219"/>
      <c r="J175" s="215"/>
      <c r="K175" s="215"/>
      <c r="L175" s="220"/>
      <c r="M175" s="221"/>
      <c r="N175" s="222"/>
      <c r="O175" s="222"/>
      <c r="P175" s="222"/>
      <c r="Q175" s="222"/>
      <c r="R175" s="222"/>
      <c r="S175" s="222"/>
      <c r="T175" s="223"/>
      <c r="AT175" s="224" t="s">
        <v>142</v>
      </c>
      <c r="AU175" s="224" t="s">
        <v>87</v>
      </c>
      <c r="AV175" s="14" t="s">
        <v>140</v>
      </c>
      <c r="AW175" s="14" t="s">
        <v>32</v>
      </c>
      <c r="AX175" s="14" t="s">
        <v>77</v>
      </c>
      <c r="AY175" s="224" t="s">
        <v>134</v>
      </c>
    </row>
    <row r="176" spans="1:65" s="13" customFormat="1" ht="11.25">
      <c r="B176" s="202"/>
      <c r="C176" s="203"/>
      <c r="D176" s="204" t="s">
        <v>142</v>
      </c>
      <c r="E176" s="205" t="s">
        <v>1</v>
      </c>
      <c r="F176" s="206" t="s">
        <v>225</v>
      </c>
      <c r="G176" s="203"/>
      <c r="H176" s="207">
        <v>65.287999999999997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142</v>
      </c>
      <c r="AU176" s="213" t="s">
        <v>87</v>
      </c>
      <c r="AV176" s="13" t="s">
        <v>87</v>
      </c>
      <c r="AW176" s="13" t="s">
        <v>32</v>
      </c>
      <c r="AX176" s="13" t="s">
        <v>85</v>
      </c>
      <c r="AY176" s="213" t="s">
        <v>134</v>
      </c>
    </row>
    <row r="177" spans="1:65" s="2" customFormat="1" ht="33" customHeight="1">
      <c r="A177" s="35"/>
      <c r="B177" s="36"/>
      <c r="C177" s="188" t="s">
        <v>8</v>
      </c>
      <c r="D177" s="188" t="s">
        <v>136</v>
      </c>
      <c r="E177" s="189" t="s">
        <v>226</v>
      </c>
      <c r="F177" s="190" t="s">
        <v>227</v>
      </c>
      <c r="G177" s="191" t="s">
        <v>168</v>
      </c>
      <c r="H177" s="192">
        <v>326.45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42</v>
      </c>
      <c r="O177" s="72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140</v>
      </c>
      <c r="AT177" s="200" t="s">
        <v>136</v>
      </c>
      <c r="AU177" s="200" t="s">
        <v>87</v>
      </c>
      <c r="AY177" s="18" t="s">
        <v>134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85</v>
      </c>
      <c r="BK177" s="201">
        <f>ROUND(I177*H177,2)</f>
        <v>0</v>
      </c>
      <c r="BL177" s="18" t="s">
        <v>140</v>
      </c>
      <c r="BM177" s="200" t="s">
        <v>228</v>
      </c>
    </row>
    <row r="178" spans="1:65" s="13" customFormat="1" ht="11.25">
      <c r="B178" s="202"/>
      <c r="C178" s="203"/>
      <c r="D178" s="204" t="s">
        <v>142</v>
      </c>
      <c r="E178" s="205" t="s">
        <v>1</v>
      </c>
      <c r="F178" s="206" t="s">
        <v>229</v>
      </c>
      <c r="G178" s="203"/>
      <c r="H178" s="207">
        <v>326.45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142</v>
      </c>
      <c r="AU178" s="213" t="s">
        <v>87</v>
      </c>
      <c r="AV178" s="13" t="s">
        <v>87</v>
      </c>
      <c r="AW178" s="13" t="s">
        <v>32</v>
      </c>
      <c r="AX178" s="13" t="s">
        <v>85</v>
      </c>
      <c r="AY178" s="213" t="s">
        <v>134</v>
      </c>
    </row>
    <row r="179" spans="1:65" s="2" customFormat="1" ht="33" customHeight="1">
      <c r="A179" s="35"/>
      <c r="B179" s="36"/>
      <c r="C179" s="188" t="s">
        <v>230</v>
      </c>
      <c r="D179" s="188" t="s">
        <v>136</v>
      </c>
      <c r="E179" s="189" t="s">
        <v>231</v>
      </c>
      <c r="F179" s="190" t="s">
        <v>232</v>
      </c>
      <c r="G179" s="191" t="s">
        <v>168</v>
      </c>
      <c r="H179" s="192">
        <v>16.321999999999999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42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140</v>
      </c>
      <c r="AT179" s="200" t="s">
        <v>136</v>
      </c>
      <c r="AU179" s="200" t="s">
        <v>87</v>
      </c>
      <c r="AY179" s="18" t="s">
        <v>134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85</v>
      </c>
      <c r="BK179" s="201">
        <f>ROUND(I179*H179,2)</f>
        <v>0</v>
      </c>
      <c r="BL179" s="18" t="s">
        <v>140</v>
      </c>
      <c r="BM179" s="200" t="s">
        <v>233</v>
      </c>
    </row>
    <row r="180" spans="1:65" s="13" customFormat="1" ht="11.25">
      <c r="B180" s="202"/>
      <c r="C180" s="203"/>
      <c r="D180" s="204" t="s">
        <v>142</v>
      </c>
      <c r="E180" s="205" t="s">
        <v>1</v>
      </c>
      <c r="F180" s="206" t="s">
        <v>234</v>
      </c>
      <c r="G180" s="203"/>
      <c r="H180" s="207">
        <v>16.321999999999999</v>
      </c>
      <c r="I180" s="208"/>
      <c r="J180" s="203"/>
      <c r="K180" s="203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142</v>
      </c>
      <c r="AU180" s="213" t="s">
        <v>87</v>
      </c>
      <c r="AV180" s="13" t="s">
        <v>87</v>
      </c>
      <c r="AW180" s="13" t="s">
        <v>32</v>
      </c>
      <c r="AX180" s="13" t="s">
        <v>85</v>
      </c>
      <c r="AY180" s="213" t="s">
        <v>134</v>
      </c>
    </row>
    <row r="181" spans="1:65" s="2" customFormat="1" ht="33" customHeight="1">
      <c r="A181" s="35"/>
      <c r="B181" s="36"/>
      <c r="C181" s="188" t="s">
        <v>235</v>
      </c>
      <c r="D181" s="188" t="s">
        <v>136</v>
      </c>
      <c r="E181" s="189" t="s">
        <v>236</v>
      </c>
      <c r="F181" s="190" t="s">
        <v>237</v>
      </c>
      <c r="G181" s="191" t="s">
        <v>168</v>
      </c>
      <c r="H181" s="192">
        <v>81.599999999999994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42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140</v>
      </c>
      <c r="AT181" s="200" t="s">
        <v>136</v>
      </c>
      <c r="AU181" s="200" t="s">
        <v>87</v>
      </c>
      <c r="AY181" s="18" t="s">
        <v>134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85</v>
      </c>
      <c r="BK181" s="201">
        <f>ROUND(I181*H181,2)</f>
        <v>0</v>
      </c>
      <c r="BL181" s="18" t="s">
        <v>140</v>
      </c>
      <c r="BM181" s="200" t="s">
        <v>238</v>
      </c>
    </row>
    <row r="182" spans="1:65" s="13" customFormat="1" ht="11.25">
      <c r="B182" s="202"/>
      <c r="C182" s="203"/>
      <c r="D182" s="204" t="s">
        <v>142</v>
      </c>
      <c r="E182" s="205" t="s">
        <v>1</v>
      </c>
      <c r="F182" s="206" t="s">
        <v>239</v>
      </c>
      <c r="G182" s="203"/>
      <c r="H182" s="207">
        <v>81.599999999999994</v>
      </c>
      <c r="I182" s="208"/>
      <c r="J182" s="203"/>
      <c r="K182" s="203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142</v>
      </c>
      <c r="AU182" s="213" t="s">
        <v>87</v>
      </c>
      <c r="AV182" s="13" t="s">
        <v>87</v>
      </c>
      <c r="AW182" s="13" t="s">
        <v>32</v>
      </c>
      <c r="AX182" s="13" t="s">
        <v>85</v>
      </c>
      <c r="AY182" s="213" t="s">
        <v>134</v>
      </c>
    </row>
    <row r="183" spans="1:65" s="2" customFormat="1" ht="21.75" customHeight="1">
      <c r="A183" s="35"/>
      <c r="B183" s="36"/>
      <c r="C183" s="188" t="s">
        <v>240</v>
      </c>
      <c r="D183" s="188" t="s">
        <v>136</v>
      </c>
      <c r="E183" s="189" t="s">
        <v>241</v>
      </c>
      <c r="F183" s="190" t="s">
        <v>242</v>
      </c>
      <c r="G183" s="191" t="s">
        <v>168</v>
      </c>
      <c r="H183" s="192">
        <v>80.38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42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140</v>
      </c>
      <c r="AT183" s="200" t="s">
        <v>136</v>
      </c>
      <c r="AU183" s="200" t="s">
        <v>87</v>
      </c>
      <c r="AY183" s="18" t="s">
        <v>134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85</v>
      </c>
      <c r="BK183" s="201">
        <f>ROUND(I183*H183,2)</f>
        <v>0</v>
      </c>
      <c r="BL183" s="18" t="s">
        <v>140</v>
      </c>
      <c r="BM183" s="200" t="s">
        <v>243</v>
      </c>
    </row>
    <row r="184" spans="1:65" s="2" customFormat="1" ht="33" customHeight="1">
      <c r="A184" s="35"/>
      <c r="B184" s="36"/>
      <c r="C184" s="188" t="s">
        <v>244</v>
      </c>
      <c r="D184" s="188" t="s">
        <v>136</v>
      </c>
      <c r="E184" s="189" t="s">
        <v>245</v>
      </c>
      <c r="F184" s="190" t="s">
        <v>246</v>
      </c>
      <c r="G184" s="191" t="s">
        <v>247</v>
      </c>
      <c r="H184" s="192">
        <v>142.81800000000001</v>
      </c>
      <c r="I184" s="193"/>
      <c r="J184" s="194">
        <f>ROUND(I184*H184,2)</f>
        <v>0</v>
      </c>
      <c r="K184" s="195"/>
      <c r="L184" s="40"/>
      <c r="M184" s="196" t="s">
        <v>1</v>
      </c>
      <c r="N184" s="197" t="s">
        <v>42</v>
      </c>
      <c r="O184" s="72"/>
      <c r="P184" s="198">
        <f>O184*H184</f>
        <v>0</v>
      </c>
      <c r="Q184" s="198">
        <v>0</v>
      </c>
      <c r="R184" s="198">
        <f>Q184*H184</f>
        <v>0</v>
      </c>
      <c r="S184" s="198">
        <v>0</v>
      </c>
      <c r="T184" s="19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0" t="s">
        <v>140</v>
      </c>
      <c r="AT184" s="200" t="s">
        <v>136</v>
      </c>
      <c r="AU184" s="200" t="s">
        <v>87</v>
      </c>
      <c r="AY184" s="18" t="s">
        <v>134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8" t="s">
        <v>85</v>
      </c>
      <c r="BK184" s="201">
        <f>ROUND(I184*H184,2)</f>
        <v>0</v>
      </c>
      <c r="BL184" s="18" t="s">
        <v>140</v>
      </c>
      <c r="BM184" s="200" t="s">
        <v>248</v>
      </c>
    </row>
    <row r="185" spans="1:65" s="13" customFormat="1" ht="11.25">
      <c r="B185" s="202"/>
      <c r="C185" s="203"/>
      <c r="D185" s="204" t="s">
        <v>142</v>
      </c>
      <c r="E185" s="205" t="s">
        <v>1</v>
      </c>
      <c r="F185" s="206" t="s">
        <v>249</v>
      </c>
      <c r="G185" s="203"/>
      <c r="H185" s="207">
        <v>142.81800000000001</v>
      </c>
      <c r="I185" s="208"/>
      <c r="J185" s="203"/>
      <c r="K185" s="203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142</v>
      </c>
      <c r="AU185" s="213" t="s">
        <v>87</v>
      </c>
      <c r="AV185" s="13" t="s">
        <v>87</v>
      </c>
      <c r="AW185" s="13" t="s">
        <v>32</v>
      </c>
      <c r="AX185" s="13" t="s">
        <v>85</v>
      </c>
      <c r="AY185" s="213" t="s">
        <v>134</v>
      </c>
    </row>
    <row r="186" spans="1:65" s="2" customFormat="1" ht="16.5" customHeight="1">
      <c r="A186" s="35"/>
      <c r="B186" s="36"/>
      <c r="C186" s="188" t="s">
        <v>250</v>
      </c>
      <c r="D186" s="188" t="s">
        <v>136</v>
      </c>
      <c r="E186" s="189" t="s">
        <v>251</v>
      </c>
      <c r="F186" s="190" t="s">
        <v>252</v>
      </c>
      <c r="G186" s="191" t="s">
        <v>168</v>
      </c>
      <c r="H186" s="192">
        <v>81.61</v>
      </c>
      <c r="I186" s="193"/>
      <c r="J186" s="194">
        <f>ROUND(I186*H186,2)</f>
        <v>0</v>
      </c>
      <c r="K186" s="195"/>
      <c r="L186" s="40"/>
      <c r="M186" s="196" t="s">
        <v>1</v>
      </c>
      <c r="N186" s="197" t="s">
        <v>42</v>
      </c>
      <c r="O186" s="7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140</v>
      </c>
      <c r="AT186" s="200" t="s">
        <v>136</v>
      </c>
      <c r="AU186" s="200" t="s">
        <v>87</v>
      </c>
      <c r="AY186" s="18" t="s">
        <v>134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85</v>
      </c>
      <c r="BK186" s="201">
        <f>ROUND(I186*H186,2)</f>
        <v>0</v>
      </c>
      <c r="BL186" s="18" t="s">
        <v>140</v>
      </c>
      <c r="BM186" s="200" t="s">
        <v>253</v>
      </c>
    </row>
    <row r="187" spans="1:65" s="2" customFormat="1" ht="21.75" customHeight="1">
      <c r="A187" s="35"/>
      <c r="B187" s="36"/>
      <c r="C187" s="188" t="s">
        <v>7</v>
      </c>
      <c r="D187" s="188" t="s">
        <v>136</v>
      </c>
      <c r="E187" s="189" t="s">
        <v>254</v>
      </c>
      <c r="F187" s="190" t="s">
        <v>255</v>
      </c>
      <c r="G187" s="191" t="s">
        <v>168</v>
      </c>
      <c r="H187" s="192">
        <v>171.93</v>
      </c>
      <c r="I187" s="193"/>
      <c r="J187" s="194">
        <f>ROUND(I187*H187,2)</f>
        <v>0</v>
      </c>
      <c r="K187" s="195"/>
      <c r="L187" s="40"/>
      <c r="M187" s="196" t="s">
        <v>1</v>
      </c>
      <c r="N187" s="197" t="s">
        <v>42</v>
      </c>
      <c r="O187" s="72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140</v>
      </c>
      <c r="AT187" s="200" t="s">
        <v>136</v>
      </c>
      <c r="AU187" s="200" t="s">
        <v>87</v>
      </c>
      <c r="AY187" s="18" t="s">
        <v>134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85</v>
      </c>
      <c r="BK187" s="201">
        <f>ROUND(I187*H187,2)</f>
        <v>0</v>
      </c>
      <c r="BL187" s="18" t="s">
        <v>140</v>
      </c>
      <c r="BM187" s="200" t="s">
        <v>256</v>
      </c>
    </row>
    <row r="188" spans="1:65" s="13" customFormat="1" ht="11.25">
      <c r="B188" s="202"/>
      <c r="C188" s="203"/>
      <c r="D188" s="204" t="s">
        <v>142</v>
      </c>
      <c r="E188" s="205" t="s">
        <v>1</v>
      </c>
      <c r="F188" s="206" t="s">
        <v>257</v>
      </c>
      <c r="G188" s="203"/>
      <c r="H188" s="207">
        <v>253.54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142</v>
      </c>
      <c r="AU188" s="213" t="s">
        <v>87</v>
      </c>
      <c r="AV188" s="13" t="s">
        <v>87</v>
      </c>
      <c r="AW188" s="13" t="s">
        <v>32</v>
      </c>
      <c r="AX188" s="13" t="s">
        <v>77</v>
      </c>
      <c r="AY188" s="213" t="s">
        <v>134</v>
      </c>
    </row>
    <row r="189" spans="1:65" s="13" customFormat="1" ht="11.25">
      <c r="B189" s="202"/>
      <c r="C189" s="203"/>
      <c r="D189" s="204" t="s">
        <v>142</v>
      </c>
      <c r="E189" s="205" t="s">
        <v>1</v>
      </c>
      <c r="F189" s="206" t="s">
        <v>258</v>
      </c>
      <c r="G189" s="203"/>
      <c r="H189" s="207">
        <v>-81.61</v>
      </c>
      <c r="I189" s="208"/>
      <c r="J189" s="203"/>
      <c r="K189" s="203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142</v>
      </c>
      <c r="AU189" s="213" t="s">
        <v>87</v>
      </c>
      <c r="AV189" s="13" t="s">
        <v>87</v>
      </c>
      <c r="AW189" s="13" t="s">
        <v>32</v>
      </c>
      <c r="AX189" s="13" t="s">
        <v>77</v>
      </c>
      <c r="AY189" s="213" t="s">
        <v>134</v>
      </c>
    </row>
    <row r="190" spans="1:65" s="14" customFormat="1" ht="11.25">
      <c r="B190" s="214"/>
      <c r="C190" s="215"/>
      <c r="D190" s="204" t="s">
        <v>142</v>
      </c>
      <c r="E190" s="216" t="s">
        <v>1</v>
      </c>
      <c r="F190" s="217" t="s">
        <v>158</v>
      </c>
      <c r="G190" s="215"/>
      <c r="H190" s="218">
        <v>171.93</v>
      </c>
      <c r="I190" s="219"/>
      <c r="J190" s="215"/>
      <c r="K190" s="215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142</v>
      </c>
      <c r="AU190" s="224" t="s">
        <v>87</v>
      </c>
      <c r="AV190" s="14" t="s">
        <v>140</v>
      </c>
      <c r="AW190" s="14" t="s">
        <v>32</v>
      </c>
      <c r="AX190" s="14" t="s">
        <v>85</v>
      </c>
      <c r="AY190" s="224" t="s">
        <v>134</v>
      </c>
    </row>
    <row r="191" spans="1:65" s="2" customFormat="1" ht="21.75" customHeight="1">
      <c r="A191" s="35"/>
      <c r="B191" s="36"/>
      <c r="C191" s="188" t="s">
        <v>259</v>
      </c>
      <c r="D191" s="188" t="s">
        <v>136</v>
      </c>
      <c r="E191" s="189" t="s">
        <v>260</v>
      </c>
      <c r="F191" s="190" t="s">
        <v>261</v>
      </c>
      <c r="G191" s="191" t="s">
        <v>168</v>
      </c>
      <c r="H191" s="192">
        <v>80.38</v>
      </c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42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140</v>
      </c>
      <c r="AT191" s="200" t="s">
        <v>136</v>
      </c>
      <c r="AU191" s="200" t="s">
        <v>87</v>
      </c>
      <c r="AY191" s="18" t="s">
        <v>134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85</v>
      </c>
      <c r="BK191" s="201">
        <f>ROUND(I191*H191,2)</f>
        <v>0</v>
      </c>
      <c r="BL191" s="18" t="s">
        <v>140</v>
      </c>
      <c r="BM191" s="200" t="s">
        <v>262</v>
      </c>
    </row>
    <row r="192" spans="1:65" s="2" customFormat="1" ht="16.5" customHeight="1">
      <c r="A192" s="35"/>
      <c r="B192" s="36"/>
      <c r="C192" s="246" t="s">
        <v>263</v>
      </c>
      <c r="D192" s="246" t="s">
        <v>264</v>
      </c>
      <c r="E192" s="247" t="s">
        <v>265</v>
      </c>
      <c r="F192" s="248" t="s">
        <v>266</v>
      </c>
      <c r="G192" s="249" t="s">
        <v>247</v>
      </c>
      <c r="H192" s="250">
        <v>136.64599999999999</v>
      </c>
      <c r="I192" s="251"/>
      <c r="J192" s="252">
        <f>ROUND(I192*H192,2)</f>
        <v>0</v>
      </c>
      <c r="K192" s="253"/>
      <c r="L192" s="254"/>
      <c r="M192" s="255" t="s">
        <v>1</v>
      </c>
      <c r="N192" s="256" t="s">
        <v>42</v>
      </c>
      <c r="O192" s="72"/>
      <c r="P192" s="198">
        <f>O192*H192</f>
        <v>0</v>
      </c>
      <c r="Q192" s="198">
        <v>1</v>
      </c>
      <c r="R192" s="198">
        <f>Q192*H192</f>
        <v>136.64599999999999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184</v>
      </c>
      <c r="AT192" s="200" t="s">
        <v>264</v>
      </c>
      <c r="AU192" s="200" t="s">
        <v>87</v>
      </c>
      <c r="AY192" s="18" t="s">
        <v>134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85</v>
      </c>
      <c r="BK192" s="201">
        <f>ROUND(I192*H192,2)</f>
        <v>0</v>
      </c>
      <c r="BL192" s="18" t="s">
        <v>140</v>
      </c>
      <c r="BM192" s="200" t="s">
        <v>267</v>
      </c>
    </row>
    <row r="193" spans="1:65" s="13" customFormat="1" ht="11.25">
      <c r="B193" s="202"/>
      <c r="C193" s="203"/>
      <c r="D193" s="204" t="s">
        <v>142</v>
      </c>
      <c r="E193" s="205" t="s">
        <v>1</v>
      </c>
      <c r="F193" s="206" t="s">
        <v>268</v>
      </c>
      <c r="G193" s="203"/>
      <c r="H193" s="207">
        <v>136.64599999999999</v>
      </c>
      <c r="I193" s="208"/>
      <c r="J193" s="203"/>
      <c r="K193" s="203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142</v>
      </c>
      <c r="AU193" s="213" t="s">
        <v>87</v>
      </c>
      <c r="AV193" s="13" t="s">
        <v>87</v>
      </c>
      <c r="AW193" s="13" t="s">
        <v>32</v>
      </c>
      <c r="AX193" s="13" t="s">
        <v>85</v>
      </c>
      <c r="AY193" s="213" t="s">
        <v>134</v>
      </c>
    </row>
    <row r="194" spans="1:65" s="2" customFormat="1" ht="21.75" customHeight="1">
      <c r="A194" s="35"/>
      <c r="B194" s="36"/>
      <c r="C194" s="188" t="s">
        <v>269</v>
      </c>
      <c r="D194" s="188" t="s">
        <v>136</v>
      </c>
      <c r="E194" s="189" t="s">
        <v>270</v>
      </c>
      <c r="F194" s="190" t="s">
        <v>271</v>
      </c>
      <c r="G194" s="191" t="s">
        <v>139</v>
      </c>
      <c r="H194" s="192">
        <v>38.375999999999998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42</v>
      </c>
      <c r="O194" s="72"/>
      <c r="P194" s="198">
        <f>O194*H194</f>
        <v>0</v>
      </c>
      <c r="Q194" s="198">
        <v>0</v>
      </c>
      <c r="R194" s="198">
        <f>Q194*H194</f>
        <v>0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140</v>
      </c>
      <c r="AT194" s="200" t="s">
        <v>136</v>
      </c>
      <c r="AU194" s="200" t="s">
        <v>87</v>
      </c>
      <c r="AY194" s="18" t="s">
        <v>134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85</v>
      </c>
      <c r="BK194" s="201">
        <f>ROUND(I194*H194,2)</f>
        <v>0</v>
      </c>
      <c r="BL194" s="18" t="s">
        <v>140</v>
      </c>
      <c r="BM194" s="200" t="s">
        <v>272</v>
      </c>
    </row>
    <row r="195" spans="1:65" s="13" customFormat="1" ht="11.25">
      <c r="B195" s="202"/>
      <c r="C195" s="203"/>
      <c r="D195" s="204" t="s">
        <v>142</v>
      </c>
      <c r="E195" s="205" t="s">
        <v>1</v>
      </c>
      <c r="F195" s="206" t="s">
        <v>273</v>
      </c>
      <c r="G195" s="203"/>
      <c r="H195" s="207">
        <v>13</v>
      </c>
      <c r="I195" s="208"/>
      <c r="J195" s="203"/>
      <c r="K195" s="203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142</v>
      </c>
      <c r="AU195" s="213" t="s">
        <v>87</v>
      </c>
      <c r="AV195" s="13" t="s">
        <v>87</v>
      </c>
      <c r="AW195" s="13" t="s">
        <v>32</v>
      </c>
      <c r="AX195" s="13" t="s">
        <v>77</v>
      </c>
      <c r="AY195" s="213" t="s">
        <v>134</v>
      </c>
    </row>
    <row r="196" spans="1:65" s="13" customFormat="1" ht="11.25">
      <c r="B196" s="202"/>
      <c r="C196" s="203"/>
      <c r="D196" s="204" t="s">
        <v>142</v>
      </c>
      <c r="E196" s="205" t="s">
        <v>1</v>
      </c>
      <c r="F196" s="206" t="s">
        <v>274</v>
      </c>
      <c r="G196" s="203"/>
      <c r="H196" s="207">
        <v>20.3</v>
      </c>
      <c r="I196" s="208"/>
      <c r="J196" s="203"/>
      <c r="K196" s="203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142</v>
      </c>
      <c r="AU196" s="213" t="s">
        <v>87</v>
      </c>
      <c r="AV196" s="13" t="s">
        <v>87</v>
      </c>
      <c r="AW196" s="13" t="s">
        <v>32</v>
      </c>
      <c r="AX196" s="13" t="s">
        <v>77</v>
      </c>
      <c r="AY196" s="213" t="s">
        <v>134</v>
      </c>
    </row>
    <row r="197" spans="1:65" s="13" customFormat="1" ht="11.25">
      <c r="B197" s="202"/>
      <c r="C197" s="203"/>
      <c r="D197" s="204" t="s">
        <v>142</v>
      </c>
      <c r="E197" s="205" t="s">
        <v>1</v>
      </c>
      <c r="F197" s="206" t="s">
        <v>275</v>
      </c>
      <c r="G197" s="203"/>
      <c r="H197" s="207">
        <v>5.0759999999999996</v>
      </c>
      <c r="I197" s="208"/>
      <c r="J197" s="203"/>
      <c r="K197" s="203"/>
      <c r="L197" s="209"/>
      <c r="M197" s="210"/>
      <c r="N197" s="211"/>
      <c r="O197" s="211"/>
      <c r="P197" s="211"/>
      <c r="Q197" s="211"/>
      <c r="R197" s="211"/>
      <c r="S197" s="211"/>
      <c r="T197" s="212"/>
      <c r="AT197" s="213" t="s">
        <v>142</v>
      </c>
      <c r="AU197" s="213" t="s">
        <v>87</v>
      </c>
      <c r="AV197" s="13" t="s">
        <v>87</v>
      </c>
      <c r="AW197" s="13" t="s">
        <v>32</v>
      </c>
      <c r="AX197" s="13" t="s">
        <v>77</v>
      </c>
      <c r="AY197" s="213" t="s">
        <v>134</v>
      </c>
    </row>
    <row r="198" spans="1:65" s="14" customFormat="1" ht="11.25">
      <c r="B198" s="214"/>
      <c r="C198" s="215"/>
      <c r="D198" s="204" t="s">
        <v>142</v>
      </c>
      <c r="E198" s="216" t="s">
        <v>1</v>
      </c>
      <c r="F198" s="217" t="s">
        <v>158</v>
      </c>
      <c r="G198" s="215"/>
      <c r="H198" s="218">
        <v>38.375999999999998</v>
      </c>
      <c r="I198" s="219"/>
      <c r="J198" s="215"/>
      <c r="K198" s="215"/>
      <c r="L198" s="220"/>
      <c r="M198" s="221"/>
      <c r="N198" s="222"/>
      <c r="O198" s="222"/>
      <c r="P198" s="222"/>
      <c r="Q198" s="222"/>
      <c r="R198" s="222"/>
      <c r="S198" s="222"/>
      <c r="T198" s="223"/>
      <c r="AT198" s="224" t="s">
        <v>142</v>
      </c>
      <c r="AU198" s="224" t="s">
        <v>87</v>
      </c>
      <c r="AV198" s="14" t="s">
        <v>140</v>
      </c>
      <c r="AW198" s="14" t="s">
        <v>32</v>
      </c>
      <c r="AX198" s="14" t="s">
        <v>85</v>
      </c>
      <c r="AY198" s="224" t="s">
        <v>134</v>
      </c>
    </row>
    <row r="199" spans="1:65" s="2" customFormat="1" ht="21.75" customHeight="1">
      <c r="A199" s="35"/>
      <c r="B199" s="36"/>
      <c r="C199" s="188" t="s">
        <v>276</v>
      </c>
      <c r="D199" s="188" t="s">
        <v>136</v>
      </c>
      <c r="E199" s="189" t="s">
        <v>277</v>
      </c>
      <c r="F199" s="190" t="s">
        <v>278</v>
      </c>
      <c r="G199" s="191" t="s">
        <v>168</v>
      </c>
      <c r="H199" s="192">
        <v>253.54</v>
      </c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42</v>
      </c>
      <c r="O199" s="7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140</v>
      </c>
      <c r="AT199" s="200" t="s">
        <v>136</v>
      </c>
      <c r="AU199" s="200" t="s">
        <v>87</v>
      </c>
      <c r="AY199" s="18" t="s">
        <v>134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85</v>
      </c>
      <c r="BK199" s="201">
        <f>ROUND(I199*H199,2)</f>
        <v>0</v>
      </c>
      <c r="BL199" s="18" t="s">
        <v>140</v>
      </c>
      <c r="BM199" s="200" t="s">
        <v>279</v>
      </c>
    </row>
    <row r="200" spans="1:65" s="2" customFormat="1" ht="16.5" customHeight="1">
      <c r="A200" s="35"/>
      <c r="B200" s="36"/>
      <c r="C200" s="188" t="s">
        <v>280</v>
      </c>
      <c r="D200" s="188" t="s">
        <v>136</v>
      </c>
      <c r="E200" s="189" t="s">
        <v>281</v>
      </c>
      <c r="F200" s="190" t="s">
        <v>282</v>
      </c>
      <c r="G200" s="191" t="s">
        <v>168</v>
      </c>
      <c r="H200" s="192">
        <v>171.93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42</v>
      </c>
      <c r="O200" s="72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140</v>
      </c>
      <c r="AT200" s="200" t="s">
        <v>136</v>
      </c>
      <c r="AU200" s="200" t="s">
        <v>87</v>
      </c>
      <c r="AY200" s="18" t="s">
        <v>134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85</v>
      </c>
      <c r="BK200" s="201">
        <f>ROUND(I200*H200,2)</f>
        <v>0</v>
      </c>
      <c r="BL200" s="18" t="s">
        <v>140</v>
      </c>
      <c r="BM200" s="200" t="s">
        <v>283</v>
      </c>
    </row>
    <row r="201" spans="1:65" s="2" customFormat="1" ht="21.75" customHeight="1">
      <c r="A201" s="35"/>
      <c r="B201" s="36"/>
      <c r="C201" s="246" t="s">
        <v>284</v>
      </c>
      <c r="D201" s="246" t="s">
        <v>264</v>
      </c>
      <c r="E201" s="247" t="s">
        <v>285</v>
      </c>
      <c r="F201" s="248" t="s">
        <v>286</v>
      </c>
      <c r="G201" s="249" t="s">
        <v>150</v>
      </c>
      <c r="H201" s="250">
        <v>4</v>
      </c>
      <c r="I201" s="251"/>
      <c r="J201" s="252">
        <f>ROUND(I201*H201,2)</f>
        <v>0</v>
      </c>
      <c r="K201" s="253"/>
      <c r="L201" s="254"/>
      <c r="M201" s="255" t="s">
        <v>1</v>
      </c>
      <c r="N201" s="256" t="s">
        <v>42</v>
      </c>
      <c r="O201" s="72"/>
      <c r="P201" s="198">
        <f>O201*H201</f>
        <v>0</v>
      </c>
      <c r="Q201" s="198">
        <v>9.7000000000000003E-2</v>
      </c>
      <c r="R201" s="198">
        <f>Q201*H201</f>
        <v>0.38800000000000001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184</v>
      </c>
      <c r="AT201" s="200" t="s">
        <v>264</v>
      </c>
      <c r="AU201" s="200" t="s">
        <v>87</v>
      </c>
      <c r="AY201" s="18" t="s">
        <v>134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85</v>
      </c>
      <c r="BK201" s="201">
        <f>ROUND(I201*H201,2)</f>
        <v>0</v>
      </c>
      <c r="BL201" s="18" t="s">
        <v>140</v>
      </c>
      <c r="BM201" s="200" t="s">
        <v>287</v>
      </c>
    </row>
    <row r="202" spans="1:65" s="2" customFormat="1" ht="16.5" customHeight="1">
      <c r="A202" s="35"/>
      <c r="B202" s="36"/>
      <c r="C202" s="246" t="s">
        <v>288</v>
      </c>
      <c r="D202" s="246" t="s">
        <v>264</v>
      </c>
      <c r="E202" s="247" t="s">
        <v>289</v>
      </c>
      <c r="F202" s="248" t="s">
        <v>290</v>
      </c>
      <c r="G202" s="249" t="s">
        <v>291</v>
      </c>
      <c r="H202" s="250">
        <v>8</v>
      </c>
      <c r="I202" s="251"/>
      <c r="J202" s="252">
        <f>ROUND(I202*H202,2)</f>
        <v>0</v>
      </c>
      <c r="K202" s="253"/>
      <c r="L202" s="254"/>
      <c r="M202" s="255" t="s">
        <v>1</v>
      </c>
      <c r="N202" s="256" t="s">
        <v>42</v>
      </c>
      <c r="O202" s="72"/>
      <c r="P202" s="198">
        <f>O202*H202</f>
        <v>0</v>
      </c>
      <c r="Q202" s="198">
        <v>9.5999999999999992E-3</v>
      </c>
      <c r="R202" s="198">
        <f>Q202*H202</f>
        <v>7.6799999999999993E-2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184</v>
      </c>
      <c r="AT202" s="200" t="s">
        <v>264</v>
      </c>
      <c r="AU202" s="200" t="s">
        <v>87</v>
      </c>
      <c r="AY202" s="18" t="s">
        <v>134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85</v>
      </c>
      <c r="BK202" s="201">
        <f>ROUND(I202*H202,2)</f>
        <v>0</v>
      </c>
      <c r="BL202" s="18" t="s">
        <v>140</v>
      </c>
      <c r="BM202" s="200" t="s">
        <v>292</v>
      </c>
    </row>
    <row r="203" spans="1:65" s="12" customFormat="1" ht="22.9" customHeight="1">
      <c r="B203" s="172"/>
      <c r="C203" s="173"/>
      <c r="D203" s="174" t="s">
        <v>76</v>
      </c>
      <c r="E203" s="186" t="s">
        <v>140</v>
      </c>
      <c r="F203" s="186" t="s">
        <v>293</v>
      </c>
      <c r="G203" s="173"/>
      <c r="H203" s="173"/>
      <c r="I203" s="176"/>
      <c r="J203" s="187">
        <f>BK203</f>
        <v>0</v>
      </c>
      <c r="K203" s="173"/>
      <c r="L203" s="178"/>
      <c r="M203" s="179"/>
      <c r="N203" s="180"/>
      <c r="O203" s="180"/>
      <c r="P203" s="181">
        <f>SUM(P204:P214)</f>
        <v>0</v>
      </c>
      <c r="Q203" s="180"/>
      <c r="R203" s="181">
        <f>SUM(R204:R214)</f>
        <v>1.7891999999999998E-2</v>
      </c>
      <c r="S203" s="180"/>
      <c r="T203" s="182">
        <f>SUM(T204:T214)</f>
        <v>0</v>
      </c>
      <c r="AR203" s="183" t="s">
        <v>85</v>
      </c>
      <c r="AT203" s="184" t="s">
        <v>76</v>
      </c>
      <c r="AU203" s="184" t="s">
        <v>85</v>
      </c>
      <c r="AY203" s="183" t="s">
        <v>134</v>
      </c>
      <c r="BK203" s="185">
        <f>SUM(BK204:BK214)</f>
        <v>0</v>
      </c>
    </row>
    <row r="204" spans="1:65" s="2" customFormat="1" ht="16.5" customHeight="1">
      <c r="A204" s="35"/>
      <c r="B204" s="36"/>
      <c r="C204" s="188" t="s">
        <v>294</v>
      </c>
      <c r="D204" s="188" t="s">
        <v>136</v>
      </c>
      <c r="E204" s="189" t="s">
        <v>295</v>
      </c>
      <c r="F204" s="190" t="s">
        <v>296</v>
      </c>
      <c r="G204" s="191" t="s">
        <v>168</v>
      </c>
      <c r="H204" s="192">
        <v>15.29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42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140</v>
      </c>
      <c r="AT204" s="200" t="s">
        <v>136</v>
      </c>
      <c r="AU204" s="200" t="s">
        <v>87</v>
      </c>
      <c r="AY204" s="18" t="s">
        <v>134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85</v>
      </c>
      <c r="BK204" s="201">
        <f>ROUND(I204*H204,2)</f>
        <v>0</v>
      </c>
      <c r="BL204" s="18" t="s">
        <v>140</v>
      </c>
      <c r="BM204" s="200" t="s">
        <v>297</v>
      </c>
    </row>
    <row r="205" spans="1:65" s="2" customFormat="1" ht="21.75" customHeight="1">
      <c r="A205" s="35"/>
      <c r="B205" s="36"/>
      <c r="C205" s="188" t="s">
        <v>298</v>
      </c>
      <c r="D205" s="188" t="s">
        <v>136</v>
      </c>
      <c r="E205" s="189" t="s">
        <v>299</v>
      </c>
      <c r="F205" s="190" t="s">
        <v>300</v>
      </c>
      <c r="G205" s="191" t="s">
        <v>168</v>
      </c>
      <c r="H205" s="192">
        <v>0.14599999999999999</v>
      </c>
      <c r="I205" s="193"/>
      <c r="J205" s="194">
        <f>ROUND(I205*H205,2)</f>
        <v>0</v>
      </c>
      <c r="K205" s="195"/>
      <c r="L205" s="40"/>
      <c r="M205" s="196" t="s">
        <v>1</v>
      </c>
      <c r="N205" s="197" t="s">
        <v>42</v>
      </c>
      <c r="O205" s="72"/>
      <c r="P205" s="198">
        <f>O205*H205</f>
        <v>0</v>
      </c>
      <c r="Q205" s="198">
        <v>0</v>
      </c>
      <c r="R205" s="198">
        <f>Q205*H205</f>
        <v>0</v>
      </c>
      <c r="S205" s="198">
        <v>0</v>
      </c>
      <c r="T205" s="19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0" t="s">
        <v>140</v>
      </c>
      <c r="AT205" s="200" t="s">
        <v>136</v>
      </c>
      <c r="AU205" s="200" t="s">
        <v>87</v>
      </c>
      <c r="AY205" s="18" t="s">
        <v>134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8" t="s">
        <v>85</v>
      </c>
      <c r="BK205" s="201">
        <f>ROUND(I205*H205,2)</f>
        <v>0</v>
      </c>
      <c r="BL205" s="18" t="s">
        <v>140</v>
      </c>
      <c r="BM205" s="200" t="s">
        <v>301</v>
      </c>
    </row>
    <row r="206" spans="1:65" s="13" customFormat="1" ht="11.25">
      <c r="B206" s="202"/>
      <c r="C206" s="203"/>
      <c r="D206" s="204" t="s">
        <v>142</v>
      </c>
      <c r="E206" s="205" t="s">
        <v>1</v>
      </c>
      <c r="F206" s="206" t="s">
        <v>302</v>
      </c>
      <c r="G206" s="203"/>
      <c r="H206" s="207">
        <v>0.14599999999999999</v>
      </c>
      <c r="I206" s="208"/>
      <c r="J206" s="203"/>
      <c r="K206" s="203"/>
      <c r="L206" s="209"/>
      <c r="M206" s="210"/>
      <c r="N206" s="211"/>
      <c r="O206" s="211"/>
      <c r="P206" s="211"/>
      <c r="Q206" s="211"/>
      <c r="R206" s="211"/>
      <c r="S206" s="211"/>
      <c r="T206" s="212"/>
      <c r="AT206" s="213" t="s">
        <v>142</v>
      </c>
      <c r="AU206" s="213" t="s">
        <v>87</v>
      </c>
      <c r="AV206" s="13" t="s">
        <v>87</v>
      </c>
      <c r="AW206" s="13" t="s">
        <v>32</v>
      </c>
      <c r="AX206" s="13" t="s">
        <v>85</v>
      </c>
      <c r="AY206" s="213" t="s">
        <v>134</v>
      </c>
    </row>
    <row r="207" spans="1:65" s="2" customFormat="1" ht="21.75" customHeight="1">
      <c r="A207" s="35"/>
      <c r="B207" s="36"/>
      <c r="C207" s="188" t="s">
        <v>303</v>
      </c>
      <c r="D207" s="188" t="s">
        <v>136</v>
      </c>
      <c r="E207" s="189" t="s">
        <v>304</v>
      </c>
      <c r="F207" s="190" t="s">
        <v>305</v>
      </c>
      <c r="G207" s="191" t="s">
        <v>168</v>
      </c>
      <c r="H207" s="192">
        <v>0.25</v>
      </c>
      <c r="I207" s="193"/>
      <c r="J207" s="194">
        <f>ROUND(I207*H207,2)</f>
        <v>0</v>
      </c>
      <c r="K207" s="195"/>
      <c r="L207" s="40"/>
      <c r="M207" s="196" t="s">
        <v>1</v>
      </c>
      <c r="N207" s="197" t="s">
        <v>42</v>
      </c>
      <c r="O207" s="72"/>
      <c r="P207" s="198">
        <f>O207*H207</f>
        <v>0</v>
      </c>
      <c r="Q207" s="198">
        <v>0</v>
      </c>
      <c r="R207" s="198">
        <f>Q207*H207</f>
        <v>0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140</v>
      </c>
      <c r="AT207" s="200" t="s">
        <v>136</v>
      </c>
      <c r="AU207" s="200" t="s">
        <v>87</v>
      </c>
      <c r="AY207" s="18" t="s">
        <v>134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85</v>
      </c>
      <c r="BK207" s="201">
        <f>ROUND(I207*H207,2)</f>
        <v>0</v>
      </c>
      <c r="BL207" s="18" t="s">
        <v>140</v>
      </c>
      <c r="BM207" s="200" t="s">
        <v>306</v>
      </c>
    </row>
    <row r="208" spans="1:65" s="13" customFormat="1" ht="11.25">
      <c r="B208" s="202"/>
      <c r="C208" s="203"/>
      <c r="D208" s="204" t="s">
        <v>142</v>
      </c>
      <c r="E208" s="205" t="s">
        <v>1</v>
      </c>
      <c r="F208" s="206" t="s">
        <v>307</v>
      </c>
      <c r="G208" s="203"/>
      <c r="H208" s="207">
        <v>0.12</v>
      </c>
      <c r="I208" s="208"/>
      <c r="J208" s="203"/>
      <c r="K208" s="203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142</v>
      </c>
      <c r="AU208" s="213" t="s">
        <v>87</v>
      </c>
      <c r="AV208" s="13" t="s">
        <v>87</v>
      </c>
      <c r="AW208" s="13" t="s">
        <v>32</v>
      </c>
      <c r="AX208" s="13" t="s">
        <v>77</v>
      </c>
      <c r="AY208" s="213" t="s">
        <v>134</v>
      </c>
    </row>
    <row r="209" spans="1:65" s="13" customFormat="1" ht="11.25">
      <c r="B209" s="202"/>
      <c r="C209" s="203"/>
      <c r="D209" s="204" t="s">
        <v>142</v>
      </c>
      <c r="E209" s="205" t="s">
        <v>1</v>
      </c>
      <c r="F209" s="206" t="s">
        <v>308</v>
      </c>
      <c r="G209" s="203"/>
      <c r="H209" s="207">
        <v>0.13</v>
      </c>
      <c r="I209" s="208"/>
      <c r="J209" s="203"/>
      <c r="K209" s="203"/>
      <c r="L209" s="209"/>
      <c r="M209" s="210"/>
      <c r="N209" s="211"/>
      <c r="O209" s="211"/>
      <c r="P209" s="211"/>
      <c r="Q209" s="211"/>
      <c r="R209" s="211"/>
      <c r="S209" s="211"/>
      <c r="T209" s="212"/>
      <c r="AT209" s="213" t="s">
        <v>142</v>
      </c>
      <c r="AU209" s="213" t="s">
        <v>87</v>
      </c>
      <c r="AV209" s="13" t="s">
        <v>87</v>
      </c>
      <c r="AW209" s="13" t="s">
        <v>32</v>
      </c>
      <c r="AX209" s="13" t="s">
        <v>77</v>
      </c>
      <c r="AY209" s="213" t="s">
        <v>134</v>
      </c>
    </row>
    <row r="210" spans="1:65" s="14" customFormat="1" ht="11.25">
      <c r="B210" s="214"/>
      <c r="C210" s="215"/>
      <c r="D210" s="204" t="s">
        <v>142</v>
      </c>
      <c r="E210" s="216" t="s">
        <v>1</v>
      </c>
      <c r="F210" s="217" t="s">
        <v>158</v>
      </c>
      <c r="G210" s="215"/>
      <c r="H210" s="218">
        <v>0.25</v>
      </c>
      <c r="I210" s="219"/>
      <c r="J210" s="215"/>
      <c r="K210" s="215"/>
      <c r="L210" s="220"/>
      <c r="M210" s="221"/>
      <c r="N210" s="222"/>
      <c r="O210" s="222"/>
      <c r="P210" s="222"/>
      <c r="Q210" s="222"/>
      <c r="R210" s="222"/>
      <c r="S210" s="222"/>
      <c r="T210" s="223"/>
      <c r="AT210" s="224" t="s">
        <v>142</v>
      </c>
      <c r="AU210" s="224" t="s">
        <v>87</v>
      </c>
      <c r="AV210" s="14" t="s">
        <v>140</v>
      </c>
      <c r="AW210" s="14" t="s">
        <v>32</v>
      </c>
      <c r="AX210" s="14" t="s">
        <v>85</v>
      </c>
      <c r="AY210" s="224" t="s">
        <v>134</v>
      </c>
    </row>
    <row r="211" spans="1:65" s="2" customFormat="1" ht="16.5" customHeight="1">
      <c r="A211" s="35"/>
      <c r="B211" s="36"/>
      <c r="C211" s="188" t="s">
        <v>309</v>
      </c>
      <c r="D211" s="188" t="s">
        <v>136</v>
      </c>
      <c r="E211" s="189" t="s">
        <v>310</v>
      </c>
      <c r="F211" s="190" t="s">
        <v>311</v>
      </c>
      <c r="G211" s="191" t="s">
        <v>139</v>
      </c>
      <c r="H211" s="192">
        <v>2.8</v>
      </c>
      <c r="I211" s="193"/>
      <c r="J211" s="194">
        <f>ROUND(I211*H211,2)</f>
        <v>0</v>
      </c>
      <c r="K211" s="195"/>
      <c r="L211" s="40"/>
      <c r="M211" s="196" t="s">
        <v>1</v>
      </c>
      <c r="N211" s="197" t="s">
        <v>42</v>
      </c>
      <c r="O211" s="72"/>
      <c r="P211" s="198">
        <f>O211*H211</f>
        <v>0</v>
      </c>
      <c r="Q211" s="198">
        <v>6.3899999999999998E-3</v>
      </c>
      <c r="R211" s="198">
        <f>Q211*H211</f>
        <v>1.7891999999999998E-2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140</v>
      </c>
      <c r="AT211" s="200" t="s">
        <v>136</v>
      </c>
      <c r="AU211" s="200" t="s">
        <v>87</v>
      </c>
      <c r="AY211" s="18" t="s">
        <v>134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85</v>
      </c>
      <c r="BK211" s="201">
        <f>ROUND(I211*H211,2)</f>
        <v>0</v>
      </c>
      <c r="BL211" s="18" t="s">
        <v>140</v>
      </c>
      <c r="BM211" s="200" t="s">
        <v>312</v>
      </c>
    </row>
    <row r="212" spans="1:65" s="13" customFormat="1" ht="11.25">
      <c r="B212" s="202"/>
      <c r="C212" s="203"/>
      <c r="D212" s="204" t="s">
        <v>142</v>
      </c>
      <c r="E212" s="205" t="s">
        <v>1</v>
      </c>
      <c r="F212" s="206" t="s">
        <v>313</v>
      </c>
      <c r="G212" s="203"/>
      <c r="H212" s="207">
        <v>1.3</v>
      </c>
      <c r="I212" s="208"/>
      <c r="J212" s="203"/>
      <c r="K212" s="203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142</v>
      </c>
      <c r="AU212" s="213" t="s">
        <v>87</v>
      </c>
      <c r="AV212" s="13" t="s">
        <v>87</v>
      </c>
      <c r="AW212" s="13" t="s">
        <v>32</v>
      </c>
      <c r="AX212" s="13" t="s">
        <v>77</v>
      </c>
      <c r="AY212" s="213" t="s">
        <v>134</v>
      </c>
    </row>
    <row r="213" spans="1:65" s="13" customFormat="1" ht="11.25">
      <c r="B213" s="202"/>
      <c r="C213" s="203"/>
      <c r="D213" s="204" t="s">
        <v>142</v>
      </c>
      <c r="E213" s="205" t="s">
        <v>1</v>
      </c>
      <c r="F213" s="206" t="s">
        <v>314</v>
      </c>
      <c r="G213" s="203"/>
      <c r="H213" s="207">
        <v>1.5</v>
      </c>
      <c r="I213" s="208"/>
      <c r="J213" s="203"/>
      <c r="K213" s="203"/>
      <c r="L213" s="209"/>
      <c r="M213" s="210"/>
      <c r="N213" s="211"/>
      <c r="O213" s="211"/>
      <c r="P213" s="211"/>
      <c r="Q213" s="211"/>
      <c r="R213" s="211"/>
      <c r="S213" s="211"/>
      <c r="T213" s="212"/>
      <c r="AT213" s="213" t="s">
        <v>142</v>
      </c>
      <c r="AU213" s="213" t="s">
        <v>87</v>
      </c>
      <c r="AV213" s="13" t="s">
        <v>87</v>
      </c>
      <c r="AW213" s="13" t="s">
        <v>32</v>
      </c>
      <c r="AX213" s="13" t="s">
        <v>77</v>
      </c>
      <c r="AY213" s="213" t="s">
        <v>134</v>
      </c>
    </row>
    <row r="214" spans="1:65" s="14" customFormat="1" ht="11.25">
      <c r="B214" s="214"/>
      <c r="C214" s="215"/>
      <c r="D214" s="204" t="s">
        <v>142</v>
      </c>
      <c r="E214" s="216" t="s">
        <v>1</v>
      </c>
      <c r="F214" s="217" t="s">
        <v>158</v>
      </c>
      <c r="G214" s="215"/>
      <c r="H214" s="218">
        <v>2.8</v>
      </c>
      <c r="I214" s="219"/>
      <c r="J214" s="215"/>
      <c r="K214" s="215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142</v>
      </c>
      <c r="AU214" s="224" t="s">
        <v>87</v>
      </c>
      <c r="AV214" s="14" t="s">
        <v>140</v>
      </c>
      <c r="AW214" s="14" t="s">
        <v>32</v>
      </c>
      <c r="AX214" s="14" t="s">
        <v>85</v>
      </c>
      <c r="AY214" s="224" t="s">
        <v>134</v>
      </c>
    </row>
    <row r="215" spans="1:65" s="12" customFormat="1" ht="22.9" customHeight="1">
      <c r="B215" s="172"/>
      <c r="C215" s="173"/>
      <c r="D215" s="174" t="s">
        <v>76</v>
      </c>
      <c r="E215" s="186" t="s">
        <v>159</v>
      </c>
      <c r="F215" s="186" t="s">
        <v>315</v>
      </c>
      <c r="G215" s="173"/>
      <c r="H215" s="173"/>
      <c r="I215" s="176"/>
      <c r="J215" s="187">
        <f>BK215</f>
        <v>0</v>
      </c>
      <c r="K215" s="173"/>
      <c r="L215" s="178"/>
      <c r="M215" s="179"/>
      <c r="N215" s="180"/>
      <c r="O215" s="180"/>
      <c r="P215" s="181">
        <f>SUM(P216:P225)</f>
        <v>0</v>
      </c>
      <c r="Q215" s="180"/>
      <c r="R215" s="181">
        <f>SUM(R216:R225)</f>
        <v>0.42180000000000001</v>
      </c>
      <c r="S215" s="180"/>
      <c r="T215" s="182">
        <f>SUM(T216:T225)</f>
        <v>0</v>
      </c>
      <c r="AR215" s="183" t="s">
        <v>85</v>
      </c>
      <c r="AT215" s="184" t="s">
        <v>76</v>
      </c>
      <c r="AU215" s="184" t="s">
        <v>85</v>
      </c>
      <c r="AY215" s="183" t="s">
        <v>134</v>
      </c>
      <c r="BK215" s="185">
        <f>SUM(BK216:BK225)</f>
        <v>0</v>
      </c>
    </row>
    <row r="216" spans="1:65" s="2" customFormat="1" ht="16.5" customHeight="1">
      <c r="A216" s="35"/>
      <c r="B216" s="36"/>
      <c r="C216" s="188" t="s">
        <v>316</v>
      </c>
      <c r="D216" s="188" t="s">
        <v>136</v>
      </c>
      <c r="E216" s="189" t="s">
        <v>317</v>
      </c>
      <c r="F216" s="190" t="s">
        <v>318</v>
      </c>
      <c r="G216" s="191" t="s">
        <v>139</v>
      </c>
      <c r="H216" s="192">
        <v>13</v>
      </c>
      <c r="I216" s="193"/>
      <c r="J216" s="194">
        <f>ROUND(I216*H216,2)</f>
        <v>0</v>
      </c>
      <c r="K216" s="195"/>
      <c r="L216" s="40"/>
      <c r="M216" s="196" t="s">
        <v>1</v>
      </c>
      <c r="N216" s="197" t="s">
        <v>42</v>
      </c>
      <c r="O216" s="72"/>
      <c r="P216" s="198">
        <f>O216*H216</f>
        <v>0</v>
      </c>
      <c r="Q216" s="198">
        <v>0</v>
      </c>
      <c r="R216" s="198">
        <f>Q216*H216</f>
        <v>0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140</v>
      </c>
      <c r="AT216" s="200" t="s">
        <v>136</v>
      </c>
      <c r="AU216" s="200" t="s">
        <v>87</v>
      </c>
      <c r="AY216" s="18" t="s">
        <v>134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85</v>
      </c>
      <c r="BK216" s="201">
        <f>ROUND(I216*H216,2)</f>
        <v>0</v>
      </c>
      <c r="BL216" s="18" t="s">
        <v>140</v>
      </c>
      <c r="BM216" s="200" t="s">
        <v>319</v>
      </c>
    </row>
    <row r="217" spans="1:65" s="13" customFormat="1" ht="11.25">
      <c r="B217" s="202"/>
      <c r="C217" s="203"/>
      <c r="D217" s="204" t="s">
        <v>142</v>
      </c>
      <c r="E217" s="205" t="s">
        <v>1</v>
      </c>
      <c r="F217" s="206" t="s">
        <v>143</v>
      </c>
      <c r="G217" s="203"/>
      <c r="H217" s="207">
        <v>13</v>
      </c>
      <c r="I217" s="208"/>
      <c r="J217" s="203"/>
      <c r="K217" s="203"/>
      <c r="L217" s="209"/>
      <c r="M217" s="210"/>
      <c r="N217" s="211"/>
      <c r="O217" s="211"/>
      <c r="P217" s="211"/>
      <c r="Q217" s="211"/>
      <c r="R217" s="211"/>
      <c r="S217" s="211"/>
      <c r="T217" s="212"/>
      <c r="AT217" s="213" t="s">
        <v>142</v>
      </c>
      <c r="AU217" s="213" t="s">
        <v>87</v>
      </c>
      <c r="AV217" s="13" t="s">
        <v>87</v>
      </c>
      <c r="AW217" s="13" t="s">
        <v>32</v>
      </c>
      <c r="AX217" s="13" t="s">
        <v>85</v>
      </c>
      <c r="AY217" s="213" t="s">
        <v>134</v>
      </c>
    </row>
    <row r="218" spans="1:65" s="2" customFormat="1" ht="33" customHeight="1">
      <c r="A218" s="35"/>
      <c r="B218" s="36"/>
      <c r="C218" s="188" t="s">
        <v>320</v>
      </c>
      <c r="D218" s="188" t="s">
        <v>136</v>
      </c>
      <c r="E218" s="189" t="s">
        <v>321</v>
      </c>
      <c r="F218" s="190" t="s">
        <v>322</v>
      </c>
      <c r="G218" s="191" t="s">
        <v>139</v>
      </c>
      <c r="H218" s="192">
        <v>13</v>
      </c>
      <c r="I218" s="193"/>
      <c r="J218" s="194">
        <f>ROUND(I218*H218,2)</f>
        <v>0</v>
      </c>
      <c r="K218" s="195"/>
      <c r="L218" s="40"/>
      <c r="M218" s="196" t="s">
        <v>1</v>
      </c>
      <c r="N218" s="197" t="s">
        <v>42</v>
      </c>
      <c r="O218" s="72"/>
      <c r="P218" s="198">
        <f>O218*H218</f>
        <v>0</v>
      </c>
      <c r="Q218" s="198">
        <v>0</v>
      </c>
      <c r="R218" s="198">
        <f>Q218*H218</f>
        <v>0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140</v>
      </c>
      <c r="AT218" s="200" t="s">
        <v>136</v>
      </c>
      <c r="AU218" s="200" t="s">
        <v>87</v>
      </c>
      <c r="AY218" s="18" t="s">
        <v>134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85</v>
      </c>
      <c r="BK218" s="201">
        <f>ROUND(I218*H218,2)</f>
        <v>0</v>
      </c>
      <c r="BL218" s="18" t="s">
        <v>140</v>
      </c>
      <c r="BM218" s="200" t="s">
        <v>323</v>
      </c>
    </row>
    <row r="219" spans="1:65" s="2" customFormat="1" ht="21.75" customHeight="1">
      <c r="A219" s="35"/>
      <c r="B219" s="36"/>
      <c r="C219" s="188" t="s">
        <v>324</v>
      </c>
      <c r="D219" s="188" t="s">
        <v>136</v>
      </c>
      <c r="E219" s="189" t="s">
        <v>325</v>
      </c>
      <c r="F219" s="190" t="s">
        <v>326</v>
      </c>
      <c r="G219" s="191" t="s">
        <v>139</v>
      </c>
      <c r="H219" s="192">
        <v>13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42</v>
      </c>
      <c r="O219" s="72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140</v>
      </c>
      <c r="AT219" s="200" t="s">
        <v>136</v>
      </c>
      <c r="AU219" s="200" t="s">
        <v>87</v>
      </c>
      <c r="AY219" s="18" t="s">
        <v>134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85</v>
      </c>
      <c r="BK219" s="201">
        <f>ROUND(I219*H219,2)</f>
        <v>0</v>
      </c>
      <c r="BL219" s="18" t="s">
        <v>140</v>
      </c>
      <c r="BM219" s="200" t="s">
        <v>327</v>
      </c>
    </row>
    <row r="220" spans="1:65" s="2" customFormat="1" ht="21.75" customHeight="1">
      <c r="A220" s="35"/>
      <c r="B220" s="36"/>
      <c r="C220" s="188" t="s">
        <v>328</v>
      </c>
      <c r="D220" s="188" t="s">
        <v>136</v>
      </c>
      <c r="E220" s="189" t="s">
        <v>329</v>
      </c>
      <c r="F220" s="190" t="s">
        <v>330</v>
      </c>
      <c r="G220" s="191" t="s">
        <v>139</v>
      </c>
      <c r="H220" s="192">
        <v>13</v>
      </c>
      <c r="I220" s="193"/>
      <c r="J220" s="194">
        <f>ROUND(I220*H220,2)</f>
        <v>0</v>
      </c>
      <c r="K220" s="195"/>
      <c r="L220" s="40"/>
      <c r="M220" s="196" t="s">
        <v>1</v>
      </c>
      <c r="N220" s="197" t="s">
        <v>42</v>
      </c>
      <c r="O220" s="72"/>
      <c r="P220" s="198">
        <f>O220*H220</f>
        <v>0</v>
      </c>
      <c r="Q220" s="198">
        <v>0</v>
      </c>
      <c r="R220" s="198">
        <f>Q220*H220</f>
        <v>0</v>
      </c>
      <c r="S220" s="198">
        <v>0</v>
      </c>
      <c r="T220" s="19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0" t="s">
        <v>140</v>
      </c>
      <c r="AT220" s="200" t="s">
        <v>136</v>
      </c>
      <c r="AU220" s="200" t="s">
        <v>87</v>
      </c>
      <c r="AY220" s="18" t="s">
        <v>134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8" t="s">
        <v>85</v>
      </c>
      <c r="BK220" s="201">
        <f>ROUND(I220*H220,2)</f>
        <v>0</v>
      </c>
      <c r="BL220" s="18" t="s">
        <v>140</v>
      </c>
      <c r="BM220" s="200" t="s">
        <v>331</v>
      </c>
    </row>
    <row r="221" spans="1:65" s="2" customFormat="1" ht="33" customHeight="1">
      <c r="A221" s="35"/>
      <c r="B221" s="36"/>
      <c r="C221" s="188" t="s">
        <v>332</v>
      </c>
      <c r="D221" s="188" t="s">
        <v>136</v>
      </c>
      <c r="E221" s="189" t="s">
        <v>333</v>
      </c>
      <c r="F221" s="190" t="s">
        <v>334</v>
      </c>
      <c r="G221" s="191" t="s">
        <v>139</v>
      </c>
      <c r="H221" s="192">
        <v>13</v>
      </c>
      <c r="I221" s="193"/>
      <c r="J221" s="194">
        <f>ROUND(I221*H221,2)</f>
        <v>0</v>
      </c>
      <c r="K221" s="195"/>
      <c r="L221" s="40"/>
      <c r="M221" s="196" t="s">
        <v>1</v>
      </c>
      <c r="N221" s="197" t="s">
        <v>42</v>
      </c>
      <c r="O221" s="72"/>
      <c r="P221" s="198">
        <f>O221*H221</f>
        <v>0</v>
      </c>
      <c r="Q221" s="198">
        <v>0</v>
      </c>
      <c r="R221" s="198">
        <f>Q221*H221</f>
        <v>0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140</v>
      </c>
      <c r="AT221" s="200" t="s">
        <v>136</v>
      </c>
      <c r="AU221" s="200" t="s">
        <v>87</v>
      </c>
      <c r="AY221" s="18" t="s">
        <v>134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85</v>
      </c>
      <c r="BK221" s="201">
        <f>ROUND(I221*H221,2)</f>
        <v>0</v>
      </c>
      <c r="BL221" s="18" t="s">
        <v>140</v>
      </c>
      <c r="BM221" s="200" t="s">
        <v>335</v>
      </c>
    </row>
    <row r="222" spans="1:65" s="2" customFormat="1" ht="21.75" customHeight="1">
      <c r="A222" s="35"/>
      <c r="B222" s="36"/>
      <c r="C222" s="188" t="s">
        <v>336</v>
      </c>
      <c r="D222" s="188" t="s">
        <v>136</v>
      </c>
      <c r="E222" s="189" t="s">
        <v>337</v>
      </c>
      <c r="F222" s="190" t="s">
        <v>338</v>
      </c>
      <c r="G222" s="191" t="s">
        <v>139</v>
      </c>
      <c r="H222" s="192">
        <v>1</v>
      </c>
      <c r="I222" s="193"/>
      <c r="J222" s="194">
        <f>ROUND(I222*H222,2)</f>
        <v>0</v>
      </c>
      <c r="K222" s="195"/>
      <c r="L222" s="40"/>
      <c r="M222" s="196" t="s">
        <v>1</v>
      </c>
      <c r="N222" s="197" t="s">
        <v>42</v>
      </c>
      <c r="O222" s="72"/>
      <c r="P222" s="198">
        <f>O222*H222</f>
        <v>0</v>
      </c>
      <c r="Q222" s="198">
        <v>0.19536000000000001</v>
      </c>
      <c r="R222" s="198">
        <f>Q222*H222</f>
        <v>0.19536000000000001</v>
      </c>
      <c r="S222" s="198">
        <v>0</v>
      </c>
      <c r="T222" s="19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140</v>
      </c>
      <c r="AT222" s="200" t="s">
        <v>136</v>
      </c>
      <c r="AU222" s="200" t="s">
        <v>87</v>
      </c>
      <c r="AY222" s="18" t="s">
        <v>134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8" t="s">
        <v>85</v>
      </c>
      <c r="BK222" s="201">
        <f>ROUND(I222*H222,2)</f>
        <v>0</v>
      </c>
      <c r="BL222" s="18" t="s">
        <v>140</v>
      </c>
      <c r="BM222" s="200" t="s">
        <v>339</v>
      </c>
    </row>
    <row r="223" spans="1:65" s="13" customFormat="1" ht="11.25">
      <c r="B223" s="202"/>
      <c r="C223" s="203"/>
      <c r="D223" s="204" t="s">
        <v>142</v>
      </c>
      <c r="E223" s="205" t="s">
        <v>1</v>
      </c>
      <c r="F223" s="206" t="s">
        <v>340</v>
      </c>
      <c r="G223" s="203"/>
      <c r="H223" s="207">
        <v>1</v>
      </c>
      <c r="I223" s="208"/>
      <c r="J223" s="203"/>
      <c r="K223" s="203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142</v>
      </c>
      <c r="AU223" s="213" t="s">
        <v>87</v>
      </c>
      <c r="AV223" s="13" t="s">
        <v>87</v>
      </c>
      <c r="AW223" s="13" t="s">
        <v>32</v>
      </c>
      <c r="AX223" s="13" t="s">
        <v>85</v>
      </c>
      <c r="AY223" s="213" t="s">
        <v>134</v>
      </c>
    </row>
    <row r="224" spans="1:65" s="2" customFormat="1" ht="16.5" customHeight="1">
      <c r="A224" s="35"/>
      <c r="B224" s="36"/>
      <c r="C224" s="246" t="s">
        <v>341</v>
      </c>
      <c r="D224" s="246" t="s">
        <v>264</v>
      </c>
      <c r="E224" s="247" t="s">
        <v>342</v>
      </c>
      <c r="F224" s="248" t="s">
        <v>343</v>
      </c>
      <c r="G224" s="249" t="s">
        <v>139</v>
      </c>
      <c r="H224" s="250">
        <v>1.02</v>
      </c>
      <c r="I224" s="251"/>
      <c r="J224" s="252">
        <f>ROUND(I224*H224,2)</f>
        <v>0</v>
      </c>
      <c r="K224" s="253"/>
      <c r="L224" s="254"/>
      <c r="M224" s="255" t="s">
        <v>1</v>
      </c>
      <c r="N224" s="256" t="s">
        <v>42</v>
      </c>
      <c r="O224" s="72"/>
      <c r="P224" s="198">
        <f>O224*H224</f>
        <v>0</v>
      </c>
      <c r="Q224" s="198">
        <v>0.222</v>
      </c>
      <c r="R224" s="198">
        <f>Q224*H224</f>
        <v>0.22644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184</v>
      </c>
      <c r="AT224" s="200" t="s">
        <v>264</v>
      </c>
      <c r="AU224" s="200" t="s">
        <v>87</v>
      </c>
      <c r="AY224" s="18" t="s">
        <v>134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85</v>
      </c>
      <c r="BK224" s="201">
        <f>ROUND(I224*H224,2)</f>
        <v>0</v>
      </c>
      <c r="BL224" s="18" t="s">
        <v>140</v>
      </c>
      <c r="BM224" s="200" t="s">
        <v>344</v>
      </c>
    </row>
    <row r="225" spans="1:65" s="13" customFormat="1" ht="11.25">
      <c r="B225" s="202"/>
      <c r="C225" s="203"/>
      <c r="D225" s="204" t="s">
        <v>142</v>
      </c>
      <c r="E225" s="205" t="s">
        <v>1</v>
      </c>
      <c r="F225" s="206" t="s">
        <v>345</v>
      </c>
      <c r="G225" s="203"/>
      <c r="H225" s="207">
        <v>1.02</v>
      </c>
      <c r="I225" s="208"/>
      <c r="J225" s="203"/>
      <c r="K225" s="203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142</v>
      </c>
      <c r="AU225" s="213" t="s">
        <v>87</v>
      </c>
      <c r="AV225" s="13" t="s">
        <v>87</v>
      </c>
      <c r="AW225" s="13" t="s">
        <v>32</v>
      </c>
      <c r="AX225" s="13" t="s">
        <v>85</v>
      </c>
      <c r="AY225" s="213" t="s">
        <v>134</v>
      </c>
    </row>
    <row r="226" spans="1:65" s="12" customFormat="1" ht="22.9" customHeight="1">
      <c r="B226" s="172"/>
      <c r="C226" s="173"/>
      <c r="D226" s="174" t="s">
        <v>76</v>
      </c>
      <c r="E226" s="186" t="s">
        <v>184</v>
      </c>
      <c r="F226" s="186" t="s">
        <v>346</v>
      </c>
      <c r="G226" s="173"/>
      <c r="H226" s="173"/>
      <c r="I226" s="176"/>
      <c r="J226" s="187">
        <f>BK226</f>
        <v>0</v>
      </c>
      <c r="K226" s="173"/>
      <c r="L226" s="178"/>
      <c r="M226" s="179"/>
      <c r="N226" s="180"/>
      <c r="O226" s="180"/>
      <c r="P226" s="181">
        <f>SUM(P227:P263)</f>
        <v>0</v>
      </c>
      <c r="Q226" s="180"/>
      <c r="R226" s="181">
        <f>SUM(R227:R263)</f>
        <v>2.6544600599999999</v>
      </c>
      <c r="S226" s="180"/>
      <c r="T226" s="182">
        <f>SUM(T227:T263)</f>
        <v>0</v>
      </c>
      <c r="AR226" s="183" t="s">
        <v>85</v>
      </c>
      <c r="AT226" s="184" t="s">
        <v>76</v>
      </c>
      <c r="AU226" s="184" t="s">
        <v>85</v>
      </c>
      <c r="AY226" s="183" t="s">
        <v>134</v>
      </c>
      <c r="BK226" s="185">
        <f>SUM(BK227:BK263)</f>
        <v>0</v>
      </c>
    </row>
    <row r="227" spans="1:65" s="2" customFormat="1" ht="33" customHeight="1">
      <c r="A227" s="35"/>
      <c r="B227" s="36"/>
      <c r="C227" s="188" t="s">
        <v>347</v>
      </c>
      <c r="D227" s="188" t="s">
        <v>136</v>
      </c>
      <c r="E227" s="189" t="s">
        <v>348</v>
      </c>
      <c r="F227" s="190" t="s">
        <v>349</v>
      </c>
      <c r="G227" s="191" t="s">
        <v>291</v>
      </c>
      <c r="H227" s="192">
        <v>4</v>
      </c>
      <c r="I227" s="193"/>
      <c r="J227" s="194">
        <f t="shared" ref="J227:J242" si="0">ROUND(I227*H227,2)</f>
        <v>0</v>
      </c>
      <c r="K227" s="195"/>
      <c r="L227" s="40"/>
      <c r="M227" s="196" t="s">
        <v>1</v>
      </c>
      <c r="N227" s="197" t="s">
        <v>42</v>
      </c>
      <c r="O227" s="72"/>
      <c r="P227" s="198">
        <f t="shared" ref="P227:P242" si="1">O227*H227</f>
        <v>0</v>
      </c>
      <c r="Q227" s="198">
        <v>1.67E-3</v>
      </c>
      <c r="R227" s="198">
        <f t="shared" ref="R227:R242" si="2">Q227*H227</f>
        <v>6.6800000000000002E-3</v>
      </c>
      <c r="S227" s="198">
        <v>0</v>
      </c>
      <c r="T227" s="199">
        <f t="shared" ref="T227:T242" si="3"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140</v>
      </c>
      <c r="AT227" s="200" t="s">
        <v>136</v>
      </c>
      <c r="AU227" s="200" t="s">
        <v>87</v>
      </c>
      <c r="AY227" s="18" t="s">
        <v>134</v>
      </c>
      <c r="BE227" s="201">
        <f t="shared" ref="BE227:BE242" si="4">IF(N227="základní",J227,0)</f>
        <v>0</v>
      </c>
      <c r="BF227" s="201">
        <f t="shared" ref="BF227:BF242" si="5">IF(N227="snížená",J227,0)</f>
        <v>0</v>
      </c>
      <c r="BG227" s="201">
        <f t="shared" ref="BG227:BG242" si="6">IF(N227="zákl. přenesená",J227,0)</f>
        <v>0</v>
      </c>
      <c r="BH227" s="201">
        <f t="shared" ref="BH227:BH242" si="7">IF(N227="sníž. přenesená",J227,0)</f>
        <v>0</v>
      </c>
      <c r="BI227" s="201">
        <f t="shared" ref="BI227:BI242" si="8">IF(N227="nulová",J227,0)</f>
        <v>0</v>
      </c>
      <c r="BJ227" s="18" t="s">
        <v>85</v>
      </c>
      <c r="BK227" s="201">
        <f t="shared" ref="BK227:BK242" si="9">ROUND(I227*H227,2)</f>
        <v>0</v>
      </c>
      <c r="BL227" s="18" t="s">
        <v>140</v>
      </c>
      <c r="BM227" s="200" t="s">
        <v>350</v>
      </c>
    </row>
    <row r="228" spans="1:65" s="2" customFormat="1" ht="21.75" customHeight="1">
      <c r="A228" s="35"/>
      <c r="B228" s="36"/>
      <c r="C228" s="188" t="s">
        <v>351</v>
      </c>
      <c r="D228" s="188" t="s">
        <v>136</v>
      </c>
      <c r="E228" s="189" t="s">
        <v>352</v>
      </c>
      <c r="F228" s="190" t="s">
        <v>353</v>
      </c>
      <c r="G228" s="191" t="s">
        <v>291</v>
      </c>
      <c r="H228" s="192">
        <v>3</v>
      </c>
      <c r="I228" s="193"/>
      <c r="J228" s="194">
        <f t="shared" si="0"/>
        <v>0</v>
      </c>
      <c r="K228" s="195"/>
      <c r="L228" s="40"/>
      <c r="M228" s="196" t="s">
        <v>1</v>
      </c>
      <c r="N228" s="197" t="s">
        <v>42</v>
      </c>
      <c r="O228" s="72"/>
      <c r="P228" s="198">
        <f t="shared" si="1"/>
        <v>0</v>
      </c>
      <c r="Q228" s="198">
        <v>0</v>
      </c>
      <c r="R228" s="198">
        <f t="shared" si="2"/>
        <v>0</v>
      </c>
      <c r="S228" s="198">
        <v>0</v>
      </c>
      <c r="T228" s="199">
        <f t="shared" si="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140</v>
      </c>
      <c r="AT228" s="200" t="s">
        <v>136</v>
      </c>
      <c r="AU228" s="200" t="s">
        <v>87</v>
      </c>
      <c r="AY228" s="18" t="s">
        <v>134</v>
      </c>
      <c r="BE228" s="201">
        <f t="shared" si="4"/>
        <v>0</v>
      </c>
      <c r="BF228" s="201">
        <f t="shared" si="5"/>
        <v>0</v>
      </c>
      <c r="BG228" s="201">
        <f t="shared" si="6"/>
        <v>0</v>
      </c>
      <c r="BH228" s="201">
        <f t="shared" si="7"/>
        <v>0</v>
      </c>
      <c r="BI228" s="201">
        <f t="shared" si="8"/>
        <v>0</v>
      </c>
      <c r="BJ228" s="18" t="s">
        <v>85</v>
      </c>
      <c r="BK228" s="201">
        <f t="shared" si="9"/>
        <v>0</v>
      </c>
      <c r="BL228" s="18" t="s">
        <v>140</v>
      </c>
      <c r="BM228" s="200" t="s">
        <v>354</v>
      </c>
    </row>
    <row r="229" spans="1:65" s="2" customFormat="1" ht="21.75" customHeight="1">
      <c r="A229" s="35"/>
      <c r="B229" s="36"/>
      <c r="C229" s="188" t="s">
        <v>355</v>
      </c>
      <c r="D229" s="188" t="s">
        <v>136</v>
      </c>
      <c r="E229" s="189" t="s">
        <v>356</v>
      </c>
      <c r="F229" s="190" t="s">
        <v>357</v>
      </c>
      <c r="G229" s="191" t="s">
        <v>291</v>
      </c>
      <c r="H229" s="192">
        <v>2</v>
      </c>
      <c r="I229" s="193"/>
      <c r="J229" s="194">
        <f t="shared" si="0"/>
        <v>0</v>
      </c>
      <c r="K229" s="195"/>
      <c r="L229" s="40"/>
      <c r="M229" s="196" t="s">
        <v>1</v>
      </c>
      <c r="N229" s="197" t="s">
        <v>42</v>
      </c>
      <c r="O229" s="72"/>
      <c r="P229" s="198">
        <f t="shared" si="1"/>
        <v>0</v>
      </c>
      <c r="Q229" s="198">
        <v>0</v>
      </c>
      <c r="R229" s="198">
        <f t="shared" si="2"/>
        <v>0</v>
      </c>
      <c r="S229" s="198">
        <v>0</v>
      </c>
      <c r="T229" s="199">
        <f t="shared" si="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140</v>
      </c>
      <c r="AT229" s="200" t="s">
        <v>136</v>
      </c>
      <c r="AU229" s="200" t="s">
        <v>87</v>
      </c>
      <c r="AY229" s="18" t="s">
        <v>134</v>
      </c>
      <c r="BE229" s="201">
        <f t="shared" si="4"/>
        <v>0</v>
      </c>
      <c r="BF229" s="201">
        <f t="shared" si="5"/>
        <v>0</v>
      </c>
      <c r="BG229" s="201">
        <f t="shared" si="6"/>
        <v>0</v>
      </c>
      <c r="BH229" s="201">
        <f t="shared" si="7"/>
        <v>0</v>
      </c>
      <c r="BI229" s="201">
        <f t="shared" si="8"/>
        <v>0</v>
      </c>
      <c r="BJ229" s="18" t="s">
        <v>85</v>
      </c>
      <c r="BK229" s="201">
        <f t="shared" si="9"/>
        <v>0</v>
      </c>
      <c r="BL229" s="18" t="s">
        <v>140</v>
      </c>
      <c r="BM229" s="200" t="s">
        <v>358</v>
      </c>
    </row>
    <row r="230" spans="1:65" s="2" customFormat="1" ht="21.75" customHeight="1">
      <c r="A230" s="35"/>
      <c r="B230" s="36"/>
      <c r="C230" s="188" t="s">
        <v>359</v>
      </c>
      <c r="D230" s="188" t="s">
        <v>136</v>
      </c>
      <c r="E230" s="189" t="s">
        <v>360</v>
      </c>
      <c r="F230" s="190" t="s">
        <v>361</v>
      </c>
      <c r="G230" s="191" t="s">
        <v>150</v>
      </c>
      <c r="H230" s="192">
        <v>180.7</v>
      </c>
      <c r="I230" s="193"/>
      <c r="J230" s="194">
        <f t="shared" si="0"/>
        <v>0</v>
      </c>
      <c r="K230" s="195"/>
      <c r="L230" s="40"/>
      <c r="M230" s="196" t="s">
        <v>1</v>
      </c>
      <c r="N230" s="197" t="s">
        <v>42</v>
      </c>
      <c r="O230" s="72"/>
      <c r="P230" s="198">
        <f t="shared" si="1"/>
        <v>0</v>
      </c>
      <c r="Q230" s="198">
        <v>0</v>
      </c>
      <c r="R230" s="198">
        <f t="shared" si="2"/>
        <v>0</v>
      </c>
      <c r="S230" s="198">
        <v>0</v>
      </c>
      <c r="T230" s="199">
        <f t="shared" si="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140</v>
      </c>
      <c r="AT230" s="200" t="s">
        <v>136</v>
      </c>
      <c r="AU230" s="200" t="s">
        <v>87</v>
      </c>
      <c r="AY230" s="18" t="s">
        <v>134</v>
      </c>
      <c r="BE230" s="201">
        <f t="shared" si="4"/>
        <v>0</v>
      </c>
      <c r="BF230" s="201">
        <f t="shared" si="5"/>
        <v>0</v>
      </c>
      <c r="BG230" s="201">
        <f t="shared" si="6"/>
        <v>0</v>
      </c>
      <c r="BH230" s="201">
        <f t="shared" si="7"/>
        <v>0</v>
      </c>
      <c r="BI230" s="201">
        <f t="shared" si="8"/>
        <v>0</v>
      </c>
      <c r="BJ230" s="18" t="s">
        <v>85</v>
      </c>
      <c r="BK230" s="201">
        <f t="shared" si="9"/>
        <v>0</v>
      </c>
      <c r="BL230" s="18" t="s">
        <v>140</v>
      </c>
      <c r="BM230" s="200" t="s">
        <v>362</v>
      </c>
    </row>
    <row r="231" spans="1:65" s="2" customFormat="1" ht="21.75" customHeight="1">
      <c r="A231" s="35"/>
      <c r="B231" s="36"/>
      <c r="C231" s="188" t="s">
        <v>363</v>
      </c>
      <c r="D231" s="188" t="s">
        <v>136</v>
      </c>
      <c r="E231" s="189" t="s">
        <v>364</v>
      </c>
      <c r="F231" s="190" t="s">
        <v>365</v>
      </c>
      <c r="G231" s="191" t="s">
        <v>291</v>
      </c>
      <c r="H231" s="192">
        <v>27</v>
      </c>
      <c r="I231" s="193"/>
      <c r="J231" s="194">
        <f t="shared" si="0"/>
        <v>0</v>
      </c>
      <c r="K231" s="195"/>
      <c r="L231" s="40"/>
      <c r="M231" s="196" t="s">
        <v>1</v>
      </c>
      <c r="N231" s="197" t="s">
        <v>42</v>
      </c>
      <c r="O231" s="72"/>
      <c r="P231" s="198">
        <f t="shared" si="1"/>
        <v>0</v>
      </c>
      <c r="Q231" s="198">
        <v>0</v>
      </c>
      <c r="R231" s="198">
        <f t="shared" si="2"/>
        <v>0</v>
      </c>
      <c r="S231" s="198">
        <v>0</v>
      </c>
      <c r="T231" s="199">
        <f t="shared" si="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140</v>
      </c>
      <c r="AT231" s="200" t="s">
        <v>136</v>
      </c>
      <c r="AU231" s="200" t="s">
        <v>87</v>
      </c>
      <c r="AY231" s="18" t="s">
        <v>134</v>
      </c>
      <c r="BE231" s="201">
        <f t="shared" si="4"/>
        <v>0</v>
      </c>
      <c r="BF231" s="201">
        <f t="shared" si="5"/>
        <v>0</v>
      </c>
      <c r="BG231" s="201">
        <f t="shared" si="6"/>
        <v>0</v>
      </c>
      <c r="BH231" s="201">
        <f t="shared" si="7"/>
        <v>0</v>
      </c>
      <c r="BI231" s="201">
        <f t="shared" si="8"/>
        <v>0</v>
      </c>
      <c r="BJ231" s="18" t="s">
        <v>85</v>
      </c>
      <c r="BK231" s="201">
        <f t="shared" si="9"/>
        <v>0</v>
      </c>
      <c r="BL231" s="18" t="s">
        <v>140</v>
      </c>
      <c r="BM231" s="200" t="s">
        <v>366</v>
      </c>
    </row>
    <row r="232" spans="1:65" s="2" customFormat="1" ht="21.75" customHeight="1">
      <c r="A232" s="35"/>
      <c r="B232" s="36"/>
      <c r="C232" s="188" t="s">
        <v>367</v>
      </c>
      <c r="D232" s="188" t="s">
        <v>136</v>
      </c>
      <c r="E232" s="189" t="s">
        <v>368</v>
      </c>
      <c r="F232" s="190" t="s">
        <v>369</v>
      </c>
      <c r="G232" s="191" t="s">
        <v>291</v>
      </c>
      <c r="H232" s="192">
        <v>4</v>
      </c>
      <c r="I232" s="193"/>
      <c r="J232" s="194">
        <f t="shared" si="0"/>
        <v>0</v>
      </c>
      <c r="K232" s="195"/>
      <c r="L232" s="40"/>
      <c r="M232" s="196" t="s">
        <v>1</v>
      </c>
      <c r="N232" s="197" t="s">
        <v>42</v>
      </c>
      <c r="O232" s="72"/>
      <c r="P232" s="198">
        <f t="shared" si="1"/>
        <v>0</v>
      </c>
      <c r="Q232" s="198">
        <v>1.6199999999999999E-3</v>
      </c>
      <c r="R232" s="198">
        <f t="shared" si="2"/>
        <v>6.4799999999999996E-3</v>
      </c>
      <c r="S232" s="198">
        <v>0</v>
      </c>
      <c r="T232" s="199">
        <f t="shared" si="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140</v>
      </c>
      <c r="AT232" s="200" t="s">
        <v>136</v>
      </c>
      <c r="AU232" s="200" t="s">
        <v>87</v>
      </c>
      <c r="AY232" s="18" t="s">
        <v>134</v>
      </c>
      <c r="BE232" s="201">
        <f t="shared" si="4"/>
        <v>0</v>
      </c>
      <c r="BF232" s="201">
        <f t="shared" si="5"/>
        <v>0</v>
      </c>
      <c r="BG232" s="201">
        <f t="shared" si="6"/>
        <v>0</v>
      </c>
      <c r="BH232" s="201">
        <f t="shared" si="7"/>
        <v>0</v>
      </c>
      <c r="BI232" s="201">
        <f t="shared" si="8"/>
        <v>0</v>
      </c>
      <c r="BJ232" s="18" t="s">
        <v>85</v>
      </c>
      <c r="BK232" s="201">
        <f t="shared" si="9"/>
        <v>0</v>
      </c>
      <c r="BL232" s="18" t="s">
        <v>140</v>
      </c>
      <c r="BM232" s="200" t="s">
        <v>370</v>
      </c>
    </row>
    <row r="233" spans="1:65" s="2" customFormat="1" ht="16.5" customHeight="1">
      <c r="A233" s="35"/>
      <c r="B233" s="36"/>
      <c r="C233" s="188" t="s">
        <v>371</v>
      </c>
      <c r="D233" s="188" t="s">
        <v>136</v>
      </c>
      <c r="E233" s="189" t="s">
        <v>372</v>
      </c>
      <c r="F233" s="190" t="s">
        <v>373</v>
      </c>
      <c r="G233" s="191" t="s">
        <v>291</v>
      </c>
      <c r="H233" s="192">
        <v>2</v>
      </c>
      <c r="I233" s="193"/>
      <c r="J233" s="194">
        <f t="shared" si="0"/>
        <v>0</v>
      </c>
      <c r="K233" s="195"/>
      <c r="L233" s="40"/>
      <c r="M233" s="196" t="s">
        <v>1</v>
      </c>
      <c r="N233" s="197" t="s">
        <v>42</v>
      </c>
      <c r="O233" s="72"/>
      <c r="P233" s="198">
        <f t="shared" si="1"/>
        <v>0</v>
      </c>
      <c r="Q233" s="198">
        <v>3.4000000000000002E-4</v>
      </c>
      <c r="R233" s="198">
        <f t="shared" si="2"/>
        <v>6.8000000000000005E-4</v>
      </c>
      <c r="S233" s="198">
        <v>0</v>
      </c>
      <c r="T233" s="199">
        <f t="shared" si="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0" t="s">
        <v>140</v>
      </c>
      <c r="AT233" s="200" t="s">
        <v>136</v>
      </c>
      <c r="AU233" s="200" t="s">
        <v>87</v>
      </c>
      <c r="AY233" s="18" t="s">
        <v>134</v>
      </c>
      <c r="BE233" s="201">
        <f t="shared" si="4"/>
        <v>0</v>
      </c>
      <c r="BF233" s="201">
        <f t="shared" si="5"/>
        <v>0</v>
      </c>
      <c r="BG233" s="201">
        <f t="shared" si="6"/>
        <v>0</v>
      </c>
      <c r="BH233" s="201">
        <f t="shared" si="7"/>
        <v>0</v>
      </c>
      <c r="BI233" s="201">
        <f t="shared" si="8"/>
        <v>0</v>
      </c>
      <c r="BJ233" s="18" t="s">
        <v>85</v>
      </c>
      <c r="BK233" s="201">
        <f t="shared" si="9"/>
        <v>0</v>
      </c>
      <c r="BL233" s="18" t="s">
        <v>140</v>
      </c>
      <c r="BM233" s="200" t="s">
        <v>374</v>
      </c>
    </row>
    <row r="234" spans="1:65" s="2" customFormat="1" ht="16.5" customHeight="1">
      <c r="A234" s="35"/>
      <c r="B234" s="36"/>
      <c r="C234" s="188" t="s">
        <v>375</v>
      </c>
      <c r="D234" s="188" t="s">
        <v>136</v>
      </c>
      <c r="E234" s="189" t="s">
        <v>376</v>
      </c>
      <c r="F234" s="190" t="s">
        <v>377</v>
      </c>
      <c r="G234" s="191" t="s">
        <v>150</v>
      </c>
      <c r="H234" s="192">
        <v>180.7</v>
      </c>
      <c r="I234" s="193"/>
      <c r="J234" s="194">
        <f t="shared" si="0"/>
        <v>0</v>
      </c>
      <c r="K234" s="195"/>
      <c r="L234" s="40"/>
      <c r="M234" s="196" t="s">
        <v>1</v>
      </c>
      <c r="N234" s="197" t="s">
        <v>42</v>
      </c>
      <c r="O234" s="72"/>
      <c r="P234" s="198">
        <f t="shared" si="1"/>
        <v>0</v>
      </c>
      <c r="Q234" s="198">
        <v>0</v>
      </c>
      <c r="R234" s="198">
        <f t="shared" si="2"/>
        <v>0</v>
      </c>
      <c r="S234" s="198">
        <v>0</v>
      </c>
      <c r="T234" s="199">
        <f t="shared" si="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140</v>
      </c>
      <c r="AT234" s="200" t="s">
        <v>136</v>
      </c>
      <c r="AU234" s="200" t="s">
        <v>87</v>
      </c>
      <c r="AY234" s="18" t="s">
        <v>134</v>
      </c>
      <c r="BE234" s="201">
        <f t="shared" si="4"/>
        <v>0</v>
      </c>
      <c r="BF234" s="201">
        <f t="shared" si="5"/>
        <v>0</v>
      </c>
      <c r="BG234" s="201">
        <f t="shared" si="6"/>
        <v>0</v>
      </c>
      <c r="BH234" s="201">
        <f t="shared" si="7"/>
        <v>0</v>
      </c>
      <c r="BI234" s="201">
        <f t="shared" si="8"/>
        <v>0</v>
      </c>
      <c r="BJ234" s="18" t="s">
        <v>85</v>
      </c>
      <c r="BK234" s="201">
        <f t="shared" si="9"/>
        <v>0</v>
      </c>
      <c r="BL234" s="18" t="s">
        <v>140</v>
      </c>
      <c r="BM234" s="200" t="s">
        <v>378</v>
      </c>
    </row>
    <row r="235" spans="1:65" s="2" customFormat="1" ht="21.75" customHeight="1">
      <c r="A235" s="35"/>
      <c r="B235" s="36"/>
      <c r="C235" s="188" t="s">
        <v>379</v>
      </c>
      <c r="D235" s="188" t="s">
        <v>136</v>
      </c>
      <c r="E235" s="189" t="s">
        <v>380</v>
      </c>
      <c r="F235" s="190" t="s">
        <v>381</v>
      </c>
      <c r="G235" s="191" t="s">
        <v>150</v>
      </c>
      <c r="H235" s="192">
        <v>180.7</v>
      </c>
      <c r="I235" s="193"/>
      <c r="J235" s="194">
        <f t="shared" si="0"/>
        <v>0</v>
      </c>
      <c r="K235" s="195"/>
      <c r="L235" s="40"/>
      <c r="M235" s="196" t="s">
        <v>1</v>
      </c>
      <c r="N235" s="197" t="s">
        <v>42</v>
      </c>
      <c r="O235" s="72"/>
      <c r="P235" s="198">
        <f t="shared" si="1"/>
        <v>0</v>
      </c>
      <c r="Q235" s="198">
        <v>0</v>
      </c>
      <c r="R235" s="198">
        <f t="shared" si="2"/>
        <v>0</v>
      </c>
      <c r="S235" s="198">
        <v>0</v>
      </c>
      <c r="T235" s="199">
        <f t="shared" si="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0" t="s">
        <v>140</v>
      </c>
      <c r="AT235" s="200" t="s">
        <v>136</v>
      </c>
      <c r="AU235" s="200" t="s">
        <v>87</v>
      </c>
      <c r="AY235" s="18" t="s">
        <v>134</v>
      </c>
      <c r="BE235" s="201">
        <f t="shared" si="4"/>
        <v>0</v>
      </c>
      <c r="BF235" s="201">
        <f t="shared" si="5"/>
        <v>0</v>
      </c>
      <c r="BG235" s="201">
        <f t="shared" si="6"/>
        <v>0</v>
      </c>
      <c r="BH235" s="201">
        <f t="shared" si="7"/>
        <v>0</v>
      </c>
      <c r="BI235" s="201">
        <f t="shared" si="8"/>
        <v>0</v>
      </c>
      <c r="BJ235" s="18" t="s">
        <v>85</v>
      </c>
      <c r="BK235" s="201">
        <f t="shared" si="9"/>
        <v>0</v>
      </c>
      <c r="BL235" s="18" t="s">
        <v>140</v>
      </c>
      <c r="BM235" s="200" t="s">
        <v>382</v>
      </c>
    </row>
    <row r="236" spans="1:65" s="2" customFormat="1" ht="21.75" customHeight="1">
      <c r="A236" s="35"/>
      <c r="B236" s="36"/>
      <c r="C236" s="188" t="s">
        <v>383</v>
      </c>
      <c r="D236" s="188" t="s">
        <v>136</v>
      </c>
      <c r="E236" s="189" t="s">
        <v>384</v>
      </c>
      <c r="F236" s="190" t="s">
        <v>385</v>
      </c>
      <c r="G236" s="191" t="s">
        <v>291</v>
      </c>
      <c r="H236" s="192">
        <v>4</v>
      </c>
      <c r="I236" s="193"/>
      <c r="J236" s="194">
        <f t="shared" si="0"/>
        <v>0</v>
      </c>
      <c r="K236" s="195"/>
      <c r="L236" s="40"/>
      <c r="M236" s="196" t="s">
        <v>1</v>
      </c>
      <c r="N236" s="197" t="s">
        <v>42</v>
      </c>
      <c r="O236" s="72"/>
      <c r="P236" s="198">
        <f t="shared" si="1"/>
        <v>0</v>
      </c>
      <c r="Q236" s="198">
        <v>0.45937</v>
      </c>
      <c r="R236" s="198">
        <f t="shared" si="2"/>
        <v>1.83748</v>
      </c>
      <c r="S236" s="198">
        <v>0</v>
      </c>
      <c r="T236" s="199">
        <f t="shared" si="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140</v>
      </c>
      <c r="AT236" s="200" t="s">
        <v>136</v>
      </c>
      <c r="AU236" s="200" t="s">
        <v>87</v>
      </c>
      <c r="AY236" s="18" t="s">
        <v>134</v>
      </c>
      <c r="BE236" s="201">
        <f t="shared" si="4"/>
        <v>0</v>
      </c>
      <c r="BF236" s="201">
        <f t="shared" si="5"/>
        <v>0</v>
      </c>
      <c r="BG236" s="201">
        <f t="shared" si="6"/>
        <v>0</v>
      </c>
      <c r="BH236" s="201">
        <f t="shared" si="7"/>
        <v>0</v>
      </c>
      <c r="BI236" s="201">
        <f t="shared" si="8"/>
        <v>0</v>
      </c>
      <c r="BJ236" s="18" t="s">
        <v>85</v>
      </c>
      <c r="BK236" s="201">
        <f t="shared" si="9"/>
        <v>0</v>
      </c>
      <c r="BL236" s="18" t="s">
        <v>140</v>
      </c>
      <c r="BM236" s="200" t="s">
        <v>386</v>
      </c>
    </row>
    <row r="237" spans="1:65" s="2" customFormat="1" ht="21.75" customHeight="1">
      <c r="A237" s="35"/>
      <c r="B237" s="36"/>
      <c r="C237" s="188" t="s">
        <v>387</v>
      </c>
      <c r="D237" s="188" t="s">
        <v>136</v>
      </c>
      <c r="E237" s="189" t="s">
        <v>388</v>
      </c>
      <c r="F237" s="190" t="s">
        <v>389</v>
      </c>
      <c r="G237" s="191" t="s">
        <v>291</v>
      </c>
      <c r="H237" s="192">
        <v>4</v>
      </c>
      <c r="I237" s="193"/>
      <c r="J237" s="194">
        <f t="shared" si="0"/>
        <v>0</v>
      </c>
      <c r="K237" s="195"/>
      <c r="L237" s="40"/>
      <c r="M237" s="196" t="s">
        <v>1</v>
      </c>
      <c r="N237" s="197" t="s">
        <v>42</v>
      </c>
      <c r="O237" s="72"/>
      <c r="P237" s="198">
        <f t="shared" si="1"/>
        <v>0</v>
      </c>
      <c r="Q237" s="198">
        <v>1.6000000000000001E-4</v>
      </c>
      <c r="R237" s="198">
        <f t="shared" si="2"/>
        <v>6.4000000000000005E-4</v>
      </c>
      <c r="S237" s="198">
        <v>0</v>
      </c>
      <c r="T237" s="199">
        <f t="shared" si="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140</v>
      </c>
      <c r="AT237" s="200" t="s">
        <v>136</v>
      </c>
      <c r="AU237" s="200" t="s">
        <v>87</v>
      </c>
      <c r="AY237" s="18" t="s">
        <v>134</v>
      </c>
      <c r="BE237" s="201">
        <f t="shared" si="4"/>
        <v>0</v>
      </c>
      <c r="BF237" s="201">
        <f t="shared" si="5"/>
        <v>0</v>
      </c>
      <c r="BG237" s="201">
        <f t="shared" si="6"/>
        <v>0</v>
      </c>
      <c r="BH237" s="201">
        <f t="shared" si="7"/>
        <v>0</v>
      </c>
      <c r="BI237" s="201">
        <f t="shared" si="8"/>
        <v>0</v>
      </c>
      <c r="BJ237" s="18" t="s">
        <v>85</v>
      </c>
      <c r="BK237" s="201">
        <f t="shared" si="9"/>
        <v>0</v>
      </c>
      <c r="BL237" s="18" t="s">
        <v>140</v>
      </c>
      <c r="BM237" s="200" t="s">
        <v>390</v>
      </c>
    </row>
    <row r="238" spans="1:65" s="2" customFormat="1" ht="16.5" customHeight="1">
      <c r="A238" s="35"/>
      <c r="B238" s="36"/>
      <c r="C238" s="188" t="s">
        <v>391</v>
      </c>
      <c r="D238" s="188" t="s">
        <v>136</v>
      </c>
      <c r="E238" s="189" t="s">
        <v>392</v>
      </c>
      <c r="F238" s="190" t="s">
        <v>393</v>
      </c>
      <c r="G238" s="191" t="s">
        <v>150</v>
      </c>
      <c r="H238" s="192">
        <v>190</v>
      </c>
      <c r="I238" s="193"/>
      <c r="J238" s="194">
        <f t="shared" si="0"/>
        <v>0</v>
      </c>
      <c r="K238" s="195"/>
      <c r="L238" s="40"/>
      <c r="M238" s="196" t="s">
        <v>1</v>
      </c>
      <c r="N238" s="197" t="s">
        <v>42</v>
      </c>
      <c r="O238" s="72"/>
      <c r="P238" s="198">
        <f t="shared" si="1"/>
        <v>0</v>
      </c>
      <c r="Q238" s="198">
        <v>1.9000000000000001E-4</v>
      </c>
      <c r="R238" s="198">
        <f t="shared" si="2"/>
        <v>3.61E-2</v>
      </c>
      <c r="S238" s="198">
        <v>0</v>
      </c>
      <c r="T238" s="199">
        <f t="shared" si="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140</v>
      </c>
      <c r="AT238" s="200" t="s">
        <v>136</v>
      </c>
      <c r="AU238" s="200" t="s">
        <v>87</v>
      </c>
      <c r="AY238" s="18" t="s">
        <v>134</v>
      </c>
      <c r="BE238" s="201">
        <f t="shared" si="4"/>
        <v>0</v>
      </c>
      <c r="BF238" s="201">
        <f t="shared" si="5"/>
        <v>0</v>
      </c>
      <c r="BG238" s="201">
        <f t="shared" si="6"/>
        <v>0</v>
      </c>
      <c r="BH238" s="201">
        <f t="shared" si="7"/>
        <v>0</v>
      </c>
      <c r="BI238" s="201">
        <f t="shared" si="8"/>
        <v>0</v>
      </c>
      <c r="BJ238" s="18" t="s">
        <v>85</v>
      </c>
      <c r="BK238" s="201">
        <f t="shared" si="9"/>
        <v>0</v>
      </c>
      <c r="BL238" s="18" t="s">
        <v>140</v>
      </c>
      <c r="BM238" s="200" t="s">
        <v>394</v>
      </c>
    </row>
    <row r="239" spans="1:65" s="2" customFormat="1" ht="21.75" customHeight="1">
      <c r="A239" s="35"/>
      <c r="B239" s="36"/>
      <c r="C239" s="188" t="s">
        <v>395</v>
      </c>
      <c r="D239" s="188" t="s">
        <v>136</v>
      </c>
      <c r="E239" s="189" t="s">
        <v>396</v>
      </c>
      <c r="F239" s="190" t="s">
        <v>397</v>
      </c>
      <c r="G239" s="191" t="s">
        <v>150</v>
      </c>
      <c r="H239" s="192">
        <v>181</v>
      </c>
      <c r="I239" s="193"/>
      <c r="J239" s="194">
        <f t="shared" si="0"/>
        <v>0</v>
      </c>
      <c r="K239" s="195"/>
      <c r="L239" s="40"/>
      <c r="M239" s="196" t="s">
        <v>1</v>
      </c>
      <c r="N239" s="197" t="s">
        <v>42</v>
      </c>
      <c r="O239" s="72"/>
      <c r="P239" s="198">
        <f t="shared" si="1"/>
        <v>0</v>
      </c>
      <c r="Q239" s="198">
        <v>9.0000000000000006E-5</v>
      </c>
      <c r="R239" s="198">
        <f t="shared" si="2"/>
        <v>1.6290000000000002E-2</v>
      </c>
      <c r="S239" s="198">
        <v>0</v>
      </c>
      <c r="T239" s="199">
        <f t="shared" si="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140</v>
      </c>
      <c r="AT239" s="200" t="s">
        <v>136</v>
      </c>
      <c r="AU239" s="200" t="s">
        <v>87</v>
      </c>
      <c r="AY239" s="18" t="s">
        <v>134</v>
      </c>
      <c r="BE239" s="201">
        <f t="shared" si="4"/>
        <v>0</v>
      </c>
      <c r="BF239" s="201">
        <f t="shared" si="5"/>
        <v>0</v>
      </c>
      <c r="BG239" s="201">
        <f t="shared" si="6"/>
        <v>0</v>
      </c>
      <c r="BH239" s="201">
        <f t="shared" si="7"/>
        <v>0</v>
      </c>
      <c r="BI239" s="201">
        <f t="shared" si="8"/>
        <v>0</v>
      </c>
      <c r="BJ239" s="18" t="s">
        <v>85</v>
      </c>
      <c r="BK239" s="201">
        <f t="shared" si="9"/>
        <v>0</v>
      </c>
      <c r="BL239" s="18" t="s">
        <v>140</v>
      </c>
      <c r="BM239" s="200" t="s">
        <v>398</v>
      </c>
    </row>
    <row r="240" spans="1:65" s="2" customFormat="1" ht="16.5" customHeight="1">
      <c r="A240" s="35"/>
      <c r="B240" s="36"/>
      <c r="C240" s="246" t="s">
        <v>399</v>
      </c>
      <c r="D240" s="246" t="s">
        <v>264</v>
      </c>
      <c r="E240" s="247" t="s">
        <v>400</v>
      </c>
      <c r="F240" s="248" t="s">
        <v>401</v>
      </c>
      <c r="G240" s="249" t="s">
        <v>291</v>
      </c>
      <c r="H240" s="250">
        <v>2</v>
      </c>
      <c r="I240" s="251"/>
      <c r="J240" s="252">
        <f t="shared" si="0"/>
        <v>0</v>
      </c>
      <c r="K240" s="253"/>
      <c r="L240" s="254"/>
      <c r="M240" s="255" t="s">
        <v>1</v>
      </c>
      <c r="N240" s="256" t="s">
        <v>42</v>
      </c>
      <c r="O240" s="72"/>
      <c r="P240" s="198">
        <f t="shared" si="1"/>
        <v>0</v>
      </c>
      <c r="Q240" s="198">
        <v>0</v>
      </c>
      <c r="R240" s="198">
        <f t="shared" si="2"/>
        <v>0</v>
      </c>
      <c r="S240" s="198">
        <v>0</v>
      </c>
      <c r="T240" s="199">
        <f t="shared" si="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184</v>
      </c>
      <c r="AT240" s="200" t="s">
        <v>264</v>
      </c>
      <c r="AU240" s="200" t="s">
        <v>87</v>
      </c>
      <c r="AY240" s="18" t="s">
        <v>134</v>
      </c>
      <c r="BE240" s="201">
        <f t="shared" si="4"/>
        <v>0</v>
      </c>
      <c r="BF240" s="201">
        <f t="shared" si="5"/>
        <v>0</v>
      </c>
      <c r="BG240" s="201">
        <f t="shared" si="6"/>
        <v>0</v>
      </c>
      <c r="BH240" s="201">
        <f t="shared" si="7"/>
        <v>0</v>
      </c>
      <c r="BI240" s="201">
        <f t="shared" si="8"/>
        <v>0</v>
      </c>
      <c r="BJ240" s="18" t="s">
        <v>85</v>
      </c>
      <c r="BK240" s="201">
        <f t="shared" si="9"/>
        <v>0</v>
      </c>
      <c r="BL240" s="18" t="s">
        <v>140</v>
      </c>
      <c r="BM240" s="200" t="s">
        <v>402</v>
      </c>
    </row>
    <row r="241" spans="1:65" s="2" customFormat="1" ht="21.75" customHeight="1">
      <c r="A241" s="35"/>
      <c r="B241" s="36"/>
      <c r="C241" s="246" t="s">
        <v>403</v>
      </c>
      <c r="D241" s="246" t="s">
        <v>264</v>
      </c>
      <c r="E241" s="247" t="s">
        <v>404</v>
      </c>
      <c r="F241" s="248" t="s">
        <v>405</v>
      </c>
      <c r="G241" s="249" t="s">
        <v>291</v>
      </c>
      <c r="H241" s="250">
        <v>1</v>
      </c>
      <c r="I241" s="251"/>
      <c r="J241" s="252">
        <f t="shared" si="0"/>
        <v>0</v>
      </c>
      <c r="K241" s="253"/>
      <c r="L241" s="254"/>
      <c r="M241" s="255" t="s">
        <v>1</v>
      </c>
      <c r="N241" s="256" t="s">
        <v>42</v>
      </c>
      <c r="O241" s="72"/>
      <c r="P241" s="198">
        <f t="shared" si="1"/>
        <v>0</v>
      </c>
      <c r="Q241" s="198">
        <v>4.3E-3</v>
      </c>
      <c r="R241" s="198">
        <f t="shared" si="2"/>
        <v>4.3E-3</v>
      </c>
      <c r="S241" s="198">
        <v>0</v>
      </c>
      <c r="T241" s="199">
        <f t="shared" si="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184</v>
      </c>
      <c r="AT241" s="200" t="s">
        <v>264</v>
      </c>
      <c r="AU241" s="200" t="s">
        <v>87</v>
      </c>
      <c r="AY241" s="18" t="s">
        <v>134</v>
      </c>
      <c r="BE241" s="201">
        <f t="shared" si="4"/>
        <v>0</v>
      </c>
      <c r="BF241" s="201">
        <f t="shared" si="5"/>
        <v>0</v>
      </c>
      <c r="BG241" s="201">
        <f t="shared" si="6"/>
        <v>0</v>
      </c>
      <c r="BH241" s="201">
        <f t="shared" si="7"/>
        <v>0</v>
      </c>
      <c r="BI241" s="201">
        <f t="shared" si="8"/>
        <v>0</v>
      </c>
      <c r="BJ241" s="18" t="s">
        <v>85</v>
      </c>
      <c r="BK241" s="201">
        <f t="shared" si="9"/>
        <v>0</v>
      </c>
      <c r="BL241" s="18" t="s">
        <v>140</v>
      </c>
      <c r="BM241" s="200" t="s">
        <v>406</v>
      </c>
    </row>
    <row r="242" spans="1:65" s="2" customFormat="1" ht="21.75" customHeight="1">
      <c r="A242" s="35"/>
      <c r="B242" s="36"/>
      <c r="C242" s="246" t="s">
        <v>407</v>
      </c>
      <c r="D242" s="246" t="s">
        <v>264</v>
      </c>
      <c r="E242" s="247" t="s">
        <v>408</v>
      </c>
      <c r="F242" s="248" t="s">
        <v>409</v>
      </c>
      <c r="G242" s="249" t="s">
        <v>291</v>
      </c>
      <c r="H242" s="250">
        <v>2</v>
      </c>
      <c r="I242" s="251"/>
      <c r="J242" s="252">
        <f t="shared" si="0"/>
        <v>0</v>
      </c>
      <c r="K242" s="253"/>
      <c r="L242" s="254"/>
      <c r="M242" s="255" t="s">
        <v>1</v>
      </c>
      <c r="N242" s="256" t="s">
        <v>42</v>
      </c>
      <c r="O242" s="72"/>
      <c r="P242" s="198">
        <f t="shared" si="1"/>
        <v>0</v>
      </c>
      <c r="Q242" s="198">
        <v>0.06</v>
      </c>
      <c r="R242" s="198">
        <f t="shared" si="2"/>
        <v>0.12</v>
      </c>
      <c r="S242" s="198">
        <v>0</v>
      </c>
      <c r="T242" s="199">
        <f t="shared" si="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184</v>
      </c>
      <c r="AT242" s="200" t="s">
        <v>264</v>
      </c>
      <c r="AU242" s="200" t="s">
        <v>87</v>
      </c>
      <c r="AY242" s="18" t="s">
        <v>134</v>
      </c>
      <c r="BE242" s="201">
        <f t="shared" si="4"/>
        <v>0</v>
      </c>
      <c r="BF242" s="201">
        <f t="shared" si="5"/>
        <v>0</v>
      </c>
      <c r="BG242" s="201">
        <f t="shared" si="6"/>
        <v>0</v>
      </c>
      <c r="BH242" s="201">
        <f t="shared" si="7"/>
        <v>0</v>
      </c>
      <c r="BI242" s="201">
        <f t="shared" si="8"/>
        <v>0</v>
      </c>
      <c r="BJ242" s="18" t="s">
        <v>85</v>
      </c>
      <c r="BK242" s="201">
        <f t="shared" si="9"/>
        <v>0</v>
      </c>
      <c r="BL242" s="18" t="s">
        <v>140</v>
      </c>
      <c r="BM242" s="200" t="s">
        <v>410</v>
      </c>
    </row>
    <row r="243" spans="1:65" s="2" customFormat="1" ht="19.5">
      <c r="A243" s="35"/>
      <c r="B243" s="36"/>
      <c r="C243" s="37"/>
      <c r="D243" s="204" t="s">
        <v>411</v>
      </c>
      <c r="E243" s="37"/>
      <c r="F243" s="257" t="s">
        <v>412</v>
      </c>
      <c r="G243" s="37"/>
      <c r="H243" s="37"/>
      <c r="I243" s="258"/>
      <c r="J243" s="37"/>
      <c r="K243" s="37"/>
      <c r="L243" s="40"/>
      <c r="M243" s="259"/>
      <c r="N243" s="260"/>
      <c r="O243" s="72"/>
      <c r="P243" s="72"/>
      <c r="Q243" s="72"/>
      <c r="R243" s="72"/>
      <c r="S243" s="72"/>
      <c r="T243" s="73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8" t="s">
        <v>411</v>
      </c>
      <c r="AU243" s="18" t="s">
        <v>87</v>
      </c>
    </row>
    <row r="244" spans="1:65" s="2" customFormat="1" ht="16.5" customHeight="1">
      <c r="A244" s="35"/>
      <c r="B244" s="36"/>
      <c r="C244" s="246" t="s">
        <v>413</v>
      </c>
      <c r="D244" s="246" t="s">
        <v>264</v>
      </c>
      <c r="E244" s="247" t="s">
        <v>414</v>
      </c>
      <c r="F244" s="248" t="s">
        <v>415</v>
      </c>
      <c r="G244" s="249" t="s">
        <v>291</v>
      </c>
      <c r="H244" s="250">
        <v>1</v>
      </c>
      <c r="I244" s="251"/>
      <c r="J244" s="252">
        <f>ROUND(I244*H244,2)</f>
        <v>0</v>
      </c>
      <c r="K244" s="253"/>
      <c r="L244" s="254"/>
      <c r="M244" s="255" t="s">
        <v>1</v>
      </c>
      <c r="N244" s="256" t="s">
        <v>42</v>
      </c>
      <c r="O244" s="72"/>
      <c r="P244" s="198">
        <f>O244*H244</f>
        <v>0</v>
      </c>
      <c r="Q244" s="198">
        <v>0</v>
      </c>
      <c r="R244" s="198">
        <f>Q244*H244</f>
        <v>0</v>
      </c>
      <c r="S244" s="198">
        <v>0</v>
      </c>
      <c r="T244" s="19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184</v>
      </c>
      <c r="AT244" s="200" t="s">
        <v>264</v>
      </c>
      <c r="AU244" s="200" t="s">
        <v>87</v>
      </c>
      <c r="AY244" s="18" t="s">
        <v>134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8" t="s">
        <v>85</v>
      </c>
      <c r="BK244" s="201">
        <f>ROUND(I244*H244,2)</f>
        <v>0</v>
      </c>
      <c r="BL244" s="18" t="s">
        <v>140</v>
      </c>
      <c r="BM244" s="200" t="s">
        <v>416</v>
      </c>
    </row>
    <row r="245" spans="1:65" s="2" customFormat="1" ht="16.5" customHeight="1">
      <c r="A245" s="35"/>
      <c r="B245" s="36"/>
      <c r="C245" s="246" t="s">
        <v>417</v>
      </c>
      <c r="D245" s="246" t="s">
        <v>264</v>
      </c>
      <c r="E245" s="247" t="s">
        <v>418</v>
      </c>
      <c r="F245" s="248" t="s">
        <v>419</v>
      </c>
      <c r="G245" s="249" t="s">
        <v>291</v>
      </c>
      <c r="H245" s="250">
        <v>2</v>
      </c>
      <c r="I245" s="251"/>
      <c r="J245" s="252">
        <f>ROUND(I245*H245,2)</f>
        <v>0</v>
      </c>
      <c r="K245" s="253"/>
      <c r="L245" s="254"/>
      <c r="M245" s="255" t="s">
        <v>1</v>
      </c>
      <c r="N245" s="256" t="s">
        <v>42</v>
      </c>
      <c r="O245" s="72"/>
      <c r="P245" s="198">
        <f>O245*H245</f>
        <v>0</v>
      </c>
      <c r="Q245" s="198">
        <v>0</v>
      </c>
      <c r="R245" s="198">
        <f>Q245*H245</f>
        <v>0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184</v>
      </c>
      <c r="AT245" s="200" t="s">
        <v>264</v>
      </c>
      <c r="AU245" s="200" t="s">
        <v>87</v>
      </c>
      <c r="AY245" s="18" t="s">
        <v>134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8" t="s">
        <v>85</v>
      </c>
      <c r="BK245" s="201">
        <f>ROUND(I245*H245,2)</f>
        <v>0</v>
      </c>
      <c r="BL245" s="18" t="s">
        <v>140</v>
      </c>
      <c r="BM245" s="200" t="s">
        <v>420</v>
      </c>
    </row>
    <row r="246" spans="1:65" s="2" customFormat="1" ht="19.5">
      <c r="A246" s="35"/>
      <c r="B246" s="36"/>
      <c r="C246" s="37"/>
      <c r="D246" s="204" t="s">
        <v>411</v>
      </c>
      <c r="E246" s="37"/>
      <c r="F246" s="257" t="s">
        <v>412</v>
      </c>
      <c r="G246" s="37"/>
      <c r="H246" s="37"/>
      <c r="I246" s="258"/>
      <c r="J246" s="37"/>
      <c r="K246" s="37"/>
      <c r="L246" s="40"/>
      <c r="M246" s="259"/>
      <c r="N246" s="260"/>
      <c r="O246" s="72"/>
      <c r="P246" s="72"/>
      <c r="Q246" s="72"/>
      <c r="R246" s="72"/>
      <c r="S246" s="72"/>
      <c r="T246" s="73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411</v>
      </c>
      <c r="AU246" s="18" t="s">
        <v>87</v>
      </c>
    </row>
    <row r="247" spans="1:65" s="2" customFormat="1" ht="16.5" customHeight="1">
      <c r="A247" s="35"/>
      <c r="B247" s="36"/>
      <c r="C247" s="246" t="s">
        <v>421</v>
      </c>
      <c r="D247" s="246" t="s">
        <v>264</v>
      </c>
      <c r="E247" s="247" t="s">
        <v>422</v>
      </c>
      <c r="F247" s="248" t="s">
        <v>423</v>
      </c>
      <c r="G247" s="249" t="s">
        <v>150</v>
      </c>
      <c r="H247" s="250">
        <v>181</v>
      </c>
      <c r="I247" s="251"/>
      <c r="J247" s="252">
        <f>ROUND(I247*H247,2)</f>
        <v>0</v>
      </c>
      <c r="K247" s="253"/>
      <c r="L247" s="254"/>
      <c r="M247" s="255" t="s">
        <v>1</v>
      </c>
      <c r="N247" s="256" t="s">
        <v>42</v>
      </c>
      <c r="O247" s="72"/>
      <c r="P247" s="198">
        <f>O247*H247</f>
        <v>0</v>
      </c>
      <c r="Q247" s="198">
        <v>0</v>
      </c>
      <c r="R247" s="198">
        <f>Q247*H247</f>
        <v>0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184</v>
      </c>
      <c r="AT247" s="200" t="s">
        <v>264</v>
      </c>
      <c r="AU247" s="200" t="s">
        <v>87</v>
      </c>
      <c r="AY247" s="18" t="s">
        <v>134</v>
      </c>
      <c r="BE247" s="201">
        <f>IF(N247="základní",J247,0)</f>
        <v>0</v>
      </c>
      <c r="BF247" s="201">
        <f>IF(N247="snížená",J247,0)</f>
        <v>0</v>
      </c>
      <c r="BG247" s="201">
        <f>IF(N247="zákl. přenesená",J247,0)</f>
        <v>0</v>
      </c>
      <c r="BH247" s="201">
        <f>IF(N247="sníž. přenesená",J247,0)</f>
        <v>0</v>
      </c>
      <c r="BI247" s="201">
        <f>IF(N247="nulová",J247,0)</f>
        <v>0</v>
      </c>
      <c r="BJ247" s="18" t="s">
        <v>85</v>
      </c>
      <c r="BK247" s="201">
        <f>ROUND(I247*H247,2)</f>
        <v>0</v>
      </c>
      <c r="BL247" s="18" t="s">
        <v>140</v>
      </c>
      <c r="BM247" s="200" t="s">
        <v>424</v>
      </c>
    </row>
    <row r="248" spans="1:65" s="2" customFormat="1" ht="19.5">
      <c r="A248" s="35"/>
      <c r="B248" s="36"/>
      <c r="C248" s="37"/>
      <c r="D248" s="204" t="s">
        <v>411</v>
      </c>
      <c r="E248" s="37"/>
      <c r="F248" s="257" t="s">
        <v>412</v>
      </c>
      <c r="G248" s="37"/>
      <c r="H248" s="37"/>
      <c r="I248" s="258"/>
      <c r="J248" s="37"/>
      <c r="K248" s="37"/>
      <c r="L248" s="40"/>
      <c r="M248" s="259"/>
      <c r="N248" s="260"/>
      <c r="O248" s="72"/>
      <c r="P248" s="72"/>
      <c r="Q248" s="72"/>
      <c r="R248" s="72"/>
      <c r="S248" s="72"/>
      <c r="T248" s="73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411</v>
      </c>
      <c r="AU248" s="18" t="s">
        <v>87</v>
      </c>
    </row>
    <row r="249" spans="1:65" s="2" customFormat="1" ht="21.75" customHeight="1">
      <c r="A249" s="35"/>
      <c r="B249" s="36"/>
      <c r="C249" s="246" t="s">
        <v>425</v>
      </c>
      <c r="D249" s="246" t="s">
        <v>264</v>
      </c>
      <c r="E249" s="247" t="s">
        <v>426</v>
      </c>
      <c r="F249" s="248" t="s">
        <v>427</v>
      </c>
      <c r="G249" s="249" t="s">
        <v>291</v>
      </c>
      <c r="H249" s="250">
        <v>2</v>
      </c>
      <c r="I249" s="251"/>
      <c r="J249" s="252">
        <f t="shared" ref="J249:J262" si="10">ROUND(I249*H249,2)</f>
        <v>0</v>
      </c>
      <c r="K249" s="253"/>
      <c r="L249" s="254"/>
      <c r="M249" s="255" t="s">
        <v>1</v>
      </c>
      <c r="N249" s="256" t="s">
        <v>42</v>
      </c>
      <c r="O249" s="72"/>
      <c r="P249" s="198">
        <f t="shared" ref="P249:P262" si="11">O249*H249</f>
        <v>0</v>
      </c>
      <c r="Q249" s="198">
        <v>1.5599999999999999E-2</v>
      </c>
      <c r="R249" s="198">
        <f t="shared" ref="R249:R262" si="12">Q249*H249</f>
        <v>3.1199999999999999E-2</v>
      </c>
      <c r="S249" s="198">
        <v>0</v>
      </c>
      <c r="T249" s="199">
        <f t="shared" ref="T249:T262" si="13"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184</v>
      </c>
      <c r="AT249" s="200" t="s">
        <v>264</v>
      </c>
      <c r="AU249" s="200" t="s">
        <v>87</v>
      </c>
      <c r="AY249" s="18" t="s">
        <v>134</v>
      </c>
      <c r="BE249" s="201">
        <f t="shared" ref="BE249:BE262" si="14">IF(N249="základní",J249,0)</f>
        <v>0</v>
      </c>
      <c r="BF249" s="201">
        <f t="shared" ref="BF249:BF262" si="15">IF(N249="snížená",J249,0)</f>
        <v>0</v>
      </c>
      <c r="BG249" s="201">
        <f t="shared" ref="BG249:BG262" si="16">IF(N249="zákl. přenesená",J249,0)</f>
        <v>0</v>
      </c>
      <c r="BH249" s="201">
        <f t="shared" ref="BH249:BH262" si="17">IF(N249="sníž. přenesená",J249,0)</f>
        <v>0</v>
      </c>
      <c r="BI249" s="201">
        <f t="shared" ref="BI249:BI262" si="18">IF(N249="nulová",J249,0)</f>
        <v>0</v>
      </c>
      <c r="BJ249" s="18" t="s">
        <v>85</v>
      </c>
      <c r="BK249" s="201">
        <f t="shared" ref="BK249:BK262" si="19">ROUND(I249*H249,2)</f>
        <v>0</v>
      </c>
      <c r="BL249" s="18" t="s">
        <v>140</v>
      </c>
      <c r="BM249" s="200" t="s">
        <v>428</v>
      </c>
    </row>
    <row r="250" spans="1:65" s="2" customFormat="1" ht="21.75" customHeight="1">
      <c r="A250" s="35"/>
      <c r="B250" s="36"/>
      <c r="C250" s="246" t="s">
        <v>429</v>
      </c>
      <c r="D250" s="246" t="s">
        <v>264</v>
      </c>
      <c r="E250" s="247" t="s">
        <v>430</v>
      </c>
      <c r="F250" s="248" t="s">
        <v>431</v>
      </c>
      <c r="G250" s="249" t="s">
        <v>291</v>
      </c>
      <c r="H250" s="250">
        <v>4</v>
      </c>
      <c r="I250" s="251"/>
      <c r="J250" s="252">
        <f t="shared" si="10"/>
        <v>0</v>
      </c>
      <c r="K250" s="253"/>
      <c r="L250" s="254"/>
      <c r="M250" s="255" t="s">
        <v>1</v>
      </c>
      <c r="N250" s="256" t="s">
        <v>42</v>
      </c>
      <c r="O250" s="72"/>
      <c r="P250" s="198">
        <f t="shared" si="11"/>
        <v>0</v>
      </c>
      <c r="Q250" s="198">
        <v>8.6999999999999994E-3</v>
      </c>
      <c r="R250" s="198">
        <f t="shared" si="12"/>
        <v>3.4799999999999998E-2</v>
      </c>
      <c r="S250" s="198">
        <v>0</v>
      </c>
      <c r="T250" s="199">
        <f t="shared" si="1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184</v>
      </c>
      <c r="AT250" s="200" t="s">
        <v>264</v>
      </c>
      <c r="AU250" s="200" t="s">
        <v>87</v>
      </c>
      <c r="AY250" s="18" t="s">
        <v>134</v>
      </c>
      <c r="BE250" s="201">
        <f t="shared" si="14"/>
        <v>0</v>
      </c>
      <c r="BF250" s="201">
        <f t="shared" si="15"/>
        <v>0</v>
      </c>
      <c r="BG250" s="201">
        <f t="shared" si="16"/>
        <v>0</v>
      </c>
      <c r="BH250" s="201">
        <f t="shared" si="17"/>
        <v>0</v>
      </c>
      <c r="BI250" s="201">
        <f t="shared" si="18"/>
        <v>0</v>
      </c>
      <c r="BJ250" s="18" t="s">
        <v>85</v>
      </c>
      <c r="BK250" s="201">
        <f t="shared" si="19"/>
        <v>0</v>
      </c>
      <c r="BL250" s="18" t="s">
        <v>140</v>
      </c>
      <c r="BM250" s="200" t="s">
        <v>432</v>
      </c>
    </row>
    <row r="251" spans="1:65" s="2" customFormat="1" ht="21.75" customHeight="1">
      <c r="A251" s="35"/>
      <c r="B251" s="36"/>
      <c r="C251" s="246" t="s">
        <v>433</v>
      </c>
      <c r="D251" s="246" t="s">
        <v>264</v>
      </c>
      <c r="E251" s="247" t="s">
        <v>434</v>
      </c>
      <c r="F251" s="248" t="s">
        <v>435</v>
      </c>
      <c r="G251" s="249" t="s">
        <v>291</v>
      </c>
      <c r="H251" s="250">
        <v>2</v>
      </c>
      <c r="I251" s="251"/>
      <c r="J251" s="252">
        <f t="shared" si="10"/>
        <v>0</v>
      </c>
      <c r="K251" s="253"/>
      <c r="L251" s="254"/>
      <c r="M251" s="255" t="s">
        <v>1</v>
      </c>
      <c r="N251" s="256" t="s">
        <v>42</v>
      </c>
      <c r="O251" s="72"/>
      <c r="P251" s="198">
        <f t="shared" si="11"/>
        <v>0</v>
      </c>
      <c r="Q251" s="198">
        <v>1.2999999999999999E-2</v>
      </c>
      <c r="R251" s="198">
        <f t="shared" si="12"/>
        <v>2.5999999999999999E-2</v>
      </c>
      <c r="S251" s="198">
        <v>0</v>
      </c>
      <c r="T251" s="199">
        <f t="shared" si="1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184</v>
      </c>
      <c r="AT251" s="200" t="s">
        <v>264</v>
      </c>
      <c r="AU251" s="200" t="s">
        <v>87</v>
      </c>
      <c r="AY251" s="18" t="s">
        <v>134</v>
      </c>
      <c r="BE251" s="201">
        <f t="shared" si="14"/>
        <v>0</v>
      </c>
      <c r="BF251" s="201">
        <f t="shared" si="15"/>
        <v>0</v>
      </c>
      <c r="BG251" s="201">
        <f t="shared" si="16"/>
        <v>0</v>
      </c>
      <c r="BH251" s="201">
        <f t="shared" si="17"/>
        <v>0</v>
      </c>
      <c r="BI251" s="201">
        <f t="shared" si="18"/>
        <v>0</v>
      </c>
      <c r="BJ251" s="18" t="s">
        <v>85</v>
      </c>
      <c r="BK251" s="201">
        <f t="shared" si="19"/>
        <v>0</v>
      </c>
      <c r="BL251" s="18" t="s">
        <v>140</v>
      </c>
      <c r="BM251" s="200" t="s">
        <v>436</v>
      </c>
    </row>
    <row r="252" spans="1:65" s="2" customFormat="1" ht="21.75" customHeight="1">
      <c r="A252" s="35"/>
      <c r="B252" s="36"/>
      <c r="C252" s="246" t="s">
        <v>437</v>
      </c>
      <c r="D252" s="246" t="s">
        <v>264</v>
      </c>
      <c r="E252" s="247" t="s">
        <v>438</v>
      </c>
      <c r="F252" s="248" t="s">
        <v>439</v>
      </c>
      <c r="G252" s="249" t="s">
        <v>291</v>
      </c>
      <c r="H252" s="250">
        <v>4</v>
      </c>
      <c r="I252" s="251"/>
      <c r="J252" s="252">
        <f t="shared" si="10"/>
        <v>0</v>
      </c>
      <c r="K252" s="253"/>
      <c r="L252" s="254"/>
      <c r="M252" s="255" t="s">
        <v>1</v>
      </c>
      <c r="N252" s="256" t="s">
        <v>42</v>
      </c>
      <c r="O252" s="72"/>
      <c r="P252" s="198">
        <f t="shared" si="11"/>
        <v>0</v>
      </c>
      <c r="Q252" s="198">
        <v>1.7999999999999999E-2</v>
      </c>
      <c r="R252" s="198">
        <f t="shared" si="12"/>
        <v>7.1999999999999995E-2</v>
      </c>
      <c r="S252" s="198">
        <v>0</v>
      </c>
      <c r="T252" s="199">
        <f t="shared" si="1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184</v>
      </c>
      <c r="AT252" s="200" t="s">
        <v>264</v>
      </c>
      <c r="AU252" s="200" t="s">
        <v>87</v>
      </c>
      <c r="AY252" s="18" t="s">
        <v>134</v>
      </c>
      <c r="BE252" s="201">
        <f t="shared" si="14"/>
        <v>0</v>
      </c>
      <c r="BF252" s="201">
        <f t="shared" si="15"/>
        <v>0</v>
      </c>
      <c r="BG252" s="201">
        <f t="shared" si="16"/>
        <v>0</v>
      </c>
      <c r="BH252" s="201">
        <f t="shared" si="17"/>
        <v>0</v>
      </c>
      <c r="BI252" s="201">
        <f t="shared" si="18"/>
        <v>0</v>
      </c>
      <c r="BJ252" s="18" t="s">
        <v>85</v>
      </c>
      <c r="BK252" s="201">
        <f t="shared" si="19"/>
        <v>0</v>
      </c>
      <c r="BL252" s="18" t="s">
        <v>140</v>
      </c>
      <c r="BM252" s="200" t="s">
        <v>440</v>
      </c>
    </row>
    <row r="253" spans="1:65" s="2" customFormat="1" ht="21.75" customHeight="1">
      <c r="A253" s="35"/>
      <c r="B253" s="36"/>
      <c r="C253" s="246" t="s">
        <v>441</v>
      </c>
      <c r="D253" s="246" t="s">
        <v>264</v>
      </c>
      <c r="E253" s="247" t="s">
        <v>442</v>
      </c>
      <c r="F253" s="248" t="s">
        <v>443</v>
      </c>
      <c r="G253" s="249" t="s">
        <v>291</v>
      </c>
      <c r="H253" s="250">
        <v>4</v>
      </c>
      <c r="I253" s="251"/>
      <c r="J253" s="252">
        <f t="shared" si="10"/>
        <v>0</v>
      </c>
      <c r="K253" s="253"/>
      <c r="L253" s="254"/>
      <c r="M253" s="255" t="s">
        <v>1</v>
      </c>
      <c r="N253" s="256" t="s">
        <v>42</v>
      </c>
      <c r="O253" s="72"/>
      <c r="P253" s="198">
        <f t="shared" si="11"/>
        <v>0</v>
      </c>
      <c r="Q253" s="198">
        <v>6.0000000000000001E-3</v>
      </c>
      <c r="R253" s="198">
        <f t="shared" si="12"/>
        <v>2.4E-2</v>
      </c>
      <c r="S253" s="198">
        <v>0</v>
      </c>
      <c r="T253" s="199">
        <f t="shared" si="1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184</v>
      </c>
      <c r="AT253" s="200" t="s">
        <v>264</v>
      </c>
      <c r="AU253" s="200" t="s">
        <v>87</v>
      </c>
      <c r="AY253" s="18" t="s">
        <v>134</v>
      </c>
      <c r="BE253" s="201">
        <f t="shared" si="14"/>
        <v>0</v>
      </c>
      <c r="BF253" s="201">
        <f t="shared" si="15"/>
        <v>0</v>
      </c>
      <c r="BG253" s="201">
        <f t="shared" si="16"/>
        <v>0</v>
      </c>
      <c r="BH253" s="201">
        <f t="shared" si="17"/>
        <v>0</v>
      </c>
      <c r="BI253" s="201">
        <f t="shared" si="18"/>
        <v>0</v>
      </c>
      <c r="BJ253" s="18" t="s">
        <v>85</v>
      </c>
      <c r="BK253" s="201">
        <f t="shared" si="19"/>
        <v>0</v>
      </c>
      <c r="BL253" s="18" t="s">
        <v>140</v>
      </c>
      <c r="BM253" s="200" t="s">
        <v>444</v>
      </c>
    </row>
    <row r="254" spans="1:65" s="2" customFormat="1" ht="16.5" customHeight="1">
      <c r="A254" s="35"/>
      <c r="B254" s="36"/>
      <c r="C254" s="246" t="s">
        <v>445</v>
      </c>
      <c r="D254" s="246" t="s">
        <v>264</v>
      </c>
      <c r="E254" s="247" t="s">
        <v>446</v>
      </c>
      <c r="F254" s="248" t="s">
        <v>447</v>
      </c>
      <c r="G254" s="249" t="s">
        <v>291</v>
      </c>
      <c r="H254" s="250">
        <v>4</v>
      </c>
      <c r="I254" s="251"/>
      <c r="J254" s="252">
        <f t="shared" si="10"/>
        <v>0</v>
      </c>
      <c r="K254" s="253"/>
      <c r="L254" s="254"/>
      <c r="M254" s="255" t="s">
        <v>1</v>
      </c>
      <c r="N254" s="256" t="s">
        <v>42</v>
      </c>
      <c r="O254" s="72"/>
      <c r="P254" s="198">
        <f t="shared" si="11"/>
        <v>0</v>
      </c>
      <c r="Q254" s="198">
        <v>4.3E-3</v>
      </c>
      <c r="R254" s="198">
        <f t="shared" si="12"/>
        <v>1.72E-2</v>
      </c>
      <c r="S254" s="198">
        <v>0</v>
      </c>
      <c r="T254" s="199">
        <f t="shared" si="1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184</v>
      </c>
      <c r="AT254" s="200" t="s">
        <v>264</v>
      </c>
      <c r="AU254" s="200" t="s">
        <v>87</v>
      </c>
      <c r="AY254" s="18" t="s">
        <v>134</v>
      </c>
      <c r="BE254" s="201">
        <f t="shared" si="14"/>
        <v>0</v>
      </c>
      <c r="BF254" s="201">
        <f t="shared" si="15"/>
        <v>0</v>
      </c>
      <c r="BG254" s="201">
        <f t="shared" si="16"/>
        <v>0</v>
      </c>
      <c r="BH254" s="201">
        <f t="shared" si="17"/>
        <v>0</v>
      </c>
      <c r="BI254" s="201">
        <f t="shared" si="18"/>
        <v>0</v>
      </c>
      <c r="BJ254" s="18" t="s">
        <v>85</v>
      </c>
      <c r="BK254" s="201">
        <f t="shared" si="19"/>
        <v>0</v>
      </c>
      <c r="BL254" s="18" t="s">
        <v>140</v>
      </c>
      <c r="BM254" s="200" t="s">
        <v>448</v>
      </c>
    </row>
    <row r="255" spans="1:65" s="2" customFormat="1" ht="21.75" customHeight="1">
      <c r="A255" s="35"/>
      <c r="B255" s="36"/>
      <c r="C255" s="246" t="s">
        <v>449</v>
      </c>
      <c r="D255" s="246" t="s">
        <v>264</v>
      </c>
      <c r="E255" s="247" t="s">
        <v>450</v>
      </c>
      <c r="F255" s="248" t="s">
        <v>451</v>
      </c>
      <c r="G255" s="249" t="s">
        <v>291</v>
      </c>
      <c r="H255" s="250">
        <v>4</v>
      </c>
      <c r="I255" s="251"/>
      <c r="J255" s="252">
        <f t="shared" si="10"/>
        <v>0</v>
      </c>
      <c r="K255" s="253"/>
      <c r="L255" s="254"/>
      <c r="M255" s="255" t="s">
        <v>1</v>
      </c>
      <c r="N255" s="256" t="s">
        <v>42</v>
      </c>
      <c r="O255" s="72"/>
      <c r="P255" s="198">
        <f t="shared" si="11"/>
        <v>0</v>
      </c>
      <c r="Q255" s="198">
        <v>1E-3</v>
      </c>
      <c r="R255" s="198">
        <f t="shared" si="12"/>
        <v>4.0000000000000001E-3</v>
      </c>
      <c r="S255" s="198">
        <v>0</v>
      </c>
      <c r="T255" s="199">
        <f t="shared" si="1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184</v>
      </c>
      <c r="AT255" s="200" t="s">
        <v>264</v>
      </c>
      <c r="AU255" s="200" t="s">
        <v>87</v>
      </c>
      <c r="AY255" s="18" t="s">
        <v>134</v>
      </c>
      <c r="BE255" s="201">
        <f t="shared" si="14"/>
        <v>0</v>
      </c>
      <c r="BF255" s="201">
        <f t="shared" si="15"/>
        <v>0</v>
      </c>
      <c r="BG255" s="201">
        <f t="shared" si="16"/>
        <v>0</v>
      </c>
      <c r="BH255" s="201">
        <f t="shared" si="17"/>
        <v>0</v>
      </c>
      <c r="BI255" s="201">
        <f t="shared" si="18"/>
        <v>0</v>
      </c>
      <c r="BJ255" s="18" t="s">
        <v>85</v>
      </c>
      <c r="BK255" s="201">
        <f t="shared" si="19"/>
        <v>0</v>
      </c>
      <c r="BL255" s="18" t="s">
        <v>140</v>
      </c>
      <c r="BM255" s="200" t="s">
        <v>452</v>
      </c>
    </row>
    <row r="256" spans="1:65" s="2" customFormat="1" ht="16.5" customHeight="1">
      <c r="A256" s="35"/>
      <c r="B256" s="36"/>
      <c r="C256" s="246" t="s">
        <v>453</v>
      </c>
      <c r="D256" s="246" t="s">
        <v>264</v>
      </c>
      <c r="E256" s="247" t="s">
        <v>454</v>
      </c>
      <c r="F256" s="248" t="s">
        <v>455</v>
      </c>
      <c r="G256" s="249" t="s">
        <v>291</v>
      </c>
      <c r="H256" s="250">
        <v>2</v>
      </c>
      <c r="I256" s="251"/>
      <c r="J256" s="252">
        <f t="shared" si="10"/>
        <v>0</v>
      </c>
      <c r="K256" s="253"/>
      <c r="L256" s="254"/>
      <c r="M256" s="255" t="s">
        <v>1</v>
      </c>
      <c r="N256" s="256" t="s">
        <v>42</v>
      </c>
      <c r="O256" s="72"/>
      <c r="P256" s="198">
        <f t="shared" si="11"/>
        <v>0</v>
      </c>
      <c r="Q256" s="198">
        <v>2E-3</v>
      </c>
      <c r="R256" s="198">
        <f t="shared" si="12"/>
        <v>4.0000000000000001E-3</v>
      </c>
      <c r="S256" s="198">
        <v>0</v>
      </c>
      <c r="T256" s="199">
        <f t="shared" si="13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184</v>
      </c>
      <c r="AT256" s="200" t="s">
        <v>264</v>
      </c>
      <c r="AU256" s="200" t="s">
        <v>87</v>
      </c>
      <c r="AY256" s="18" t="s">
        <v>134</v>
      </c>
      <c r="BE256" s="201">
        <f t="shared" si="14"/>
        <v>0</v>
      </c>
      <c r="BF256" s="201">
        <f t="shared" si="15"/>
        <v>0</v>
      </c>
      <c r="BG256" s="201">
        <f t="shared" si="16"/>
        <v>0</v>
      </c>
      <c r="BH256" s="201">
        <f t="shared" si="17"/>
        <v>0</v>
      </c>
      <c r="BI256" s="201">
        <f t="shared" si="18"/>
        <v>0</v>
      </c>
      <c r="BJ256" s="18" t="s">
        <v>85</v>
      </c>
      <c r="BK256" s="201">
        <f t="shared" si="19"/>
        <v>0</v>
      </c>
      <c r="BL256" s="18" t="s">
        <v>140</v>
      </c>
      <c r="BM256" s="200" t="s">
        <v>456</v>
      </c>
    </row>
    <row r="257" spans="1:65" s="2" customFormat="1" ht="21.75" customHeight="1">
      <c r="A257" s="35"/>
      <c r="B257" s="36"/>
      <c r="C257" s="246" t="s">
        <v>457</v>
      </c>
      <c r="D257" s="246" t="s">
        <v>264</v>
      </c>
      <c r="E257" s="247" t="s">
        <v>458</v>
      </c>
      <c r="F257" s="248" t="s">
        <v>459</v>
      </c>
      <c r="G257" s="249" t="s">
        <v>291</v>
      </c>
      <c r="H257" s="250">
        <v>2</v>
      </c>
      <c r="I257" s="251"/>
      <c r="J257" s="252">
        <f t="shared" si="10"/>
        <v>0</v>
      </c>
      <c r="K257" s="253"/>
      <c r="L257" s="254"/>
      <c r="M257" s="255" t="s">
        <v>1</v>
      </c>
      <c r="N257" s="256" t="s">
        <v>42</v>
      </c>
      <c r="O257" s="72"/>
      <c r="P257" s="198">
        <f t="shared" si="11"/>
        <v>0</v>
      </c>
      <c r="Q257" s="198">
        <v>2.4E-2</v>
      </c>
      <c r="R257" s="198">
        <f t="shared" si="12"/>
        <v>4.8000000000000001E-2</v>
      </c>
      <c r="S257" s="198">
        <v>0</v>
      </c>
      <c r="T257" s="199">
        <f t="shared" si="1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184</v>
      </c>
      <c r="AT257" s="200" t="s">
        <v>264</v>
      </c>
      <c r="AU257" s="200" t="s">
        <v>87</v>
      </c>
      <c r="AY257" s="18" t="s">
        <v>134</v>
      </c>
      <c r="BE257" s="201">
        <f t="shared" si="14"/>
        <v>0</v>
      </c>
      <c r="BF257" s="201">
        <f t="shared" si="15"/>
        <v>0</v>
      </c>
      <c r="BG257" s="201">
        <f t="shared" si="16"/>
        <v>0</v>
      </c>
      <c r="BH257" s="201">
        <f t="shared" si="17"/>
        <v>0</v>
      </c>
      <c r="BI257" s="201">
        <f t="shared" si="18"/>
        <v>0</v>
      </c>
      <c r="BJ257" s="18" t="s">
        <v>85</v>
      </c>
      <c r="BK257" s="201">
        <f t="shared" si="19"/>
        <v>0</v>
      </c>
      <c r="BL257" s="18" t="s">
        <v>140</v>
      </c>
      <c r="BM257" s="200" t="s">
        <v>460</v>
      </c>
    </row>
    <row r="258" spans="1:65" s="2" customFormat="1" ht="21.75" customHeight="1">
      <c r="A258" s="35"/>
      <c r="B258" s="36"/>
      <c r="C258" s="246" t="s">
        <v>461</v>
      </c>
      <c r="D258" s="246" t="s">
        <v>264</v>
      </c>
      <c r="E258" s="247" t="s">
        <v>462</v>
      </c>
      <c r="F258" s="248" t="s">
        <v>463</v>
      </c>
      <c r="G258" s="249" t="s">
        <v>291</v>
      </c>
      <c r="H258" s="250">
        <v>2</v>
      </c>
      <c r="I258" s="251"/>
      <c r="J258" s="252">
        <f t="shared" si="10"/>
        <v>0</v>
      </c>
      <c r="K258" s="253"/>
      <c r="L258" s="254"/>
      <c r="M258" s="255" t="s">
        <v>1</v>
      </c>
      <c r="N258" s="256" t="s">
        <v>42</v>
      </c>
      <c r="O258" s="72"/>
      <c r="P258" s="198">
        <f t="shared" si="11"/>
        <v>0</v>
      </c>
      <c r="Q258" s="198">
        <v>0.04</v>
      </c>
      <c r="R258" s="198">
        <f t="shared" si="12"/>
        <v>0.08</v>
      </c>
      <c r="S258" s="198">
        <v>0</v>
      </c>
      <c r="T258" s="199">
        <f t="shared" si="1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184</v>
      </c>
      <c r="AT258" s="200" t="s">
        <v>264</v>
      </c>
      <c r="AU258" s="200" t="s">
        <v>87</v>
      </c>
      <c r="AY258" s="18" t="s">
        <v>134</v>
      </c>
      <c r="BE258" s="201">
        <f t="shared" si="14"/>
        <v>0</v>
      </c>
      <c r="BF258" s="201">
        <f t="shared" si="15"/>
        <v>0</v>
      </c>
      <c r="BG258" s="201">
        <f t="shared" si="16"/>
        <v>0</v>
      </c>
      <c r="BH258" s="201">
        <f t="shared" si="17"/>
        <v>0</v>
      </c>
      <c r="BI258" s="201">
        <f t="shared" si="18"/>
        <v>0</v>
      </c>
      <c r="BJ258" s="18" t="s">
        <v>85</v>
      </c>
      <c r="BK258" s="201">
        <f t="shared" si="19"/>
        <v>0</v>
      </c>
      <c r="BL258" s="18" t="s">
        <v>140</v>
      </c>
      <c r="BM258" s="200" t="s">
        <v>464</v>
      </c>
    </row>
    <row r="259" spans="1:65" s="2" customFormat="1" ht="16.5" customHeight="1">
      <c r="A259" s="35"/>
      <c r="B259" s="36"/>
      <c r="C259" s="246" t="s">
        <v>465</v>
      </c>
      <c r="D259" s="246" t="s">
        <v>264</v>
      </c>
      <c r="E259" s="247" t="s">
        <v>466</v>
      </c>
      <c r="F259" s="248" t="s">
        <v>467</v>
      </c>
      <c r="G259" s="249" t="s">
        <v>291</v>
      </c>
      <c r="H259" s="250">
        <v>6</v>
      </c>
      <c r="I259" s="251"/>
      <c r="J259" s="252">
        <f t="shared" si="10"/>
        <v>0</v>
      </c>
      <c r="K259" s="253"/>
      <c r="L259" s="254"/>
      <c r="M259" s="255" t="s">
        <v>1</v>
      </c>
      <c r="N259" s="256" t="s">
        <v>42</v>
      </c>
      <c r="O259" s="72"/>
      <c r="P259" s="198">
        <f t="shared" si="11"/>
        <v>0</v>
      </c>
      <c r="Q259" s="198">
        <v>3.8999999999999999E-4</v>
      </c>
      <c r="R259" s="198">
        <f t="shared" si="12"/>
        <v>2.3400000000000001E-3</v>
      </c>
      <c r="S259" s="198">
        <v>0</v>
      </c>
      <c r="T259" s="199">
        <f t="shared" si="1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184</v>
      </c>
      <c r="AT259" s="200" t="s">
        <v>264</v>
      </c>
      <c r="AU259" s="200" t="s">
        <v>87</v>
      </c>
      <c r="AY259" s="18" t="s">
        <v>134</v>
      </c>
      <c r="BE259" s="201">
        <f t="shared" si="14"/>
        <v>0</v>
      </c>
      <c r="BF259" s="201">
        <f t="shared" si="15"/>
        <v>0</v>
      </c>
      <c r="BG259" s="201">
        <f t="shared" si="16"/>
        <v>0</v>
      </c>
      <c r="BH259" s="201">
        <f t="shared" si="17"/>
        <v>0</v>
      </c>
      <c r="BI259" s="201">
        <f t="shared" si="18"/>
        <v>0</v>
      </c>
      <c r="BJ259" s="18" t="s">
        <v>85</v>
      </c>
      <c r="BK259" s="201">
        <f t="shared" si="19"/>
        <v>0</v>
      </c>
      <c r="BL259" s="18" t="s">
        <v>140</v>
      </c>
      <c r="BM259" s="200" t="s">
        <v>468</v>
      </c>
    </row>
    <row r="260" spans="1:65" s="2" customFormat="1" ht="16.5" customHeight="1">
      <c r="A260" s="35"/>
      <c r="B260" s="36"/>
      <c r="C260" s="246" t="s">
        <v>469</v>
      </c>
      <c r="D260" s="246" t="s">
        <v>264</v>
      </c>
      <c r="E260" s="247" t="s">
        <v>470</v>
      </c>
      <c r="F260" s="248" t="s">
        <v>471</v>
      </c>
      <c r="G260" s="249" t="s">
        <v>291</v>
      </c>
      <c r="H260" s="250">
        <v>6</v>
      </c>
      <c r="I260" s="251"/>
      <c r="J260" s="252">
        <f t="shared" si="10"/>
        <v>0</v>
      </c>
      <c r="K260" s="253"/>
      <c r="L260" s="254"/>
      <c r="M260" s="255" t="s">
        <v>1</v>
      </c>
      <c r="N260" s="256" t="s">
        <v>42</v>
      </c>
      <c r="O260" s="72"/>
      <c r="P260" s="198">
        <f t="shared" si="11"/>
        <v>0</v>
      </c>
      <c r="Q260" s="198">
        <v>1.39E-3</v>
      </c>
      <c r="R260" s="198">
        <f t="shared" si="12"/>
        <v>8.3400000000000002E-3</v>
      </c>
      <c r="S260" s="198">
        <v>0</v>
      </c>
      <c r="T260" s="199">
        <f t="shared" si="1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184</v>
      </c>
      <c r="AT260" s="200" t="s">
        <v>264</v>
      </c>
      <c r="AU260" s="200" t="s">
        <v>87</v>
      </c>
      <c r="AY260" s="18" t="s">
        <v>134</v>
      </c>
      <c r="BE260" s="201">
        <f t="shared" si="14"/>
        <v>0</v>
      </c>
      <c r="BF260" s="201">
        <f t="shared" si="15"/>
        <v>0</v>
      </c>
      <c r="BG260" s="201">
        <f t="shared" si="16"/>
        <v>0</v>
      </c>
      <c r="BH260" s="201">
        <f t="shared" si="17"/>
        <v>0</v>
      </c>
      <c r="BI260" s="201">
        <f t="shared" si="18"/>
        <v>0</v>
      </c>
      <c r="BJ260" s="18" t="s">
        <v>85</v>
      </c>
      <c r="BK260" s="201">
        <f t="shared" si="19"/>
        <v>0</v>
      </c>
      <c r="BL260" s="18" t="s">
        <v>140</v>
      </c>
      <c r="BM260" s="200" t="s">
        <v>472</v>
      </c>
    </row>
    <row r="261" spans="1:65" s="2" customFormat="1" ht="16.5" customHeight="1">
      <c r="A261" s="35"/>
      <c r="B261" s="36"/>
      <c r="C261" s="246" t="s">
        <v>473</v>
      </c>
      <c r="D261" s="246" t="s">
        <v>264</v>
      </c>
      <c r="E261" s="247" t="s">
        <v>474</v>
      </c>
      <c r="F261" s="248" t="s">
        <v>475</v>
      </c>
      <c r="G261" s="249" t="s">
        <v>291</v>
      </c>
      <c r="H261" s="250">
        <v>15</v>
      </c>
      <c r="I261" s="251"/>
      <c r="J261" s="252">
        <f t="shared" si="10"/>
        <v>0</v>
      </c>
      <c r="K261" s="253"/>
      <c r="L261" s="254"/>
      <c r="M261" s="255" t="s">
        <v>1</v>
      </c>
      <c r="N261" s="256" t="s">
        <v>42</v>
      </c>
      <c r="O261" s="72"/>
      <c r="P261" s="198">
        <f t="shared" si="11"/>
        <v>0</v>
      </c>
      <c r="Q261" s="198">
        <v>4.0999999999999999E-4</v>
      </c>
      <c r="R261" s="198">
        <f t="shared" si="12"/>
        <v>6.1500000000000001E-3</v>
      </c>
      <c r="S261" s="198">
        <v>0</v>
      </c>
      <c r="T261" s="199">
        <f t="shared" si="1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184</v>
      </c>
      <c r="AT261" s="200" t="s">
        <v>264</v>
      </c>
      <c r="AU261" s="200" t="s">
        <v>87</v>
      </c>
      <c r="AY261" s="18" t="s">
        <v>134</v>
      </c>
      <c r="BE261" s="201">
        <f t="shared" si="14"/>
        <v>0</v>
      </c>
      <c r="BF261" s="201">
        <f t="shared" si="15"/>
        <v>0</v>
      </c>
      <c r="BG261" s="201">
        <f t="shared" si="16"/>
        <v>0</v>
      </c>
      <c r="BH261" s="201">
        <f t="shared" si="17"/>
        <v>0</v>
      </c>
      <c r="BI261" s="201">
        <f t="shared" si="18"/>
        <v>0</v>
      </c>
      <c r="BJ261" s="18" t="s">
        <v>85</v>
      </c>
      <c r="BK261" s="201">
        <f t="shared" si="19"/>
        <v>0</v>
      </c>
      <c r="BL261" s="18" t="s">
        <v>140</v>
      </c>
      <c r="BM261" s="200" t="s">
        <v>476</v>
      </c>
    </row>
    <row r="262" spans="1:65" s="2" customFormat="1" ht="21.75" customHeight="1">
      <c r="A262" s="35"/>
      <c r="B262" s="36"/>
      <c r="C262" s="246" t="s">
        <v>477</v>
      </c>
      <c r="D262" s="246" t="s">
        <v>264</v>
      </c>
      <c r="E262" s="247" t="s">
        <v>478</v>
      </c>
      <c r="F262" s="248" t="s">
        <v>479</v>
      </c>
      <c r="G262" s="249" t="s">
        <v>150</v>
      </c>
      <c r="H262" s="250">
        <v>183.411</v>
      </c>
      <c r="I262" s="251"/>
      <c r="J262" s="252">
        <f t="shared" si="10"/>
        <v>0</v>
      </c>
      <c r="K262" s="253"/>
      <c r="L262" s="254"/>
      <c r="M262" s="255" t="s">
        <v>1</v>
      </c>
      <c r="N262" s="256" t="s">
        <v>42</v>
      </c>
      <c r="O262" s="72"/>
      <c r="P262" s="198">
        <f t="shared" si="11"/>
        <v>0</v>
      </c>
      <c r="Q262" s="198">
        <v>1.4599999999999999E-3</v>
      </c>
      <c r="R262" s="198">
        <f t="shared" si="12"/>
        <v>0.26778005999999999</v>
      </c>
      <c r="S262" s="198">
        <v>0</v>
      </c>
      <c r="T262" s="199">
        <f t="shared" si="1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184</v>
      </c>
      <c r="AT262" s="200" t="s">
        <v>264</v>
      </c>
      <c r="AU262" s="200" t="s">
        <v>87</v>
      </c>
      <c r="AY262" s="18" t="s">
        <v>134</v>
      </c>
      <c r="BE262" s="201">
        <f t="shared" si="14"/>
        <v>0</v>
      </c>
      <c r="BF262" s="201">
        <f t="shared" si="15"/>
        <v>0</v>
      </c>
      <c r="BG262" s="201">
        <f t="shared" si="16"/>
        <v>0</v>
      </c>
      <c r="BH262" s="201">
        <f t="shared" si="17"/>
        <v>0</v>
      </c>
      <c r="BI262" s="201">
        <f t="shared" si="18"/>
        <v>0</v>
      </c>
      <c r="BJ262" s="18" t="s">
        <v>85</v>
      </c>
      <c r="BK262" s="201">
        <f t="shared" si="19"/>
        <v>0</v>
      </c>
      <c r="BL262" s="18" t="s">
        <v>140</v>
      </c>
      <c r="BM262" s="200" t="s">
        <v>480</v>
      </c>
    </row>
    <row r="263" spans="1:65" s="13" customFormat="1" ht="11.25">
      <c r="B263" s="202"/>
      <c r="C263" s="203"/>
      <c r="D263" s="204" t="s">
        <v>142</v>
      </c>
      <c r="E263" s="205" t="s">
        <v>1</v>
      </c>
      <c r="F263" s="206" t="s">
        <v>481</v>
      </c>
      <c r="G263" s="203"/>
      <c r="H263" s="207">
        <v>183.411</v>
      </c>
      <c r="I263" s="208"/>
      <c r="J263" s="203"/>
      <c r="K263" s="203"/>
      <c r="L263" s="209"/>
      <c r="M263" s="210"/>
      <c r="N263" s="211"/>
      <c r="O263" s="211"/>
      <c r="P263" s="211"/>
      <c r="Q263" s="211"/>
      <c r="R263" s="211"/>
      <c r="S263" s="211"/>
      <c r="T263" s="212"/>
      <c r="AT263" s="213" t="s">
        <v>142</v>
      </c>
      <c r="AU263" s="213" t="s">
        <v>87</v>
      </c>
      <c r="AV263" s="13" t="s">
        <v>87</v>
      </c>
      <c r="AW263" s="13" t="s">
        <v>32</v>
      </c>
      <c r="AX263" s="13" t="s">
        <v>85</v>
      </c>
      <c r="AY263" s="213" t="s">
        <v>134</v>
      </c>
    </row>
    <row r="264" spans="1:65" s="12" customFormat="1" ht="22.9" customHeight="1">
      <c r="B264" s="172"/>
      <c r="C264" s="173"/>
      <c r="D264" s="174" t="s">
        <v>76</v>
      </c>
      <c r="E264" s="186" t="s">
        <v>189</v>
      </c>
      <c r="F264" s="186" t="s">
        <v>482</v>
      </c>
      <c r="G264" s="173"/>
      <c r="H264" s="173"/>
      <c r="I264" s="176"/>
      <c r="J264" s="187">
        <f>BK264</f>
        <v>0</v>
      </c>
      <c r="K264" s="173"/>
      <c r="L264" s="178"/>
      <c r="M264" s="179"/>
      <c r="N264" s="180"/>
      <c r="O264" s="180"/>
      <c r="P264" s="181">
        <f>SUM(P265:P269)</f>
        <v>0</v>
      </c>
      <c r="Q264" s="180"/>
      <c r="R264" s="181">
        <f>SUM(R265:R269)</f>
        <v>2.0340000000000002E-3</v>
      </c>
      <c r="S264" s="180"/>
      <c r="T264" s="182">
        <f>SUM(T265:T269)</f>
        <v>0</v>
      </c>
      <c r="AR264" s="183" t="s">
        <v>85</v>
      </c>
      <c r="AT264" s="184" t="s">
        <v>76</v>
      </c>
      <c r="AU264" s="184" t="s">
        <v>85</v>
      </c>
      <c r="AY264" s="183" t="s">
        <v>134</v>
      </c>
      <c r="BK264" s="185">
        <f>SUM(BK265:BK269)</f>
        <v>0</v>
      </c>
    </row>
    <row r="265" spans="1:65" s="2" customFormat="1" ht="21.75" customHeight="1">
      <c r="A265" s="35"/>
      <c r="B265" s="36"/>
      <c r="C265" s="188" t="s">
        <v>483</v>
      </c>
      <c r="D265" s="188" t="s">
        <v>136</v>
      </c>
      <c r="E265" s="189" t="s">
        <v>484</v>
      </c>
      <c r="F265" s="190" t="s">
        <v>485</v>
      </c>
      <c r="G265" s="191" t="s">
        <v>150</v>
      </c>
      <c r="H265" s="192">
        <v>22.6</v>
      </c>
      <c r="I265" s="193"/>
      <c r="J265" s="194">
        <f>ROUND(I265*H265,2)</f>
        <v>0</v>
      </c>
      <c r="K265" s="195"/>
      <c r="L265" s="40"/>
      <c r="M265" s="196" t="s">
        <v>1</v>
      </c>
      <c r="N265" s="197" t="s">
        <v>42</v>
      </c>
      <c r="O265" s="72"/>
      <c r="P265" s="198">
        <f>O265*H265</f>
        <v>0</v>
      </c>
      <c r="Q265" s="198">
        <v>0</v>
      </c>
      <c r="R265" s="198">
        <f>Q265*H265</f>
        <v>0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140</v>
      </c>
      <c r="AT265" s="200" t="s">
        <v>136</v>
      </c>
      <c r="AU265" s="200" t="s">
        <v>87</v>
      </c>
      <c r="AY265" s="18" t="s">
        <v>134</v>
      </c>
      <c r="BE265" s="201">
        <f>IF(N265="základní",J265,0)</f>
        <v>0</v>
      </c>
      <c r="BF265" s="201">
        <f>IF(N265="snížená",J265,0)</f>
        <v>0</v>
      </c>
      <c r="BG265" s="201">
        <f>IF(N265="zákl. přenesená",J265,0)</f>
        <v>0</v>
      </c>
      <c r="BH265" s="201">
        <f>IF(N265="sníž. přenesená",J265,0)</f>
        <v>0</v>
      </c>
      <c r="BI265" s="201">
        <f>IF(N265="nulová",J265,0)</f>
        <v>0</v>
      </c>
      <c r="BJ265" s="18" t="s">
        <v>85</v>
      </c>
      <c r="BK265" s="201">
        <f>ROUND(I265*H265,2)</f>
        <v>0</v>
      </c>
      <c r="BL265" s="18" t="s">
        <v>140</v>
      </c>
      <c r="BM265" s="200" t="s">
        <v>486</v>
      </c>
    </row>
    <row r="266" spans="1:65" s="2" customFormat="1" ht="21.75" customHeight="1">
      <c r="A266" s="35"/>
      <c r="B266" s="36"/>
      <c r="C266" s="188" t="s">
        <v>487</v>
      </c>
      <c r="D266" s="188" t="s">
        <v>136</v>
      </c>
      <c r="E266" s="189" t="s">
        <v>488</v>
      </c>
      <c r="F266" s="190" t="s">
        <v>489</v>
      </c>
      <c r="G266" s="191" t="s">
        <v>150</v>
      </c>
      <c r="H266" s="192">
        <v>22.6</v>
      </c>
      <c r="I266" s="193"/>
      <c r="J266" s="194">
        <f>ROUND(I266*H266,2)</f>
        <v>0</v>
      </c>
      <c r="K266" s="195"/>
      <c r="L266" s="40"/>
      <c r="M266" s="196" t="s">
        <v>1</v>
      </c>
      <c r="N266" s="197" t="s">
        <v>42</v>
      </c>
      <c r="O266" s="72"/>
      <c r="P266" s="198">
        <f>O266*H266</f>
        <v>0</v>
      </c>
      <c r="Q266" s="198">
        <v>0</v>
      </c>
      <c r="R266" s="198">
        <f>Q266*H266</f>
        <v>0</v>
      </c>
      <c r="S266" s="198">
        <v>0</v>
      </c>
      <c r="T266" s="19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140</v>
      </c>
      <c r="AT266" s="200" t="s">
        <v>136</v>
      </c>
      <c r="AU266" s="200" t="s">
        <v>87</v>
      </c>
      <c r="AY266" s="18" t="s">
        <v>134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8" t="s">
        <v>85</v>
      </c>
      <c r="BK266" s="201">
        <f>ROUND(I266*H266,2)</f>
        <v>0</v>
      </c>
      <c r="BL266" s="18" t="s">
        <v>140</v>
      </c>
      <c r="BM266" s="200" t="s">
        <v>490</v>
      </c>
    </row>
    <row r="267" spans="1:65" s="2" customFormat="1" ht="21.75" customHeight="1">
      <c r="A267" s="35"/>
      <c r="B267" s="36"/>
      <c r="C267" s="188" t="s">
        <v>491</v>
      </c>
      <c r="D267" s="188" t="s">
        <v>136</v>
      </c>
      <c r="E267" s="189" t="s">
        <v>492</v>
      </c>
      <c r="F267" s="190" t="s">
        <v>493</v>
      </c>
      <c r="G267" s="191" t="s">
        <v>150</v>
      </c>
      <c r="H267" s="192">
        <v>22.6</v>
      </c>
      <c r="I267" s="193"/>
      <c r="J267" s="194">
        <f>ROUND(I267*H267,2)</f>
        <v>0</v>
      </c>
      <c r="K267" s="195"/>
      <c r="L267" s="40"/>
      <c r="M267" s="196" t="s">
        <v>1</v>
      </c>
      <c r="N267" s="197" t="s">
        <v>42</v>
      </c>
      <c r="O267" s="72"/>
      <c r="P267" s="198">
        <f>O267*H267</f>
        <v>0</v>
      </c>
      <c r="Q267" s="198">
        <v>9.0000000000000006E-5</v>
      </c>
      <c r="R267" s="198">
        <f>Q267*H267</f>
        <v>2.0340000000000002E-3</v>
      </c>
      <c r="S267" s="198">
        <v>0</v>
      </c>
      <c r="T267" s="19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140</v>
      </c>
      <c r="AT267" s="200" t="s">
        <v>136</v>
      </c>
      <c r="AU267" s="200" t="s">
        <v>87</v>
      </c>
      <c r="AY267" s="18" t="s">
        <v>134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18" t="s">
        <v>85</v>
      </c>
      <c r="BK267" s="201">
        <f>ROUND(I267*H267,2)</f>
        <v>0</v>
      </c>
      <c r="BL267" s="18" t="s">
        <v>140</v>
      </c>
      <c r="BM267" s="200" t="s">
        <v>494</v>
      </c>
    </row>
    <row r="268" spans="1:65" s="2" customFormat="1" ht="21.75" customHeight="1">
      <c r="A268" s="35"/>
      <c r="B268" s="36"/>
      <c r="C268" s="188" t="s">
        <v>495</v>
      </c>
      <c r="D268" s="188" t="s">
        <v>136</v>
      </c>
      <c r="E268" s="189" t="s">
        <v>496</v>
      </c>
      <c r="F268" s="190" t="s">
        <v>497</v>
      </c>
      <c r="G268" s="191" t="s">
        <v>150</v>
      </c>
      <c r="H268" s="192">
        <v>22.6</v>
      </c>
      <c r="I268" s="193"/>
      <c r="J268" s="194">
        <f>ROUND(I268*H268,2)</f>
        <v>0</v>
      </c>
      <c r="K268" s="195"/>
      <c r="L268" s="40"/>
      <c r="M268" s="196" t="s">
        <v>1</v>
      </c>
      <c r="N268" s="197" t="s">
        <v>42</v>
      </c>
      <c r="O268" s="72"/>
      <c r="P268" s="198">
        <f>O268*H268</f>
        <v>0</v>
      </c>
      <c r="Q268" s="198">
        <v>0</v>
      </c>
      <c r="R268" s="198">
        <f>Q268*H268</f>
        <v>0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140</v>
      </c>
      <c r="AT268" s="200" t="s">
        <v>136</v>
      </c>
      <c r="AU268" s="200" t="s">
        <v>87</v>
      </c>
      <c r="AY268" s="18" t="s">
        <v>134</v>
      </c>
      <c r="BE268" s="201">
        <f>IF(N268="základní",J268,0)</f>
        <v>0</v>
      </c>
      <c r="BF268" s="201">
        <f>IF(N268="snížená",J268,0)</f>
        <v>0</v>
      </c>
      <c r="BG268" s="201">
        <f>IF(N268="zákl. přenesená",J268,0)</f>
        <v>0</v>
      </c>
      <c r="BH268" s="201">
        <f>IF(N268="sníž. přenesená",J268,0)</f>
        <v>0</v>
      </c>
      <c r="BI268" s="201">
        <f>IF(N268="nulová",J268,0)</f>
        <v>0</v>
      </c>
      <c r="BJ268" s="18" t="s">
        <v>85</v>
      </c>
      <c r="BK268" s="201">
        <f>ROUND(I268*H268,2)</f>
        <v>0</v>
      </c>
      <c r="BL268" s="18" t="s">
        <v>140</v>
      </c>
      <c r="BM268" s="200" t="s">
        <v>498</v>
      </c>
    </row>
    <row r="269" spans="1:65" s="13" customFormat="1" ht="11.25">
      <c r="B269" s="202"/>
      <c r="C269" s="203"/>
      <c r="D269" s="204" t="s">
        <v>142</v>
      </c>
      <c r="E269" s="205" t="s">
        <v>1</v>
      </c>
      <c r="F269" s="206" t="s">
        <v>499</v>
      </c>
      <c r="G269" s="203"/>
      <c r="H269" s="207">
        <v>22.6</v>
      </c>
      <c r="I269" s="208"/>
      <c r="J269" s="203"/>
      <c r="K269" s="203"/>
      <c r="L269" s="209"/>
      <c r="M269" s="210"/>
      <c r="N269" s="211"/>
      <c r="O269" s="211"/>
      <c r="P269" s="211"/>
      <c r="Q269" s="211"/>
      <c r="R269" s="211"/>
      <c r="S269" s="211"/>
      <c r="T269" s="212"/>
      <c r="AT269" s="213" t="s">
        <v>142</v>
      </c>
      <c r="AU269" s="213" t="s">
        <v>87</v>
      </c>
      <c r="AV269" s="13" t="s">
        <v>87</v>
      </c>
      <c r="AW269" s="13" t="s">
        <v>32</v>
      </c>
      <c r="AX269" s="13" t="s">
        <v>85</v>
      </c>
      <c r="AY269" s="213" t="s">
        <v>134</v>
      </c>
    </row>
    <row r="270" spans="1:65" s="12" customFormat="1" ht="22.9" customHeight="1">
      <c r="B270" s="172"/>
      <c r="C270" s="173"/>
      <c r="D270" s="174" t="s">
        <v>76</v>
      </c>
      <c r="E270" s="186" t="s">
        <v>500</v>
      </c>
      <c r="F270" s="186" t="s">
        <v>501</v>
      </c>
      <c r="G270" s="173"/>
      <c r="H270" s="173"/>
      <c r="I270" s="176"/>
      <c r="J270" s="187">
        <f>BK270</f>
        <v>0</v>
      </c>
      <c r="K270" s="173"/>
      <c r="L270" s="178"/>
      <c r="M270" s="179"/>
      <c r="N270" s="180"/>
      <c r="O270" s="180"/>
      <c r="P270" s="181">
        <f>SUM(P271:P275)</f>
        <v>0</v>
      </c>
      <c r="Q270" s="180"/>
      <c r="R270" s="181">
        <f>SUM(R271:R275)</f>
        <v>0</v>
      </c>
      <c r="S270" s="180"/>
      <c r="T270" s="182">
        <f>SUM(T271:T275)</f>
        <v>0</v>
      </c>
      <c r="AR270" s="183" t="s">
        <v>85</v>
      </c>
      <c r="AT270" s="184" t="s">
        <v>76</v>
      </c>
      <c r="AU270" s="184" t="s">
        <v>85</v>
      </c>
      <c r="AY270" s="183" t="s">
        <v>134</v>
      </c>
      <c r="BK270" s="185">
        <f>SUM(BK271:BK275)</f>
        <v>0</v>
      </c>
    </row>
    <row r="271" spans="1:65" s="2" customFormat="1" ht="21.75" customHeight="1">
      <c r="A271" s="35"/>
      <c r="B271" s="36"/>
      <c r="C271" s="188" t="s">
        <v>502</v>
      </c>
      <c r="D271" s="188" t="s">
        <v>136</v>
      </c>
      <c r="E271" s="189" t="s">
        <v>503</v>
      </c>
      <c r="F271" s="190" t="s">
        <v>504</v>
      </c>
      <c r="G271" s="191" t="s">
        <v>247</v>
      </c>
      <c r="H271" s="192">
        <v>8.58</v>
      </c>
      <c r="I271" s="193"/>
      <c r="J271" s="194">
        <f>ROUND(I271*H271,2)</f>
        <v>0</v>
      </c>
      <c r="K271" s="195"/>
      <c r="L271" s="40"/>
      <c r="M271" s="196" t="s">
        <v>1</v>
      </c>
      <c r="N271" s="197" t="s">
        <v>42</v>
      </c>
      <c r="O271" s="72"/>
      <c r="P271" s="198">
        <f>O271*H271</f>
        <v>0</v>
      </c>
      <c r="Q271" s="198">
        <v>0</v>
      </c>
      <c r="R271" s="198">
        <f>Q271*H271</f>
        <v>0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140</v>
      </c>
      <c r="AT271" s="200" t="s">
        <v>136</v>
      </c>
      <c r="AU271" s="200" t="s">
        <v>87</v>
      </c>
      <c r="AY271" s="18" t="s">
        <v>134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85</v>
      </c>
      <c r="BK271" s="201">
        <f>ROUND(I271*H271,2)</f>
        <v>0</v>
      </c>
      <c r="BL271" s="18" t="s">
        <v>140</v>
      </c>
      <c r="BM271" s="200" t="s">
        <v>505</v>
      </c>
    </row>
    <row r="272" spans="1:65" s="2" customFormat="1" ht="21.75" customHeight="1">
      <c r="A272" s="35"/>
      <c r="B272" s="36"/>
      <c r="C272" s="188" t="s">
        <v>506</v>
      </c>
      <c r="D272" s="188" t="s">
        <v>136</v>
      </c>
      <c r="E272" s="189" t="s">
        <v>507</v>
      </c>
      <c r="F272" s="190" t="s">
        <v>508</v>
      </c>
      <c r="G272" s="191" t="s">
        <v>247</v>
      </c>
      <c r="H272" s="192">
        <v>120.12</v>
      </c>
      <c r="I272" s="193"/>
      <c r="J272" s="194">
        <f>ROUND(I272*H272,2)</f>
        <v>0</v>
      </c>
      <c r="K272" s="195"/>
      <c r="L272" s="40"/>
      <c r="M272" s="196" t="s">
        <v>1</v>
      </c>
      <c r="N272" s="197" t="s">
        <v>42</v>
      </c>
      <c r="O272" s="72"/>
      <c r="P272" s="198">
        <f>O272*H272</f>
        <v>0</v>
      </c>
      <c r="Q272" s="198">
        <v>0</v>
      </c>
      <c r="R272" s="198">
        <f>Q272*H272</f>
        <v>0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140</v>
      </c>
      <c r="AT272" s="200" t="s">
        <v>136</v>
      </c>
      <c r="AU272" s="200" t="s">
        <v>87</v>
      </c>
      <c r="AY272" s="18" t="s">
        <v>134</v>
      </c>
      <c r="BE272" s="201">
        <f>IF(N272="základní",J272,0)</f>
        <v>0</v>
      </c>
      <c r="BF272" s="201">
        <f>IF(N272="snížená",J272,0)</f>
        <v>0</v>
      </c>
      <c r="BG272" s="201">
        <f>IF(N272="zákl. přenesená",J272,0)</f>
        <v>0</v>
      </c>
      <c r="BH272" s="201">
        <f>IF(N272="sníž. přenesená",J272,0)</f>
        <v>0</v>
      </c>
      <c r="BI272" s="201">
        <f>IF(N272="nulová",J272,0)</f>
        <v>0</v>
      </c>
      <c r="BJ272" s="18" t="s">
        <v>85</v>
      </c>
      <c r="BK272" s="201">
        <f>ROUND(I272*H272,2)</f>
        <v>0</v>
      </c>
      <c r="BL272" s="18" t="s">
        <v>140</v>
      </c>
      <c r="BM272" s="200" t="s">
        <v>509</v>
      </c>
    </row>
    <row r="273" spans="1:65" s="13" customFormat="1" ht="11.25">
      <c r="B273" s="202"/>
      <c r="C273" s="203"/>
      <c r="D273" s="204" t="s">
        <v>142</v>
      </c>
      <c r="E273" s="205" t="s">
        <v>1</v>
      </c>
      <c r="F273" s="206" t="s">
        <v>510</v>
      </c>
      <c r="G273" s="203"/>
      <c r="H273" s="207">
        <v>120.12</v>
      </c>
      <c r="I273" s="208"/>
      <c r="J273" s="203"/>
      <c r="K273" s="203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142</v>
      </c>
      <c r="AU273" s="213" t="s">
        <v>87</v>
      </c>
      <c r="AV273" s="13" t="s">
        <v>87</v>
      </c>
      <c r="AW273" s="13" t="s">
        <v>32</v>
      </c>
      <c r="AX273" s="13" t="s">
        <v>85</v>
      </c>
      <c r="AY273" s="213" t="s">
        <v>134</v>
      </c>
    </row>
    <row r="274" spans="1:65" s="2" customFormat="1" ht="44.25" customHeight="1">
      <c r="A274" s="35"/>
      <c r="B274" s="36"/>
      <c r="C274" s="188" t="s">
        <v>511</v>
      </c>
      <c r="D274" s="188" t="s">
        <v>136</v>
      </c>
      <c r="E274" s="189" t="s">
        <v>512</v>
      </c>
      <c r="F274" s="190" t="s">
        <v>513</v>
      </c>
      <c r="G274" s="191" t="s">
        <v>247</v>
      </c>
      <c r="H274" s="192">
        <v>5.72</v>
      </c>
      <c r="I274" s="193"/>
      <c r="J274" s="194">
        <f>ROUND(I274*H274,2)</f>
        <v>0</v>
      </c>
      <c r="K274" s="195"/>
      <c r="L274" s="40"/>
      <c r="M274" s="196" t="s">
        <v>1</v>
      </c>
      <c r="N274" s="197" t="s">
        <v>42</v>
      </c>
      <c r="O274" s="72"/>
      <c r="P274" s="198">
        <f>O274*H274</f>
        <v>0</v>
      </c>
      <c r="Q274" s="198">
        <v>0</v>
      </c>
      <c r="R274" s="198">
        <f>Q274*H274</f>
        <v>0</v>
      </c>
      <c r="S274" s="198">
        <v>0</v>
      </c>
      <c r="T274" s="19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140</v>
      </c>
      <c r="AT274" s="200" t="s">
        <v>136</v>
      </c>
      <c r="AU274" s="200" t="s">
        <v>87</v>
      </c>
      <c r="AY274" s="18" t="s">
        <v>134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18" t="s">
        <v>85</v>
      </c>
      <c r="BK274" s="201">
        <f>ROUND(I274*H274,2)</f>
        <v>0</v>
      </c>
      <c r="BL274" s="18" t="s">
        <v>140</v>
      </c>
      <c r="BM274" s="200" t="s">
        <v>514</v>
      </c>
    </row>
    <row r="275" spans="1:65" s="2" customFormat="1" ht="44.25" customHeight="1">
      <c r="A275" s="35"/>
      <c r="B275" s="36"/>
      <c r="C275" s="188" t="s">
        <v>515</v>
      </c>
      <c r="D275" s="188" t="s">
        <v>136</v>
      </c>
      <c r="E275" s="189" t="s">
        <v>516</v>
      </c>
      <c r="F275" s="190" t="s">
        <v>517</v>
      </c>
      <c r="G275" s="191" t="s">
        <v>247</v>
      </c>
      <c r="H275" s="192">
        <v>2.86</v>
      </c>
      <c r="I275" s="193"/>
      <c r="J275" s="194">
        <f>ROUND(I275*H275,2)</f>
        <v>0</v>
      </c>
      <c r="K275" s="195"/>
      <c r="L275" s="40"/>
      <c r="M275" s="196" t="s">
        <v>1</v>
      </c>
      <c r="N275" s="197" t="s">
        <v>42</v>
      </c>
      <c r="O275" s="72"/>
      <c r="P275" s="198">
        <f>O275*H275</f>
        <v>0</v>
      </c>
      <c r="Q275" s="198">
        <v>0</v>
      </c>
      <c r="R275" s="198">
        <f>Q275*H275</f>
        <v>0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140</v>
      </c>
      <c r="AT275" s="200" t="s">
        <v>136</v>
      </c>
      <c r="AU275" s="200" t="s">
        <v>87</v>
      </c>
      <c r="AY275" s="18" t="s">
        <v>134</v>
      </c>
      <c r="BE275" s="201">
        <f>IF(N275="základní",J275,0)</f>
        <v>0</v>
      </c>
      <c r="BF275" s="201">
        <f>IF(N275="snížená",J275,0)</f>
        <v>0</v>
      </c>
      <c r="BG275" s="201">
        <f>IF(N275="zákl. přenesená",J275,0)</f>
        <v>0</v>
      </c>
      <c r="BH275" s="201">
        <f>IF(N275="sníž. přenesená",J275,0)</f>
        <v>0</v>
      </c>
      <c r="BI275" s="201">
        <f>IF(N275="nulová",J275,0)</f>
        <v>0</v>
      </c>
      <c r="BJ275" s="18" t="s">
        <v>85</v>
      </c>
      <c r="BK275" s="201">
        <f>ROUND(I275*H275,2)</f>
        <v>0</v>
      </c>
      <c r="BL275" s="18" t="s">
        <v>140</v>
      </c>
      <c r="BM275" s="200" t="s">
        <v>518</v>
      </c>
    </row>
    <row r="276" spans="1:65" s="12" customFormat="1" ht="22.9" customHeight="1">
      <c r="B276" s="172"/>
      <c r="C276" s="173"/>
      <c r="D276" s="174" t="s">
        <v>76</v>
      </c>
      <c r="E276" s="186" t="s">
        <v>519</v>
      </c>
      <c r="F276" s="186" t="s">
        <v>520</v>
      </c>
      <c r="G276" s="173"/>
      <c r="H276" s="173"/>
      <c r="I276" s="176"/>
      <c r="J276" s="187">
        <f>BK276</f>
        <v>0</v>
      </c>
      <c r="K276" s="173"/>
      <c r="L276" s="178"/>
      <c r="M276" s="179"/>
      <c r="N276" s="180"/>
      <c r="O276" s="180"/>
      <c r="P276" s="181">
        <f>P277</f>
        <v>0</v>
      </c>
      <c r="Q276" s="180"/>
      <c r="R276" s="181">
        <f>R277</f>
        <v>0</v>
      </c>
      <c r="S276" s="180"/>
      <c r="T276" s="182">
        <f>T277</f>
        <v>0</v>
      </c>
      <c r="AR276" s="183" t="s">
        <v>85</v>
      </c>
      <c r="AT276" s="184" t="s">
        <v>76</v>
      </c>
      <c r="AU276" s="184" t="s">
        <v>85</v>
      </c>
      <c r="AY276" s="183" t="s">
        <v>134</v>
      </c>
      <c r="BK276" s="185">
        <f>BK277</f>
        <v>0</v>
      </c>
    </row>
    <row r="277" spans="1:65" s="2" customFormat="1" ht="21.75" customHeight="1">
      <c r="A277" s="35"/>
      <c r="B277" s="36"/>
      <c r="C277" s="188" t="s">
        <v>521</v>
      </c>
      <c r="D277" s="188" t="s">
        <v>136</v>
      </c>
      <c r="E277" s="189" t="s">
        <v>522</v>
      </c>
      <c r="F277" s="190" t="s">
        <v>523</v>
      </c>
      <c r="G277" s="191" t="s">
        <v>247</v>
      </c>
      <c r="H277" s="192">
        <v>140.477</v>
      </c>
      <c r="I277" s="193"/>
      <c r="J277" s="194">
        <f>ROUND(I277*H277,2)</f>
        <v>0</v>
      </c>
      <c r="K277" s="195"/>
      <c r="L277" s="40"/>
      <c r="M277" s="261" t="s">
        <v>1</v>
      </c>
      <c r="N277" s="262" t="s">
        <v>42</v>
      </c>
      <c r="O277" s="263"/>
      <c r="P277" s="264">
        <f>O277*H277</f>
        <v>0</v>
      </c>
      <c r="Q277" s="264">
        <v>0</v>
      </c>
      <c r="R277" s="264">
        <f>Q277*H277</f>
        <v>0</v>
      </c>
      <c r="S277" s="264">
        <v>0</v>
      </c>
      <c r="T277" s="265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140</v>
      </c>
      <c r="AT277" s="200" t="s">
        <v>136</v>
      </c>
      <c r="AU277" s="200" t="s">
        <v>87</v>
      </c>
      <c r="AY277" s="18" t="s">
        <v>134</v>
      </c>
      <c r="BE277" s="201">
        <f>IF(N277="základní",J277,0)</f>
        <v>0</v>
      </c>
      <c r="BF277" s="201">
        <f>IF(N277="snížená",J277,0)</f>
        <v>0</v>
      </c>
      <c r="BG277" s="201">
        <f>IF(N277="zákl. přenesená",J277,0)</f>
        <v>0</v>
      </c>
      <c r="BH277" s="201">
        <f>IF(N277="sníž. přenesená",J277,0)</f>
        <v>0</v>
      </c>
      <c r="BI277" s="201">
        <f>IF(N277="nulová",J277,0)</f>
        <v>0</v>
      </c>
      <c r="BJ277" s="18" t="s">
        <v>85</v>
      </c>
      <c r="BK277" s="201">
        <f>ROUND(I277*H277,2)</f>
        <v>0</v>
      </c>
      <c r="BL277" s="18" t="s">
        <v>140</v>
      </c>
      <c r="BM277" s="200" t="s">
        <v>524</v>
      </c>
    </row>
    <row r="278" spans="1:65" s="2" customFormat="1" ht="6.95" customHeight="1">
      <c r="A278" s="35"/>
      <c r="B278" s="55"/>
      <c r="C278" s="56"/>
      <c r="D278" s="56"/>
      <c r="E278" s="56"/>
      <c r="F278" s="56"/>
      <c r="G278" s="56"/>
      <c r="H278" s="56"/>
      <c r="I278" s="56"/>
      <c r="J278" s="56"/>
      <c r="K278" s="56"/>
      <c r="L278" s="40"/>
      <c r="M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</row>
  </sheetData>
  <sheetProtection algorithmName="SHA-512" hashValue="HTcX6184m4KFvrU4GcPwfqx6qKy02pUlVstipaG2KvIEHoNiwhC1JL0tk1Pm4ix6O4J1vWdpxS6/SHQRr8qAFg==" saltValue="5TOCKUnUJrCXT6kKnlPgyj3ojZCmnilTLPseqRtWW8sHkJ8xWqb4G1w4id9l9KUf4gm0CEY3/j31Q27iU9Vj4g==" spinCount="100000" sheet="1" objects="1" scenarios="1" formatColumns="0" formatRows="0" autoFilter="0"/>
  <autoFilter ref="C123:K277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8" t="s">
        <v>90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87</v>
      </c>
    </row>
    <row r="4" spans="1:46" s="1" customFormat="1" ht="24.95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07" t="str">
        <f>'Rekapitulace stavby'!K6</f>
        <v>Vratěnín-výstavba technické infrastruktury pro následnou výstavbu bytových a rodinných domů</v>
      </c>
      <c r="F7" s="308"/>
      <c r="G7" s="308"/>
      <c r="H7" s="308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9" t="s">
        <v>525</v>
      </c>
      <c r="F9" s="310"/>
      <c r="G9" s="310"/>
      <c r="H9" s="31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8. 9. 2020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1" t="str">
        <f>'Rekapitulace stavby'!E14</f>
        <v>Vyplň údaj</v>
      </c>
      <c r="F18" s="312"/>
      <c r="G18" s="312"/>
      <c r="H18" s="312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35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36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3" t="s">
        <v>1</v>
      </c>
      <c r="F27" s="313"/>
      <c r="G27" s="313"/>
      <c r="H27" s="31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37</v>
      </c>
      <c r="E30" s="35"/>
      <c r="F30" s="35"/>
      <c r="G30" s="35"/>
      <c r="H30" s="35"/>
      <c r="I30" s="35"/>
      <c r="J30" s="121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39</v>
      </c>
      <c r="G32" s="35"/>
      <c r="H32" s="35"/>
      <c r="I32" s="122" t="s">
        <v>38</v>
      </c>
      <c r="J32" s="122" t="s">
        <v>40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41</v>
      </c>
      <c r="E33" s="113" t="s">
        <v>42</v>
      </c>
      <c r="F33" s="124">
        <f>ROUND((SUM(BE123:BE263)),  2)</f>
        <v>0</v>
      </c>
      <c r="G33" s="35"/>
      <c r="H33" s="35"/>
      <c r="I33" s="125">
        <v>0.21</v>
      </c>
      <c r="J33" s="124">
        <f>ROUND(((SUM(BE123:BE263))*I33),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43</v>
      </c>
      <c r="F34" s="124">
        <f>ROUND((SUM(BF123:BF263)),  2)</f>
        <v>0</v>
      </c>
      <c r="G34" s="35"/>
      <c r="H34" s="35"/>
      <c r="I34" s="125">
        <v>0.15</v>
      </c>
      <c r="J34" s="124">
        <f>ROUND(((SUM(BF123:BF263))*I34),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44</v>
      </c>
      <c r="F35" s="124">
        <f>ROUND((SUM(BG123:BG263)),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45</v>
      </c>
      <c r="F36" s="124">
        <f>ROUND((SUM(BH123:BH263)),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ROUND((SUM(BI123:BI263)),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50</v>
      </c>
      <c r="E50" s="134"/>
      <c r="F50" s="134"/>
      <c r="G50" s="133" t="s">
        <v>51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52</v>
      </c>
      <c r="E61" s="136"/>
      <c r="F61" s="137" t="s">
        <v>53</v>
      </c>
      <c r="G61" s="135" t="s">
        <v>52</v>
      </c>
      <c r="H61" s="136"/>
      <c r="I61" s="136"/>
      <c r="J61" s="138" t="s">
        <v>53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54</v>
      </c>
      <c r="E65" s="139"/>
      <c r="F65" s="139"/>
      <c r="G65" s="133" t="s">
        <v>55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52</v>
      </c>
      <c r="E76" s="136"/>
      <c r="F76" s="137" t="s">
        <v>53</v>
      </c>
      <c r="G76" s="135" t="s">
        <v>52</v>
      </c>
      <c r="H76" s="136"/>
      <c r="I76" s="136"/>
      <c r="J76" s="138" t="s">
        <v>53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26.25" customHeight="1">
      <c r="A85" s="35"/>
      <c r="B85" s="36"/>
      <c r="C85" s="37"/>
      <c r="D85" s="37"/>
      <c r="E85" s="314" t="str">
        <f>E7</f>
        <v>Vratěnín-výstavba technické infrastruktury pro následnou výstavbu bytových a rodinných domů</v>
      </c>
      <c r="F85" s="315"/>
      <c r="G85" s="315"/>
      <c r="H85" s="31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6" t="str">
        <f>E9</f>
        <v>SO 03 - Dešťová kanalizace</v>
      </c>
      <c r="F87" s="316"/>
      <c r="G87" s="316"/>
      <c r="H87" s="31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8. 9. 2020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Vratěnín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Ing.Josef Novotný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J123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5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112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526</v>
      </c>
      <c r="E99" s="157"/>
      <c r="F99" s="157"/>
      <c r="G99" s="157"/>
      <c r="H99" s="157"/>
      <c r="I99" s="157"/>
      <c r="J99" s="158">
        <f>J203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113</v>
      </c>
      <c r="E100" s="157"/>
      <c r="F100" s="157"/>
      <c r="G100" s="157"/>
      <c r="H100" s="157"/>
      <c r="I100" s="157"/>
      <c r="J100" s="158">
        <f>J206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527</v>
      </c>
      <c r="E101" s="157"/>
      <c r="F101" s="157"/>
      <c r="G101" s="157"/>
      <c r="H101" s="157"/>
      <c r="I101" s="157"/>
      <c r="J101" s="158">
        <f>J225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115</v>
      </c>
      <c r="E102" s="157"/>
      <c r="F102" s="157"/>
      <c r="G102" s="157"/>
      <c r="H102" s="157"/>
      <c r="I102" s="157"/>
      <c r="J102" s="158">
        <f>J228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118</v>
      </c>
      <c r="E103" s="157"/>
      <c r="F103" s="157"/>
      <c r="G103" s="157"/>
      <c r="H103" s="157"/>
      <c r="I103" s="157"/>
      <c r="J103" s="158">
        <f>J262</f>
        <v>0</v>
      </c>
      <c r="K103" s="155"/>
      <c r="L103" s="159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5" customHeight="1">
      <c r="A110" s="35"/>
      <c r="B110" s="36"/>
      <c r="C110" s="24" t="s">
        <v>119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26.25" customHeight="1">
      <c r="A113" s="35"/>
      <c r="B113" s="36"/>
      <c r="C113" s="37"/>
      <c r="D113" s="37"/>
      <c r="E113" s="314" t="str">
        <f>E7</f>
        <v>Vratěnín-výstavba technické infrastruktury pro následnou výstavbu bytových a rodinných domů</v>
      </c>
      <c r="F113" s="315"/>
      <c r="G113" s="315"/>
      <c r="H113" s="315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104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266" t="str">
        <f>E9</f>
        <v>SO 03 - Dešťová kanalizace</v>
      </c>
      <c r="F115" s="316"/>
      <c r="G115" s="316"/>
      <c r="H115" s="316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F12</f>
        <v xml:space="preserve"> </v>
      </c>
      <c r="G117" s="37"/>
      <c r="H117" s="37"/>
      <c r="I117" s="30" t="s">
        <v>22</v>
      </c>
      <c r="J117" s="67" t="str">
        <f>IF(J12="","",J12)</f>
        <v>8. 9. 2020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E15</f>
        <v>Obec Vratěnín</v>
      </c>
      <c r="G119" s="37"/>
      <c r="H119" s="37"/>
      <c r="I119" s="30" t="s">
        <v>31</v>
      </c>
      <c r="J119" s="33" t="str">
        <f>E21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29</v>
      </c>
      <c r="D120" s="37"/>
      <c r="E120" s="37"/>
      <c r="F120" s="28" t="str">
        <f>IF(E18="","",E18)</f>
        <v>Vyplň údaj</v>
      </c>
      <c r="G120" s="37"/>
      <c r="H120" s="37"/>
      <c r="I120" s="30" t="s">
        <v>33</v>
      </c>
      <c r="J120" s="33" t="str">
        <f>E24</f>
        <v>Ing.Josef Novotný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0"/>
      <c r="B122" s="161"/>
      <c r="C122" s="162" t="s">
        <v>120</v>
      </c>
      <c r="D122" s="163" t="s">
        <v>62</v>
      </c>
      <c r="E122" s="163" t="s">
        <v>58</v>
      </c>
      <c r="F122" s="163" t="s">
        <v>59</v>
      </c>
      <c r="G122" s="163" t="s">
        <v>121</v>
      </c>
      <c r="H122" s="163" t="s">
        <v>122</v>
      </c>
      <c r="I122" s="163" t="s">
        <v>123</v>
      </c>
      <c r="J122" s="164" t="s">
        <v>108</v>
      </c>
      <c r="K122" s="165" t="s">
        <v>124</v>
      </c>
      <c r="L122" s="166"/>
      <c r="M122" s="76" t="s">
        <v>1</v>
      </c>
      <c r="N122" s="77" t="s">
        <v>41</v>
      </c>
      <c r="O122" s="77" t="s">
        <v>125</v>
      </c>
      <c r="P122" s="77" t="s">
        <v>126</v>
      </c>
      <c r="Q122" s="77" t="s">
        <v>127</v>
      </c>
      <c r="R122" s="77" t="s">
        <v>128</v>
      </c>
      <c r="S122" s="77" t="s">
        <v>129</v>
      </c>
      <c r="T122" s="78" t="s">
        <v>130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9" customHeight="1">
      <c r="A123" s="35"/>
      <c r="B123" s="36"/>
      <c r="C123" s="83" t="s">
        <v>131</v>
      </c>
      <c r="D123" s="37"/>
      <c r="E123" s="37"/>
      <c r="F123" s="37"/>
      <c r="G123" s="37"/>
      <c r="H123" s="37"/>
      <c r="I123" s="37"/>
      <c r="J123" s="167">
        <f>BK123</f>
        <v>0</v>
      </c>
      <c r="K123" s="37"/>
      <c r="L123" s="40"/>
      <c r="M123" s="79"/>
      <c r="N123" s="168"/>
      <c r="O123" s="80"/>
      <c r="P123" s="169">
        <f>P124</f>
        <v>0</v>
      </c>
      <c r="Q123" s="80"/>
      <c r="R123" s="169">
        <f>R124</f>
        <v>162.56372799999997</v>
      </c>
      <c r="S123" s="80"/>
      <c r="T123" s="170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76</v>
      </c>
      <c r="AU123" s="18" t="s">
        <v>110</v>
      </c>
      <c r="BK123" s="171">
        <f>BK124</f>
        <v>0</v>
      </c>
    </row>
    <row r="124" spans="1:65" s="12" customFormat="1" ht="25.9" customHeight="1">
      <c r="B124" s="172"/>
      <c r="C124" s="173"/>
      <c r="D124" s="174" t="s">
        <v>76</v>
      </c>
      <c r="E124" s="175" t="s">
        <v>132</v>
      </c>
      <c r="F124" s="175" t="s">
        <v>133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P125+P203+P206+P225+P228+P262</f>
        <v>0</v>
      </c>
      <c r="Q124" s="180"/>
      <c r="R124" s="181">
        <f>R125+R203+R206+R225+R228+R262</f>
        <v>162.56372799999997</v>
      </c>
      <c r="S124" s="180"/>
      <c r="T124" s="182">
        <f>T125+T203+T206+T225+T228+T262</f>
        <v>0</v>
      </c>
      <c r="AR124" s="183" t="s">
        <v>85</v>
      </c>
      <c r="AT124" s="184" t="s">
        <v>76</v>
      </c>
      <c r="AU124" s="184" t="s">
        <v>77</v>
      </c>
      <c r="AY124" s="183" t="s">
        <v>134</v>
      </c>
      <c r="BK124" s="185">
        <f>BK125+BK203+BK206+BK225+BK228+BK262</f>
        <v>0</v>
      </c>
    </row>
    <row r="125" spans="1:65" s="12" customFormat="1" ht="22.9" customHeight="1">
      <c r="B125" s="172"/>
      <c r="C125" s="173"/>
      <c r="D125" s="174" t="s">
        <v>76</v>
      </c>
      <c r="E125" s="186" t="s">
        <v>85</v>
      </c>
      <c r="F125" s="186" t="s">
        <v>135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SUM(P126:P202)</f>
        <v>0</v>
      </c>
      <c r="Q125" s="180"/>
      <c r="R125" s="181">
        <f>SUM(R126:R202)</f>
        <v>138.38748859999998</v>
      </c>
      <c r="S125" s="180"/>
      <c r="T125" s="182">
        <f>SUM(T126:T202)</f>
        <v>0</v>
      </c>
      <c r="AR125" s="183" t="s">
        <v>85</v>
      </c>
      <c r="AT125" s="184" t="s">
        <v>76</v>
      </c>
      <c r="AU125" s="184" t="s">
        <v>85</v>
      </c>
      <c r="AY125" s="183" t="s">
        <v>134</v>
      </c>
      <c r="BK125" s="185">
        <f>SUM(BK126:BK202)</f>
        <v>0</v>
      </c>
    </row>
    <row r="126" spans="1:65" s="2" customFormat="1" ht="21.75" customHeight="1">
      <c r="A126" s="35"/>
      <c r="B126" s="36"/>
      <c r="C126" s="188" t="s">
        <v>85</v>
      </c>
      <c r="D126" s="188" t="s">
        <v>136</v>
      </c>
      <c r="E126" s="189" t="s">
        <v>528</v>
      </c>
      <c r="F126" s="190" t="s">
        <v>529</v>
      </c>
      <c r="G126" s="191" t="s">
        <v>530</v>
      </c>
      <c r="H126" s="192">
        <v>56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42</v>
      </c>
      <c r="O126" s="72"/>
      <c r="P126" s="198">
        <f>O126*H126</f>
        <v>0</v>
      </c>
      <c r="Q126" s="198">
        <v>3.0000000000000001E-5</v>
      </c>
      <c r="R126" s="198">
        <f>Q126*H126</f>
        <v>1.6800000000000001E-3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140</v>
      </c>
      <c r="AT126" s="200" t="s">
        <v>136</v>
      </c>
      <c r="AU126" s="200" t="s">
        <v>87</v>
      </c>
      <c r="AY126" s="18" t="s">
        <v>134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85</v>
      </c>
      <c r="BK126" s="201">
        <f>ROUND(I126*H126,2)</f>
        <v>0</v>
      </c>
      <c r="BL126" s="18" t="s">
        <v>140</v>
      </c>
      <c r="BM126" s="200" t="s">
        <v>531</v>
      </c>
    </row>
    <row r="127" spans="1:65" s="13" customFormat="1" ht="11.25">
      <c r="B127" s="202"/>
      <c r="C127" s="203"/>
      <c r="D127" s="204" t="s">
        <v>142</v>
      </c>
      <c r="E127" s="205" t="s">
        <v>1</v>
      </c>
      <c r="F127" s="206" t="s">
        <v>532</v>
      </c>
      <c r="G127" s="203"/>
      <c r="H127" s="207">
        <v>56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142</v>
      </c>
      <c r="AU127" s="213" t="s">
        <v>87</v>
      </c>
      <c r="AV127" s="13" t="s">
        <v>87</v>
      </c>
      <c r="AW127" s="13" t="s">
        <v>32</v>
      </c>
      <c r="AX127" s="13" t="s">
        <v>85</v>
      </c>
      <c r="AY127" s="213" t="s">
        <v>134</v>
      </c>
    </row>
    <row r="128" spans="1:65" s="2" customFormat="1" ht="21.75" customHeight="1">
      <c r="A128" s="35"/>
      <c r="B128" s="36"/>
      <c r="C128" s="188" t="s">
        <v>87</v>
      </c>
      <c r="D128" s="188" t="s">
        <v>136</v>
      </c>
      <c r="E128" s="189" t="s">
        <v>533</v>
      </c>
      <c r="F128" s="190" t="s">
        <v>534</v>
      </c>
      <c r="G128" s="191" t="s">
        <v>535</v>
      </c>
      <c r="H128" s="192">
        <v>7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42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140</v>
      </c>
      <c r="AT128" s="200" t="s">
        <v>136</v>
      </c>
      <c r="AU128" s="200" t="s">
        <v>87</v>
      </c>
      <c r="AY128" s="18" t="s">
        <v>134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85</v>
      </c>
      <c r="BK128" s="201">
        <f>ROUND(I128*H128,2)</f>
        <v>0</v>
      </c>
      <c r="BL128" s="18" t="s">
        <v>140</v>
      </c>
      <c r="BM128" s="200" t="s">
        <v>536</v>
      </c>
    </row>
    <row r="129" spans="1:65" s="2" customFormat="1" ht="21.75" customHeight="1">
      <c r="A129" s="35"/>
      <c r="B129" s="36"/>
      <c r="C129" s="188" t="s">
        <v>147</v>
      </c>
      <c r="D129" s="188" t="s">
        <v>136</v>
      </c>
      <c r="E129" s="189" t="s">
        <v>148</v>
      </c>
      <c r="F129" s="190" t="s">
        <v>149</v>
      </c>
      <c r="G129" s="191" t="s">
        <v>150</v>
      </c>
      <c r="H129" s="192">
        <v>5.56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42</v>
      </c>
      <c r="O129" s="72"/>
      <c r="P129" s="198">
        <f>O129*H129</f>
        <v>0</v>
      </c>
      <c r="Q129" s="198">
        <v>8.6800000000000002E-3</v>
      </c>
      <c r="R129" s="198">
        <f>Q129*H129</f>
        <v>4.82608E-2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140</v>
      </c>
      <c r="AT129" s="200" t="s">
        <v>136</v>
      </c>
      <c r="AU129" s="200" t="s">
        <v>87</v>
      </c>
      <c r="AY129" s="18" t="s">
        <v>134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85</v>
      </c>
      <c r="BK129" s="201">
        <f>ROUND(I129*H129,2)</f>
        <v>0</v>
      </c>
      <c r="BL129" s="18" t="s">
        <v>140</v>
      </c>
      <c r="BM129" s="200" t="s">
        <v>537</v>
      </c>
    </row>
    <row r="130" spans="1:65" s="13" customFormat="1" ht="11.25">
      <c r="B130" s="202"/>
      <c r="C130" s="203"/>
      <c r="D130" s="204" t="s">
        <v>142</v>
      </c>
      <c r="E130" s="205" t="s">
        <v>1</v>
      </c>
      <c r="F130" s="206" t="s">
        <v>538</v>
      </c>
      <c r="G130" s="203"/>
      <c r="H130" s="207">
        <v>5.56</v>
      </c>
      <c r="I130" s="208"/>
      <c r="J130" s="203"/>
      <c r="K130" s="203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142</v>
      </c>
      <c r="AU130" s="213" t="s">
        <v>87</v>
      </c>
      <c r="AV130" s="13" t="s">
        <v>87</v>
      </c>
      <c r="AW130" s="13" t="s">
        <v>32</v>
      </c>
      <c r="AX130" s="13" t="s">
        <v>85</v>
      </c>
      <c r="AY130" s="213" t="s">
        <v>134</v>
      </c>
    </row>
    <row r="131" spans="1:65" s="2" customFormat="1" ht="21.75" customHeight="1">
      <c r="A131" s="35"/>
      <c r="B131" s="36"/>
      <c r="C131" s="188" t="s">
        <v>140</v>
      </c>
      <c r="D131" s="188" t="s">
        <v>136</v>
      </c>
      <c r="E131" s="189" t="s">
        <v>539</v>
      </c>
      <c r="F131" s="190" t="s">
        <v>540</v>
      </c>
      <c r="G131" s="191" t="s">
        <v>150</v>
      </c>
      <c r="H131" s="192">
        <v>5.56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42</v>
      </c>
      <c r="O131" s="72"/>
      <c r="P131" s="198">
        <f>O131*H131</f>
        <v>0</v>
      </c>
      <c r="Q131" s="198">
        <v>1.068E-2</v>
      </c>
      <c r="R131" s="198">
        <f>Q131*H131</f>
        <v>5.9380799999999997E-2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140</v>
      </c>
      <c r="AT131" s="200" t="s">
        <v>136</v>
      </c>
      <c r="AU131" s="200" t="s">
        <v>87</v>
      </c>
      <c r="AY131" s="18" t="s">
        <v>134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85</v>
      </c>
      <c r="BK131" s="201">
        <f>ROUND(I131*H131,2)</f>
        <v>0</v>
      </c>
      <c r="BL131" s="18" t="s">
        <v>140</v>
      </c>
      <c r="BM131" s="200" t="s">
        <v>541</v>
      </c>
    </row>
    <row r="132" spans="1:65" s="2" customFormat="1" ht="21.75" customHeight="1">
      <c r="A132" s="35"/>
      <c r="B132" s="36"/>
      <c r="C132" s="188" t="s">
        <v>159</v>
      </c>
      <c r="D132" s="188" t="s">
        <v>136</v>
      </c>
      <c r="E132" s="189" t="s">
        <v>542</v>
      </c>
      <c r="F132" s="190" t="s">
        <v>543</v>
      </c>
      <c r="G132" s="191" t="s">
        <v>139</v>
      </c>
      <c r="H132" s="192">
        <v>13.5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42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140</v>
      </c>
      <c r="AT132" s="200" t="s">
        <v>136</v>
      </c>
      <c r="AU132" s="200" t="s">
        <v>87</v>
      </c>
      <c r="AY132" s="18" t="s">
        <v>134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85</v>
      </c>
      <c r="BK132" s="201">
        <f>ROUND(I132*H132,2)</f>
        <v>0</v>
      </c>
      <c r="BL132" s="18" t="s">
        <v>140</v>
      </c>
      <c r="BM132" s="200" t="s">
        <v>544</v>
      </c>
    </row>
    <row r="133" spans="1:65" s="13" customFormat="1" ht="11.25">
      <c r="B133" s="202"/>
      <c r="C133" s="203"/>
      <c r="D133" s="204" t="s">
        <v>142</v>
      </c>
      <c r="E133" s="205" t="s">
        <v>1</v>
      </c>
      <c r="F133" s="206" t="s">
        <v>545</v>
      </c>
      <c r="G133" s="203"/>
      <c r="H133" s="207">
        <v>13.5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142</v>
      </c>
      <c r="AU133" s="213" t="s">
        <v>87</v>
      </c>
      <c r="AV133" s="13" t="s">
        <v>87</v>
      </c>
      <c r="AW133" s="13" t="s">
        <v>32</v>
      </c>
      <c r="AX133" s="13" t="s">
        <v>85</v>
      </c>
      <c r="AY133" s="213" t="s">
        <v>134</v>
      </c>
    </row>
    <row r="134" spans="1:65" s="2" customFormat="1" ht="33" customHeight="1">
      <c r="A134" s="35"/>
      <c r="B134" s="36"/>
      <c r="C134" s="188" t="s">
        <v>165</v>
      </c>
      <c r="D134" s="188" t="s">
        <v>136</v>
      </c>
      <c r="E134" s="189" t="s">
        <v>166</v>
      </c>
      <c r="F134" s="190" t="s">
        <v>167</v>
      </c>
      <c r="G134" s="191" t="s">
        <v>168</v>
      </c>
      <c r="H134" s="192">
        <v>240.85599999999999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42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140</v>
      </c>
      <c r="AT134" s="200" t="s">
        <v>136</v>
      </c>
      <c r="AU134" s="200" t="s">
        <v>87</v>
      </c>
      <c r="AY134" s="18" t="s">
        <v>134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85</v>
      </c>
      <c r="BK134" s="201">
        <f>ROUND(I134*H134,2)</f>
        <v>0</v>
      </c>
      <c r="BL134" s="18" t="s">
        <v>140</v>
      </c>
      <c r="BM134" s="200" t="s">
        <v>546</v>
      </c>
    </row>
    <row r="135" spans="1:65" s="13" customFormat="1" ht="11.25">
      <c r="B135" s="202"/>
      <c r="C135" s="203"/>
      <c r="D135" s="204" t="s">
        <v>142</v>
      </c>
      <c r="E135" s="205" t="s">
        <v>1</v>
      </c>
      <c r="F135" s="206" t="s">
        <v>547</v>
      </c>
      <c r="G135" s="203"/>
      <c r="H135" s="207">
        <v>2.258</v>
      </c>
      <c r="I135" s="208"/>
      <c r="J135" s="203"/>
      <c r="K135" s="203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142</v>
      </c>
      <c r="AU135" s="213" t="s">
        <v>87</v>
      </c>
      <c r="AV135" s="13" t="s">
        <v>87</v>
      </c>
      <c r="AW135" s="13" t="s">
        <v>32</v>
      </c>
      <c r="AX135" s="13" t="s">
        <v>77</v>
      </c>
      <c r="AY135" s="213" t="s">
        <v>134</v>
      </c>
    </row>
    <row r="136" spans="1:65" s="13" customFormat="1" ht="11.25">
      <c r="B136" s="202"/>
      <c r="C136" s="203"/>
      <c r="D136" s="204" t="s">
        <v>142</v>
      </c>
      <c r="E136" s="205" t="s">
        <v>1</v>
      </c>
      <c r="F136" s="206" t="s">
        <v>548</v>
      </c>
      <c r="G136" s="203"/>
      <c r="H136" s="207">
        <v>279.416</v>
      </c>
      <c r="I136" s="208"/>
      <c r="J136" s="203"/>
      <c r="K136" s="203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142</v>
      </c>
      <c r="AU136" s="213" t="s">
        <v>87</v>
      </c>
      <c r="AV136" s="13" t="s">
        <v>87</v>
      </c>
      <c r="AW136" s="13" t="s">
        <v>32</v>
      </c>
      <c r="AX136" s="13" t="s">
        <v>77</v>
      </c>
      <c r="AY136" s="213" t="s">
        <v>134</v>
      </c>
    </row>
    <row r="137" spans="1:65" s="13" customFormat="1" ht="11.25">
      <c r="B137" s="202"/>
      <c r="C137" s="203"/>
      <c r="D137" s="204" t="s">
        <v>142</v>
      </c>
      <c r="E137" s="205" t="s">
        <v>1</v>
      </c>
      <c r="F137" s="206" t="s">
        <v>549</v>
      </c>
      <c r="G137" s="203"/>
      <c r="H137" s="207">
        <v>11.65</v>
      </c>
      <c r="I137" s="208"/>
      <c r="J137" s="203"/>
      <c r="K137" s="203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142</v>
      </c>
      <c r="AU137" s="213" t="s">
        <v>87</v>
      </c>
      <c r="AV137" s="13" t="s">
        <v>87</v>
      </c>
      <c r="AW137" s="13" t="s">
        <v>32</v>
      </c>
      <c r="AX137" s="13" t="s">
        <v>77</v>
      </c>
      <c r="AY137" s="213" t="s">
        <v>134</v>
      </c>
    </row>
    <row r="138" spans="1:65" s="13" customFormat="1" ht="11.25">
      <c r="B138" s="202"/>
      <c r="C138" s="203"/>
      <c r="D138" s="204" t="s">
        <v>142</v>
      </c>
      <c r="E138" s="205" t="s">
        <v>1</v>
      </c>
      <c r="F138" s="206" t="s">
        <v>550</v>
      </c>
      <c r="G138" s="203"/>
      <c r="H138" s="207">
        <v>4.5579999999999998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142</v>
      </c>
      <c r="AU138" s="213" t="s">
        <v>87</v>
      </c>
      <c r="AV138" s="13" t="s">
        <v>87</v>
      </c>
      <c r="AW138" s="13" t="s">
        <v>32</v>
      </c>
      <c r="AX138" s="13" t="s">
        <v>77</v>
      </c>
      <c r="AY138" s="213" t="s">
        <v>134</v>
      </c>
    </row>
    <row r="139" spans="1:65" s="13" customFormat="1" ht="11.25">
      <c r="B139" s="202"/>
      <c r="C139" s="203"/>
      <c r="D139" s="204" t="s">
        <v>142</v>
      </c>
      <c r="E139" s="205" t="s">
        <v>1</v>
      </c>
      <c r="F139" s="206" t="s">
        <v>551</v>
      </c>
      <c r="G139" s="203"/>
      <c r="H139" s="207">
        <v>3.1859999999999999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142</v>
      </c>
      <c r="AU139" s="213" t="s">
        <v>87</v>
      </c>
      <c r="AV139" s="13" t="s">
        <v>87</v>
      </c>
      <c r="AW139" s="13" t="s">
        <v>32</v>
      </c>
      <c r="AX139" s="13" t="s">
        <v>77</v>
      </c>
      <c r="AY139" s="213" t="s">
        <v>134</v>
      </c>
    </row>
    <row r="140" spans="1:65" s="15" customFormat="1" ht="11.25">
      <c r="B140" s="225"/>
      <c r="C140" s="226"/>
      <c r="D140" s="204" t="s">
        <v>142</v>
      </c>
      <c r="E140" s="227" t="s">
        <v>1</v>
      </c>
      <c r="F140" s="228" t="s">
        <v>176</v>
      </c>
      <c r="G140" s="226"/>
      <c r="H140" s="229">
        <v>301.06799999999993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AT140" s="235" t="s">
        <v>142</v>
      </c>
      <c r="AU140" s="235" t="s">
        <v>87</v>
      </c>
      <c r="AV140" s="15" t="s">
        <v>147</v>
      </c>
      <c r="AW140" s="15" t="s">
        <v>32</v>
      </c>
      <c r="AX140" s="15" t="s">
        <v>77</v>
      </c>
      <c r="AY140" s="235" t="s">
        <v>134</v>
      </c>
    </row>
    <row r="141" spans="1:65" s="13" customFormat="1" ht="11.25">
      <c r="B141" s="202"/>
      <c r="C141" s="203"/>
      <c r="D141" s="204" t="s">
        <v>142</v>
      </c>
      <c r="E141" s="205" t="s">
        <v>1</v>
      </c>
      <c r="F141" s="206" t="s">
        <v>552</v>
      </c>
      <c r="G141" s="203"/>
      <c r="H141" s="207">
        <v>240.85599999999999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142</v>
      </c>
      <c r="AU141" s="213" t="s">
        <v>87</v>
      </c>
      <c r="AV141" s="13" t="s">
        <v>87</v>
      </c>
      <c r="AW141" s="13" t="s">
        <v>32</v>
      </c>
      <c r="AX141" s="13" t="s">
        <v>85</v>
      </c>
      <c r="AY141" s="213" t="s">
        <v>134</v>
      </c>
    </row>
    <row r="142" spans="1:65" s="2" customFormat="1" ht="33" customHeight="1">
      <c r="A142" s="35"/>
      <c r="B142" s="36"/>
      <c r="C142" s="188" t="s">
        <v>178</v>
      </c>
      <c r="D142" s="188" t="s">
        <v>136</v>
      </c>
      <c r="E142" s="189" t="s">
        <v>185</v>
      </c>
      <c r="F142" s="190" t="s">
        <v>186</v>
      </c>
      <c r="G142" s="191" t="s">
        <v>168</v>
      </c>
      <c r="H142" s="192">
        <v>60.213999999999999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42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140</v>
      </c>
      <c r="AT142" s="200" t="s">
        <v>136</v>
      </c>
      <c r="AU142" s="200" t="s">
        <v>87</v>
      </c>
      <c r="AY142" s="18" t="s">
        <v>134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85</v>
      </c>
      <c r="BK142" s="201">
        <f>ROUND(I142*H142,2)</f>
        <v>0</v>
      </c>
      <c r="BL142" s="18" t="s">
        <v>140</v>
      </c>
      <c r="BM142" s="200" t="s">
        <v>553</v>
      </c>
    </row>
    <row r="143" spans="1:65" s="13" customFormat="1" ht="11.25">
      <c r="B143" s="202"/>
      <c r="C143" s="203"/>
      <c r="D143" s="204" t="s">
        <v>142</v>
      </c>
      <c r="E143" s="205" t="s">
        <v>1</v>
      </c>
      <c r="F143" s="206" t="s">
        <v>554</v>
      </c>
      <c r="G143" s="203"/>
      <c r="H143" s="207">
        <v>60.213999999999999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142</v>
      </c>
      <c r="AU143" s="213" t="s">
        <v>87</v>
      </c>
      <c r="AV143" s="13" t="s">
        <v>87</v>
      </c>
      <c r="AW143" s="13" t="s">
        <v>32</v>
      </c>
      <c r="AX143" s="13" t="s">
        <v>85</v>
      </c>
      <c r="AY143" s="213" t="s">
        <v>134</v>
      </c>
    </row>
    <row r="144" spans="1:65" s="2" customFormat="1" ht="21.75" customHeight="1">
      <c r="A144" s="35"/>
      <c r="B144" s="36"/>
      <c r="C144" s="188" t="s">
        <v>184</v>
      </c>
      <c r="D144" s="188" t="s">
        <v>136</v>
      </c>
      <c r="E144" s="189" t="s">
        <v>195</v>
      </c>
      <c r="F144" s="190" t="s">
        <v>196</v>
      </c>
      <c r="G144" s="191" t="s">
        <v>168</v>
      </c>
      <c r="H144" s="192">
        <v>22.684999999999999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42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140</v>
      </c>
      <c r="AT144" s="200" t="s">
        <v>136</v>
      </c>
      <c r="AU144" s="200" t="s">
        <v>87</v>
      </c>
      <c r="AY144" s="18" t="s">
        <v>134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85</v>
      </c>
      <c r="BK144" s="201">
        <f>ROUND(I144*H144,2)</f>
        <v>0</v>
      </c>
      <c r="BL144" s="18" t="s">
        <v>140</v>
      </c>
      <c r="BM144" s="200" t="s">
        <v>555</v>
      </c>
    </row>
    <row r="145" spans="1:65" s="13" customFormat="1" ht="11.25">
      <c r="B145" s="202"/>
      <c r="C145" s="203"/>
      <c r="D145" s="204" t="s">
        <v>142</v>
      </c>
      <c r="E145" s="205" t="s">
        <v>1</v>
      </c>
      <c r="F145" s="206" t="s">
        <v>556</v>
      </c>
      <c r="G145" s="203"/>
      <c r="H145" s="207">
        <v>22.684999999999999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142</v>
      </c>
      <c r="AU145" s="213" t="s">
        <v>87</v>
      </c>
      <c r="AV145" s="13" t="s">
        <v>87</v>
      </c>
      <c r="AW145" s="13" t="s">
        <v>32</v>
      </c>
      <c r="AX145" s="13" t="s">
        <v>85</v>
      </c>
      <c r="AY145" s="213" t="s">
        <v>134</v>
      </c>
    </row>
    <row r="146" spans="1:65" s="2" customFormat="1" ht="21.75" customHeight="1">
      <c r="A146" s="35"/>
      <c r="B146" s="36"/>
      <c r="C146" s="188" t="s">
        <v>189</v>
      </c>
      <c r="D146" s="188" t="s">
        <v>136</v>
      </c>
      <c r="E146" s="189" t="s">
        <v>209</v>
      </c>
      <c r="F146" s="190" t="s">
        <v>210</v>
      </c>
      <c r="G146" s="191" t="s">
        <v>168</v>
      </c>
      <c r="H146" s="192">
        <v>81.337000000000003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42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140</v>
      </c>
      <c r="AT146" s="200" t="s">
        <v>136</v>
      </c>
      <c r="AU146" s="200" t="s">
        <v>87</v>
      </c>
      <c r="AY146" s="18" t="s">
        <v>134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85</v>
      </c>
      <c r="BK146" s="201">
        <f>ROUND(I146*H146,2)</f>
        <v>0</v>
      </c>
      <c r="BL146" s="18" t="s">
        <v>140</v>
      </c>
      <c r="BM146" s="200" t="s">
        <v>557</v>
      </c>
    </row>
    <row r="147" spans="1:65" s="13" customFormat="1" ht="11.25">
      <c r="B147" s="202"/>
      <c r="C147" s="203"/>
      <c r="D147" s="204" t="s">
        <v>142</v>
      </c>
      <c r="E147" s="205" t="s">
        <v>1</v>
      </c>
      <c r="F147" s="206" t="s">
        <v>558</v>
      </c>
      <c r="G147" s="203"/>
      <c r="H147" s="207">
        <v>81.337000000000003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142</v>
      </c>
      <c r="AU147" s="213" t="s">
        <v>87</v>
      </c>
      <c r="AV147" s="13" t="s">
        <v>87</v>
      </c>
      <c r="AW147" s="13" t="s">
        <v>32</v>
      </c>
      <c r="AX147" s="13" t="s">
        <v>85</v>
      </c>
      <c r="AY147" s="213" t="s">
        <v>134</v>
      </c>
    </row>
    <row r="148" spans="1:65" s="2" customFormat="1" ht="33" customHeight="1">
      <c r="A148" s="35"/>
      <c r="B148" s="36"/>
      <c r="C148" s="188" t="s">
        <v>194</v>
      </c>
      <c r="D148" s="188" t="s">
        <v>136</v>
      </c>
      <c r="E148" s="189" t="s">
        <v>214</v>
      </c>
      <c r="F148" s="190" t="s">
        <v>215</v>
      </c>
      <c r="G148" s="191" t="s">
        <v>168</v>
      </c>
      <c r="H148" s="192">
        <v>94.335999999999999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42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140</v>
      </c>
      <c r="AT148" s="200" t="s">
        <v>136</v>
      </c>
      <c r="AU148" s="200" t="s">
        <v>87</v>
      </c>
      <c r="AY148" s="18" t="s">
        <v>134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85</v>
      </c>
      <c r="BK148" s="201">
        <f>ROUND(I148*H148,2)</f>
        <v>0</v>
      </c>
      <c r="BL148" s="18" t="s">
        <v>140</v>
      </c>
      <c r="BM148" s="200" t="s">
        <v>559</v>
      </c>
    </row>
    <row r="149" spans="1:65" s="13" customFormat="1" ht="11.25">
      <c r="B149" s="202"/>
      <c r="C149" s="203"/>
      <c r="D149" s="204" t="s">
        <v>142</v>
      </c>
      <c r="E149" s="205" t="s">
        <v>1</v>
      </c>
      <c r="F149" s="206" t="s">
        <v>560</v>
      </c>
      <c r="G149" s="203"/>
      <c r="H149" s="207">
        <v>26.49</v>
      </c>
      <c r="I149" s="208"/>
      <c r="J149" s="203"/>
      <c r="K149" s="203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142</v>
      </c>
      <c r="AU149" s="213" t="s">
        <v>87</v>
      </c>
      <c r="AV149" s="13" t="s">
        <v>87</v>
      </c>
      <c r="AW149" s="13" t="s">
        <v>32</v>
      </c>
      <c r="AX149" s="13" t="s">
        <v>77</v>
      </c>
      <c r="AY149" s="213" t="s">
        <v>134</v>
      </c>
    </row>
    <row r="150" spans="1:65" s="13" customFormat="1" ht="11.25">
      <c r="B150" s="202"/>
      <c r="C150" s="203"/>
      <c r="D150" s="204" t="s">
        <v>142</v>
      </c>
      <c r="E150" s="205" t="s">
        <v>1</v>
      </c>
      <c r="F150" s="206" t="s">
        <v>561</v>
      </c>
      <c r="G150" s="203"/>
      <c r="H150" s="207">
        <v>0.22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142</v>
      </c>
      <c r="AU150" s="213" t="s">
        <v>87</v>
      </c>
      <c r="AV150" s="13" t="s">
        <v>87</v>
      </c>
      <c r="AW150" s="13" t="s">
        <v>32</v>
      </c>
      <c r="AX150" s="13" t="s">
        <v>77</v>
      </c>
      <c r="AY150" s="213" t="s">
        <v>134</v>
      </c>
    </row>
    <row r="151" spans="1:65" s="15" customFormat="1" ht="11.25">
      <c r="B151" s="225"/>
      <c r="C151" s="226"/>
      <c r="D151" s="204" t="s">
        <v>142</v>
      </c>
      <c r="E151" s="227" t="s">
        <v>1</v>
      </c>
      <c r="F151" s="228" t="s">
        <v>176</v>
      </c>
      <c r="G151" s="226"/>
      <c r="H151" s="229">
        <v>26.709999999999997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AT151" s="235" t="s">
        <v>142</v>
      </c>
      <c r="AU151" s="235" t="s">
        <v>87</v>
      </c>
      <c r="AV151" s="15" t="s">
        <v>147</v>
      </c>
      <c r="AW151" s="15" t="s">
        <v>32</v>
      </c>
      <c r="AX151" s="15" t="s">
        <v>77</v>
      </c>
      <c r="AY151" s="235" t="s">
        <v>134</v>
      </c>
    </row>
    <row r="152" spans="1:65" s="16" customFormat="1" ht="11.25">
      <c r="B152" s="236"/>
      <c r="C152" s="237"/>
      <c r="D152" s="204" t="s">
        <v>142</v>
      </c>
      <c r="E152" s="238" t="s">
        <v>1</v>
      </c>
      <c r="F152" s="239" t="s">
        <v>562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AT152" s="245" t="s">
        <v>142</v>
      </c>
      <c r="AU152" s="245" t="s">
        <v>87</v>
      </c>
      <c r="AV152" s="16" t="s">
        <v>85</v>
      </c>
      <c r="AW152" s="16" t="s">
        <v>32</v>
      </c>
      <c r="AX152" s="16" t="s">
        <v>77</v>
      </c>
      <c r="AY152" s="245" t="s">
        <v>134</v>
      </c>
    </row>
    <row r="153" spans="1:65" s="13" customFormat="1" ht="11.25">
      <c r="B153" s="202"/>
      <c r="C153" s="203"/>
      <c r="D153" s="204" t="s">
        <v>142</v>
      </c>
      <c r="E153" s="205" t="s">
        <v>1</v>
      </c>
      <c r="F153" s="206" t="s">
        <v>563</v>
      </c>
      <c r="G153" s="203"/>
      <c r="H153" s="207">
        <v>6.4980000000000002</v>
      </c>
      <c r="I153" s="208"/>
      <c r="J153" s="203"/>
      <c r="K153" s="203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142</v>
      </c>
      <c r="AU153" s="213" t="s">
        <v>87</v>
      </c>
      <c r="AV153" s="13" t="s">
        <v>87</v>
      </c>
      <c r="AW153" s="13" t="s">
        <v>32</v>
      </c>
      <c r="AX153" s="13" t="s">
        <v>77</v>
      </c>
      <c r="AY153" s="213" t="s">
        <v>134</v>
      </c>
    </row>
    <row r="154" spans="1:65" s="13" customFormat="1" ht="11.25">
      <c r="B154" s="202"/>
      <c r="C154" s="203"/>
      <c r="D154" s="204" t="s">
        <v>142</v>
      </c>
      <c r="E154" s="205" t="s">
        <v>1</v>
      </c>
      <c r="F154" s="206" t="s">
        <v>564</v>
      </c>
      <c r="G154" s="203"/>
      <c r="H154" s="207">
        <v>3.9E-2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142</v>
      </c>
      <c r="AU154" s="213" t="s">
        <v>87</v>
      </c>
      <c r="AV154" s="13" t="s">
        <v>87</v>
      </c>
      <c r="AW154" s="13" t="s">
        <v>32</v>
      </c>
      <c r="AX154" s="13" t="s">
        <v>77</v>
      </c>
      <c r="AY154" s="213" t="s">
        <v>134</v>
      </c>
    </row>
    <row r="155" spans="1:65" s="15" customFormat="1" ht="11.25">
      <c r="B155" s="225"/>
      <c r="C155" s="226"/>
      <c r="D155" s="204" t="s">
        <v>142</v>
      </c>
      <c r="E155" s="227" t="s">
        <v>1</v>
      </c>
      <c r="F155" s="228" t="s">
        <v>176</v>
      </c>
      <c r="G155" s="226"/>
      <c r="H155" s="229">
        <v>6.5369999999999999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142</v>
      </c>
      <c r="AU155" s="235" t="s">
        <v>87</v>
      </c>
      <c r="AV155" s="15" t="s">
        <v>147</v>
      </c>
      <c r="AW155" s="15" t="s">
        <v>32</v>
      </c>
      <c r="AX155" s="15" t="s">
        <v>77</v>
      </c>
      <c r="AY155" s="235" t="s">
        <v>134</v>
      </c>
    </row>
    <row r="156" spans="1:65" s="16" customFormat="1" ht="11.25">
      <c r="B156" s="236"/>
      <c r="C156" s="237"/>
      <c r="D156" s="204" t="s">
        <v>142</v>
      </c>
      <c r="E156" s="238" t="s">
        <v>1</v>
      </c>
      <c r="F156" s="239" t="s">
        <v>221</v>
      </c>
      <c r="G156" s="237"/>
      <c r="H156" s="238" t="s">
        <v>1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AT156" s="245" t="s">
        <v>142</v>
      </c>
      <c r="AU156" s="245" t="s">
        <v>87</v>
      </c>
      <c r="AV156" s="16" t="s">
        <v>85</v>
      </c>
      <c r="AW156" s="16" t="s">
        <v>32</v>
      </c>
      <c r="AX156" s="16" t="s">
        <v>77</v>
      </c>
      <c r="AY156" s="245" t="s">
        <v>134</v>
      </c>
    </row>
    <row r="157" spans="1:65" s="13" customFormat="1" ht="11.25">
      <c r="B157" s="202"/>
      <c r="C157" s="203"/>
      <c r="D157" s="204" t="s">
        <v>142</v>
      </c>
      <c r="E157" s="205" t="s">
        <v>1</v>
      </c>
      <c r="F157" s="206" t="s">
        <v>565</v>
      </c>
      <c r="G157" s="203"/>
      <c r="H157" s="207">
        <v>66.224999999999994</v>
      </c>
      <c r="I157" s="208"/>
      <c r="J157" s="203"/>
      <c r="K157" s="203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142</v>
      </c>
      <c r="AU157" s="213" t="s">
        <v>87</v>
      </c>
      <c r="AV157" s="13" t="s">
        <v>87</v>
      </c>
      <c r="AW157" s="13" t="s">
        <v>32</v>
      </c>
      <c r="AX157" s="13" t="s">
        <v>77</v>
      </c>
      <c r="AY157" s="213" t="s">
        <v>134</v>
      </c>
    </row>
    <row r="158" spans="1:65" s="13" customFormat="1" ht="11.25">
      <c r="B158" s="202"/>
      <c r="C158" s="203"/>
      <c r="D158" s="204" t="s">
        <v>142</v>
      </c>
      <c r="E158" s="205" t="s">
        <v>1</v>
      </c>
      <c r="F158" s="206" t="s">
        <v>566</v>
      </c>
      <c r="G158" s="203"/>
      <c r="H158" s="207">
        <v>0.88</v>
      </c>
      <c r="I158" s="208"/>
      <c r="J158" s="203"/>
      <c r="K158" s="203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142</v>
      </c>
      <c r="AU158" s="213" t="s">
        <v>87</v>
      </c>
      <c r="AV158" s="13" t="s">
        <v>87</v>
      </c>
      <c r="AW158" s="13" t="s">
        <v>32</v>
      </c>
      <c r="AX158" s="13" t="s">
        <v>77</v>
      </c>
      <c r="AY158" s="213" t="s">
        <v>134</v>
      </c>
    </row>
    <row r="159" spans="1:65" s="15" customFormat="1" ht="11.25">
      <c r="B159" s="225"/>
      <c r="C159" s="226"/>
      <c r="D159" s="204" t="s">
        <v>142</v>
      </c>
      <c r="E159" s="227" t="s">
        <v>1</v>
      </c>
      <c r="F159" s="228" t="s">
        <v>176</v>
      </c>
      <c r="G159" s="226"/>
      <c r="H159" s="229">
        <v>67.10499999999999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142</v>
      </c>
      <c r="AU159" s="235" t="s">
        <v>87</v>
      </c>
      <c r="AV159" s="15" t="s">
        <v>147</v>
      </c>
      <c r="AW159" s="15" t="s">
        <v>32</v>
      </c>
      <c r="AX159" s="15" t="s">
        <v>77</v>
      </c>
      <c r="AY159" s="235" t="s">
        <v>134</v>
      </c>
    </row>
    <row r="160" spans="1:65" s="16" customFormat="1" ht="11.25">
      <c r="B160" s="236"/>
      <c r="C160" s="237"/>
      <c r="D160" s="204" t="s">
        <v>142</v>
      </c>
      <c r="E160" s="238" t="s">
        <v>1</v>
      </c>
      <c r="F160" s="239" t="s">
        <v>567</v>
      </c>
      <c r="G160" s="237"/>
      <c r="H160" s="238" t="s">
        <v>1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AT160" s="245" t="s">
        <v>142</v>
      </c>
      <c r="AU160" s="245" t="s">
        <v>87</v>
      </c>
      <c r="AV160" s="16" t="s">
        <v>85</v>
      </c>
      <c r="AW160" s="16" t="s">
        <v>32</v>
      </c>
      <c r="AX160" s="16" t="s">
        <v>77</v>
      </c>
      <c r="AY160" s="245" t="s">
        <v>134</v>
      </c>
    </row>
    <row r="161" spans="1:65" s="13" customFormat="1" ht="11.25">
      <c r="B161" s="202"/>
      <c r="C161" s="203"/>
      <c r="D161" s="204" t="s">
        <v>142</v>
      </c>
      <c r="E161" s="205" t="s">
        <v>1</v>
      </c>
      <c r="F161" s="206" t="s">
        <v>568</v>
      </c>
      <c r="G161" s="203"/>
      <c r="H161" s="207">
        <v>10.772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142</v>
      </c>
      <c r="AU161" s="213" t="s">
        <v>87</v>
      </c>
      <c r="AV161" s="13" t="s">
        <v>87</v>
      </c>
      <c r="AW161" s="13" t="s">
        <v>32</v>
      </c>
      <c r="AX161" s="13" t="s">
        <v>77</v>
      </c>
      <c r="AY161" s="213" t="s">
        <v>134</v>
      </c>
    </row>
    <row r="162" spans="1:65" s="15" customFormat="1" ht="11.25">
      <c r="B162" s="225"/>
      <c r="C162" s="226"/>
      <c r="D162" s="204" t="s">
        <v>142</v>
      </c>
      <c r="E162" s="227" t="s">
        <v>1</v>
      </c>
      <c r="F162" s="228" t="s">
        <v>176</v>
      </c>
      <c r="G162" s="226"/>
      <c r="H162" s="229">
        <v>10.772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AT162" s="235" t="s">
        <v>142</v>
      </c>
      <c r="AU162" s="235" t="s">
        <v>87</v>
      </c>
      <c r="AV162" s="15" t="s">
        <v>147</v>
      </c>
      <c r="AW162" s="15" t="s">
        <v>32</v>
      </c>
      <c r="AX162" s="15" t="s">
        <v>77</v>
      </c>
      <c r="AY162" s="235" t="s">
        <v>134</v>
      </c>
    </row>
    <row r="163" spans="1:65" s="16" customFormat="1" ht="11.25">
      <c r="B163" s="236"/>
      <c r="C163" s="237"/>
      <c r="D163" s="204" t="s">
        <v>142</v>
      </c>
      <c r="E163" s="238" t="s">
        <v>1</v>
      </c>
      <c r="F163" s="239" t="s">
        <v>569</v>
      </c>
      <c r="G163" s="237"/>
      <c r="H163" s="238" t="s">
        <v>1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AT163" s="245" t="s">
        <v>142</v>
      </c>
      <c r="AU163" s="245" t="s">
        <v>87</v>
      </c>
      <c r="AV163" s="16" t="s">
        <v>85</v>
      </c>
      <c r="AW163" s="16" t="s">
        <v>32</v>
      </c>
      <c r="AX163" s="16" t="s">
        <v>77</v>
      </c>
      <c r="AY163" s="245" t="s">
        <v>134</v>
      </c>
    </row>
    <row r="164" spans="1:65" s="13" customFormat="1" ht="11.25">
      <c r="B164" s="202"/>
      <c r="C164" s="203"/>
      <c r="D164" s="204" t="s">
        <v>142</v>
      </c>
      <c r="E164" s="205" t="s">
        <v>1</v>
      </c>
      <c r="F164" s="206" t="s">
        <v>570</v>
      </c>
      <c r="G164" s="203"/>
      <c r="H164" s="207">
        <v>0.9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142</v>
      </c>
      <c r="AU164" s="213" t="s">
        <v>87</v>
      </c>
      <c r="AV164" s="13" t="s">
        <v>87</v>
      </c>
      <c r="AW164" s="13" t="s">
        <v>32</v>
      </c>
      <c r="AX164" s="13" t="s">
        <v>77</v>
      </c>
      <c r="AY164" s="213" t="s">
        <v>134</v>
      </c>
    </row>
    <row r="165" spans="1:65" s="15" customFormat="1" ht="11.25">
      <c r="B165" s="225"/>
      <c r="C165" s="226"/>
      <c r="D165" s="204" t="s">
        <v>142</v>
      </c>
      <c r="E165" s="227" t="s">
        <v>1</v>
      </c>
      <c r="F165" s="228" t="s">
        <v>176</v>
      </c>
      <c r="G165" s="226"/>
      <c r="H165" s="229">
        <v>0.9</v>
      </c>
      <c r="I165" s="230"/>
      <c r="J165" s="226"/>
      <c r="K165" s="226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142</v>
      </c>
      <c r="AU165" s="235" t="s">
        <v>87</v>
      </c>
      <c r="AV165" s="15" t="s">
        <v>147</v>
      </c>
      <c r="AW165" s="15" t="s">
        <v>32</v>
      </c>
      <c r="AX165" s="15" t="s">
        <v>77</v>
      </c>
      <c r="AY165" s="235" t="s">
        <v>134</v>
      </c>
    </row>
    <row r="166" spans="1:65" s="16" customFormat="1" ht="11.25">
      <c r="B166" s="236"/>
      <c r="C166" s="237"/>
      <c r="D166" s="204" t="s">
        <v>142</v>
      </c>
      <c r="E166" s="238" t="s">
        <v>1</v>
      </c>
      <c r="F166" s="239" t="s">
        <v>571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AT166" s="245" t="s">
        <v>142</v>
      </c>
      <c r="AU166" s="245" t="s">
        <v>87</v>
      </c>
      <c r="AV166" s="16" t="s">
        <v>85</v>
      </c>
      <c r="AW166" s="16" t="s">
        <v>32</v>
      </c>
      <c r="AX166" s="16" t="s">
        <v>77</v>
      </c>
      <c r="AY166" s="245" t="s">
        <v>134</v>
      </c>
    </row>
    <row r="167" spans="1:65" s="13" customFormat="1" ht="11.25">
      <c r="B167" s="202"/>
      <c r="C167" s="203"/>
      <c r="D167" s="204" t="s">
        <v>142</v>
      </c>
      <c r="E167" s="205" t="s">
        <v>1</v>
      </c>
      <c r="F167" s="206" t="s">
        <v>572</v>
      </c>
      <c r="G167" s="203"/>
      <c r="H167" s="207">
        <v>1.8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142</v>
      </c>
      <c r="AU167" s="213" t="s">
        <v>87</v>
      </c>
      <c r="AV167" s="13" t="s">
        <v>87</v>
      </c>
      <c r="AW167" s="13" t="s">
        <v>32</v>
      </c>
      <c r="AX167" s="13" t="s">
        <v>77</v>
      </c>
      <c r="AY167" s="213" t="s">
        <v>134</v>
      </c>
    </row>
    <row r="168" spans="1:65" s="15" customFormat="1" ht="11.25">
      <c r="B168" s="225"/>
      <c r="C168" s="226"/>
      <c r="D168" s="204" t="s">
        <v>142</v>
      </c>
      <c r="E168" s="227" t="s">
        <v>1</v>
      </c>
      <c r="F168" s="228" t="s">
        <v>176</v>
      </c>
      <c r="G168" s="226"/>
      <c r="H168" s="229">
        <v>1.8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AT168" s="235" t="s">
        <v>142</v>
      </c>
      <c r="AU168" s="235" t="s">
        <v>87</v>
      </c>
      <c r="AV168" s="15" t="s">
        <v>147</v>
      </c>
      <c r="AW168" s="15" t="s">
        <v>32</v>
      </c>
      <c r="AX168" s="15" t="s">
        <v>77</v>
      </c>
      <c r="AY168" s="235" t="s">
        <v>134</v>
      </c>
    </row>
    <row r="169" spans="1:65" s="16" customFormat="1" ht="11.25">
      <c r="B169" s="236"/>
      <c r="C169" s="237"/>
      <c r="D169" s="204" t="s">
        <v>142</v>
      </c>
      <c r="E169" s="238" t="s">
        <v>1</v>
      </c>
      <c r="F169" s="239" t="s">
        <v>573</v>
      </c>
      <c r="G169" s="237"/>
      <c r="H169" s="238" t="s">
        <v>1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4"/>
      <c r="AT169" s="245" t="s">
        <v>142</v>
      </c>
      <c r="AU169" s="245" t="s">
        <v>87</v>
      </c>
      <c r="AV169" s="16" t="s">
        <v>85</v>
      </c>
      <c r="AW169" s="16" t="s">
        <v>32</v>
      </c>
      <c r="AX169" s="16" t="s">
        <v>77</v>
      </c>
      <c r="AY169" s="245" t="s">
        <v>134</v>
      </c>
    </row>
    <row r="170" spans="1:65" s="13" customFormat="1" ht="11.25">
      <c r="B170" s="202"/>
      <c r="C170" s="203"/>
      <c r="D170" s="204" t="s">
        <v>142</v>
      </c>
      <c r="E170" s="205" t="s">
        <v>1</v>
      </c>
      <c r="F170" s="206" t="s">
        <v>574</v>
      </c>
      <c r="G170" s="203"/>
      <c r="H170" s="207">
        <v>4.09</v>
      </c>
      <c r="I170" s="208"/>
      <c r="J170" s="203"/>
      <c r="K170" s="203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142</v>
      </c>
      <c r="AU170" s="213" t="s">
        <v>87</v>
      </c>
      <c r="AV170" s="13" t="s">
        <v>87</v>
      </c>
      <c r="AW170" s="13" t="s">
        <v>32</v>
      </c>
      <c r="AX170" s="13" t="s">
        <v>77</v>
      </c>
      <c r="AY170" s="213" t="s">
        <v>134</v>
      </c>
    </row>
    <row r="171" spans="1:65" s="15" customFormat="1" ht="11.25">
      <c r="B171" s="225"/>
      <c r="C171" s="226"/>
      <c r="D171" s="204" t="s">
        <v>142</v>
      </c>
      <c r="E171" s="227" t="s">
        <v>1</v>
      </c>
      <c r="F171" s="228" t="s">
        <v>176</v>
      </c>
      <c r="G171" s="226"/>
      <c r="H171" s="229">
        <v>4.09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AT171" s="235" t="s">
        <v>142</v>
      </c>
      <c r="AU171" s="235" t="s">
        <v>87</v>
      </c>
      <c r="AV171" s="15" t="s">
        <v>147</v>
      </c>
      <c r="AW171" s="15" t="s">
        <v>32</v>
      </c>
      <c r="AX171" s="15" t="s">
        <v>77</v>
      </c>
      <c r="AY171" s="235" t="s">
        <v>134</v>
      </c>
    </row>
    <row r="172" spans="1:65" s="14" customFormat="1" ht="11.25">
      <c r="B172" s="214"/>
      <c r="C172" s="215"/>
      <c r="D172" s="204" t="s">
        <v>142</v>
      </c>
      <c r="E172" s="216" t="s">
        <v>1</v>
      </c>
      <c r="F172" s="217" t="s">
        <v>158</v>
      </c>
      <c r="G172" s="215"/>
      <c r="H172" s="218">
        <v>117.914</v>
      </c>
      <c r="I172" s="219"/>
      <c r="J172" s="215"/>
      <c r="K172" s="215"/>
      <c r="L172" s="220"/>
      <c r="M172" s="221"/>
      <c r="N172" s="222"/>
      <c r="O172" s="222"/>
      <c r="P172" s="222"/>
      <c r="Q172" s="222"/>
      <c r="R172" s="222"/>
      <c r="S172" s="222"/>
      <c r="T172" s="223"/>
      <c r="AT172" s="224" t="s">
        <v>142</v>
      </c>
      <c r="AU172" s="224" t="s">
        <v>87</v>
      </c>
      <c r="AV172" s="14" t="s">
        <v>140</v>
      </c>
      <c r="AW172" s="14" t="s">
        <v>32</v>
      </c>
      <c r="AX172" s="14" t="s">
        <v>77</v>
      </c>
      <c r="AY172" s="224" t="s">
        <v>134</v>
      </c>
    </row>
    <row r="173" spans="1:65" s="13" customFormat="1" ht="11.25">
      <c r="B173" s="202"/>
      <c r="C173" s="203"/>
      <c r="D173" s="204" t="s">
        <v>142</v>
      </c>
      <c r="E173" s="205" t="s">
        <v>1</v>
      </c>
      <c r="F173" s="206" t="s">
        <v>575</v>
      </c>
      <c r="G173" s="203"/>
      <c r="H173" s="207">
        <v>94.335999999999999</v>
      </c>
      <c r="I173" s="208"/>
      <c r="J173" s="203"/>
      <c r="K173" s="203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142</v>
      </c>
      <c r="AU173" s="213" t="s">
        <v>87</v>
      </c>
      <c r="AV173" s="13" t="s">
        <v>87</v>
      </c>
      <c r="AW173" s="13" t="s">
        <v>32</v>
      </c>
      <c r="AX173" s="13" t="s">
        <v>85</v>
      </c>
      <c r="AY173" s="213" t="s">
        <v>134</v>
      </c>
    </row>
    <row r="174" spans="1:65" s="2" customFormat="1" ht="33" customHeight="1">
      <c r="A174" s="35"/>
      <c r="B174" s="36"/>
      <c r="C174" s="188" t="s">
        <v>199</v>
      </c>
      <c r="D174" s="188" t="s">
        <v>136</v>
      </c>
      <c r="E174" s="189" t="s">
        <v>226</v>
      </c>
      <c r="F174" s="190" t="s">
        <v>227</v>
      </c>
      <c r="G174" s="191" t="s">
        <v>168</v>
      </c>
      <c r="H174" s="192">
        <v>471.7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42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140</v>
      </c>
      <c r="AT174" s="200" t="s">
        <v>136</v>
      </c>
      <c r="AU174" s="200" t="s">
        <v>87</v>
      </c>
      <c r="AY174" s="18" t="s">
        <v>134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85</v>
      </c>
      <c r="BK174" s="201">
        <f>ROUND(I174*H174,2)</f>
        <v>0</v>
      </c>
      <c r="BL174" s="18" t="s">
        <v>140</v>
      </c>
      <c r="BM174" s="200" t="s">
        <v>576</v>
      </c>
    </row>
    <row r="175" spans="1:65" s="13" customFormat="1" ht="11.25">
      <c r="B175" s="202"/>
      <c r="C175" s="203"/>
      <c r="D175" s="204" t="s">
        <v>142</v>
      </c>
      <c r="E175" s="205" t="s">
        <v>1</v>
      </c>
      <c r="F175" s="206" t="s">
        <v>577</v>
      </c>
      <c r="G175" s="203"/>
      <c r="H175" s="207">
        <v>471.7</v>
      </c>
      <c r="I175" s="208"/>
      <c r="J175" s="203"/>
      <c r="K175" s="203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142</v>
      </c>
      <c r="AU175" s="213" t="s">
        <v>87</v>
      </c>
      <c r="AV175" s="13" t="s">
        <v>87</v>
      </c>
      <c r="AW175" s="13" t="s">
        <v>32</v>
      </c>
      <c r="AX175" s="13" t="s">
        <v>85</v>
      </c>
      <c r="AY175" s="213" t="s">
        <v>134</v>
      </c>
    </row>
    <row r="176" spans="1:65" s="2" customFormat="1" ht="33" customHeight="1">
      <c r="A176" s="35"/>
      <c r="B176" s="36"/>
      <c r="C176" s="188" t="s">
        <v>204</v>
      </c>
      <c r="D176" s="188" t="s">
        <v>136</v>
      </c>
      <c r="E176" s="189" t="s">
        <v>231</v>
      </c>
      <c r="F176" s="190" t="s">
        <v>232</v>
      </c>
      <c r="G176" s="191" t="s">
        <v>168</v>
      </c>
      <c r="H176" s="192">
        <v>23.584</v>
      </c>
      <c r="I176" s="193"/>
      <c r="J176" s="194">
        <f>ROUND(I176*H176,2)</f>
        <v>0</v>
      </c>
      <c r="K176" s="195"/>
      <c r="L176" s="40"/>
      <c r="M176" s="196" t="s">
        <v>1</v>
      </c>
      <c r="N176" s="197" t="s">
        <v>42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140</v>
      </c>
      <c r="AT176" s="200" t="s">
        <v>136</v>
      </c>
      <c r="AU176" s="200" t="s">
        <v>87</v>
      </c>
      <c r="AY176" s="18" t="s">
        <v>134</v>
      </c>
      <c r="BE176" s="201">
        <f>IF(N176="základní",J176,0)</f>
        <v>0</v>
      </c>
      <c r="BF176" s="201">
        <f>IF(N176="snížená",J176,0)</f>
        <v>0</v>
      </c>
      <c r="BG176" s="201">
        <f>IF(N176="zákl. přenesená",J176,0)</f>
        <v>0</v>
      </c>
      <c r="BH176" s="201">
        <f>IF(N176="sníž. přenesená",J176,0)</f>
        <v>0</v>
      </c>
      <c r="BI176" s="201">
        <f>IF(N176="nulová",J176,0)</f>
        <v>0</v>
      </c>
      <c r="BJ176" s="18" t="s">
        <v>85</v>
      </c>
      <c r="BK176" s="201">
        <f>ROUND(I176*H176,2)</f>
        <v>0</v>
      </c>
      <c r="BL176" s="18" t="s">
        <v>140</v>
      </c>
      <c r="BM176" s="200" t="s">
        <v>578</v>
      </c>
    </row>
    <row r="177" spans="1:65" s="13" customFormat="1" ht="11.25">
      <c r="B177" s="202"/>
      <c r="C177" s="203"/>
      <c r="D177" s="204" t="s">
        <v>142</v>
      </c>
      <c r="E177" s="205" t="s">
        <v>1</v>
      </c>
      <c r="F177" s="206" t="s">
        <v>579</v>
      </c>
      <c r="G177" s="203"/>
      <c r="H177" s="207">
        <v>23.584</v>
      </c>
      <c r="I177" s="208"/>
      <c r="J177" s="203"/>
      <c r="K177" s="203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142</v>
      </c>
      <c r="AU177" s="213" t="s">
        <v>87</v>
      </c>
      <c r="AV177" s="13" t="s">
        <v>87</v>
      </c>
      <c r="AW177" s="13" t="s">
        <v>32</v>
      </c>
      <c r="AX177" s="13" t="s">
        <v>85</v>
      </c>
      <c r="AY177" s="213" t="s">
        <v>134</v>
      </c>
    </row>
    <row r="178" spans="1:65" s="2" customFormat="1" ht="33" customHeight="1">
      <c r="A178" s="35"/>
      <c r="B178" s="36"/>
      <c r="C178" s="188" t="s">
        <v>208</v>
      </c>
      <c r="D178" s="188" t="s">
        <v>136</v>
      </c>
      <c r="E178" s="189" t="s">
        <v>236</v>
      </c>
      <c r="F178" s="190" t="s">
        <v>237</v>
      </c>
      <c r="G178" s="191" t="s">
        <v>168</v>
      </c>
      <c r="H178" s="192">
        <v>117.9</v>
      </c>
      <c r="I178" s="193"/>
      <c r="J178" s="194">
        <f>ROUND(I178*H178,2)</f>
        <v>0</v>
      </c>
      <c r="K178" s="195"/>
      <c r="L178" s="40"/>
      <c r="M178" s="196" t="s">
        <v>1</v>
      </c>
      <c r="N178" s="197" t="s">
        <v>42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140</v>
      </c>
      <c r="AT178" s="200" t="s">
        <v>136</v>
      </c>
      <c r="AU178" s="200" t="s">
        <v>87</v>
      </c>
      <c r="AY178" s="18" t="s">
        <v>134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8" t="s">
        <v>85</v>
      </c>
      <c r="BK178" s="201">
        <f>ROUND(I178*H178,2)</f>
        <v>0</v>
      </c>
      <c r="BL178" s="18" t="s">
        <v>140</v>
      </c>
      <c r="BM178" s="200" t="s">
        <v>580</v>
      </c>
    </row>
    <row r="179" spans="1:65" s="13" customFormat="1" ht="11.25">
      <c r="B179" s="202"/>
      <c r="C179" s="203"/>
      <c r="D179" s="204" t="s">
        <v>142</v>
      </c>
      <c r="E179" s="205" t="s">
        <v>1</v>
      </c>
      <c r="F179" s="206" t="s">
        <v>581</v>
      </c>
      <c r="G179" s="203"/>
      <c r="H179" s="207">
        <v>117.9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142</v>
      </c>
      <c r="AU179" s="213" t="s">
        <v>87</v>
      </c>
      <c r="AV179" s="13" t="s">
        <v>87</v>
      </c>
      <c r="AW179" s="13" t="s">
        <v>32</v>
      </c>
      <c r="AX179" s="13" t="s">
        <v>85</v>
      </c>
      <c r="AY179" s="213" t="s">
        <v>134</v>
      </c>
    </row>
    <row r="180" spans="1:65" s="2" customFormat="1" ht="21.75" customHeight="1">
      <c r="A180" s="35"/>
      <c r="B180" s="36"/>
      <c r="C180" s="188" t="s">
        <v>213</v>
      </c>
      <c r="D180" s="188" t="s">
        <v>136</v>
      </c>
      <c r="E180" s="189" t="s">
        <v>582</v>
      </c>
      <c r="F180" s="190" t="s">
        <v>583</v>
      </c>
      <c r="G180" s="191" t="s">
        <v>168</v>
      </c>
      <c r="H180" s="192">
        <v>117.92</v>
      </c>
      <c r="I180" s="193"/>
      <c r="J180" s="194">
        <f>ROUND(I180*H180,2)</f>
        <v>0</v>
      </c>
      <c r="K180" s="195"/>
      <c r="L180" s="40"/>
      <c r="M180" s="196" t="s">
        <v>1</v>
      </c>
      <c r="N180" s="197" t="s">
        <v>42</v>
      </c>
      <c r="O180" s="72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140</v>
      </c>
      <c r="AT180" s="200" t="s">
        <v>136</v>
      </c>
      <c r="AU180" s="200" t="s">
        <v>87</v>
      </c>
      <c r="AY180" s="18" t="s">
        <v>134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85</v>
      </c>
      <c r="BK180" s="201">
        <f>ROUND(I180*H180,2)</f>
        <v>0</v>
      </c>
      <c r="BL180" s="18" t="s">
        <v>140</v>
      </c>
      <c r="BM180" s="200" t="s">
        <v>584</v>
      </c>
    </row>
    <row r="181" spans="1:65" s="2" customFormat="1" ht="21.75" customHeight="1">
      <c r="A181" s="35"/>
      <c r="B181" s="36"/>
      <c r="C181" s="188" t="s">
        <v>8</v>
      </c>
      <c r="D181" s="188" t="s">
        <v>136</v>
      </c>
      <c r="E181" s="189" t="s">
        <v>241</v>
      </c>
      <c r="F181" s="190" t="s">
        <v>242</v>
      </c>
      <c r="G181" s="191" t="s">
        <v>168</v>
      </c>
      <c r="H181" s="192">
        <v>81.337000000000003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42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140</v>
      </c>
      <c r="AT181" s="200" t="s">
        <v>136</v>
      </c>
      <c r="AU181" s="200" t="s">
        <v>87</v>
      </c>
      <c r="AY181" s="18" t="s">
        <v>134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85</v>
      </c>
      <c r="BK181" s="201">
        <f>ROUND(I181*H181,2)</f>
        <v>0</v>
      </c>
      <c r="BL181" s="18" t="s">
        <v>140</v>
      </c>
      <c r="BM181" s="200" t="s">
        <v>585</v>
      </c>
    </row>
    <row r="182" spans="1:65" s="2" customFormat="1" ht="33" customHeight="1">
      <c r="A182" s="35"/>
      <c r="B182" s="36"/>
      <c r="C182" s="188" t="s">
        <v>230</v>
      </c>
      <c r="D182" s="188" t="s">
        <v>136</v>
      </c>
      <c r="E182" s="189" t="s">
        <v>245</v>
      </c>
      <c r="F182" s="190" t="s">
        <v>246</v>
      </c>
      <c r="G182" s="191" t="s">
        <v>247</v>
      </c>
      <c r="H182" s="192">
        <v>206.36</v>
      </c>
      <c r="I182" s="193"/>
      <c r="J182" s="194">
        <f>ROUND(I182*H182,2)</f>
        <v>0</v>
      </c>
      <c r="K182" s="195"/>
      <c r="L182" s="40"/>
      <c r="M182" s="196" t="s">
        <v>1</v>
      </c>
      <c r="N182" s="197" t="s">
        <v>42</v>
      </c>
      <c r="O182" s="7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140</v>
      </c>
      <c r="AT182" s="200" t="s">
        <v>136</v>
      </c>
      <c r="AU182" s="200" t="s">
        <v>87</v>
      </c>
      <c r="AY182" s="18" t="s">
        <v>134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85</v>
      </c>
      <c r="BK182" s="201">
        <f>ROUND(I182*H182,2)</f>
        <v>0</v>
      </c>
      <c r="BL182" s="18" t="s">
        <v>140</v>
      </c>
      <c r="BM182" s="200" t="s">
        <v>586</v>
      </c>
    </row>
    <row r="183" spans="1:65" s="13" customFormat="1" ht="11.25">
      <c r="B183" s="202"/>
      <c r="C183" s="203"/>
      <c r="D183" s="204" t="s">
        <v>142</v>
      </c>
      <c r="E183" s="205" t="s">
        <v>1</v>
      </c>
      <c r="F183" s="206" t="s">
        <v>587</v>
      </c>
      <c r="G183" s="203"/>
      <c r="H183" s="207">
        <v>206.36</v>
      </c>
      <c r="I183" s="208"/>
      <c r="J183" s="203"/>
      <c r="K183" s="203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142</v>
      </c>
      <c r="AU183" s="213" t="s">
        <v>87</v>
      </c>
      <c r="AV183" s="13" t="s">
        <v>87</v>
      </c>
      <c r="AW183" s="13" t="s">
        <v>32</v>
      </c>
      <c r="AX183" s="13" t="s">
        <v>85</v>
      </c>
      <c r="AY183" s="213" t="s">
        <v>134</v>
      </c>
    </row>
    <row r="184" spans="1:65" s="2" customFormat="1" ht="21.75" customHeight="1">
      <c r="A184" s="35"/>
      <c r="B184" s="36"/>
      <c r="C184" s="188" t="s">
        <v>235</v>
      </c>
      <c r="D184" s="188" t="s">
        <v>136</v>
      </c>
      <c r="E184" s="189" t="s">
        <v>254</v>
      </c>
      <c r="F184" s="190" t="s">
        <v>255</v>
      </c>
      <c r="G184" s="191" t="s">
        <v>168</v>
      </c>
      <c r="H184" s="192">
        <v>184.261</v>
      </c>
      <c r="I184" s="193"/>
      <c r="J184" s="194">
        <f>ROUND(I184*H184,2)</f>
        <v>0</v>
      </c>
      <c r="K184" s="195"/>
      <c r="L184" s="40"/>
      <c r="M184" s="196" t="s">
        <v>1</v>
      </c>
      <c r="N184" s="197" t="s">
        <v>42</v>
      </c>
      <c r="O184" s="72"/>
      <c r="P184" s="198">
        <f>O184*H184</f>
        <v>0</v>
      </c>
      <c r="Q184" s="198">
        <v>0</v>
      </c>
      <c r="R184" s="198">
        <f>Q184*H184</f>
        <v>0</v>
      </c>
      <c r="S184" s="198">
        <v>0</v>
      </c>
      <c r="T184" s="19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0" t="s">
        <v>140</v>
      </c>
      <c r="AT184" s="200" t="s">
        <v>136</v>
      </c>
      <c r="AU184" s="200" t="s">
        <v>87</v>
      </c>
      <c r="AY184" s="18" t="s">
        <v>134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8" t="s">
        <v>85</v>
      </c>
      <c r="BK184" s="201">
        <f>ROUND(I184*H184,2)</f>
        <v>0</v>
      </c>
      <c r="BL184" s="18" t="s">
        <v>140</v>
      </c>
      <c r="BM184" s="200" t="s">
        <v>588</v>
      </c>
    </row>
    <row r="185" spans="1:65" s="13" customFormat="1" ht="11.25">
      <c r="B185" s="202"/>
      <c r="C185" s="203"/>
      <c r="D185" s="204" t="s">
        <v>142</v>
      </c>
      <c r="E185" s="205" t="s">
        <v>1</v>
      </c>
      <c r="F185" s="206" t="s">
        <v>589</v>
      </c>
      <c r="G185" s="203"/>
      <c r="H185" s="207">
        <v>298.81</v>
      </c>
      <c r="I185" s="208"/>
      <c r="J185" s="203"/>
      <c r="K185" s="203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142</v>
      </c>
      <c r="AU185" s="213" t="s">
        <v>87</v>
      </c>
      <c r="AV185" s="13" t="s">
        <v>87</v>
      </c>
      <c r="AW185" s="13" t="s">
        <v>32</v>
      </c>
      <c r="AX185" s="13" t="s">
        <v>77</v>
      </c>
      <c r="AY185" s="213" t="s">
        <v>134</v>
      </c>
    </row>
    <row r="186" spans="1:65" s="13" customFormat="1" ht="11.25">
      <c r="B186" s="202"/>
      <c r="C186" s="203"/>
      <c r="D186" s="204" t="s">
        <v>142</v>
      </c>
      <c r="E186" s="205" t="s">
        <v>1</v>
      </c>
      <c r="F186" s="206" t="s">
        <v>590</v>
      </c>
      <c r="G186" s="203"/>
      <c r="H186" s="207">
        <v>-114.54900000000001</v>
      </c>
      <c r="I186" s="208"/>
      <c r="J186" s="203"/>
      <c r="K186" s="203"/>
      <c r="L186" s="209"/>
      <c r="M186" s="210"/>
      <c r="N186" s="211"/>
      <c r="O186" s="211"/>
      <c r="P186" s="211"/>
      <c r="Q186" s="211"/>
      <c r="R186" s="211"/>
      <c r="S186" s="211"/>
      <c r="T186" s="212"/>
      <c r="AT186" s="213" t="s">
        <v>142</v>
      </c>
      <c r="AU186" s="213" t="s">
        <v>87</v>
      </c>
      <c r="AV186" s="13" t="s">
        <v>87</v>
      </c>
      <c r="AW186" s="13" t="s">
        <v>32</v>
      </c>
      <c r="AX186" s="13" t="s">
        <v>77</v>
      </c>
      <c r="AY186" s="213" t="s">
        <v>134</v>
      </c>
    </row>
    <row r="187" spans="1:65" s="14" customFormat="1" ht="11.25">
      <c r="B187" s="214"/>
      <c r="C187" s="215"/>
      <c r="D187" s="204" t="s">
        <v>142</v>
      </c>
      <c r="E187" s="216" t="s">
        <v>1</v>
      </c>
      <c r="F187" s="217" t="s">
        <v>158</v>
      </c>
      <c r="G187" s="215"/>
      <c r="H187" s="218">
        <v>184.261</v>
      </c>
      <c r="I187" s="219"/>
      <c r="J187" s="215"/>
      <c r="K187" s="215"/>
      <c r="L187" s="220"/>
      <c r="M187" s="221"/>
      <c r="N187" s="222"/>
      <c r="O187" s="222"/>
      <c r="P187" s="222"/>
      <c r="Q187" s="222"/>
      <c r="R187" s="222"/>
      <c r="S187" s="222"/>
      <c r="T187" s="223"/>
      <c r="AT187" s="224" t="s">
        <v>142</v>
      </c>
      <c r="AU187" s="224" t="s">
        <v>87</v>
      </c>
      <c r="AV187" s="14" t="s">
        <v>140</v>
      </c>
      <c r="AW187" s="14" t="s">
        <v>32</v>
      </c>
      <c r="AX187" s="14" t="s">
        <v>85</v>
      </c>
      <c r="AY187" s="224" t="s">
        <v>134</v>
      </c>
    </row>
    <row r="188" spans="1:65" s="2" customFormat="1" ht="21.75" customHeight="1">
      <c r="A188" s="35"/>
      <c r="B188" s="36"/>
      <c r="C188" s="188" t="s">
        <v>240</v>
      </c>
      <c r="D188" s="188" t="s">
        <v>136</v>
      </c>
      <c r="E188" s="189" t="s">
        <v>260</v>
      </c>
      <c r="F188" s="190" t="s">
        <v>261</v>
      </c>
      <c r="G188" s="191" t="s">
        <v>168</v>
      </c>
      <c r="H188" s="192">
        <v>81.34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42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140</v>
      </c>
      <c r="AT188" s="200" t="s">
        <v>136</v>
      </c>
      <c r="AU188" s="200" t="s">
        <v>87</v>
      </c>
      <c r="AY188" s="18" t="s">
        <v>134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85</v>
      </c>
      <c r="BK188" s="201">
        <f>ROUND(I188*H188,2)</f>
        <v>0</v>
      </c>
      <c r="BL188" s="18" t="s">
        <v>140</v>
      </c>
      <c r="BM188" s="200" t="s">
        <v>591</v>
      </c>
    </row>
    <row r="189" spans="1:65" s="2" customFormat="1" ht="21.75" customHeight="1">
      <c r="A189" s="35"/>
      <c r="B189" s="36"/>
      <c r="C189" s="188" t="s">
        <v>244</v>
      </c>
      <c r="D189" s="188" t="s">
        <v>136</v>
      </c>
      <c r="E189" s="189" t="s">
        <v>592</v>
      </c>
      <c r="F189" s="190" t="s">
        <v>593</v>
      </c>
      <c r="G189" s="191" t="s">
        <v>139</v>
      </c>
      <c r="H189" s="192">
        <v>13.5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42</v>
      </c>
      <c r="O189" s="72"/>
      <c r="P189" s="198">
        <f>O189*H189</f>
        <v>0</v>
      </c>
      <c r="Q189" s="198">
        <v>0</v>
      </c>
      <c r="R189" s="198">
        <f>Q189*H189</f>
        <v>0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140</v>
      </c>
      <c r="AT189" s="200" t="s">
        <v>136</v>
      </c>
      <c r="AU189" s="200" t="s">
        <v>87</v>
      </c>
      <c r="AY189" s="18" t="s">
        <v>134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85</v>
      </c>
      <c r="BK189" s="201">
        <f>ROUND(I189*H189,2)</f>
        <v>0</v>
      </c>
      <c r="BL189" s="18" t="s">
        <v>140</v>
      </c>
      <c r="BM189" s="200" t="s">
        <v>594</v>
      </c>
    </row>
    <row r="190" spans="1:65" s="2" customFormat="1" ht="21.75" customHeight="1">
      <c r="A190" s="35"/>
      <c r="B190" s="36"/>
      <c r="C190" s="188" t="s">
        <v>250</v>
      </c>
      <c r="D190" s="188" t="s">
        <v>136</v>
      </c>
      <c r="E190" s="189" t="s">
        <v>595</v>
      </c>
      <c r="F190" s="190" t="s">
        <v>596</v>
      </c>
      <c r="G190" s="191" t="s">
        <v>139</v>
      </c>
      <c r="H190" s="192">
        <v>13.5</v>
      </c>
      <c r="I190" s="193"/>
      <c r="J190" s="194">
        <f>ROUND(I190*H190,2)</f>
        <v>0</v>
      </c>
      <c r="K190" s="195"/>
      <c r="L190" s="40"/>
      <c r="M190" s="196" t="s">
        <v>1</v>
      </c>
      <c r="N190" s="197" t="s">
        <v>42</v>
      </c>
      <c r="O190" s="72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140</v>
      </c>
      <c r="AT190" s="200" t="s">
        <v>136</v>
      </c>
      <c r="AU190" s="200" t="s">
        <v>87</v>
      </c>
      <c r="AY190" s="18" t="s">
        <v>134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85</v>
      </c>
      <c r="BK190" s="201">
        <f>ROUND(I190*H190,2)</f>
        <v>0</v>
      </c>
      <c r="BL190" s="18" t="s">
        <v>140</v>
      </c>
      <c r="BM190" s="200" t="s">
        <v>597</v>
      </c>
    </row>
    <row r="191" spans="1:65" s="2" customFormat="1" ht="16.5" customHeight="1">
      <c r="A191" s="35"/>
      <c r="B191" s="36"/>
      <c r="C191" s="246" t="s">
        <v>7</v>
      </c>
      <c r="D191" s="246" t="s">
        <v>264</v>
      </c>
      <c r="E191" s="247" t="s">
        <v>598</v>
      </c>
      <c r="F191" s="248" t="s">
        <v>599</v>
      </c>
      <c r="G191" s="249" t="s">
        <v>600</v>
      </c>
      <c r="H191" s="250">
        <v>0.16700000000000001</v>
      </c>
      <c r="I191" s="251"/>
      <c r="J191" s="252">
        <f>ROUND(I191*H191,2)</f>
        <v>0</v>
      </c>
      <c r="K191" s="253"/>
      <c r="L191" s="254"/>
      <c r="M191" s="255" t="s">
        <v>1</v>
      </c>
      <c r="N191" s="256" t="s">
        <v>42</v>
      </c>
      <c r="O191" s="72"/>
      <c r="P191" s="198">
        <f>O191*H191</f>
        <v>0</v>
      </c>
      <c r="Q191" s="198">
        <v>1E-3</v>
      </c>
      <c r="R191" s="198">
        <f>Q191*H191</f>
        <v>1.6700000000000002E-4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184</v>
      </c>
      <c r="AT191" s="200" t="s">
        <v>264</v>
      </c>
      <c r="AU191" s="200" t="s">
        <v>87</v>
      </c>
      <c r="AY191" s="18" t="s">
        <v>134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85</v>
      </c>
      <c r="BK191" s="201">
        <f>ROUND(I191*H191,2)</f>
        <v>0</v>
      </c>
      <c r="BL191" s="18" t="s">
        <v>140</v>
      </c>
      <c r="BM191" s="200" t="s">
        <v>601</v>
      </c>
    </row>
    <row r="192" spans="1:65" s="13" customFormat="1" ht="11.25">
      <c r="B192" s="202"/>
      <c r="C192" s="203"/>
      <c r="D192" s="204" t="s">
        <v>142</v>
      </c>
      <c r="E192" s="205" t="s">
        <v>1</v>
      </c>
      <c r="F192" s="206" t="s">
        <v>602</v>
      </c>
      <c r="G192" s="203"/>
      <c r="H192" s="207">
        <v>0.16700000000000001</v>
      </c>
      <c r="I192" s="208"/>
      <c r="J192" s="203"/>
      <c r="K192" s="203"/>
      <c r="L192" s="209"/>
      <c r="M192" s="210"/>
      <c r="N192" s="211"/>
      <c r="O192" s="211"/>
      <c r="P192" s="211"/>
      <c r="Q192" s="211"/>
      <c r="R192" s="211"/>
      <c r="S192" s="211"/>
      <c r="T192" s="212"/>
      <c r="AT192" s="213" t="s">
        <v>142</v>
      </c>
      <c r="AU192" s="213" t="s">
        <v>87</v>
      </c>
      <c r="AV192" s="13" t="s">
        <v>87</v>
      </c>
      <c r="AW192" s="13" t="s">
        <v>32</v>
      </c>
      <c r="AX192" s="13" t="s">
        <v>85</v>
      </c>
      <c r="AY192" s="213" t="s">
        <v>134</v>
      </c>
    </row>
    <row r="193" spans="1:65" s="2" customFormat="1" ht="16.5" customHeight="1">
      <c r="A193" s="35"/>
      <c r="B193" s="36"/>
      <c r="C193" s="246" t="s">
        <v>259</v>
      </c>
      <c r="D193" s="246" t="s">
        <v>264</v>
      </c>
      <c r="E193" s="247" t="s">
        <v>265</v>
      </c>
      <c r="F193" s="248" t="s">
        <v>266</v>
      </c>
      <c r="G193" s="249" t="s">
        <v>247</v>
      </c>
      <c r="H193" s="250">
        <v>138.27799999999999</v>
      </c>
      <c r="I193" s="251"/>
      <c r="J193" s="252">
        <f>ROUND(I193*H193,2)</f>
        <v>0</v>
      </c>
      <c r="K193" s="253"/>
      <c r="L193" s="254"/>
      <c r="M193" s="255" t="s">
        <v>1</v>
      </c>
      <c r="N193" s="256" t="s">
        <v>42</v>
      </c>
      <c r="O193" s="72"/>
      <c r="P193" s="198">
        <f>O193*H193</f>
        <v>0</v>
      </c>
      <c r="Q193" s="198">
        <v>1</v>
      </c>
      <c r="R193" s="198">
        <f>Q193*H193</f>
        <v>138.27799999999999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184</v>
      </c>
      <c r="AT193" s="200" t="s">
        <v>264</v>
      </c>
      <c r="AU193" s="200" t="s">
        <v>87</v>
      </c>
      <c r="AY193" s="18" t="s">
        <v>134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85</v>
      </c>
      <c r="BK193" s="201">
        <f>ROUND(I193*H193,2)</f>
        <v>0</v>
      </c>
      <c r="BL193" s="18" t="s">
        <v>140</v>
      </c>
      <c r="BM193" s="200" t="s">
        <v>603</v>
      </c>
    </row>
    <row r="194" spans="1:65" s="13" customFormat="1" ht="11.25">
      <c r="B194" s="202"/>
      <c r="C194" s="203"/>
      <c r="D194" s="204" t="s">
        <v>142</v>
      </c>
      <c r="E194" s="205" t="s">
        <v>1</v>
      </c>
      <c r="F194" s="206" t="s">
        <v>604</v>
      </c>
      <c r="G194" s="203"/>
      <c r="H194" s="207">
        <v>138.27799999999999</v>
      </c>
      <c r="I194" s="208"/>
      <c r="J194" s="203"/>
      <c r="K194" s="203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142</v>
      </c>
      <c r="AU194" s="213" t="s">
        <v>87</v>
      </c>
      <c r="AV194" s="13" t="s">
        <v>87</v>
      </c>
      <c r="AW194" s="13" t="s">
        <v>32</v>
      </c>
      <c r="AX194" s="13" t="s">
        <v>85</v>
      </c>
      <c r="AY194" s="213" t="s">
        <v>134</v>
      </c>
    </row>
    <row r="195" spans="1:65" s="2" customFormat="1" ht="21.75" customHeight="1">
      <c r="A195" s="35"/>
      <c r="B195" s="36"/>
      <c r="C195" s="188" t="s">
        <v>263</v>
      </c>
      <c r="D195" s="188" t="s">
        <v>136</v>
      </c>
      <c r="E195" s="189" t="s">
        <v>605</v>
      </c>
      <c r="F195" s="190" t="s">
        <v>606</v>
      </c>
      <c r="G195" s="191" t="s">
        <v>139</v>
      </c>
      <c r="H195" s="192">
        <v>13.5</v>
      </c>
      <c r="I195" s="193"/>
      <c r="J195" s="194">
        <f>ROUND(I195*H195,2)</f>
        <v>0</v>
      </c>
      <c r="K195" s="195"/>
      <c r="L195" s="40"/>
      <c r="M195" s="196" t="s">
        <v>1</v>
      </c>
      <c r="N195" s="197" t="s">
        <v>42</v>
      </c>
      <c r="O195" s="7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140</v>
      </c>
      <c r="AT195" s="200" t="s">
        <v>136</v>
      </c>
      <c r="AU195" s="200" t="s">
        <v>87</v>
      </c>
      <c r="AY195" s="18" t="s">
        <v>134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85</v>
      </c>
      <c r="BK195" s="201">
        <f>ROUND(I195*H195,2)</f>
        <v>0</v>
      </c>
      <c r="BL195" s="18" t="s">
        <v>140</v>
      </c>
      <c r="BM195" s="200" t="s">
        <v>607</v>
      </c>
    </row>
    <row r="196" spans="1:65" s="2" customFormat="1" ht="21.75" customHeight="1">
      <c r="A196" s="35"/>
      <c r="B196" s="36"/>
      <c r="C196" s="188" t="s">
        <v>269</v>
      </c>
      <c r="D196" s="188" t="s">
        <v>136</v>
      </c>
      <c r="E196" s="189" t="s">
        <v>270</v>
      </c>
      <c r="F196" s="190" t="s">
        <v>271</v>
      </c>
      <c r="G196" s="191" t="s">
        <v>139</v>
      </c>
      <c r="H196" s="192">
        <v>233.625</v>
      </c>
      <c r="I196" s="193"/>
      <c r="J196" s="194">
        <f>ROUND(I196*H196,2)</f>
        <v>0</v>
      </c>
      <c r="K196" s="195"/>
      <c r="L196" s="40"/>
      <c r="M196" s="196" t="s">
        <v>1</v>
      </c>
      <c r="N196" s="197" t="s">
        <v>42</v>
      </c>
      <c r="O196" s="7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140</v>
      </c>
      <c r="AT196" s="200" t="s">
        <v>136</v>
      </c>
      <c r="AU196" s="200" t="s">
        <v>87</v>
      </c>
      <c r="AY196" s="18" t="s">
        <v>134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85</v>
      </c>
      <c r="BK196" s="201">
        <f>ROUND(I196*H196,2)</f>
        <v>0</v>
      </c>
      <c r="BL196" s="18" t="s">
        <v>140</v>
      </c>
      <c r="BM196" s="200" t="s">
        <v>608</v>
      </c>
    </row>
    <row r="197" spans="1:65" s="13" customFormat="1" ht="11.25">
      <c r="B197" s="202"/>
      <c r="C197" s="203"/>
      <c r="D197" s="204" t="s">
        <v>142</v>
      </c>
      <c r="E197" s="205" t="s">
        <v>1</v>
      </c>
      <c r="F197" s="206" t="s">
        <v>609</v>
      </c>
      <c r="G197" s="203"/>
      <c r="H197" s="207">
        <v>227.9</v>
      </c>
      <c r="I197" s="208"/>
      <c r="J197" s="203"/>
      <c r="K197" s="203"/>
      <c r="L197" s="209"/>
      <c r="M197" s="210"/>
      <c r="N197" s="211"/>
      <c r="O197" s="211"/>
      <c r="P197" s="211"/>
      <c r="Q197" s="211"/>
      <c r="R197" s="211"/>
      <c r="S197" s="211"/>
      <c r="T197" s="212"/>
      <c r="AT197" s="213" t="s">
        <v>142</v>
      </c>
      <c r="AU197" s="213" t="s">
        <v>87</v>
      </c>
      <c r="AV197" s="13" t="s">
        <v>87</v>
      </c>
      <c r="AW197" s="13" t="s">
        <v>32</v>
      </c>
      <c r="AX197" s="13" t="s">
        <v>77</v>
      </c>
      <c r="AY197" s="213" t="s">
        <v>134</v>
      </c>
    </row>
    <row r="198" spans="1:65" s="13" customFormat="1" ht="11.25">
      <c r="B198" s="202"/>
      <c r="C198" s="203"/>
      <c r="D198" s="204" t="s">
        <v>142</v>
      </c>
      <c r="E198" s="205" t="s">
        <v>1</v>
      </c>
      <c r="F198" s="206" t="s">
        <v>610</v>
      </c>
      <c r="G198" s="203"/>
      <c r="H198" s="207">
        <v>3.52</v>
      </c>
      <c r="I198" s="208"/>
      <c r="J198" s="203"/>
      <c r="K198" s="203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142</v>
      </c>
      <c r="AU198" s="213" t="s">
        <v>87</v>
      </c>
      <c r="AV198" s="13" t="s">
        <v>87</v>
      </c>
      <c r="AW198" s="13" t="s">
        <v>32</v>
      </c>
      <c r="AX198" s="13" t="s">
        <v>77</v>
      </c>
      <c r="AY198" s="213" t="s">
        <v>134</v>
      </c>
    </row>
    <row r="199" spans="1:65" s="13" customFormat="1" ht="11.25">
      <c r="B199" s="202"/>
      <c r="C199" s="203"/>
      <c r="D199" s="204" t="s">
        <v>142</v>
      </c>
      <c r="E199" s="205" t="s">
        <v>1</v>
      </c>
      <c r="F199" s="206" t="s">
        <v>611</v>
      </c>
      <c r="G199" s="203"/>
      <c r="H199" s="207">
        <v>2.2050000000000001</v>
      </c>
      <c r="I199" s="208"/>
      <c r="J199" s="203"/>
      <c r="K199" s="203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142</v>
      </c>
      <c r="AU199" s="213" t="s">
        <v>87</v>
      </c>
      <c r="AV199" s="13" t="s">
        <v>87</v>
      </c>
      <c r="AW199" s="13" t="s">
        <v>32</v>
      </c>
      <c r="AX199" s="13" t="s">
        <v>77</v>
      </c>
      <c r="AY199" s="213" t="s">
        <v>134</v>
      </c>
    </row>
    <row r="200" spans="1:65" s="14" customFormat="1" ht="11.25">
      <c r="B200" s="214"/>
      <c r="C200" s="215"/>
      <c r="D200" s="204" t="s">
        <v>142</v>
      </c>
      <c r="E200" s="216" t="s">
        <v>1</v>
      </c>
      <c r="F200" s="217" t="s">
        <v>158</v>
      </c>
      <c r="G200" s="215"/>
      <c r="H200" s="218">
        <v>233.62500000000003</v>
      </c>
      <c r="I200" s="219"/>
      <c r="J200" s="215"/>
      <c r="K200" s="215"/>
      <c r="L200" s="220"/>
      <c r="M200" s="221"/>
      <c r="N200" s="222"/>
      <c r="O200" s="222"/>
      <c r="P200" s="222"/>
      <c r="Q200" s="222"/>
      <c r="R200" s="222"/>
      <c r="S200" s="222"/>
      <c r="T200" s="223"/>
      <c r="AT200" s="224" t="s">
        <v>142</v>
      </c>
      <c r="AU200" s="224" t="s">
        <v>87</v>
      </c>
      <c r="AV200" s="14" t="s">
        <v>140</v>
      </c>
      <c r="AW200" s="14" t="s">
        <v>32</v>
      </c>
      <c r="AX200" s="14" t="s">
        <v>85</v>
      </c>
      <c r="AY200" s="224" t="s">
        <v>134</v>
      </c>
    </row>
    <row r="201" spans="1:65" s="2" customFormat="1" ht="21.75" customHeight="1">
      <c r="A201" s="35"/>
      <c r="B201" s="36"/>
      <c r="C201" s="188" t="s">
        <v>276</v>
      </c>
      <c r="D201" s="188" t="s">
        <v>136</v>
      </c>
      <c r="E201" s="189" t="s">
        <v>277</v>
      </c>
      <c r="F201" s="190" t="s">
        <v>278</v>
      </c>
      <c r="G201" s="191" t="s">
        <v>168</v>
      </c>
      <c r="H201" s="192">
        <v>301.07</v>
      </c>
      <c r="I201" s="193"/>
      <c r="J201" s="194">
        <f>ROUND(I201*H201,2)</f>
        <v>0</v>
      </c>
      <c r="K201" s="195"/>
      <c r="L201" s="40"/>
      <c r="M201" s="196" t="s">
        <v>1</v>
      </c>
      <c r="N201" s="197" t="s">
        <v>42</v>
      </c>
      <c r="O201" s="72"/>
      <c r="P201" s="198">
        <f>O201*H201</f>
        <v>0</v>
      </c>
      <c r="Q201" s="198">
        <v>0</v>
      </c>
      <c r="R201" s="198">
        <f>Q201*H201</f>
        <v>0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140</v>
      </c>
      <c r="AT201" s="200" t="s">
        <v>136</v>
      </c>
      <c r="AU201" s="200" t="s">
        <v>87</v>
      </c>
      <c r="AY201" s="18" t="s">
        <v>134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85</v>
      </c>
      <c r="BK201" s="201">
        <f>ROUND(I201*H201,2)</f>
        <v>0</v>
      </c>
      <c r="BL201" s="18" t="s">
        <v>140</v>
      </c>
      <c r="BM201" s="200" t="s">
        <v>612</v>
      </c>
    </row>
    <row r="202" spans="1:65" s="2" customFormat="1" ht="16.5" customHeight="1">
      <c r="A202" s="35"/>
      <c r="B202" s="36"/>
      <c r="C202" s="188" t="s">
        <v>280</v>
      </c>
      <c r="D202" s="188" t="s">
        <v>136</v>
      </c>
      <c r="E202" s="189" t="s">
        <v>281</v>
      </c>
      <c r="F202" s="190" t="s">
        <v>282</v>
      </c>
      <c r="G202" s="191" t="s">
        <v>168</v>
      </c>
      <c r="H202" s="192">
        <v>184.26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42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140</v>
      </c>
      <c r="AT202" s="200" t="s">
        <v>136</v>
      </c>
      <c r="AU202" s="200" t="s">
        <v>87</v>
      </c>
      <c r="AY202" s="18" t="s">
        <v>134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85</v>
      </c>
      <c r="BK202" s="201">
        <f>ROUND(I202*H202,2)</f>
        <v>0</v>
      </c>
      <c r="BL202" s="18" t="s">
        <v>140</v>
      </c>
      <c r="BM202" s="200" t="s">
        <v>613</v>
      </c>
    </row>
    <row r="203" spans="1:65" s="12" customFormat="1" ht="22.9" customHeight="1">
      <c r="B203" s="172"/>
      <c r="C203" s="173"/>
      <c r="D203" s="174" t="s">
        <v>76</v>
      </c>
      <c r="E203" s="186" t="s">
        <v>147</v>
      </c>
      <c r="F203" s="186" t="s">
        <v>614</v>
      </c>
      <c r="G203" s="173"/>
      <c r="H203" s="173"/>
      <c r="I203" s="176"/>
      <c r="J203" s="187">
        <f>BK203</f>
        <v>0</v>
      </c>
      <c r="K203" s="173"/>
      <c r="L203" s="178"/>
      <c r="M203" s="179"/>
      <c r="N203" s="180"/>
      <c r="O203" s="180"/>
      <c r="P203" s="181">
        <f>SUM(P204:P205)</f>
        <v>0</v>
      </c>
      <c r="Q203" s="180"/>
      <c r="R203" s="181">
        <f>SUM(R204:R205)</f>
        <v>0</v>
      </c>
      <c r="S203" s="180"/>
      <c r="T203" s="182">
        <f>SUM(T204:T205)</f>
        <v>0</v>
      </c>
      <c r="AR203" s="183" t="s">
        <v>85</v>
      </c>
      <c r="AT203" s="184" t="s">
        <v>76</v>
      </c>
      <c r="AU203" s="184" t="s">
        <v>85</v>
      </c>
      <c r="AY203" s="183" t="s">
        <v>134</v>
      </c>
      <c r="BK203" s="185">
        <f>SUM(BK204:BK205)</f>
        <v>0</v>
      </c>
    </row>
    <row r="204" spans="1:65" s="2" customFormat="1" ht="16.5" customHeight="1">
      <c r="A204" s="35"/>
      <c r="B204" s="36"/>
      <c r="C204" s="188" t="s">
        <v>284</v>
      </c>
      <c r="D204" s="188" t="s">
        <v>136</v>
      </c>
      <c r="E204" s="189" t="s">
        <v>615</v>
      </c>
      <c r="F204" s="190" t="s">
        <v>616</v>
      </c>
      <c r="G204" s="191" t="s">
        <v>150</v>
      </c>
      <c r="H204" s="192">
        <v>137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42</v>
      </c>
      <c r="O204" s="72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140</v>
      </c>
      <c r="AT204" s="200" t="s">
        <v>136</v>
      </c>
      <c r="AU204" s="200" t="s">
        <v>87</v>
      </c>
      <c r="AY204" s="18" t="s">
        <v>134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85</v>
      </c>
      <c r="BK204" s="201">
        <f>ROUND(I204*H204,2)</f>
        <v>0</v>
      </c>
      <c r="BL204" s="18" t="s">
        <v>140</v>
      </c>
      <c r="BM204" s="200" t="s">
        <v>617</v>
      </c>
    </row>
    <row r="205" spans="1:65" s="2" customFormat="1" ht="21.75" customHeight="1">
      <c r="A205" s="35"/>
      <c r="B205" s="36"/>
      <c r="C205" s="188" t="s">
        <v>288</v>
      </c>
      <c r="D205" s="188" t="s">
        <v>136</v>
      </c>
      <c r="E205" s="189" t="s">
        <v>618</v>
      </c>
      <c r="F205" s="190" t="s">
        <v>619</v>
      </c>
      <c r="G205" s="191" t="s">
        <v>150</v>
      </c>
      <c r="H205" s="192">
        <v>137</v>
      </c>
      <c r="I205" s="193"/>
      <c r="J205" s="194">
        <f>ROUND(I205*H205,2)</f>
        <v>0</v>
      </c>
      <c r="K205" s="195"/>
      <c r="L205" s="40"/>
      <c r="M205" s="196" t="s">
        <v>1</v>
      </c>
      <c r="N205" s="197" t="s">
        <v>42</v>
      </c>
      <c r="O205" s="72"/>
      <c r="P205" s="198">
        <f>O205*H205</f>
        <v>0</v>
      </c>
      <c r="Q205" s="198">
        <v>0</v>
      </c>
      <c r="R205" s="198">
        <f>Q205*H205</f>
        <v>0</v>
      </c>
      <c r="S205" s="198">
        <v>0</v>
      </c>
      <c r="T205" s="19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0" t="s">
        <v>140</v>
      </c>
      <c r="AT205" s="200" t="s">
        <v>136</v>
      </c>
      <c r="AU205" s="200" t="s">
        <v>87</v>
      </c>
      <c r="AY205" s="18" t="s">
        <v>134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8" t="s">
        <v>85</v>
      </c>
      <c r="BK205" s="201">
        <f>ROUND(I205*H205,2)</f>
        <v>0</v>
      </c>
      <c r="BL205" s="18" t="s">
        <v>140</v>
      </c>
      <c r="BM205" s="200" t="s">
        <v>620</v>
      </c>
    </row>
    <row r="206" spans="1:65" s="12" customFormat="1" ht="22.9" customHeight="1">
      <c r="B206" s="172"/>
      <c r="C206" s="173"/>
      <c r="D206" s="174" t="s">
        <v>76</v>
      </c>
      <c r="E206" s="186" t="s">
        <v>140</v>
      </c>
      <c r="F206" s="186" t="s">
        <v>293</v>
      </c>
      <c r="G206" s="173"/>
      <c r="H206" s="173"/>
      <c r="I206" s="176"/>
      <c r="J206" s="187">
        <f>BK206</f>
        <v>0</v>
      </c>
      <c r="K206" s="173"/>
      <c r="L206" s="178"/>
      <c r="M206" s="179"/>
      <c r="N206" s="180"/>
      <c r="O206" s="180"/>
      <c r="P206" s="181">
        <f>SUM(P207:P224)</f>
        <v>0</v>
      </c>
      <c r="Q206" s="180"/>
      <c r="R206" s="181">
        <f>SUM(R207:R224)</f>
        <v>1.3739968</v>
      </c>
      <c r="S206" s="180"/>
      <c r="T206" s="182">
        <f>SUM(T207:T224)</f>
        <v>0</v>
      </c>
      <c r="AR206" s="183" t="s">
        <v>85</v>
      </c>
      <c r="AT206" s="184" t="s">
        <v>76</v>
      </c>
      <c r="AU206" s="184" t="s">
        <v>85</v>
      </c>
      <c r="AY206" s="183" t="s">
        <v>134</v>
      </c>
      <c r="BK206" s="185">
        <f>SUM(BK207:BK224)</f>
        <v>0</v>
      </c>
    </row>
    <row r="207" spans="1:65" s="2" customFormat="1" ht="16.5" customHeight="1">
      <c r="A207" s="35"/>
      <c r="B207" s="36"/>
      <c r="C207" s="188" t="s">
        <v>294</v>
      </c>
      <c r="D207" s="188" t="s">
        <v>136</v>
      </c>
      <c r="E207" s="189" t="s">
        <v>621</v>
      </c>
      <c r="F207" s="190" t="s">
        <v>622</v>
      </c>
      <c r="G207" s="191" t="s">
        <v>168</v>
      </c>
      <c r="H207" s="192">
        <v>1.8</v>
      </c>
      <c r="I207" s="193"/>
      <c r="J207" s="194">
        <f>ROUND(I207*H207,2)</f>
        <v>0</v>
      </c>
      <c r="K207" s="195"/>
      <c r="L207" s="40"/>
      <c r="M207" s="196" t="s">
        <v>1</v>
      </c>
      <c r="N207" s="197" t="s">
        <v>42</v>
      </c>
      <c r="O207" s="72"/>
      <c r="P207" s="198">
        <f>O207*H207</f>
        <v>0</v>
      </c>
      <c r="Q207" s="198">
        <v>0</v>
      </c>
      <c r="R207" s="198">
        <f>Q207*H207</f>
        <v>0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140</v>
      </c>
      <c r="AT207" s="200" t="s">
        <v>136</v>
      </c>
      <c r="AU207" s="200" t="s">
        <v>87</v>
      </c>
      <c r="AY207" s="18" t="s">
        <v>134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85</v>
      </c>
      <c r="BK207" s="201">
        <f>ROUND(I207*H207,2)</f>
        <v>0</v>
      </c>
      <c r="BL207" s="18" t="s">
        <v>140</v>
      </c>
      <c r="BM207" s="200" t="s">
        <v>623</v>
      </c>
    </row>
    <row r="208" spans="1:65" s="13" customFormat="1" ht="11.25">
      <c r="B208" s="202"/>
      <c r="C208" s="203"/>
      <c r="D208" s="204" t="s">
        <v>142</v>
      </c>
      <c r="E208" s="205" t="s">
        <v>1</v>
      </c>
      <c r="F208" s="206" t="s">
        <v>572</v>
      </c>
      <c r="G208" s="203"/>
      <c r="H208" s="207">
        <v>1.8</v>
      </c>
      <c r="I208" s="208"/>
      <c r="J208" s="203"/>
      <c r="K208" s="203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142</v>
      </c>
      <c r="AU208" s="213" t="s">
        <v>87</v>
      </c>
      <c r="AV208" s="13" t="s">
        <v>87</v>
      </c>
      <c r="AW208" s="13" t="s">
        <v>32</v>
      </c>
      <c r="AX208" s="13" t="s">
        <v>85</v>
      </c>
      <c r="AY208" s="213" t="s">
        <v>134</v>
      </c>
    </row>
    <row r="209" spans="1:65" s="2" customFormat="1" ht="16.5" customHeight="1">
      <c r="A209" s="35"/>
      <c r="B209" s="36"/>
      <c r="C209" s="188" t="s">
        <v>298</v>
      </c>
      <c r="D209" s="188" t="s">
        <v>136</v>
      </c>
      <c r="E209" s="189" t="s">
        <v>295</v>
      </c>
      <c r="F209" s="190" t="s">
        <v>296</v>
      </c>
      <c r="G209" s="191" t="s">
        <v>168</v>
      </c>
      <c r="H209" s="192">
        <v>26.71</v>
      </c>
      <c r="I209" s="193"/>
      <c r="J209" s="194">
        <f t="shared" ref="J209:J215" si="0">ROUND(I209*H209,2)</f>
        <v>0</v>
      </c>
      <c r="K209" s="195"/>
      <c r="L209" s="40"/>
      <c r="M209" s="196" t="s">
        <v>1</v>
      </c>
      <c r="N209" s="197" t="s">
        <v>42</v>
      </c>
      <c r="O209" s="72"/>
      <c r="P209" s="198">
        <f t="shared" ref="P209:P215" si="1">O209*H209</f>
        <v>0</v>
      </c>
      <c r="Q209" s="198">
        <v>0</v>
      </c>
      <c r="R209" s="198">
        <f t="shared" ref="R209:R215" si="2">Q209*H209</f>
        <v>0</v>
      </c>
      <c r="S209" s="198">
        <v>0</v>
      </c>
      <c r="T209" s="199">
        <f t="shared" ref="T209:T215" si="3"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0" t="s">
        <v>140</v>
      </c>
      <c r="AT209" s="200" t="s">
        <v>136</v>
      </c>
      <c r="AU209" s="200" t="s">
        <v>87</v>
      </c>
      <c r="AY209" s="18" t="s">
        <v>134</v>
      </c>
      <c r="BE209" s="201">
        <f t="shared" ref="BE209:BE215" si="4">IF(N209="základní",J209,0)</f>
        <v>0</v>
      </c>
      <c r="BF209" s="201">
        <f t="shared" ref="BF209:BF215" si="5">IF(N209="snížená",J209,0)</f>
        <v>0</v>
      </c>
      <c r="BG209" s="201">
        <f t="shared" ref="BG209:BG215" si="6">IF(N209="zákl. přenesená",J209,0)</f>
        <v>0</v>
      </c>
      <c r="BH209" s="201">
        <f t="shared" ref="BH209:BH215" si="7">IF(N209="sníž. přenesená",J209,0)</f>
        <v>0</v>
      </c>
      <c r="BI209" s="201">
        <f t="shared" ref="BI209:BI215" si="8">IF(N209="nulová",J209,0)</f>
        <v>0</v>
      </c>
      <c r="BJ209" s="18" t="s">
        <v>85</v>
      </c>
      <c r="BK209" s="201">
        <f t="shared" ref="BK209:BK215" si="9">ROUND(I209*H209,2)</f>
        <v>0</v>
      </c>
      <c r="BL209" s="18" t="s">
        <v>140</v>
      </c>
      <c r="BM209" s="200" t="s">
        <v>624</v>
      </c>
    </row>
    <row r="210" spans="1:65" s="2" customFormat="1" ht="21.75" customHeight="1">
      <c r="A210" s="35"/>
      <c r="B210" s="36"/>
      <c r="C210" s="188" t="s">
        <v>303</v>
      </c>
      <c r="D210" s="188" t="s">
        <v>136</v>
      </c>
      <c r="E210" s="189" t="s">
        <v>625</v>
      </c>
      <c r="F210" s="190" t="s">
        <v>626</v>
      </c>
      <c r="G210" s="191" t="s">
        <v>291</v>
      </c>
      <c r="H210" s="192">
        <v>8</v>
      </c>
      <c r="I210" s="193"/>
      <c r="J210" s="194">
        <f t="shared" si="0"/>
        <v>0</v>
      </c>
      <c r="K210" s="195"/>
      <c r="L210" s="40"/>
      <c r="M210" s="196" t="s">
        <v>1</v>
      </c>
      <c r="N210" s="197" t="s">
        <v>42</v>
      </c>
      <c r="O210" s="72"/>
      <c r="P210" s="198">
        <f t="shared" si="1"/>
        <v>0</v>
      </c>
      <c r="Q210" s="198">
        <v>6.6E-3</v>
      </c>
      <c r="R210" s="198">
        <f t="shared" si="2"/>
        <v>5.28E-2</v>
      </c>
      <c r="S210" s="198">
        <v>0</v>
      </c>
      <c r="T210" s="199">
        <f t="shared" si="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140</v>
      </c>
      <c r="AT210" s="200" t="s">
        <v>136</v>
      </c>
      <c r="AU210" s="200" t="s">
        <v>87</v>
      </c>
      <c r="AY210" s="18" t="s">
        <v>134</v>
      </c>
      <c r="BE210" s="201">
        <f t="shared" si="4"/>
        <v>0</v>
      </c>
      <c r="BF210" s="201">
        <f t="shared" si="5"/>
        <v>0</v>
      </c>
      <c r="BG210" s="201">
        <f t="shared" si="6"/>
        <v>0</v>
      </c>
      <c r="BH210" s="201">
        <f t="shared" si="7"/>
        <v>0</v>
      </c>
      <c r="BI210" s="201">
        <f t="shared" si="8"/>
        <v>0</v>
      </c>
      <c r="BJ210" s="18" t="s">
        <v>85</v>
      </c>
      <c r="BK210" s="201">
        <f t="shared" si="9"/>
        <v>0</v>
      </c>
      <c r="BL210" s="18" t="s">
        <v>140</v>
      </c>
      <c r="BM210" s="200" t="s">
        <v>627</v>
      </c>
    </row>
    <row r="211" spans="1:65" s="2" customFormat="1" ht="16.5" customHeight="1">
      <c r="A211" s="35"/>
      <c r="B211" s="36"/>
      <c r="C211" s="246" t="s">
        <v>309</v>
      </c>
      <c r="D211" s="246" t="s">
        <v>264</v>
      </c>
      <c r="E211" s="247" t="s">
        <v>628</v>
      </c>
      <c r="F211" s="248" t="s">
        <v>629</v>
      </c>
      <c r="G211" s="249" t="s">
        <v>291</v>
      </c>
      <c r="H211" s="250">
        <v>3</v>
      </c>
      <c r="I211" s="251"/>
      <c r="J211" s="252">
        <f t="shared" si="0"/>
        <v>0</v>
      </c>
      <c r="K211" s="253"/>
      <c r="L211" s="254"/>
      <c r="M211" s="255" t="s">
        <v>1</v>
      </c>
      <c r="N211" s="256" t="s">
        <v>42</v>
      </c>
      <c r="O211" s="72"/>
      <c r="P211" s="198">
        <f t="shared" si="1"/>
        <v>0</v>
      </c>
      <c r="Q211" s="198">
        <v>6.8000000000000005E-2</v>
      </c>
      <c r="R211" s="198">
        <f t="shared" si="2"/>
        <v>0.20400000000000001</v>
      </c>
      <c r="S211" s="198">
        <v>0</v>
      </c>
      <c r="T211" s="199">
        <f t="shared" si="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184</v>
      </c>
      <c r="AT211" s="200" t="s">
        <v>264</v>
      </c>
      <c r="AU211" s="200" t="s">
        <v>87</v>
      </c>
      <c r="AY211" s="18" t="s">
        <v>134</v>
      </c>
      <c r="BE211" s="201">
        <f t="shared" si="4"/>
        <v>0</v>
      </c>
      <c r="BF211" s="201">
        <f t="shared" si="5"/>
        <v>0</v>
      </c>
      <c r="BG211" s="201">
        <f t="shared" si="6"/>
        <v>0</v>
      </c>
      <c r="BH211" s="201">
        <f t="shared" si="7"/>
        <v>0</v>
      </c>
      <c r="BI211" s="201">
        <f t="shared" si="8"/>
        <v>0</v>
      </c>
      <c r="BJ211" s="18" t="s">
        <v>85</v>
      </c>
      <c r="BK211" s="201">
        <f t="shared" si="9"/>
        <v>0</v>
      </c>
      <c r="BL211" s="18" t="s">
        <v>140</v>
      </c>
      <c r="BM211" s="200" t="s">
        <v>630</v>
      </c>
    </row>
    <row r="212" spans="1:65" s="2" customFormat="1" ht="16.5" customHeight="1">
      <c r="A212" s="35"/>
      <c r="B212" s="36"/>
      <c r="C212" s="246" t="s">
        <v>316</v>
      </c>
      <c r="D212" s="246" t="s">
        <v>264</v>
      </c>
      <c r="E212" s="247" t="s">
        <v>631</v>
      </c>
      <c r="F212" s="248" t="s">
        <v>632</v>
      </c>
      <c r="G212" s="249" t="s">
        <v>291</v>
      </c>
      <c r="H212" s="250">
        <v>1</v>
      </c>
      <c r="I212" s="251"/>
      <c r="J212" s="252">
        <f t="shared" si="0"/>
        <v>0</v>
      </c>
      <c r="K212" s="253"/>
      <c r="L212" s="254"/>
      <c r="M212" s="255" t="s">
        <v>1</v>
      </c>
      <c r="N212" s="256" t="s">
        <v>42</v>
      </c>
      <c r="O212" s="72"/>
      <c r="P212" s="198">
        <f t="shared" si="1"/>
        <v>0</v>
      </c>
      <c r="Q212" s="198">
        <v>5.0999999999999997E-2</v>
      </c>
      <c r="R212" s="198">
        <f t="shared" si="2"/>
        <v>5.0999999999999997E-2</v>
      </c>
      <c r="S212" s="198">
        <v>0</v>
      </c>
      <c r="T212" s="199">
        <f t="shared" si="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184</v>
      </c>
      <c r="AT212" s="200" t="s">
        <v>264</v>
      </c>
      <c r="AU212" s="200" t="s">
        <v>87</v>
      </c>
      <c r="AY212" s="18" t="s">
        <v>134</v>
      </c>
      <c r="BE212" s="201">
        <f t="shared" si="4"/>
        <v>0</v>
      </c>
      <c r="BF212" s="201">
        <f t="shared" si="5"/>
        <v>0</v>
      </c>
      <c r="BG212" s="201">
        <f t="shared" si="6"/>
        <v>0</v>
      </c>
      <c r="BH212" s="201">
        <f t="shared" si="7"/>
        <v>0</v>
      </c>
      <c r="BI212" s="201">
        <f t="shared" si="8"/>
        <v>0</v>
      </c>
      <c r="BJ212" s="18" t="s">
        <v>85</v>
      </c>
      <c r="BK212" s="201">
        <f t="shared" si="9"/>
        <v>0</v>
      </c>
      <c r="BL212" s="18" t="s">
        <v>140</v>
      </c>
      <c r="BM212" s="200" t="s">
        <v>633</v>
      </c>
    </row>
    <row r="213" spans="1:65" s="2" customFormat="1" ht="16.5" customHeight="1">
      <c r="A213" s="35"/>
      <c r="B213" s="36"/>
      <c r="C213" s="246" t="s">
        <v>320</v>
      </c>
      <c r="D213" s="246" t="s">
        <v>264</v>
      </c>
      <c r="E213" s="247" t="s">
        <v>634</v>
      </c>
      <c r="F213" s="248" t="s">
        <v>635</v>
      </c>
      <c r="G213" s="249" t="s">
        <v>291</v>
      </c>
      <c r="H213" s="250">
        <v>2</v>
      </c>
      <c r="I213" s="251"/>
      <c r="J213" s="252">
        <f t="shared" si="0"/>
        <v>0</v>
      </c>
      <c r="K213" s="253"/>
      <c r="L213" s="254"/>
      <c r="M213" s="255" t="s">
        <v>1</v>
      </c>
      <c r="N213" s="256" t="s">
        <v>42</v>
      </c>
      <c r="O213" s="72"/>
      <c r="P213" s="198">
        <f t="shared" si="1"/>
        <v>0</v>
      </c>
      <c r="Q213" s="198">
        <v>0.04</v>
      </c>
      <c r="R213" s="198">
        <f t="shared" si="2"/>
        <v>0.08</v>
      </c>
      <c r="S213" s="198">
        <v>0</v>
      </c>
      <c r="T213" s="199">
        <f t="shared" si="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0" t="s">
        <v>184</v>
      </c>
      <c r="AT213" s="200" t="s">
        <v>264</v>
      </c>
      <c r="AU213" s="200" t="s">
        <v>87</v>
      </c>
      <c r="AY213" s="18" t="s">
        <v>134</v>
      </c>
      <c r="BE213" s="201">
        <f t="shared" si="4"/>
        <v>0</v>
      </c>
      <c r="BF213" s="201">
        <f t="shared" si="5"/>
        <v>0</v>
      </c>
      <c r="BG213" s="201">
        <f t="shared" si="6"/>
        <v>0</v>
      </c>
      <c r="BH213" s="201">
        <f t="shared" si="7"/>
        <v>0</v>
      </c>
      <c r="BI213" s="201">
        <f t="shared" si="8"/>
        <v>0</v>
      </c>
      <c r="BJ213" s="18" t="s">
        <v>85</v>
      </c>
      <c r="BK213" s="201">
        <f t="shared" si="9"/>
        <v>0</v>
      </c>
      <c r="BL213" s="18" t="s">
        <v>140</v>
      </c>
      <c r="BM213" s="200" t="s">
        <v>636</v>
      </c>
    </row>
    <row r="214" spans="1:65" s="2" customFormat="1" ht="16.5" customHeight="1">
      <c r="A214" s="35"/>
      <c r="B214" s="36"/>
      <c r="C214" s="246" t="s">
        <v>324</v>
      </c>
      <c r="D214" s="246" t="s">
        <v>264</v>
      </c>
      <c r="E214" s="247" t="s">
        <v>637</v>
      </c>
      <c r="F214" s="248" t="s">
        <v>638</v>
      </c>
      <c r="G214" s="249" t="s">
        <v>291</v>
      </c>
      <c r="H214" s="250">
        <v>2</v>
      </c>
      <c r="I214" s="251"/>
      <c r="J214" s="252">
        <f t="shared" si="0"/>
        <v>0</v>
      </c>
      <c r="K214" s="253"/>
      <c r="L214" s="254"/>
      <c r="M214" s="255" t="s">
        <v>1</v>
      </c>
      <c r="N214" s="256" t="s">
        <v>42</v>
      </c>
      <c r="O214" s="72"/>
      <c r="P214" s="198">
        <f t="shared" si="1"/>
        <v>0</v>
      </c>
      <c r="Q214" s="198">
        <v>0</v>
      </c>
      <c r="R214" s="198">
        <f t="shared" si="2"/>
        <v>0</v>
      </c>
      <c r="S214" s="198">
        <v>0</v>
      </c>
      <c r="T214" s="199">
        <f t="shared" si="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184</v>
      </c>
      <c r="AT214" s="200" t="s">
        <v>264</v>
      </c>
      <c r="AU214" s="200" t="s">
        <v>87</v>
      </c>
      <c r="AY214" s="18" t="s">
        <v>134</v>
      </c>
      <c r="BE214" s="201">
        <f t="shared" si="4"/>
        <v>0</v>
      </c>
      <c r="BF214" s="201">
        <f t="shared" si="5"/>
        <v>0</v>
      </c>
      <c r="BG214" s="201">
        <f t="shared" si="6"/>
        <v>0</v>
      </c>
      <c r="BH214" s="201">
        <f t="shared" si="7"/>
        <v>0</v>
      </c>
      <c r="BI214" s="201">
        <f t="shared" si="8"/>
        <v>0</v>
      </c>
      <c r="BJ214" s="18" t="s">
        <v>85</v>
      </c>
      <c r="BK214" s="201">
        <f t="shared" si="9"/>
        <v>0</v>
      </c>
      <c r="BL214" s="18" t="s">
        <v>140</v>
      </c>
      <c r="BM214" s="200" t="s">
        <v>639</v>
      </c>
    </row>
    <row r="215" spans="1:65" s="2" customFormat="1" ht="21.75" customHeight="1">
      <c r="A215" s="35"/>
      <c r="B215" s="36"/>
      <c r="C215" s="188" t="s">
        <v>328</v>
      </c>
      <c r="D215" s="188" t="s">
        <v>136</v>
      </c>
      <c r="E215" s="189" t="s">
        <v>640</v>
      </c>
      <c r="F215" s="190" t="s">
        <v>641</v>
      </c>
      <c r="G215" s="191" t="s">
        <v>168</v>
      </c>
      <c r="H215" s="192">
        <v>0.221</v>
      </c>
      <c r="I215" s="193"/>
      <c r="J215" s="194">
        <f t="shared" si="0"/>
        <v>0</v>
      </c>
      <c r="K215" s="195"/>
      <c r="L215" s="40"/>
      <c r="M215" s="196" t="s">
        <v>1</v>
      </c>
      <c r="N215" s="197" t="s">
        <v>42</v>
      </c>
      <c r="O215" s="72"/>
      <c r="P215" s="198">
        <f t="shared" si="1"/>
        <v>0</v>
      </c>
      <c r="Q215" s="198">
        <v>0</v>
      </c>
      <c r="R215" s="198">
        <f t="shared" si="2"/>
        <v>0</v>
      </c>
      <c r="S215" s="198">
        <v>0</v>
      </c>
      <c r="T215" s="199">
        <f t="shared" si="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140</v>
      </c>
      <c r="AT215" s="200" t="s">
        <v>136</v>
      </c>
      <c r="AU215" s="200" t="s">
        <v>87</v>
      </c>
      <c r="AY215" s="18" t="s">
        <v>134</v>
      </c>
      <c r="BE215" s="201">
        <f t="shared" si="4"/>
        <v>0</v>
      </c>
      <c r="BF215" s="201">
        <f t="shared" si="5"/>
        <v>0</v>
      </c>
      <c r="BG215" s="201">
        <f t="shared" si="6"/>
        <v>0</v>
      </c>
      <c r="BH215" s="201">
        <f t="shared" si="7"/>
        <v>0</v>
      </c>
      <c r="BI215" s="201">
        <f t="shared" si="8"/>
        <v>0</v>
      </c>
      <c r="BJ215" s="18" t="s">
        <v>85</v>
      </c>
      <c r="BK215" s="201">
        <f t="shared" si="9"/>
        <v>0</v>
      </c>
      <c r="BL215" s="18" t="s">
        <v>140</v>
      </c>
      <c r="BM215" s="200" t="s">
        <v>642</v>
      </c>
    </row>
    <row r="216" spans="1:65" s="13" customFormat="1" ht="11.25">
      <c r="B216" s="202"/>
      <c r="C216" s="203"/>
      <c r="D216" s="204" t="s">
        <v>142</v>
      </c>
      <c r="E216" s="205" t="s">
        <v>1</v>
      </c>
      <c r="F216" s="206" t="s">
        <v>643</v>
      </c>
      <c r="G216" s="203"/>
      <c r="H216" s="207">
        <v>0.221</v>
      </c>
      <c r="I216" s="208"/>
      <c r="J216" s="203"/>
      <c r="K216" s="203"/>
      <c r="L216" s="209"/>
      <c r="M216" s="210"/>
      <c r="N216" s="211"/>
      <c r="O216" s="211"/>
      <c r="P216" s="211"/>
      <c r="Q216" s="211"/>
      <c r="R216" s="211"/>
      <c r="S216" s="211"/>
      <c r="T216" s="212"/>
      <c r="AT216" s="213" t="s">
        <v>142</v>
      </c>
      <c r="AU216" s="213" t="s">
        <v>87</v>
      </c>
      <c r="AV216" s="13" t="s">
        <v>87</v>
      </c>
      <c r="AW216" s="13" t="s">
        <v>32</v>
      </c>
      <c r="AX216" s="13" t="s">
        <v>85</v>
      </c>
      <c r="AY216" s="213" t="s">
        <v>134</v>
      </c>
    </row>
    <row r="217" spans="1:65" s="2" customFormat="1" ht="21.75" customHeight="1">
      <c r="A217" s="35"/>
      <c r="B217" s="36"/>
      <c r="C217" s="188" t="s">
        <v>332</v>
      </c>
      <c r="D217" s="188" t="s">
        <v>136</v>
      </c>
      <c r="E217" s="189" t="s">
        <v>644</v>
      </c>
      <c r="F217" s="190" t="s">
        <v>645</v>
      </c>
      <c r="G217" s="191" t="s">
        <v>168</v>
      </c>
      <c r="H217" s="192">
        <v>0.9</v>
      </c>
      <c r="I217" s="193"/>
      <c r="J217" s="194">
        <f>ROUND(I217*H217,2)</f>
        <v>0</v>
      </c>
      <c r="K217" s="195"/>
      <c r="L217" s="40"/>
      <c r="M217" s="196" t="s">
        <v>1</v>
      </c>
      <c r="N217" s="197" t="s">
        <v>42</v>
      </c>
      <c r="O217" s="72"/>
      <c r="P217" s="198">
        <f>O217*H217</f>
        <v>0</v>
      </c>
      <c r="Q217" s="198">
        <v>0</v>
      </c>
      <c r="R217" s="198">
        <f>Q217*H217</f>
        <v>0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140</v>
      </c>
      <c r="AT217" s="200" t="s">
        <v>136</v>
      </c>
      <c r="AU217" s="200" t="s">
        <v>87</v>
      </c>
      <c r="AY217" s="18" t="s">
        <v>134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85</v>
      </c>
      <c r="BK217" s="201">
        <f>ROUND(I217*H217,2)</f>
        <v>0</v>
      </c>
      <c r="BL217" s="18" t="s">
        <v>140</v>
      </c>
      <c r="BM217" s="200" t="s">
        <v>646</v>
      </c>
    </row>
    <row r="218" spans="1:65" s="13" customFormat="1" ht="11.25">
      <c r="B218" s="202"/>
      <c r="C218" s="203"/>
      <c r="D218" s="204" t="s">
        <v>142</v>
      </c>
      <c r="E218" s="205" t="s">
        <v>1</v>
      </c>
      <c r="F218" s="206" t="s">
        <v>647</v>
      </c>
      <c r="G218" s="203"/>
      <c r="H218" s="207">
        <v>0.9</v>
      </c>
      <c r="I218" s="208"/>
      <c r="J218" s="203"/>
      <c r="K218" s="203"/>
      <c r="L218" s="209"/>
      <c r="M218" s="210"/>
      <c r="N218" s="211"/>
      <c r="O218" s="211"/>
      <c r="P218" s="211"/>
      <c r="Q218" s="211"/>
      <c r="R218" s="211"/>
      <c r="S218" s="211"/>
      <c r="T218" s="212"/>
      <c r="AT218" s="213" t="s">
        <v>142</v>
      </c>
      <c r="AU218" s="213" t="s">
        <v>87</v>
      </c>
      <c r="AV218" s="13" t="s">
        <v>87</v>
      </c>
      <c r="AW218" s="13" t="s">
        <v>32</v>
      </c>
      <c r="AX218" s="13" t="s">
        <v>85</v>
      </c>
      <c r="AY218" s="213" t="s">
        <v>134</v>
      </c>
    </row>
    <row r="219" spans="1:65" s="2" customFormat="1" ht="21.75" customHeight="1">
      <c r="A219" s="35"/>
      <c r="B219" s="36"/>
      <c r="C219" s="188" t="s">
        <v>336</v>
      </c>
      <c r="D219" s="188" t="s">
        <v>136</v>
      </c>
      <c r="E219" s="189" t="s">
        <v>648</v>
      </c>
      <c r="F219" s="190" t="s">
        <v>649</v>
      </c>
      <c r="G219" s="191" t="s">
        <v>139</v>
      </c>
      <c r="H219" s="192">
        <v>3.24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42</v>
      </c>
      <c r="O219" s="72"/>
      <c r="P219" s="198">
        <f>O219*H219</f>
        <v>0</v>
      </c>
      <c r="Q219" s="198">
        <v>6.3200000000000001E-3</v>
      </c>
      <c r="R219" s="198">
        <f>Q219*H219</f>
        <v>2.0476800000000003E-2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140</v>
      </c>
      <c r="AT219" s="200" t="s">
        <v>136</v>
      </c>
      <c r="AU219" s="200" t="s">
        <v>87</v>
      </c>
      <c r="AY219" s="18" t="s">
        <v>134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85</v>
      </c>
      <c r="BK219" s="201">
        <f>ROUND(I219*H219,2)</f>
        <v>0</v>
      </c>
      <c r="BL219" s="18" t="s">
        <v>140</v>
      </c>
      <c r="BM219" s="200" t="s">
        <v>650</v>
      </c>
    </row>
    <row r="220" spans="1:65" s="13" customFormat="1" ht="11.25">
      <c r="B220" s="202"/>
      <c r="C220" s="203"/>
      <c r="D220" s="204" t="s">
        <v>142</v>
      </c>
      <c r="E220" s="205" t="s">
        <v>1</v>
      </c>
      <c r="F220" s="206" t="s">
        <v>651</v>
      </c>
      <c r="G220" s="203"/>
      <c r="H220" s="207">
        <v>0.84</v>
      </c>
      <c r="I220" s="208"/>
      <c r="J220" s="203"/>
      <c r="K220" s="203"/>
      <c r="L220" s="209"/>
      <c r="M220" s="210"/>
      <c r="N220" s="211"/>
      <c r="O220" s="211"/>
      <c r="P220" s="211"/>
      <c r="Q220" s="211"/>
      <c r="R220" s="211"/>
      <c r="S220" s="211"/>
      <c r="T220" s="212"/>
      <c r="AT220" s="213" t="s">
        <v>142</v>
      </c>
      <c r="AU220" s="213" t="s">
        <v>87</v>
      </c>
      <c r="AV220" s="13" t="s">
        <v>87</v>
      </c>
      <c r="AW220" s="13" t="s">
        <v>32</v>
      </c>
      <c r="AX220" s="13" t="s">
        <v>77</v>
      </c>
      <c r="AY220" s="213" t="s">
        <v>134</v>
      </c>
    </row>
    <row r="221" spans="1:65" s="13" customFormat="1" ht="11.25">
      <c r="B221" s="202"/>
      <c r="C221" s="203"/>
      <c r="D221" s="204" t="s">
        <v>142</v>
      </c>
      <c r="E221" s="205" t="s">
        <v>1</v>
      </c>
      <c r="F221" s="206" t="s">
        <v>652</v>
      </c>
      <c r="G221" s="203"/>
      <c r="H221" s="207">
        <v>2.4</v>
      </c>
      <c r="I221" s="208"/>
      <c r="J221" s="203"/>
      <c r="K221" s="203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142</v>
      </c>
      <c r="AU221" s="213" t="s">
        <v>87</v>
      </c>
      <c r="AV221" s="13" t="s">
        <v>87</v>
      </c>
      <c r="AW221" s="13" t="s">
        <v>32</v>
      </c>
      <c r="AX221" s="13" t="s">
        <v>77</v>
      </c>
      <c r="AY221" s="213" t="s">
        <v>134</v>
      </c>
    </row>
    <row r="222" spans="1:65" s="14" customFormat="1" ht="11.25">
      <c r="B222" s="214"/>
      <c r="C222" s="215"/>
      <c r="D222" s="204" t="s">
        <v>142</v>
      </c>
      <c r="E222" s="216" t="s">
        <v>1</v>
      </c>
      <c r="F222" s="217" t="s">
        <v>158</v>
      </c>
      <c r="G222" s="215"/>
      <c r="H222" s="218">
        <v>3.2399999999999998</v>
      </c>
      <c r="I222" s="219"/>
      <c r="J222" s="215"/>
      <c r="K222" s="215"/>
      <c r="L222" s="220"/>
      <c r="M222" s="221"/>
      <c r="N222" s="222"/>
      <c r="O222" s="222"/>
      <c r="P222" s="222"/>
      <c r="Q222" s="222"/>
      <c r="R222" s="222"/>
      <c r="S222" s="222"/>
      <c r="T222" s="223"/>
      <c r="AT222" s="224" t="s">
        <v>142</v>
      </c>
      <c r="AU222" s="224" t="s">
        <v>87</v>
      </c>
      <c r="AV222" s="14" t="s">
        <v>140</v>
      </c>
      <c r="AW222" s="14" t="s">
        <v>32</v>
      </c>
      <c r="AX222" s="14" t="s">
        <v>85</v>
      </c>
      <c r="AY222" s="224" t="s">
        <v>134</v>
      </c>
    </row>
    <row r="223" spans="1:65" s="2" customFormat="1" ht="21.75" customHeight="1">
      <c r="A223" s="35"/>
      <c r="B223" s="36"/>
      <c r="C223" s="188" t="s">
        <v>341</v>
      </c>
      <c r="D223" s="188" t="s">
        <v>136</v>
      </c>
      <c r="E223" s="189" t="s">
        <v>653</v>
      </c>
      <c r="F223" s="190" t="s">
        <v>654</v>
      </c>
      <c r="G223" s="191" t="s">
        <v>168</v>
      </c>
      <c r="H223" s="192">
        <v>0.4</v>
      </c>
      <c r="I223" s="193"/>
      <c r="J223" s="194">
        <f>ROUND(I223*H223,2)</f>
        <v>0</v>
      </c>
      <c r="K223" s="195"/>
      <c r="L223" s="40"/>
      <c r="M223" s="196" t="s">
        <v>1</v>
      </c>
      <c r="N223" s="197" t="s">
        <v>42</v>
      </c>
      <c r="O223" s="72"/>
      <c r="P223" s="198">
        <f>O223*H223</f>
        <v>0</v>
      </c>
      <c r="Q223" s="198">
        <v>2.4142999999999999</v>
      </c>
      <c r="R223" s="198">
        <f>Q223*H223</f>
        <v>0.96572000000000002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140</v>
      </c>
      <c r="AT223" s="200" t="s">
        <v>136</v>
      </c>
      <c r="AU223" s="200" t="s">
        <v>87</v>
      </c>
      <c r="AY223" s="18" t="s">
        <v>134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85</v>
      </c>
      <c r="BK223" s="201">
        <f>ROUND(I223*H223,2)</f>
        <v>0</v>
      </c>
      <c r="BL223" s="18" t="s">
        <v>140</v>
      </c>
      <c r="BM223" s="200" t="s">
        <v>655</v>
      </c>
    </row>
    <row r="224" spans="1:65" s="13" customFormat="1" ht="11.25">
      <c r="B224" s="202"/>
      <c r="C224" s="203"/>
      <c r="D224" s="204" t="s">
        <v>142</v>
      </c>
      <c r="E224" s="205" t="s">
        <v>1</v>
      </c>
      <c r="F224" s="206" t="s">
        <v>656</v>
      </c>
      <c r="G224" s="203"/>
      <c r="H224" s="207">
        <v>0.4</v>
      </c>
      <c r="I224" s="208"/>
      <c r="J224" s="203"/>
      <c r="K224" s="203"/>
      <c r="L224" s="209"/>
      <c r="M224" s="210"/>
      <c r="N224" s="211"/>
      <c r="O224" s="211"/>
      <c r="P224" s="211"/>
      <c r="Q224" s="211"/>
      <c r="R224" s="211"/>
      <c r="S224" s="211"/>
      <c r="T224" s="212"/>
      <c r="AT224" s="213" t="s">
        <v>142</v>
      </c>
      <c r="AU224" s="213" t="s">
        <v>87</v>
      </c>
      <c r="AV224" s="13" t="s">
        <v>87</v>
      </c>
      <c r="AW224" s="13" t="s">
        <v>32</v>
      </c>
      <c r="AX224" s="13" t="s">
        <v>85</v>
      </c>
      <c r="AY224" s="213" t="s">
        <v>134</v>
      </c>
    </row>
    <row r="225" spans="1:65" s="12" customFormat="1" ht="22.9" customHeight="1">
      <c r="B225" s="172"/>
      <c r="C225" s="173"/>
      <c r="D225" s="174" t="s">
        <v>76</v>
      </c>
      <c r="E225" s="186" t="s">
        <v>165</v>
      </c>
      <c r="F225" s="186" t="s">
        <v>657</v>
      </c>
      <c r="G225" s="173"/>
      <c r="H225" s="173"/>
      <c r="I225" s="176"/>
      <c r="J225" s="187">
        <f>BK225</f>
        <v>0</v>
      </c>
      <c r="K225" s="173"/>
      <c r="L225" s="178"/>
      <c r="M225" s="179"/>
      <c r="N225" s="180"/>
      <c r="O225" s="180"/>
      <c r="P225" s="181">
        <f>SUM(P226:P227)</f>
        <v>0</v>
      </c>
      <c r="Q225" s="180"/>
      <c r="R225" s="181">
        <f>SUM(R226:R227)</f>
        <v>4.3809360000000006E-2</v>
      </c>
      <c r="S225" s="180"/>
      <c r="T225" s="182">
        <f>SUM(T226:T227)</f>
        <v>0</v>
      </c>
      <c r="AR225" s="183" t="s">
        <v>85</v>
      </c>
      <c r="AT225" s="184" t="s">
        <v>76</v>
      </c>
      <c r="AU225" s="184" t="s">
        <v>85</v>
      </c>
      <c r="AY225" s="183" t="s">
        <v>134</v>
      </c>
      <c r="BK225" s="185">
        <f>SUM(BK226:BK227)</f>
        <v>0</v>
      </c>
    </row>
    <row r="226" spans="1:65" s="2" customFormat="1" ht="21.75" customHeight="1">
      <c r="A226" s="35"/>
      <c r="B226" s="36"/>
      <c r="C226" s="188" t="s">
        <v>347</v>
      </c>
      <c r="D226" s="188" t="s">
        <v>136</v>
      </c>
      <c r="E226" s="189" t="s">
        <v>658</v>
      </c>
      <c r="F226" s="190" t="s">
        <v>659</v>
      </c>
      <c r="G226" s="191" t="s">
        <v>139</v>
      </c>
      <c r="H226" s="192">
        <v>0.879</v>
      </c>
      <c r="I226" s="193"/>
      <c r="J226" s="194">
        <f>ROUND(I226*H226,2)</f>
        <v>0</v>
      </c>
      <c r="K226" s="195"/>
      <c r="L226" s="40"/>
      <c r="M226" s="196" t="s">
        <v>1</v>
      </c>
      <c r="N226" s="197" t="s">
        <v>42</v>
      </c>
      <c r="O226" s="72"/>
      <c r="P226" s="198">
        <f>O226*H226</f>
        <v>0</v>
      </c>
      <c r="Q226" s="198">
        <v>4.9840000000000002E-2</v>
      </c>
      <c r="R226" s="198">
        <f>Q226*H226</f>
        <v>4.3809360000000006E-2</v>
      </c>
      <c r="S226" s="198">
        <v>0</v>
      </c>
      <c r="T226" s="199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0" t="s">
        <v>140</v>
      </c>
      <c r="AT226" s="200" t="s">
        <v>136</v>
      </c>
      <c r="AU226" s="200" t="s">
        <v>87</v>
      </c>
      <c r="AY226" s="18" t="s">
        <v>134</v>
      </c>
      <c r="BE226" s="201">
        <f>IF(N226="základní",J226,0)</f>
        <v>0</v>
      </c>
      <c r="BF226" s="201">
        <f>IF(N226="snížená",J226,0)</f>
        <v>0</v>
      </c>
      <c r="BG226" s="201">
        <f>IF(N226="zákl. přenesená",J226,0)</f>
        <v>0</v>
      </c>
      <c r="BH226" s="201">
        <f>IF(N226="sníž. přenesená",J226,0)</f>
        <v>0</v>
      </c>
      <c r="BI226" s="201">
        <f>IF(N226="nulová",J226,0)</f>
        <v>0</v>
      </c>
      <c r="BJ226" s="18" t="s">
        <v>85</v>
      </c>
      <c r="BK226" s="201">
        <f>ROUND(I226*H226,2)</f>
        <v>0</v>
      </c>
      <c r="BL226" s="18" t="s">
        <v>140</v>
      </c>
      <c r="BM226" s="200" t="s">
        <v>660</v>
      </c>
    </row>
    <row r="227" spans="1:65" s="13" customFormat="1" ht="11.25">
      <c r="B227" s="202"/>
      <c r="C227" s="203"/>
      <c r="D227" s="204" t="s">
        <v>142</v>
      </c>
      <c r="E227" s="205" t="s">
        <v>1</v>
      </c>
      <c r="F227" s="206" t="s">
        <v>661</v>
      </c>
      <c r="G227" s="203"/>
      <c r="H227" s="207">
        <v>0.879</v>
      </c>
      <c r="I227" s="208"/>
      <c r="J227" s="203"/>
      <c r="K227" s="203"/>
      <c r="L227" s="209"/>
      <c r="M227" s="210"/>
      <c r="N227" s="211"/>
      <c r="O227" s="211"/>
      <c r="P227" s="211"/>
      <c r="Q227" s="211"/>
      <c r="R227" s="211"/>
      <c r="S227" s="211"/>
      <c r="T227" s="212"/>
      <c r="AT227" s="213" t="s">
        <v>142</v>
      </c>
      <c r="AU227" s="213" t="s">
        <v>87</v>
      </c>
      <c r="AV227" s="13" t="s">
        <v>87</v>
      </c>
      <c r="AW227" s="13" t="s">
        <v>32</v>
      </c>
      <c r="AX227" s="13" t="s">
        <v>85</v>
      </c>
      <c r="AY227" s="213" t="s">
        <v>134</v>
      </c>
    </row>
    <row r="228" spans="1:65" s="12" customFormat="1" ht="22.9" customHeight="1">
      <c r="B228" s="172"/>
      <c r="C228" s="173"/>
      <c r="D228" s="174" t="s">
        <v>76</v>
      </c>
      <c r="E228" s="186" t="s">
        <v>184</v>
      </c>
      <c r="F228" s="186" t="s">
        <v>346</v>
      </c>
      <c r="G228" s="173"/>
      <c r="H228" s="173"/>
      <c r="I228" s="176"/>
      <c r="J228" s="187">
        <f>BK228</f>
        <v>0</v>
      </c>
      <c r="K228" s="173"/>
      <c r="L228" s="178"/>
      <c r="M228" s="179"/>
      <c r="N228" s="180"/>
      <c r="O228" s="180"/>
      <c r="P228" s="181">
        <f>SUM(P229:P261)</f>
        <v>0</v>
      </c>
      <c r="Q228" s="180"/>
      <c r="R228" s="181">
        <f>SUM(R229:R261)</f>
        <v>22.758433240000002</v>
      </c>
      <c r="S228" s="180"/>
      <c r="T228" s="182">
        <f>SUM(T229:T261)</f>
        <v>0</v>
      </c>
      <c r="AR228" s="183" t="s">
        <v>85</v>
      </c>
      <c r="AT228" s="184" t="s">
        <v>76</v>
      </c>
      <c r="AU228" s="184" t="s">
        <v>85</v>
      </c>
      <c r="AY228" s="183" t="s">
        <v>134</v>
      </c>
      <c r="BK228" s="185">
        <f>SUM(BK229:BK261)</f>
        <v>0</v>
      </c>
    </row>
    <row r="229" spans="1:65" s="2" customFormat="1" ht="21.75" customHeight="1">
      <c r="A229" s="35"/>
      <c r="B229" s="36"/>
      <c r="C229" s="188" t="s">
        <v>351</v>
      </c>
      <c r="D229" s="188" t="s">
        <v>136</v>
      </c>
      <c r="E229" s="189" t="s">
        <v>662</v>
      </c>
      <c r="F229" s="190" t="s">
        <v>663</v>
      </c>
      <c r="G229" s="191" t="s">
        <v>150</v>
      </c>
      <c r="H229" s="192">
        <v>3.2</v>
      </c>
      <c r="I229" s="193"/>
      <c r="J229" s="194">
        <f>ROUND(I229*H229,2)</f>
        <v>0</v>
      </c>
      <c r="K229" s="195"/>
      <c r="L229" s="40"/>
      <c r="M229" s="196" t="s">
        <v>1</v>
      </c>
      <c r="N229" s="197" t="s">
        <v>42</v>
      </c>
      <c r="O229" s="72"/>
      <c r="P229" s="198">
        <f>O229*H229</f>
        <v>0</v>
      </c>
      <c r="Q229" s="198">
        <v>1.0000000000000001E-5</v>
      </c>
      <c r="R229" s="198">
        <f>Q229*H229</f>
        <v>3.2000000000000005E-5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140</v>
      </c>
      <c r="AT229" s="200" t="s">
        <v>136</v>
      </c>
      <c r="AU229" s="200" t="s">
        <v>87</v>
      </c>
      <c r="AY229" s="18" t="s">
        <v>134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85</v>
      </c>
      <c r="BK229" s="201">
        <f>ROUND(I229*H229,2)</f>
        <v>0</v>
      </c>
      <c r="BL229" s="18" t="s">
        <v>140</v>
      </c>
      <c r="BM229" s="200" t="s">
        <v>664</v>
      </c>
    </row>
    <row r="230" spans="1:65" s="2" customFormat="1" ht="21.75" customHeight="1">
      <c r="A230" s="35"/>
      <c r="B230" s="36"/>
      <c r="C230" s="188" t="s">
        <v>355</v>
      </c>
      <c r="D230" s="188" t="s">
        <v>136</v>
      </c>
      <c r="E230" s="189" t="s">
        <v>665</v>
      </c>
      <c r="F230" s="190" t="s">
        <v>666</v>
      </c>
      <c r="G230" s="191" t="s">
        <v>150</v>
      </c>
      <c r="H230" s="192">
        <v>133.5</v>
      </c>
      <c r="I230" s="193"/>
      <c r="J230" s="194">
        <f>ROUND(I230*H230,2)</f>
        <v>0</v>
      </c>
      <c r="K230" s="195"/>
      <c r="L230" s="40"/>
      <c r="M230" s="196" t="s">
        <v>1</v>
      </c>
      <c r="N230" s="197" t="s">
        <v>42</v>
      </c>
      <c r="O230" s="72"/>
      <c r="P230" s="198">
        <f>O230*H230</f>
        <v>0</v>
      </c>
      <c r="Q230" s="198">
        <v>2.0000000000000002E-5</v>
      </c>
      <c r="R230" s="198">
        <f>Q230*H230</f>
        <v>2.6700000000000001E-3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140</v>
      </c>
      <c r="AT230" s="200" t="s">
        <v>136</v>
      </c>
      <c r="AU230" s="200" t="s">
        <v>87</v>
      </c>
      <c r="AY230" s="18" t="s">
        <v>134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85</v>
      </c>
      <c r="BK230" s="201">
        <f>ROUND(I230*H230,2)</f>
        <v>0</v>
      </c>
      <c r="BL230" s="18" t="s">
        <v>140</v>
      </c>
      <c r="BM230" s="200" t="s">
        <v>667</v>
      </c>
    </row>
    <row r="231" spans="1:65" s="13" customFormat="1" ht="11.25">
      <c r="B231" s="202"/>
      <c r="C231" s="203"/>
      <c r="D231" s="204" t="s">
        <v>142</v>
      </c>
      <c r="E231" s="205" t="s">
        <v>1</v>
      </c>
      <c r="F231" s="206" t="s">
        <v>668</v>
      </c>
      <c r="G231" s="203"/>
      <c r="H231" s="207">
        <v>133.5</v>
      </c>
      <c r="I231" s="208"/>
      <c r="J231" s="203"/>
      <c r="K231" s="203"/>
      <c r="L231" s="209"/>
      <c r="M231" s="210"/>
      <c r="N231" s="211"/>
      <c r="O231" s="211"/>
      <c r="P231" s="211"/>
      <c r="Q231" s="211"/>
      <c r="R231" s="211"/>
      <c r="S231" s="211"/>
      <c r="T231" s="212"/>
      <c r="AT231" s="213" t="s">
        <v>142</v>
      </c>
      <c r="AU231" s="213" t="s">
        <v>87</v>
      </c>
      <c r="AV231" s="13" t="s">
        <v>87</v>
      </c>
      <c r="AW231" s="13" t="s">
        <v>32</v>
      </c>
      <c r="AX231" s="13" t="s">
        <v>85</v>
      </c>
      <c r="AY231" s="213" t="s">
        <v>134</v>
      </c>
    </row>
    <row r="232" spans="1:65" s="2" customFormat="1" ht="21.75" customHeight="1">
      <c r="A232" s="35"/>
      <c r="B232" s="36"/>
      <c r="C232" s="188" t="s">
        <v>359</v>
      </c>
      <c r="D232" s="188" t="s">
        <v>136</v>
      </c>
      <c r="E232" s="189" t="s">
        <v>669</v>
      </c>
      <c r="F232" s="190" t="s">
        <v>670</v>
      </c>
      <c r="G232" s="191" t="s">
        <v>291</v>
      </c>
      <c r="H232" s="192">
        <v>6</v>
      </c>
      <c r="I232" s="193"/>
      <c r="J232" s="194">
        <f t="shared" ref="J232:J251" si="10">ROUND(I232*H232,2)</f>
        <v>0</v>
      </c>
      <c r="K232" s="195"/>
      <c r="L232" s="40"/>
      <c r="M232" s="196" t="s">
        <v>1</v>
      </c>
      <c r="N232" s="197" t="s">
        <v>42</v>
      </c>
      <c r="O232" s="72"/>
      <c r="P232" s="198">
        <f t="shared" ref="P232:P251" si="11">O232*H232</f>
        <v>0</v>
      </c>
      <c r="Q232" s="198">
        <v>0</v>
      </c>
      <c r="R232" s="198">
        <f t="shared" ref="R232:R251" si="12">Q232*H232</f>
        <v>0</v>
      </c>
      <c r="S232" s="198">
        <v>0</v>
      </c>
      <c r="T232" s="199">
        <f t="shared" ref="T232:T251" si="13"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140</v>
      </c>
      <c r="AT232" s="200" t="s">
        <v>136</v>
      </c>
      <c r="AU232" s="200" t="s">
        <v>87</v>
      </c>
      <c r="AY232" s="18" t="s">
        <v>134</v>
      </c>
      <c r="BE232" s="201">
        <f t="shared" ref="BE232:BE251" si="14">IF(N232="základní",J232,0)</f>
        <v>0</v>
      </c>
      <c r="BF232" s="201">
        <f t="shared" ref="BF232:BF251" si="15">IF(N232="snížená",J232,0)</f>
        <v>0</v>
      </c>
      <c r="BG232" s="201">
        <f t="shared" ref="BG232:BG251" si="16">IF(N232="zákl. přenesená",J232,0)</f>
        <v>0</v>
      </c>
      <c r="BH232" s="201">
        <f t="shared" ref="BH232:BH251" si="17">IF(N232="sníž. přenesená",J232,0)</f>
        <v>0</v>
      </c>
      <c r="BI232" s="201">
        <f t="shared" ref="BI232:BI251" si="18">IF(N232="nulová",J232,0)</f>
        <v>0</v>
      </c>
      <c r="BJ232" s="18" t="s">
        <v>85</v>
      </c>
      <c r="BK232" s="201">
        <f t="shared" ref="BK232:BK251" si="19">ROUND(I232*H232,2)</f>
        <v>0</v>
      </c>
      <c r="BL232" s="18" t="s">
        <v>140</v>
      </c>
      <c r="BM232" s="200" t="s">
        <v>671</v>
      </c>
    </row>
    <row r="233" spans="1:65" s="2" customFormat="1" ht="21.75" customHeight="1">
      <c r="A233" s="35"/>
      <c r="B233" s="36"/>
      <c r="C233" s="188" t="s">
        <v>363</v>
      </c>
      <c r="D233" s="188" t="s">
        <v>136</v>
      </c>
      <c r="E233" s="189" t="s">
        <v>672</v>
      </c>
      <c r="F233" s="190" t="s">
        <v>673</v>
      </c>
      <c r="G233" s="191" t="s">
        <v>291</v>
      </c>
      <c r="H233" s="192">
        <v>2</v>
      </c>
      <c r="I233" s="193"/>
      <c r="J233" s="194">
        <f t="shared" si="10"/>
        <v>0</v>
      </c>
      <c r="K233" s="195"/>
      <c r="L233" s="40"/>
      <c r="M233" s="196" t="s">
        <v>1</v>
      </c>
      <c r="N233" s="197" t="s">
        <v>42</v>
      </c>
      <c r="O233" s="72"/>
      <c r="P233" s="198">
        <f t="shared" si="11"/>
        <v>0</v>
      </c>
      <c r="Q233" s="198">
        <v>0</v>
      </c>
      <c r="R233" s="198">
        <f t="shared" si="12"/>
        <v>0</v>
      </c>
      <c r="S233" s="198">
        <v>0</v>
      </c>
      <c r="T233" s="199">
        <f t="shared" si="1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0" t="s">
        <v>140</v>
      </c>
      <c r="AT233" s="200" t="s">
        <v>136</v>
      </c>
      <c r="AU233" s="200" t="s">
        <v>87</v>
      </c>
      <c r="AY233" s="18" t="s">
        <v>134</v>
      </c>
      <c r="BE233" s="201">
        <f t="shared" si="14"/>
        <v>0</v>
      </c>
      <c r="BF233" s="201">
        <f t="shared" si="15"/>
        <v>0</v>
      </c>
      <c r="BG233" s="201">
        <f t="shared" si="16"/>
        <v>0</v>
      </c>
      <c r="BH233" s="201">
        <f t="shared" si="17"/>
        <v>0</v>
      </c>
      <c r="BI233" s="201">
        <f t="shared" si="18"/>
        <v>0</v>
      </c>
      <c r="BJ233" s="18" t="s">
        <v>85</v>
      </c>
      <c r="BK233" s="201">
        <f t="shared" si="19"/>
        <v>0</v>
      </c>
      <c r="BL233" s="18" t="s">
        <v>140</v>
      </c>
      <c r="BM233" s="200" t="s">
        <v>674</v>
      </c>
    </row>
    <row r="234" spans="1:65" s="2" customFormat="1" ht="16.5" customHeight="1">
      <c r="A234" s="35"/>
      <c r="B234" s="36"/>
      <c r="C234" s="188" t="s">
        <v>367</v>
      </c>
      <c r="D234" s="188" t="s">
        <v>136</v>
      </c>
      <c r="E234" s="189" t="s">
        <v>675</v>
      </c>
      <c r="F234" s="190" t="s">
        <v>676</v>
      </c>
      <c r="G234" s="191" t="s">
        <v>291</v>
      </c>
      <c r="H234" s="192">
        <v>3</v>
      </c>
      <c r="I234" s="193"/>
      <c r="J234" s="194">
        <f t="shared" si="10"/>
        <v>0</v>
      </c>
      <c r="K234" s="195"/>
      <c r="L234" s="40"/>
      <c r="M234" s="196" t="s">
        <v>1</v>
      </c>
      <c r="N234" s="197" t="s">
        <v>42</v>
      </c>
      <c r="O234" s="72"/>
      <c r="P234" s="198">
        <f t="shared" si="11"/>
        <v>0</v>
      </c>
      <c r="Q234" s="198">
        <v>3.5729999999999998E-2</v>
      </c>
      <c r="R234" s="198">
        <f t="shared" si="12"/>
        <v>0.10718999999999999</v>
      </c>
      <c r="S234" s="198">
        <v>0</v>
      </c>
      <c r="T234" s="199">
        <f t="shared" si="1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140</v>
      </c>
      <c r="AT234" s="200" t="s">
        <v>136</v>
      </c>
      <c r="AU234" s="200" t="s">
        <v>87</v>
      </c>
      <c r="AY234" s="18" t="s">
        <v>134</v>
      </c>
      <c r="BE234" s="201">
        <f t="shared" si="14"/>
        <v>0</v>
      </c>
      <c r="BF234" s="201">
        <f t="shared" si="15"/>
        <v>0</v>
      </c>
      <c r="BG234" s="201">
        <f t="shared" si="16"/>
        <v>0</v>
      </c>
      <c r="BH234" s="201">
        <f t="shared" si="17"/>
        <v>0</v>
      </c>
      <c r="BI234" s="201">
        <f t="shared" si="18"/>
        <v>0</v>
      </c>
      <c r="BJ234" s="18" t="s">
        <v>85</v>
      </c>
      <c r="BK234" s="201">
        <f t="shared" si="19"/>
        <v>0</v>
      </c>
      <c r="BL234" s="18" t="s">
        <v>140</v>
      </c>
      <c r="BM234" s="200" t="s">
        <v>677</v>
      </c>
    </row>
    <row r="235" spans="1:65" s="2" customFormat="1" ht="16.5" customHeight="1">
      <c r="A235" s="35"/>
      <c r="B235" s="36"/>
      <c r="C235" s="246" t="s">
        <v>371</v>
      </c>
      <c r="D235" s="246" t="s">
        <v>264</v>
      </c>
      <c r="E235" s="247" t="s">
        <v>678</v>
      </c>
      <c r="F235" s="248" t="s">
        <v>679</v>
      </c>
      <c r="G235" s="249" t="s">
        <v>291</v>
      </c>
      <c r="H235" s="250">
        <v>3</v>
      </c>
      <c r="I235" s="251"/>
      <c r="J235" s="252">
        <f t="shared" si="10"/>
        <v>0</v>
      </c>
      <c r="K235" s="253"/>
      <c r="L235" s="254"/>
      <c r="M235" s="255" t="s">
        <v>1</v>
      </c>
      <c r="N235" s="256" t="s">
        <v>42</v>
      </c>
      <c r="O235" s="72"/>
      <c r="P235" s="198">
        <f t="shared" si="11"/>
        <v>0</v>
      </c>
      <c r="Q235" s="198">
        <v>0.58499999999999996</v>
      </c>
      <c r="R235" s="198">
        <f t="shared" si="12"/>
        <v>1.7549999999999999</v>
      </c>
      <c r="S235" s="198">
        <v>0</v>
      </c>
      <c r="T235" s="199">
        <f t="shared" si="1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0" t="s">
        <v>184</v>
      </c>
      <c r="AT235" s="200" t="s">
        <v>264</v>
      </c>
      <c r="AU235" s="200" t="s">
        <v>87</v>
      </c>
      <c r="AY235" s="18" t="s">
        <v>134</v>
      </c>
      <c r="BE235" s="201">
        <f t="shared" si="14"/>
        <v>0</v>
      </c>
      <c r="BF235" s="201">
        <f t="shared" si="15"/>
        <v>0</v>
      </c>
      <c r="BG235" s="201">
        <f t="shared" si="16"/>
        <v>0</v>
      </c>
      <c r="BH235" s="201">
        <f t="shared" si="17"/>
        <v>0</v>
      </c>
      <c r="BI235" s="201">
        <f t="shared" si="18"/>
        <v>0</v>
      </c>
      <c r="BJ235" s="18" t="s">
        <v>85</v>
      </c>
      <c r="BK235" s="201">
        <f t="shared" si="19"/>
        <v>0</v>
      </c>
      <c r="BL235" s="18" t="s">
        <v>140</v>
      </c>
      <c r="BM235" s="200" t="s">
        <v>680</v>
      </c>
    </row>
    <row r="236" spans="1:65" s="2" customFormat="1" ht="16.5" customHeight="1">
      <c r="A236" s="35"/>
      <c r="B236" s="36"/>
      <c r="C236" s="246" t="s">
        <v>375</v>
      </c>
      <c r="D236" s="246" t="s">
        <v>264</v>
      </c>
      <c r="E236" s="247" t="s">
        <v>681</v>
      </c>
      <c r="F236" s="248" t="s">
        <v>682</v>
      </c>
      <c r="G236" s="249" t="s">
        <v>291</v>
      </c>
      <c r="H236" s="250">
        <v>1</v>
      </c>
      <c r="I236" s="251"/>
      <c r="J236" s="252">
        <f t="shared" si="10"/>
        <v>0</v>
      </c>
      <c r="K236" s="253"/>
      <c r="L236" s="254"/>
      <c r="M236" s="255" t="s">
        <v>1</v>
      </c>
      <c r="N236" s="256" t="s">
        <v>42</v>
      </c>
      <c r="O236" s="72"/>
      <c r="P236" s="198">
        <f t="shared" si="11"/>
        <v>0</v>
      </c>
      <c r="Q236" s="198">
        <v>0.43</v>
      </c>
      <c r="R236" s="198">
        <f t="shared" si="12"/>
        <v>0.43</v>
      </c>
      <c r="S236" s="198">
        <v>0</v>
      </c>
      <c r="T236" s="199">
        <f t="shared" si="1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184</v>
      </c>
      <c r="AT236" s="200" t="s">
        <v>264</v>
      </c>
      <c r="AU236" s="200" t="s">
        <v>87</v>
      </c>
      <c r="AY236" s="18" t="s">
        <v>134</v>
      </c>
      <c r="BE236" s="201">
        <f t="shared" si="14"/>
        <v>0</v>
      </c>
      <c r="BF236" s="201">
        <f t="shared" si="15"/>
        <v>0</v>
      </c>
      <c r="BG236" s="201">
        <f t="shared" si="16"/>
        <v>0</v>
      </c>
      <c r="BH236" s="201">
        <f t="shared" si="17"/>
        <v>0</v>
      </c>
      <c r="BI236" s="201">
        <f t="shared" si="18"/>
        <v>0</v>
      </c>
      <c r="BJ236" s="18" t="s">
        <v>85</v>
      </c>
      <c r="BK236" s="201">
        <f t="shared" si="19"/>
        <v>0</v>
      </c>
      <c r="BL236" s="18" t="s">
        <v>140</v>
      </c>
      <c r="BM236" s="200" t="s">
        <v>683</v>
      </c>
    </row>
    <row r="237" spans="1:65" s="2" customFormat="1" ht="16.5" customHeight="1">
      <c r="A237" s="35"/>
      <c r="B237" s="36"/>
      <c r="C237" s="246" t="s">
        <v>379</v>
      </c>
      <c r="D237" s="246" t="s">
        <v>264</v>
      </c>
      <c r="E237" s="247" t="s">
        <v>684</v>
      </c>
      <c r="F237" s="248" t="s">
        <v>685</v>
      </c>
      <c r="G237" s="249" t="s">
        <v>291</v>
      </c>
      <c r="H237" s="250">
        <v>1</v>
      </c>
      <c r="I237" s="251"/>
      <c r="J237" s="252">
        <f t="shared" si="10"/>
        <v>0</v>
      </c>
      <c r="K237" s="253"/>
      <c r="L237" s="254"/>
      <c r="M237" s="255" t="s">
        <v>1</v>
      </c>
      <c r="N237" s="256" t="s">
        <v>42</v>
      </c>
      <c r="O237" s="72"/>
      <c r="P237" s="198">
        <f t="shared" si="11"/>
        <v>0</v>
      </c>
      <c r="Q237" s="198">
        <v>0.25</v>
      </c>
      <c r="R237" s="198">
        <f t="shared" si="12"/>
        <v>0.25</v>
      </c>
      <c r="S237" s="198">
        <v>0</v>
      </c>
      <c r="T237" s="199">
        <f t="shared" si="1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184</v>
      </c>
      <c r="AT237" s="200" t="s">
        <v>264</v>
      </c>
      <c r="AU237" s="200" t="s">
        <v>87</v>
      </c>
      <c r="AY237" s="18" t="s">
        <v>134</v>
      </c>
      <c r="BE237" s="201">
        <f t="shared" si="14"/>
        <v>0</v>
      </c>
      <c r="BF237" s="201">
        <f t="shared" si="15"/>
        <v>0</v>
      </c>
      <c r="BG237" s="201">
        <f t="shared" si="16"/>
        <v>0</v>
      </c>
      <c r="BH237" s="201">
        <f t="shared" si="17"/>
        <v>0</v>
      </c>
      <c r="BI237" s="201">
        <f t="shared" si="18"/>
        <v>0</v>
      </c>
      <c r="BJ237" s="18" t="s">
        <v>85</v>
      </c>
      <c r="BK237" s="201">
        <f t="shared" si="19"/>
        <v>0</v>
      </c>
      <c r="BL237" s="18" t="s">
        <v>140</v>
      </c>
      <c r="BM237" s="200" t="s">
        <v>686</v>
      </c>
    </row>
    <row r="238" spans="1:65" s="2" customFormat="1" ht="16.5" customHeight="1">
      <c r="A238" s="35"/>
      <c r="B238" s="36"/>
      <c r="C238" s="246" t="s">
        <v>383</v>
      </c>
      <c r="D238" s="246" t="s">
        <v>264</v>
      </c>
      <c r="E238" s="247" t="s">
        <v>687</v>
      </c>
      <c r="F238" s="248" t="s">
        <v>688</v>
      </c>
      <c r="G238" s="249" t="s">
        <v>291</v>
      </c>
      <c r="H238" s="250">
        <v>2</v>
      </c>
      <c r="I238" s="251"/>
      <c r="J238" s="252">
        <f t="shared" si="10"/>
        <v>0</v>
      </c>
      <c r="K238" s="253"/>
      <c r="L238" s="254"/>
      <c r="M238" s="255" t="s">
        <v>1</v>
      </c>
      <c r="N238" s="256" t="s">
        <v>42</v>
      </c>
      <c r="O238" s="72"/>
      <c r="P238" s="198">
        <f t="shared" si="11"/>
        <v>0</v>
      </c>
      <c r="Q238" s="198">
        <v>0.5</v>
      </c>
      <c r="R238" s="198">
        <f t="shared" si="12"/>
        <v>1</v>
      </c>
      <c r="S238" s="198">
        <v>0</v>
      </c>
      <c r="T238" s="199">
        <f t="shared" si="1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184</v>
      </c>
      <c r="AT238" s="200" t="s">
        <v>264</v>
      </c>
      <c r="AU238" s="200" t="s">
        <v>87</v>
      </c>
      <c r="AY238" s="18" t="s">
        <v>134</v>
      </c>
      <c r="BE238" s="201">
        <f t="shared" si="14"/>
        <v>0</v>
      </c>
      <c r="BF238" s="201">
        <f t="shared" si="15"/>
        <v>0</v>
      </c>
      <c r="BG238" s="201">
        <f t="shared" si="16"/>
        <v>0</v>
      </c>
      <c r="BH238" s="201">
        <f t="shared" si="17"/>
        <v>0</v>
      </c>
      <c r="BI238" s="201">
        <f t="shared" si="18"/>
        <v>0</v>
      </c>
      <c r="BJ238" s="18" t="s">
        <v>85</v>
      </c>
      <c r="BK238" s="201">
        <f t="shared" si="19"/>
        <v>0</v>
      </c>
      <c r="BL238" s="18" t="s">
        <v>140</v>
      </c>
      <c r="BM238" s="200" t="s">
        <v>689</v>
      </c>
    </row>
    <row r="239" spans="1:65" s="2" customFormat="1" ht="21.75" customHeight="1">
      <c r="A239" s="35"/>
      <c r="B239" s="36"/>
      <c r="C239" s="246" t="s">
        <v>387</v>
      </c>
      <c r="D239" s="246" t="s">
        <v>264</v>
      </c>
      <c r="E239" s="247" t="s">
        <v>690</v>
      </c>
      <c r="F239" s="248" t="s">
        <v>691</v>
      </c>
      <c r="G239" s="249" t="s">
        <v>291</v>
      </c>
      <c r="H239" s="250">
        <v>7</v>
      </c>
      <c r="I239" s="251"/>
      <c r="J239" s="252">
        <f t="shared" si="10"/>
        <v>0</v>
      </c>
      <c r="K239" s="253"/>
      <c r="L239" s="254"/>
      <c r="M239" s="255" t="s">
        <v>1</v>
      </c>
      <c r="N239" s="256" t="s">
        <v>42</v>
      </c>
      <c r="O239" s="72"/>
      <c r="P239" s="198">
        <f t="shared" si="11"/>
        <v>0</v>
      </c>
      <c r="Q239" s="198">
        <v>2E-3</v>
      </c>
      <c r="R239" s="198">
        <f t="shared" si="12"/>
        <v>1.4E-2</v>
      </c>
      <c r="S239" s="198">
        <v>0</v>
      </c>
      <c r="T239" s="199">
        <f t="shared" si="1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184</v>
      </c>
      <c r="AT239" s="200" t="s">
        <v>264</v>
      </c>
      <c r="AU239" s="200" t="s">
        <v>87</v>
      </c>
      <c r="AY239" s="18" t="s">
        <v>134</v>
      </c>
      <c r="BE239" s="201">
        <f t="shared" si="14"/>
        <v>0</v>
      </c>
      <c r="BF239" s="201">
        <f t="shared" si="15"/>
        <v>0</v>
      </c>
      <c r="BG239" s="201">
        <f t="shared" si="16"/>
        <v>0</v>
      </c>
      <c r="BH239" s="201">
        <f t="shared" si="17"/>
        <v>0</v>
      </c>
      <c r="BI239" s="201">
        <f t="shared" si="18"/>
        <v>0</v>
      </c>
      <c r="BJ239" s="18" t="s">
        <v>85</v>
      </c>
      <c r="BK239" s="201">
        <f t="shared" si="19"/>
        <v>0</v>
      </c>
      <c r="BL239" s="18" t="s">
        <v>140</v>
      </c>
      <c r="BM239" s="200" t="s">
        <v>692</v>
      </c>
    </row>
    <row r="240" spans="1:65" s="2" customFormat="1" ht="16.5" customHeight="1">
      <c r="A240" s="35"/>
      <c r="B240" s="36"/>
      <c r="C240" s="246" t="s">
        <v>391</v>
      </c>
      <c r="D240" s="246" t="s">
        <v>264</v>
      </c>
      <c r="E240" s="247" t="s">
        <v>693</v>
      </c>
      <c r="F240" s="248" t="s">
        <v>694</v>
      </c>
      <c r="G240" s="249" t="s">
        <v>291</v>
      </c>
      <c r="H240" s="250">
        <v>1</v>
      </c>
      <c r="I240" s="251"/>
      <c r="J240" s="252">
        <f t="shared" si="10"/>
        <v>0</v>
      </c>
      <c r="K240" s="253"/>
      <c r="L240" s="254"/>
      <c r="M240" s="255" t="s">
        <v>1</v>
      </c>
      <c r="N240" s="256" t="s">
        <v>42</v>
      </c>
      <c r="O240" s="72"/>
      <c r="P240" s="198">
        <f t="shared" si="11"/>
        <v>0</v>
      </c>
      <c r="Q240" s="198">
        <v>1.37</v>
      </c>
      <c r="R240" s="198">
        <f t="shared" si="12"/>
        <v>1.37</v>
      </c>
      <c r="S240" s="198">
        <v>0</v>
      </c>
      <c r="T240" s="199">
        <f t="shared" si="1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184</v>
      </c>
      <c r="AT240" s="200" t="s">
        <v>264</v>
      </c>
      <c r="AU240" s="200" t="s">
        <v>87</v>
      </c>
      <c r="AY240" s="18" t="s">
        <v>134</v>
      </c>
      <c r="BE240" s="201">
        <f t="shared" si="14"/>
        <v>0</v>
      </c>
      <c r="BF240" s="201">
        <f t="shared" si="15"/>
        <v>0</v>
      </c>
      <c r="BG240" s="201">
        <f t="shared" si="16"/>
        <v>0</v>
      </c>
      <c r="BH240" s="201">
        <f t="shared" si="17"/>
        <v>0</v>
      </c>
      <c r="BI240" s="201">
        <f t="shared" si="18"/>
        <v>0</v>
      </c>
      <c r="BJ240" s="18" t="s">
        <v>85</v>
      </c>
      <c r="BK240" s="201">
        <f t="shared" si="19"/>
        <v>0</v>
      </c>
      <c r="BL240" s="18" t="s">
        <v>140</v>
      </c>
      <c r="BM240" s="200" t="s">
        <v>695</v>
      </c>
    </row>
    <row r="241" spans="1:65" s="2" customFormat="1" ht="16.5" customHeight="1">
      <c r="A241" s="35"/>
      <c r="B241" s="36"/>
      <c r="C241" s="246" t="s">
        <v>395</v>
      </c>
      <c r="D241" s="246" t="s">
        <v>264</v>
      </c>
      <c r="E241" s="247" t="s">
        <v>696</v>
      </c>
      <c r="F241" s="248" t="s">
        <v>697</v>
      </c>
      <c r="G241" s="249" t="s">
        <v>291</v>
      </c>
      <c r="H241" s="250">
        <v>3</v>
      </c>
      <c r="I241" s="251"/>
      <c r="J241" s="252">
        <f t="shared" si="10"/>
        <v>0</v>
      </c>
      <c r="K241" s="253"/>
      <c r="L241" s="254"/>
      <c r="M241" s="255" t="s">
        <v>1</v>
      </c>
      <c r="N241" s="256" t="s">
        <v>42</v>
      </c>
      <c r="O241" s="72"/>
      <c r="P241" s="198">
        <f t="shared" si="11"/>
        <v>0</v>
      </c>
      <c r="Q241" s="198">
        <v>1.58</v>
      </c>
      <c r="R241" s="198">
        <f t="shared" si="12"/>
        <v>4.74</v>
      </c>
      <c r="S241" s="198">
        <v>0</v>
      </c>
      <c r="T241" s="199">
        <f t="shared" si="1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184</v>
      </c>
      <c r="AT241" s="200" t="s">
        <v>264</v>
      </c>
      <c r="AU241" s="200" t="s">
        <v>87</v>
      </c>
      <c r="AY241" s="18" t="s">
        <v>134</v>
      </c>
      <c r="BE241" s="201">
        <f t="shared" si="14"/>
        <v>0</v>
      </c>
      <c r="BF241" s="201">
        <f t="shared" si="15"/>
        <v>0</v>
      </c>
      <c r="BG241" s="201">
        <f t="shared" si="16"/>
        <v>0</v>
      </c>
      <c r="BH241" s="201">
        <f t="shared" si="17"/>
        <v>0</v>
      </c>
      <c r="BI241" s="201">
        <f t="shared" si="18"/>
        <v>0</v>
      </c>
      <c r="BJ241" s="18" t="s">
        <v>85</v>
      </c>
      <c r="BK241" s="201">
        <f t="shared" si="19"/>
        <v>0</v>
      </c>
      <c r="BL241" s="18" t="s">
        <v>140</v>
      </c>
      <c r="BM241" s="200" t="s">
        <v>698</v>
      </c>
    </row>
    <row r="242" spans="1:65" s="2" customFormat="1" ht="33" customHeight="1">
      <c r="A242" s="35"/>
      <c r="B242" s="36"/>
      <c r="C242" s="188" t="s">
        <v>399</v>
      </c>
      <c r="D242" s="188" t="s">
        <v>136</v>
      </c>
      <c r="E242" s="189" t="s">
        <v>699</v>
      </c>
      <c r="F242" s="190" t="s">
        <v>700</v>
      </c>
      <c r="G242" s="191" t="s">
        <v>291</v>
      </c>
      <c r="H242" s="192">
        <v>4</v>
      </c>
      <c r="I242" s="193"/>
      <c r="J242" s="194">
        <f t="shared" si="10"/>
        <v>0</v>
      </c>
      <c r="K242" s="195"/>
      <c r="L242" s="40"/>
      <c r="M242" s="196" t="s">
        <v>1</v>
      </c>
      <c r="N242" s="197" t="s">
        <v>42</v>
      </c>
      <c r="O242" s="72"/>
      <c r="P242" s="198">
        <f t="shared" si="11"/>
        <v>0</v>
      </c>
      <c r="Q242" s="198">
        <v>2.1167600000000002</v>
      </c>
      <c r="R242" s="198">
        <f t="shared" si="12"/>
        <v>8.4670400000000008</v>
      </c>
      <c r="S242" s="198">
        <v>0</v>
      </c>
      <c r="T242" s="199">
        <f t="shared" si="1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140</v>
      </c>
      <c r="AT242" s="200" t="s">
        <v>136</v>
      </c>
      <c r="AU242" s="200" t="s">
        <v>87</v>
      </c>
      <c r="AY242" s="18" t="s">
        <v>134</v>
      </c>
      <c r="BE242" s="201">
        <f t="shared" si="14"/>
        <v>0</v>
      </c>
      <c r="BF242" s="201">
        <f t="shared" si="15"/>
        <v>0</v>
      </c>
      <c r="BG242" s="201">
        <f t="shared" si="16"/>
        <v>0</v>
      </c>
      <c r="BH242" s="201">
        <f t="shared" si="17"/>
        <v>0</v>
      </c>
      <c r="BI242" s="201">
        <f t="shared" si="18"/>
        <v>0</v>
      </c>
      <c r="BJ242" s="18" t="s">
        <v>85</v>
      </c>
      <c r="BK242" s="201">
        <f t="shared" si="19"/>
        <v>0</v>
      </c>
      <c r="BL242" s="18" t="s">
        <v>140</v>
      </c>
      <c r="BM242" s="200" t="s">
        <v>701</v>
      </c>
    </row>
    <row r="243" spans="1:65" s="2" customFormat="1" ht="21.75" customHeight="1">
      <c r="A243" s="35"/>
      <c r="B243" s="36"/>
      <c r="C243" s="188" t="s">
        <v>403</v>
      </c>
      <c r="D243" s="188" t="s">
        <v>136</v>
      </c>
      <c r="E243" s="189" t="s">
        <v>702</v>
      </c>
      <c r="F243" s="190" t="s">
        <v>703</v>
      </c>
      <c r="G243" s="191" t="s">
        <v>291</v>
      </c>
      <c r="H243" s="192">
        <v>2</v>
      </c>
      <c r="I243" s="193"/>
      <c r="J243" s="194">
        <f t="shared" si="10"/>
        <v>0</v>
      </c>
      <c r="K243" s="195"/>
      <c r="L243" s="40"/>
      <c r="M243" s="196" t="s">
        <v>1</v>
      </c>
      <c r="N243" s="197" t="s">
        <v>42</v>
      </c>
      <c r="O243" s="72"/>
      <c r="P243" s="198">
        <f t="shared" si="11"/>
        <v>0</v>
      </c>
      <c r="Q243" s="198">
        <v>0.34089999999999998</v>
      </c>
      <c r="R243" s="198">
        <f t="shared" si="12"/>
        <v>0.68179999999999996</v>
      </c>
      <c r="S243" s="198">
        <v>0</v>
      </c>
      <c r="T243" s="199">
        <f t="shared" si="1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140</v>
      </c>
      <c r="AT243" s="200" t="s">
        <v>136</v>
      </c>
      <c r="AU243" s="200" t="s">
        <v>87</v>
      </c>
      <c r="AY243" s="18" t="s">
        <v>134</v>
      </c>
      <c r="BE243" s="201">
        <f t="shared" si="14"/>
        <v>0</v>
      </c>
      <c r="BF243" s="201">
        <f t="shared" si="15"/>
        <v>0</v>
      </c>
      <c r="BG243" s="201">
        <f t="shared" si="16"/>
        <v>0</v>
      </c>
      <c r="BH243" s="201">
        <f t="shared" si="17"/>
        <v>0</v>
      </c>
      <c r="BI243" s="201">
        <f t="shared" si="18"/>
        <v>0</v>
      </c>
      <c r="BJ243" s="18" t="s">
        <v>85</v>
      </c>
      <c r="BK243" s="201">
        <f t="shared" si="19"/>
        <v>0</v>
      </c>
      <c r="BL243" s="18" t="s">
        <v>140</v>
      </c>
      <c r="BM243" s="200" t="s">
        <v>704</v>
      </c>
    </row>
    <row r="244" spans="1:65" s="2" customFormat="1" ht="16.5" customHeight="1">
      <c r="A244" s="35"/>
      <c r="B244" s="36"/>
      <c r="C244" s="246" t="s">
        <v>407</v>
      </c>
      <c r="D244" s="246" t="s">
        <v>264</v>
      </c>
      <c r="E244" s="247" t="s">
        <v>705</v>
      </c>
      <c r="F244" s="248" t="s">
        <v>706</v>
      </c>
      <c r="G244" s="249" t="s">
        <v>291</v>
      </c>
      <c r="H244" s="250">
        <v>2</v>
      </c>
      <c r="I244" s="251"/>
      <c r="J244" s="252">
        <f t="shared" si="10"/>
        <v>0</v>
      </c>
      <c r="K244" s="253"/>
      <c r="L244" s="254"/>
      <c r="M244" s="255" t="s">
        <v>1</v>
      </c>
      <c r="N244" s="256" t="s">
        <v>42</v>
      </c>
      <c r="O244" s="72"/>
      <c r="P244" s="198">
        <f t="shared" si="11"/>
        <v>0</v>
      </c>
      <c r="Q244" s="198">
        <v>5.5E-2</v>
      </c>
      <c r="R244" s="198">
        <f t="shared" si="12"/>
        <v>0.11</v>
      </c>
      <c r="S244" s="198">
        <v>0</v>
      </c>
      <c r="T244" s="199">
        <f t="shared" si="1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184</v>
      </c>
      <c r="AT244" s="200" t="s">
        <v>264</v>
      </c>
      <c r="AU244" s="200" t="s">
        <v>87</v>
      </c>
      <c r="AY244" s="18" t="s">
        <v>134</v>
      </c>
      <c r="BE244" s="201">
        <f t="shared" si="14"/>
        <v>0</v>
      </c>
      <c r="BF244" s="201">
        <f t="shared" si="15"/>
        <v>0</v>
      </c>
      <c r="BG244" s="201">
        <f t="shared" si="16"/>
        <v>0</v>
      </c>
      <c r="BH244" s="201">
        <f t="shared" si="17"/>
        <v>0</v>
      </c>
      <c r="BI244" s="201">
        <f t="shared" si="18"/>
        <v>0</v>
      </c>
      <c r="BJ244" s="18" t="s">
        <v>85</v>
      </c>
      <c r="BK244" s="201">
        <f t="shared" si="19"/>
        <v>0</v>
      </c>
      <c r="BL244" s="18" t="s">
        <v>140</v>
      </c>
      <c r="BM244" s="200" t="s">
        <v>707</v>
      </c>
    </row>
    <row r="245" spans="1:65" s="2" customFormat="1" ht="16.5" customHeight="1">
      <c r="A245" s="35"/>
      <c r="B245" s="36"/>
      <c r="C245" s="246" t="s">
        <v>413</v>
      </c>
      <c r="D245" s="246" t="s">
        <v>264</v>
      </c>
      <c r="E245" s="247" t="s">
        <v>708</v>
      </c>
      <c r="F245" s="248" t="s">
        <v>709</v>
      </c>
      <c r="G245" s="249" t="s">
        <v>291</v>
      </c>
      <c r="H245" s="250">
        <v>2</v>
      </c>
      <c r="I245" s="251"/>
      <c r="J245" s="252">
        <f t="shared" si="10"/>
        <v>0</v>
      </c>
      <c r="K245" s="253"/>
      <c r="L245" s="254"/>
      <c r="M245" s="255" t="s">
        <v>1</v>
      </c>
      <c r="N245" s="256" t="s">
        <v>42</v>
      </c>
      <c r="O245" s="72"/>
      <c r="P245" s="198">
        <f t="shared" si="11"/>
        <v>0</v>
      </c>
      <c r="Q245" s="198">
        <v>5.3999999999999999E-2</v>
      </c>
      <c r="R245" s="198">
        <f t="shared" si="12"/>
        <v>0.108</v>
      </c>
      <c r="S245" s="198">
        <v>0</v>
      </c>
      <c r="T245" s="199">
        <f t="shared" si="1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184</v>
      </c>
      <c r="AT245" s="200" t="s">
        <v>264</v>
      </c>
      <c r="AU245" s="200" t="s">
        <v>87</v>
      </c>
      <c r="AY245" s="18" t="s">
        <v>134</v>
      </c>
      <c r="BE245" s="201">
        <f t="shared" si="14"/>
        <v>0</v>
      </c>
      <c r="BF245" s="201">
        <f t="shared" si="15"/>
        <v>0</v>
      </c>
      <c r="BG245" s="201">
        <f t="shared" si="16"/>
        <v>0</v>
      </c>
      <c r="BH245" s="201">
        <f t="shared" si="17"/>
        <v>0</v>
      </c>
      <c r="BI245" s="201">
        <f t="shared" si="18"/>
        <v>0</v>
      </c>
      <c r="BJ245" s="18" t="s">
        <v>85</v>
      </c>
      <c r="BK245" s="201">
        <f t="shared" si="19"/>
        <v>0</v>
      </c>
      <c r="BL245" s="18" t="s">
        <v>140</v>
      </c>
      <c r="BM245" s="200" t="s">
        <v>710</v>
      </c>
    </row>
    <row r="246" spans="1:65" s="2" customFormat="1" ht="21.75" customHeight="1">
      <c r="A246" s="35"/>
      <c r="B246" s="36"/>
      <c r="C246" s="246" t="s">
        <v>417</v>
      </c>
      <c r="D246" s="246" t="s">
        <v>264</v>
      </c>
      <c r="E246" s="247" t="s">
        <v>711</v>
      </c>
      <c r="F246" s="248" t="s">
        <v>712</v>
      </c>
      <c r="G246" s="249" t="s">
        <v>291</v>
      </c>
      <c r="H246" s="250">
        <v>2</v>
      </c>
      <c r="I246" s="251"/>
      <c r="J246" s="252">
        <f t="shared" si="10"/>
        <v>0</v>
      </c>
      <c r="K246" s="253"/>
      <c r="L246" s="254"/>
      <c r="M246" s="255" t="s">
        <v>1</v>
      </c>
      <c r="N246" s="256" t="s">
        <v>42</v>
      </c>
      <c r="O246" s="72"/>
      <c r="P246" s="198">
        <f t="shared" si="11"/>
        <v>0</v>
      </c>
      <c r="Q246" s="198">
        <v>0.29799999999999999</v>
      </c>
      <c r="R246" s="198">
        <f t="shared" si="12"/>
        <v>0.59599999999999997</v>
      </c>
      <c r="S246" s="198">
        <v>0</v>
      </c>
      <c r="T246" s="199">
        <f t="shared" si="1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184</v>
      </c>
      <c r="AT246" s="200" t="s">
        <v>264</v>
      </c>
      <c r="AU246" s="200" t="s">
        <v>87</v>
      </c>
      <c r="AY246" s="18" t="s">
        <v>134</v>
      </c>
      <c r="BE246" s="201">
        <f t="shared" si="14"/>
        <v>0</v>
      </c>
      <c r="BF246" s="201">
        <f t="shared" si="15"/>
        <v>0</v>
      </c>
      <c r="BG246" s="201">
        <f t="shared" si="16"/>
        <v>0</v>
      </c>
      <c r="BH246" s="201">
        <f t="shared" si="17"/>
        <v>0</v>
      </c>
      <c r="BI246" s="201">
        <f t="shared" si="18"/>
        <v>0</v>
      </c>
      <c r="BJ246" s="18" t="s">
        <v>85</v>
      </c>
      <c r="BK246" s="201">
        <f t="shared" si="19"/>
        <v>0</v>
      </c>
      <c r="BL246" s="18" t="s">
        <v>140</v>
      </c>
      <c r="BM246" s="200" t="s">
        <v>713</v>
      </c>
    </row>
    <row r="247" spans="1:65" s="2" customFormat="1" ht="16.5" customHeight="1">
      <c r="A247" s="35"/>
      <c r="B247" s="36"/>
      <c r="C247" s="246" t="s">
        <v>421</v>
      </c>
      <c r="D247" s="246" t="s">
        <v>264</v>
      </c>
      <c r="E247" s="247" t="s">
        <v>714</v>
      </c>
      <c r="F247" s="248" t="s">
        <v>715</v>
      </c>
      <c r="G247" s="249" t="s">
        <v>291</v>
      </c>
      <c r="H247" s="250">
        <v>2</v>
      </c>
      <c r="I247" s="251"/>
      <c r="J247" s="252">
        <f t="shared" si="10"/>
        <v>0</v>
      </c>
      <c r="K247" s="253"/>
      <c r="L247" s="254"/>
      <c r="M247" s="255" t="s">
        <v>1</v>
      </c>
      <c r="N247" s="256" t="s">
        <v>42</v>
      </c>
      <c r="O247" s="72"/>
      <c r="P247" s="198">
        <f t="shared" si="11"/>
        <v>0</v>
      </c>
      <c r="Q247" s="198">
        <v>6.7000000000000004E-2</v>
      </c>
      <c r="R247" s="198">
        <f t="shared" si="12"/>
        <v>0.13400000000000001</v>
      </c>
      <c r="S247" s="198">
        <v>0</v>
      </c>
      <c r="T247" s="199">
        <f t="shared" si="1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184</v>
      </c>
      <c r="AT247" s="200" t="s">
        <v>264</v>
      </c>
      <c r="AU247" s="200" t="s">
        <v>87</v>
      </c>
      <c r="AY247" s="18" t="s">
        <v>134</v>
      </c>
      <c r="BE247" s="201">
        <f t="shared" si="14"/>
        <v>0</v>
      </c>
      <c r="BF247" s="201">
        <f t="shared" si="15"/>
        <v>0</v>
      </c>
      <c r="BG247" s="201">
        <f t="shared" si="16"/>
        <v>0</v>
      </c>
      <c r="BH247" s="201">
        <f t="shared" si="17"/>
        <v>0</v>
      </c>
      <c r="BI247" s="201">
        <f t="shared" si="18"/>
        <v>0</v>
      </c>
      <c r="BJ247" s="18" t="s">
        <v>85</v>
      </c>
      <c r="BK247" s="201">
        <f t="shared" si="19"/>
        <v>0</v>
      </c>
      <c r="BL247" s="18" t="s">
        <v>140</v>
      </c>
      <c r="BM247" s="200" t="s">
        <v>716</v>
      </c>
    </row>
    <row r="248" spans="1:65" s="2" customFormat="1" ht="16.5" customHeight="1">
      <c r="A248" s="35"/>
      <c r="B248" s="36"/>
      <c r="C248" s="246" t="s">
        <v>425</v>
      </c>
      <c r="D248" s="246" t="s">
        <v>264</v>
      </c>
      <c r="E248" s="247" t="s">
        <v>717</v>
      </c>
      <c r="F248" s="248" t="s">
        <v>718</v>
      </c>
      <c r="G248" s="249" t="s">
        <v>291</v>
      </c>
      <c r="H248" s="250">
        <v>2</v>
      </c>
      <c r="I248" s="251"/>
      <c r="J248" s="252">
        <f t="shared" si="10"/>
        <v>0</v>
      </c>
      <c r="K248" s="253"/>
      <c r="L248" s="254"/>
      <c r="M248" s="255" t="s">
        <v>1</v>
      </c>
      <c r="N248" s="256" t="s">
        <v>42</v>
      </c>
      <c r="O248" s="72"/>
      <c r="P248" s="198">
        <f t="shared" si="11"/>
        <v>0</v>
      </c>
      <c r="Q248" s="198">
        <v>0.108</v>
      </c>
      <c r="R248" s="198">
        <f t="shared" si="12"/>
        <v>0.216</v>
      </c>
      <c r="S248" s="198">
        <v>0</v>
      </c>
      <c r="T248" s="199">
        <f t="shared" si="1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184</v>
      </c>
      <c r="AT248" s="200" t="s">
        <v>264</v>
      </c>
      <c r="AU248" s="200" t="s">
        <v>87</v>
      </c>
      <c r="AY248" s="18" t="s">
        <v>134</v>
      </c>
      <c r="BE248" s="201">
        <f t="shared" si="14"/>
        <v>0</v>
      </c>
      <c r="BF248" s="201">
        <f t="shared" si="15"/>
        <v>0</v>
      </c>
      <c r="BG248" s="201">
        <f t="shared" si="16"/>
        <v>0</v>
      </c>
      <c r="BH248" s="201">
        <f t="shared" si="17"/>
        <v>0</v>
      </c>
      <c r="BI248" s="201">
        <f t="shared" si="18"/>
        <v>0</v>
      </c>
      <c r="BJ248" s="18" t="s">
        <v>85</v>
      </c>
      <c r="BK248" s="201">
        <f t="shared" si="19"/>
        <v>0</v>
      </c>
      <c r="BL248" s="18" t="s">
        <v>140</v>
      </c>
      <c r="BM248" s="200" t="s">
        <v>719</v>
      </c>
    </row>
    <row r="249" spans="1:65" s="2" customFormat="1" ht="21.75" customHeight="1">
      <c r="A249" s="35"/>
      <c r="B249" s="36"/>
      <c r="C249" s="188" t="s">
        <v>429</v>
      </c>
      <c r="D249" s="188" t="s">
        <v>136</v>
      </c>
      <c r="E249" s="189" t="s">
        <v>720</v>
      </c>
      <c r="F249" s="190" t="s">
        <v>721</v>
      </c>
      <c r="G249" s="191" t="s">
        <v>291</v>
      </c>
      <c r="H249" s="192">
        <v>4</v>
      </c>
      <c r="I249" s="193"/>
      <c r="J249" s="194">
        <f t="shared" si="10"/>
        <v>0</v>
      </c>
      <c r="K249" s="195"/>
      <c r="L249" s="40"/>
      <c r="M249" s="196" t="s">
        <v>1</v>
      </c>
      <c r="N249" s="197" t="s">
        <v>42</v>
      </c>
      <c r="O249" s="72"/>
      <c r="P249" s="198">
        <f t="shared" si="11"/>
        <v>0</v>
      </c>
      <c r="Q249" s="198">
        <v>0.21734000000000001</v>
      </c>
      <c r="R249" s="198">
        <f t="shared" si="12"/>
        <v>0.86936000000000002</v>
      </c>
      <c r="S249" s="198">
        <v>0</v>
      </c>
      <c r="T249" s="199">
        <f t="shared" si="1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140</v>
      </c>
      <c r="AT249" s="200" t="s">
        <v>136</v>
      </c>
      <c r="AU249" s="200" t="s">
        <v>87</v>
      </c>
      <c r="AY249" s="18" t="s">
        <v>134</v>
      </c>
      <c r="BE249" s="201">
        <f t="shared" si="14"/>
        <v>0</v>
      </c>
      <c r="BF249" s="201">
        <f t="shared" si="15"/>
        <v>0</v>
      </c>
      <c r="BG249" s="201">
        <f t="shared" si="16"/>
        <v>0</v>
      </c>
      <c r="BH249" s="201">
        <f t="shared" si="17"/>
        <v>0</v>
      </c>
      <c r="BI249" s="201">
        <f t="shared" si="18"/>
        <v>0</v>
      </c>
      <c r="BJ249" s="18" t="s">
        <v>85</v>
      </c>
      <c r="BK249" s="201">
        <f t="shared" si="19"/>
        <v>0</v>
      </c>
      <c r="BL249" s="18" t="s">
        <v>140</v>
      </c>
      <c r="BM249" s="200" t="s">
        <v>722</v>
      </c>
    </row>
    <row r="250" spans="1:65" s="2" customFormat="1" ht="21.75" customHeight="1">
      <c r="A250" s="35"/>
      <c r="B250" s="36"/>
      <c r="C250" s="246" t="s">
        <v>433</v>
      </c>
      <c r="D250" s="246" t="s">
        <v>264</v>
      </c>
      <c r="E250" s="247" t="s">
        <v>723</v>
      </c>
      <c r="F250" s="248" t="s">
        <v>724</v>
      </c>
      <c r="G250" s="249" t="s">
        <v>291</v>
      </c>
      <c r="H250" s="250">
        <v>4</v>
      </c>
      <c r="I250" s="251"/>
      <c r="J250" s="252">
        <f t="shared" si="10"/>
        <v>0</v>
      </c>
      <c r="K250" s="253"/>
      <c r="L250" s="254"/>
      <c r="M250" s="255" t="s">
        <v>1</v>
      </c>
      <c r="N250" s="256" t="s">
        <v>42</v>
      </c>
      <c r="O250" s="72"/>
      <c r="P250" s="198">
        <f t="shared" si="11"/>
        <v>0</v>
      </c>
      <c r="Q250" s="198">
        <v>0.09</v>
      </c>
      <c r="R250" s="198">
        <f t="shared" si="12"/>
        <v>0.36</v>
      </c>
      <c r="S250" s="198">
        <v>0</v>
      </c>
      <c r="T250" s="199">
        <f t="shared" si="1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184</v>
      </c>
      <c r="AT250" s="200" t="s">
        <v>264</v>
      </c>
      <c r="AU250" s="200" t="s">
        <v>87</v>
      </c>
      <c r="AY250" s="18" t="s">
        <v>134</v>
      </c>
      <c r="BE250" s="201">
        <f t="shared" si="14"/>
        <v>0</v>
      </c>
      <c r="BF250" s="201">
        <f t="shared" si="15"/>
        <v>0</v>
      </c>
      <c r="BG250" s="201">
        <f t="shared" si="16"/>
        <v>0</v>
      </c>
      <c r="BH250" s="201">
        <f t="shared" si="17"/>
        <v>0</v>
      </c>
      <c r="BI250" s="201">
        <f t="shared" si="18"/>
        <v>0</v>
      </c>
      <c r="BJ250" s="18" t="s">
        <v>85</v>
      </c>
      <c r="BK250" s="201">
        <f t="shared" si="19"/>
        <v>0</v>
      </c>
      <c r="BL250" s="18" t="s">
        <v>140</v>
      </c>
      <c r="BM250" s="200" t="s">
        <v>725</v>
      </c>
    </row>
    <row r="251" spans="1:65" s="2" customFormat="1" ht="21.75" customHeight="1">
      <c r="A251" s="35"/>
      <c r="B251" s="36"/>
      <c r="C251" s="246" t="s">
        <v>437</v>
      </c>
      <c r="D251" s="246" t="s">
        <v>264</v>
      </c>
      <c r="E251" s="247" t="s">
        <v>726</v>
      </c>
      <c r="F251" s="248" t="s">
        <v>727</v>
      </c>
      <c r="G251" s="249" t="s">
        <v>291</v>
      </c>
      <c r="H251" s="250">
        <v>22.584</v>
      </c>
      <c r="I251" s="251"/>
      <c r="J251" s="252">
        <f t="shared" si="10"/>
        <v>0</v>
      </c>
      <c r="K251" s="253"/>
      <c r="L251" s="254"/>
      <c r="M251" s="255" t="s">
        <v>1</v>
      </c>
      <c r="N251" s="256" t="s">
        <v>42</v>
      </c>
      <c r="O251" s="72"/>
      <c r="P251" s="198">
        <f t="shared" si="11"/>
        <v>0</v>
      </c>
      <c r="Q251" s="198">
        <v>4.5600000000000002E-2</v>
      </c>
      <c r="R251" s="198">
        <f t="shared" si="12"/>
        <v>1.0298304</v>
      </c>
      <c r="S251" s="198">
        <v>0</v>
      </c>
      <c r="T251" s="199">
        <f t="shared" si="1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184</v>
      </c>
      <c r="AT251" s="200" t="s">
        <v>264</v>
      </c>
      <c r="AU251" s="200" t="s">
        <v>87</v>
      </c>
      <c r="AY251" s="18" t="s">
        <v>134</v>
      </c>
      <c r="BE251" s="201">
        <f t="shared" si="14"/>
        <v>0</v>
      </c>
      <c r="BF251" s="201">
        <f t="shared" si="15"/>
        <v>0</v>
      </c>
      <c r="BG251" s="201">
        <f t="shared" si="16"/>
        <v>0</v>
      </c>
      <c r="BH251" s="201">
        <f t="shared" si="17"/>
        <v>0</v>
      </c>
      <c r="BI251" s="201">
        <f t="shared" si="18"/>
        <v>0</v>
      </c>
      <c r="BJ251" s="18" t="s">
        <v>85</v>
      </c>
      <c r="BK251" s="201">
        <f t="shared" si="19"/>
        <v>0</v>
      </c>
      <c r="BL251" s="18" t="s">
        <v>140</v>
      </c>
      <c r="BM251" s="200" t="s">
        <v>728</v>
      </c>
    </row>
    <row r="252" spans="1:65" s="13" customFormat="1" ht="11.25">
      <c r="B252" s="202"/>
      <c r="C252" s="203"/>
      <c r="D252" s="204" t="s">
        <v>142</v>
      </c>
      <c r="E252" s="205" t="s">
        <v>1</v>
      </c>
      <c r="F252" s="206" t="s">
        <v>729</v>
      </c>
      <c r="G252" s="203"/>
      <c r="H252" s="207">
        <v>22.584</v>
      </c>
      <c r="I252" s="208"/>
      <c r="J252" s="203"/>
      <c r="K252" s="203"/>
      <c r="L252" s="209"/>
      <c r="M252" s="210"/>
      <c r="N252" s="211"/>
      <c r="O252" s="211"/>
      <c r="P252" s="211"/>
      <c r="Q252" s="211"/>
      <c r="R252" s="211"/>
      <c r="S252" s="211"/>
      <c r="T252" s="212"/>
      <c r="AT252" s="213" t="s">
        <v>142</v>
      </c>
      <c r="AU252" s="213" t="s">
        <v>87</v>
      </c>
      <c r="AV252" s="13" t="s">
        <v>87</v>
      </c>
      <c r="AW252" s="13" t="s">
        <v>32</v>
      </c>
      <c r="AX252" s="13" t="s">
        <v>85</v>
      </c>
      <c r="AY252" s="213" t="s">
        <v>134</v>
      </c>
    </row>
    <row r="253" spans="1:65" s="2" customFormat="1" ht="21.75" customHeight="1">
      <c r="A253" s="35"/>
      <c r="B253" s="36"/>
      <c r="C253" s="246" t="s">
        <v>441</v>
      </c>
      <c r="D253" s="246" t="s">
        <v>264</v>
      </c>
      <c r="E253" s="247" t="s">
        <v>730</v>
      </c>
      <c r="F253" s="248" t="s">
        <v>731</v>
      </c>
      <c r="G253" s="249" t="s">
        <v>291</v>
      </c>
      <c r="H253" s="250">
        <v>3.2480000000000002</v>
      </c>
      <c r="I253" s="251"/>
      <c r="J253" s="252">
        <f>ROUND(I253*H253,2)</f>
        <v>0</v>
      </c>
      <c r="K253" s="253"/>
      <c r="L253" s="254"/>
      <c r="M253" s="255" t="s">
        <v>1</v>
      </c>
      <c r="N253" s="256" t="s">
        <v>42</v>
      </c>
      <c r="O253" s="72"/>
      <c r="P253" s="198">
        <f>O253*H253</f>
        <v>0</v>
      </c>
      <c r="Q253" s="198">
        <v>3.5000000000000001E-3</v>
      </c>
      <c r="R253" s="198">
        <f>Q253*H253</f>
        <v>1.1368000000000001E-2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184</v>
      </c>
      <c r="AT253" s="200" t="s">
        <v>264</v>
      </c>
      <c r="AU253" s="200" t="s">
        <v>87</v>
      </c>
      <c r="AY253" s="18" t="s">
        <v>134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8" t="s">
        <v>85</v>
      </c>
      <c r="BK253" s="201">
        <f>ROUND(I253*H253,2)</f>
        <v>0</v>
      </c>
      <c r="BL253" s="18" t="s">
        <v>140</v>
      </c>
      <c r="BM253" s="200" t="s">
        <v>732</v>
      </c>
    </row>
    <row r="254" spans="1:65" s="13" customFormat="1" ht="11.25">
      <c r="B254" s="202"/>
      <c r="C254" s="203"/>
      <c r="D254" s="204" t="s">
        <v>142</v>
      </c>
      <c r="E254" s="205" t="s">
        <v>1</v>
      </c>
      <c r="F254" s="206" t="s">
        <v>733</v>
      </c>
      <c r="G254" s="203"/>
      <c r="H254" s="207">
        <v>3.2480000000000002</v>
      </c>
      <c r="I254" s="208"/>
      <c r="J254" s="203"/>
      <c r="K254" s="203"/>
      <c r="L254" s="209"/>
      <c r="M254" s="210"/>
      <c r="N254" s="211"/>
      <c r="O254" s="211"/>
      <c r="P254" s="211"/>
      <c r="Q254" s="211"/>
      <c r="R254" s="211"/>
      <c r="S254" s="211"/>
      <c r="T254" s="212"/>
      <c r="AT254" s="213" t="s">
        <v>142</v>
      </c>
      <c r="AU254" s="213" t="s">
        <v>87</v>
      </c>
      <c r="AV254" s="13" t="s">
        <v>87</v>
      </c>
      <c r="AW254" s="13" t="s">
        <v>32</v>
      </c>
      <c r="AX254" s="13" t="s">
        <v>85</v>
      </c>
      <c r="AY254" s="213" t="s">
        <v>134</v>
      </c>
    </row>
    <row r="255" spans="1:65" s="2" customFormat="1" ht="21.75" customHeight="1">
      <c r="A255" s="35"/>
      <c r="B255" s="36"/>
      <c r="C255" s="246" t="s">
        <v>445</v>
      </c>
      <c r="D255" s="246" t="s">
        <v>264</v>
      </c>
      <c r="E255" s="247" t="s">
        <v>734</v>
      </c>
      <c r="F255" s="248" t="s">
        <v>735</v>
      </c>
      <c r="G255" s="249" t="s">
        <v>291</v>
      </c>
      <c r="H255" s="250">
        <v>6</v>
      </c>
      <c r="I255" s="251"/>
      <c r="J255" s="252">
        <f>ROUND(I255*H255,2)</f>
        <v>0</v>
      </c>
      <c r="K255" s="253"/>
      <c r="L255" s="254"/>
      <c r="M255" s="255" t="s">
        <v>1</v>
      </c>
      <c r="N255" s="256" t="s">
        <v>42</v>
      </c>
      <c r="O255" s="72"/>
      <c r="P255" s="198">
        <f>O255*H255</f>
        <v>0</v>
      </c>
      <c r="Q255" s="198">
        <v>8.0000000000000004E-4</v>
      </c>
      <c r="R255" s="198">
        <f>Q255*H255</f>
        <v>4.8000000000000004E-3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184</v>
      </c>
      <c r="AT255" s="200" t="s">
        <v>264</v>
      </c>
      <c r="AU255" s="200" t="s">
        <v>87</v>
      </c>
      <c r="AY255" s="18" t="s">
        <v>134</v>
      </c>
      <c r="BE255" s="201">
        <f>IF(N255="základní",J255,0)</f>
        <v>0</v>
      </c>
      <c r="BF255" s="201">
        <f>IF(N255="snížená",J255,0)</f>
        <v>0</v>
      </c>
      <c r="BG255" s="201">
        <f>IF(N255="zákl. přenesená",J255,0)</f>
        <v>0</v>
      </c>
      <c r="BH255" s="201">
        <f>IF(N255="sníž. přenesená",J255,0)</f>
        <v>0</v>
      </c>
      <c r="BI255" s="201">
        <f>IF(N255="nulová",J255,0)</f>
        <v>0</v>
      </c>
      <c r="BJ255" s="18" t="s">
        <v>85</v>
      </c>
      <c r="BK255" s="201">
        <f>ROUND(I255*H255,2)</f>
        <v>0</v>
      </c>
      <c r="BL255" s="18" t="s">
        <v>140</v>
      </c>
      <c r="BM255" s="200" t="s">
        <v>736</v>
      </c>
    </row>
    <row r="256" spans="1:65" s="2" customFormat="1" ht="21.75" customHeight="1">
      <c r="A256" s="35"/>
      <c r="B256" s="36"/>
      <c r="C256" s="246" t="s">
        <v>449</v>
      </c>
      <c r="D256" s="246" t="s">
        <v>264</v>
      </c>
      <c r="E256" s="247" t="s">
        <v>737</v>
      </c>
      <c r="F256" s="248" t="s">
        <v>738</v>
      </c>
      <c r="G256" s="249" t="s">
        <v>291</v>
      </c>
      <c r="H256" s="250">
        <v>2</v>
      </c>
      <c r="I256" s="251"/>
      <c r="J256" s="252">
        <f>ROUND(I256*H256,2)</f>
        <v>0</v>
      </c>
      <c r="K256" s="253"/>
      <c r="L256" s="254"/>
      <c r="M256" s="255" t="s">
        <v>1</v>
      </c>
      <c r="N256" s="256" t="s">
        <v>42</v>
      </c>
      <c r="O256" s="72"/>
      <c r="P256" s="198">
        <f>O256*H256</f>
        <v>0</v>
      </c>
      <c r="Q256" s="198">
        <v>3.7000000000000002E-3</v>
      </c>
      <c r="R256" s="198">
        <f>Q256*H256</f>
        <v>7.4000000000000003E-3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184</v>
      </c>
      <c r="AT256" s="200" t="s">
        <v>264</v>
      </c>
      <c r="AU256" s="200" t="s">
        <v>87</v>
      </c>
      <c r="AY256" s="18" t="s">
        <v>134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85</v>
      </c>
      <c r="BK256" s="201">
        <f>ROUND(I256*H256,2)</f>
        <v>0</v>
      </c>
      <c r="BL256" s="18" t="s">
        <v>140</v>
      </c>
      <c r="BM256" s="200" t="s">
        <v>739</v>
      </c>
    </row>
    <row r="257" spans="1:65" s="2" customFormat="1" ht="21.75" customHeight="1">
      <c r="A257" s="35"/>
      <c r="B257" s="36"/>
      <c r="C257" s="188" t="s">
        <v>453</v>
      </c>
      <c r="D257" s="188" t="s">
        <v>136</v>
      </c>
      <c r="E257" s="189" t="s">
        <v>740</v>
      </c>
      <c r="F257" s="190" t="s">
        <v>741</v>
      </c>
      <c r="G257" s="191" t="s">
        <v>291</v>
      </c>
      <c r="H257" s="192">
        <v>2</v>
      </c>
      <c r="I257" s="193"/>
      <c r="J257" s="194">
        <f>ROUND(I257*H257,2)</f>
        <v>0</v>
      </c>
      <c r="K257" s="195"/>
      <c r="L257" s="40"/>
      <c r="M257" s="196" t="s">
        <v>1</v>
      </c>
      <c r="N257" s="197" t="s">
        <v>42</v>
      </c>
      <c r="O257" s="72"/>
      <c r="P257" s="198">
        <f>O257*H257</f>
        <v>0</v>
      </c>
      <c r="Q257" s="198">
        <v>0.21734000000000001</v>
      </c>
      <c r="R257" s="198">
        <f>Q257*H257</f>
        <v>0.43468000000000001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140</v>
      </c>
      <c r="AT257" s="200" t="s">
        <v>136</v>
      </c>
      <c r="AU257" s="200" t="s">
        <v>87</v>
      </c>
      <c r="AY257" s="18" t="s">
        <v>134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85</v>
      </c>
      <c r="BK257" s="201">
        <f>ROUND(I257*H257,2)</f>
        <v>0</v>
      </c>
      <c r="BL257" s="18" t="s">
        <v>140</v>
      </c>
      <c r="BM257" s="200" t="s">
        <v>742</v>
      </c>
    </row>
    <row r="258" spans="1:65" s="2" customFormat="1" ht="21.75" customHeight="1">
      <c r="A258" s="35"/>
      <c r="B258" s="36"/>
      <c r="C258" s="188" t="s">
        <v>457</v>
      </c>
      <c r="D258" s="188" t="s">
        <v>136</v>
      </c>
      <c r="E258" s="189" t="s">
        <v>743</v>
      </c>
      <c r="F258" s="190" t="s">
        <v>744</v>
      </c>
      <c r="G258" s="191" t="s">
        <v>168</v>
      </c>
      <c r="H258" s="192">
        <v>3.181</v>
      </c>
      <c r="I258" s="193"/>
      <c r="J258" s="194">
        <f>ROUND(I258*H258,2)</f>
        <v>0</v>
      </c>
      <c r="K258" s="195"/>
      <c r="L258" s="40"/>
      <c r="M258" s="196" t="s">
        <v>1</v>
      </c>
      <c r="N258" s="197" t="s">
        <v>42</v>
      </c>
      <c r="O258" s="72"/>
      <c r="P258" s="198">
        <f>O258*H258</f>
        <v>0</v>
      </c>
      <c r="Q258" s="198">
        <v>0</v>
      </c>
      <c r="R258" s="198">
        <f>Q258*H258</f>
        <v>0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140</v>
      </c>
      <c r="AT258" s="200" t="s">
        <v>136</v>
      </c>
      <c r="AU258" s="200" t="s">
        <v>87</v>
      </c>
      <c r="AY258" s="18" t="s">
        <v>134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85</v>
      </c>
      <c r="BK258" s="201">
        <f>ROUND(I258*H258,2)</f>
        <v>0</v>
      </c>
      <c r="BL258" s="18" t="s">
        <v>140</v>
      </c>
      <c r="BM258" s="200" t="s">
        <v>745</v>
      </c>
    </row>
    <row r="259" spans="1:65" s="13" customFormat="1" ht="11.25">
      <c r="B259" s="202"/>
      <c r="C259" s="203"/>
      <c r="D259" s="204" t="s">
        <v>142</v>
      </c>
      <c r="E259" s="205" t="s">
        <v>1</v>
      </c>
      <c r="F259" s="206" t="s">
        <v>746</v>
      </c>
      <c r="G259" s="203"/>
      <c r="H259" s="207">
        <v>3.181</v>
      </c>
      <c r="I259" s="208"/>
      <c r="J259" s="203"/>
      <c r="K259" s="203"/>
      <c r="L259" s="209"/>
      <c r="M259" s="210"/>
      <c r="N259" s="211"/>
      <c r="O259" s="211"/>
      <c r="P259" s="211"/>
      <c r="Q259" s="211"/>
      <c r="R259" s="211"/>
      <c r="S259" s="211"/>
      <c r="T259" s="212"/>
      <c r="AT259" s="213" t="s">
        <v>142</v>
      </c>
      <c r="AU259" s="213" t="s">
        <v>87</v>
      </c>
      <c r="AV259" s="13" t="s">
        <v>87</v>
      </c>
      <c r="AW259" s="13" t="s">
        <v>32</v>
      </c>
      <c r="AX259" s="13" t="s">
        <v>85</v>
      </c>
      <c r="AY259" s="213" t="s">
        <v>134</v>
      </c>
    </row>
    <row r="260" spans="1:65" s="2" customFormat="1" ht="16.5" customHeight="1">
      <c r="A260" s="35"/>
      <c r="B260" s="36"/>
      <c r="C260" s="188" t="s">
        <v>461</v>
      </c>
      <c r="D260" s="188" t="s">
        <v>136</v>
      </c>
      <c r="E260" s="189" t="s">
        <v>747</v>
      </c>
      <c r="F260" s="190" t="s">
        <v>748</v>
      </c>
      <c r="G260" s="191" t="s">
        <v>139</v>
      </c>
      <c r="H260" s="192">
        <v>14.742000000000001</v>
      </c>
      <c r="I260" s="193"/>
      <c r="J260" s="194">
        <f>ROUND(I260*H260,2)</f>
        <v>0</v>
      </c>
      <c r="K260" s="195"/>
      <c r="L260" s="40"/>
      <c r="M260" s="196" t="s">
        <v>1</v>
      </c>
      <c r="N260" s="197" t="s">
        <v>42</v>
      </c>
      <c r="O260" s="72"/>
      <c r="P260" s="198">
        <f>O260*H260</f>
        <v>0</v>
      </c>
      <c r="Q260" s="198">
        <v>4.0200000000000001E-3</v>
      </c>
      <c r="R260" s="198">
        <f>Q260*H260</f>
        <v>5.9262840000000004E-2</v>
      </c>
      <c r="S260" s="198">
        <v>0</v>
      </c>
      <c r="T260" s="19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140</v>
      </c>
      <c r="AT260" s="200" t="s">
        <v>136</v>
      </c>
      <c r="AU260" s="200" t="s">
        <v>87</v>
      </c>
      <c r="AY260" s="18" t="s">
        <v>134</v>
      </c>
      <c r="BE260" s="201">
        <f>IF(N260="základní",J260,0)</f>
        <v>0</v>
      </c>
      <c r="BF260" s="201">
        <f>IF(N260="snížená",J260,0)</f>
        <v>0</v>
      </c>
      <c r="BG260" s="201">
        <f>IF(N260="zákl. přenesená",J260,0)</f>
        <v>0</v>
      </c>
      <c r="BH260" s="201">
        <f>IF(N260="sníž. přenesená",J260,0)</f>
        <v>0</v>
      </c>
      <c r="BI260" s="201">
        <f>IF(N260="nulová",J260,0)</f>
        <v>0</v>
      </c>
      <c r="BJ260" s="18" t="s">
        <v>85</v>
      </c>
      <c r="BK260" s="201">
        <f>ROUND(I260*H260,2)</f>
        <v>0</v>
      </c>
      <c r="BL260" s="18" t="s">
        <v>140</v>
      </c>
      <c r="BM260" s="200" t="s">
        <v>749</v>
      </c>
    </row>
    <row r="261" spans="1:65" s="13" customFormat="1" ht="11.25">
      <c r="B261" s="202"/>
      <c r="C261" s="203"/>
      <c r="D261" s="204" t="s">
        <v>142</v>
      </c>
      <c r="E261" s="205" t="s">
        <v>1</v>
      </c>
      <c r="F261" s="206" t="s">
        <v>750</v>
      </c>
      <c r="G261" s="203"/>
      <c r="H261" s="207">
        <v>14.742000000000001</v>
      </c>
      <c r="I261" s="208"/>
      <c r="J261" s="203"/>
      <c r="K261" s="203"/>
      <c r="L261" s="209"/>
      <c r="M261" s="210"/>
      <c r="N261" s="211"/>
      <c r="O261" s="211"/>
      <c r="P261" s="211"/>
      <c r="Q261" s="211"/>
      <c r="R261" s="211"/>
      <c r="S261" s="211"/>
      <c r="T261" s="212"/>
      <c r="AT261" s="213" t="s">
        <v>142</v>
      </c>
      <c r="AU261" s="213" t="s">
        <v>87</v>
      </c>
      <c r="AV261" s="13" t="s">
        <v>87</v>
      </c>
      <c r="AW261" s="13" t="s">
        <v>32</v>
      </c>
      <c r="AX261" s="13" t="s">
        <v>85</v>
      </c>
      <c r="AY261" s="213" t="s">
        <v>134</v>
      </c>
    </row>
    <row r="262" spans="1:65" s="12" customFormat="1" ht="22.9" customHeight="1">
      <c r="B262" s="172"/>
      <c r="C262" s="173"/>
      <c r="D262" s="174" t="s">
        <v>76</v>
      </c>
      <c r="E262" s="186" t="s">
        <v>519</v>
      </c>
      <c r="F262" s="186" t="s">
        <v>520</v>
      </c>
      <c r="G262" s="173"/>
      <c r="H262" s="173"/>
      <c r="I262" s="176"/>
      <c r="J262" s="187">
        <f>BK262</f>
        <v>0</v>
      </c>
      <c r="K262" s="173"/>
      <c r="L262" s="178"/>
      <c r="M262" s="179"/>
      <c r="N262" s="180"/>
      <c r="O262" s="180"/>
      <c r="P262" s="181">
        <f>P263</f>
        <v>0</v>
      </c>
      <c r="Q262" s="180"/>
      <c r="R262" s="181">
        <f>R263</f>
        <v>0</v>
      </c>
      <c r="S262" s="180"/>
      <c r="T262" s="182">
        <f>T263</f>
        <v>0</v>
      </c>
      <c r="AR262" s="183" t="s">
        <v>85</v>
      </c>
      <c r="AT262" s="184" t="s">
        <v>76</v>
      </c>
      <c r="AU262" s="184" t="s">
        <v>85</v>
      </c>
      <c r="AY262" s="183" t="s">
        <v>134</v>
      </c>
      <c r="BK262" s="185">
        <f>BK263</f>
        <v>0</v>
      </c>
    </row>
    <row r="263" spans="1:65" s="2" customFormat="1" ht="21.75" customHeight="1">
      <c r="A263" s="35"/>
      <c r="B263" s="36"/>
      <c r="C263" s="188" t="s">
        <v>465</v>
      </c>
      <c r="D263" s="188" t="s">
        <v>136</v>
      </c>
      <c r="E263" s="189" t="s">
        <v>522</v>
      </c>
      <c r="F263" s="190" t="s">
        <v>523</v>
      </c>
      <c r="G263" s="191" t="s">
        <v>247</v>
      </c>
      <c r="H263" s="192">
        <v>162.56399999999999</v>
      </c>
      <c r="I263" s="193"/>
      <c r="J263" s="194">
        <f>ROUND(I263*H263,2)</f>
        <v>0</v>
      </c>
      <c r="K263" s="195"/>
      <c r="L263" s="40"/>
      <c r="M263" s="261" t="s">
        <v>1</v>
      </c>
      <c r="N263" s="262" t="s">
        <v>42</v>
      </c>
      <c r="O263" s="263"/>
      <c r="P263" s="264">
        <f>O263*H263</f>
        <v>0</v>
      </c>
      <c r="Q263" s="264">
        <v>0</v>
      </c>
      <c r="R263" s="264">
        <f>Q263*H263</f>
        <v>0</v>
      </c>
      <c r="S263" s="264">
        <v>0</v>
      </c>
      <c r="T263" s="26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140</v>
      </c>
      <c r="AT263" s="200" t="s">
        <v>136</v>
      </c>
      <c r="AU263" s="200" t="s">
        <v>87</v>
      </c>
      <c r="AY263" s="18" t="s">
        <v>134</v>
      </c>
      <c r="BE263" s="201">
        <f>IF(N263="základní",J263,0)</f>
        <v>0</v>
      </c>
      <c r="BF263" s="201">
        <f>IF(N263="snížená",J263,0)</f>
        <v>0</v>
      </c>
      <c r="BG263" s="201">
        <f>IF(N263="zákl. přenesená",J263,0)</f>
        <v>0</v>
      </c>
      <c r="BH263" s="201">
        <f>IF(N263="sníž. přenesená",J263,0)</f>
        <v>0</v>
      </c>
      <c r="BI263" s="201">
        <f>IF(N263="nulová",J263,0)</f>
        <v>0</v>
      </c>
      <c r="BJ263" s="18" t="s">
        <v>85</v>
      </c>
      <c r="BK263" s="201">
        <f>ROUND(I263*H263,2)</f>
        <v>0</v>
      </c>
      <c r="BL263" s="18" t="s">
        <v>140</v>
      </c>
      <c r="BM263" s="200" t="s">
        <v>751</v>
      </c>
    </row>
    <row r="264" spans="1:65" s="2" customFormat="1" ht="6.95" customHeight="1">
      <c r="A264" s="35"/>
      <c r="B264" s="55"/>
      <c r="C264" s="56"/>
      <c r="D264" s="56"/>
      <c r="E264" s="56"/>
      <c r="F264" s="56"/>
      <c r="G264" s="56"/>
      <c r="H264" s="56"/>
      <c r="I264" s="56"/>
      <c r="J264" s="56"/>
      <c r="K264" s="56"/>
      <c r="L264" s="40"/>
      <c r="M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</row>
  </sheetData>
  <sheetProtection algorithmName="SHA-512" hashValue="/T9arkdnELj1pYbdBubDJyeF8eVU7PMEMtjTS1eZl+b7YHmDQDqGnXhpJcHigQsbGNwJ0PYLPeaYPO9yQaPqdA==" saltValue="VrQiZutxbKONsdPk2m/W3+kjoNOrMhJc/yigJDVN4LaW3VaKpOtOkokimAh42l+I3vAVPrp0ZBJnbXyJyjv6HQ==" spinCount="100000" sheet="1" objects="1" scenarios="1" formatColumns="0" formatRows="0" autoFilter="0"/>
  <autoFilter ref="C122:K263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0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8" t="s">
        <v>93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87</v>
      </c>
    </row>
    <row r="4" spans="1:46" s="1" customFormat="1" ht="24.95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07" t="str">
        <f>'Rekapitulace stavby'!K6</f>
        <v>Vratěnín-výstavba technické infrastruktury pro následnou výstavbu bytových a rodinných domů</v>
      </c>
      <c r="F7" s="308"/>
      <c r="G7" s="308"/>
      <c r="H7" s="308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9" t="s">
        <v>752</v>
      </c>
      <c r="F9" s="310"/>
      <c r="G9" s="310"/>
      <c r="H9" s="31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8. 9. 2020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1" t="str">
        <f>'Rekapitulace stavby'!E14</f>
        <v>Vyplň údaj</v>
      </c>
      <c r="F18" s="312"/>
      <c r="G18" s="312"/>
      <c r="H18" s="312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35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36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3" t="s">
        <v>1</v>
      </c>
      <c r="F27" s="313"/>
      <c r="G27" s="313"/>
      <c r="H27" s="31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37</v>
      </c>
      <c r="E30" s="35"/>
      <c r="F30" s="35"/>
      <c r="G30" s="35"/>
      <c r="H30" s="35"/>
      <c r="I30" s="35"/>
      <c r="J30" s="121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39</v>
      </c>
      <c r="G32" s="35"/>
      <c r="H32" s="35"/>
      <c r="I32" s="122" t="s">
        <v>38</v>
      </c>
      <c r="J32" s="122" t="s">
        <v>40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41</v>
      </c>
      <c r="E33" s="113" t="s">
        <v>42</v>
      </c>
      <c r="F33" s="124">
        <f>ROUND((SUM(BE124:BE299)),  2)</f>
        <v>0</v>
      </c>
      <c r="G33" s="35"/>
      <c r="H33" s="35"/>
      <c r="I33" s="125">
        <v>0.21</v>
      </c>
      <c r="J33" s="124">
        <f>ROUND(((SUM(BE124:BE299))*I33),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43</v>
      </c>
      <c r="F34" s="124">
        <f>ROUND((SUM(BF124:BF299)),  2)</f>
        <v>0</v>
      </c>
      <c r="G34" s="35"/>
      <c r="H34" s="35"/>
      <c r="I34" s="125">
        <v>0.15</v>
      </c>
      <c r="J34" s="124">
        <f>ROUND(((SUM(BF124:BF299))*I34),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44</v>
      </c>
      <c r="F35" s="124">
        <f>ROUND((SUM(BG124:BG299)),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45</v>
      </c>
      <c r="F36" s="124">
        <f>ROUND((SUM(BH124:BH299)),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ROUND((SUM(BI124:BI299)),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50</v>
      </c>
      <c r="E50" s="134"/>
      <c r="F50" s="134"/>
      <c r="G50" s="133" t="s">
        <v>51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52</v>
      </c>
      <c r="E61" s="136"/>
      <c r="F61" s="137" t="s">
        <v>53</v>
      </c>
      <c r="G61" s="135" t="s">
        <v>52</v>
      </c>
      <c r="H61" s="136"/>
      <c r="I61" s="136"/>
      <c r="J61" s="138" t="s">
        <v>53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54</v>
      </c>
      <c r="E65" s="139"/>
      <c r="F65" s="139"/>
      <c r="G65" s="133" t="s">
        <v>55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52</v>
      </c>
      <c r="E76" s="136"/>
      <c r="F76" s="137" t="s">
        <v>53</v>
      </c>
      <c r="G76" s="135" t="s">
        <v>52</v>
      </c>
      <c r="H76" s="136"/>
      <c r="I76" s="136"/>
      <c r="J76" s="138" t="s">
        <v>53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26.25" customHeight="1">
      <c r="A85" s="35"/>
      <c r="B85" s="36"/>
      <c r="C85" s="37"/>
      <c r="D85" s="37"/>
      <c r="E85" s="314" t="str">
        <f>E7</f>
        <v>Vratěnín-výstavba technické infrastruktury pro následnou výstavbu bytových a rodinných domů</v>
      </c>
      <c r="F85" s="315"/>
      <c r="G85" s="315"/>
      <c r="H85" s="31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6" t="str">
        <f>E9</f>
        <v>SO 04 - Splašková kanalizace</v>
      </c>
      <c r="F87" s="316"/>
      <c r="G87" s="316"/>
      <c r="H87" s="31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8. 9. 2020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Vratěnín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Ing.Josef Novotný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5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J125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112</v>
      </c>
      <c r="E98" s="157"/>
      <c r="F98" s="157"/>
      <c r="G98" s="157"/>
      <c r="H98" s="157"/>
      <c r="I98" s="157"/>
      <c r="J98" s="158">
        <f>J126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526</v>
      </c>
      <c r="E99" s="157"/>
      <c r="F99" s="157"/>
      <c r="G99" s="157"/>
      <c r="H99" s="157"/>
      <c r="I99" s="157"/>
      <c r="J99" s="158">
        <f>J231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113</v>
      </c>
      <c r="E100" s="157"/>
      <c r="F100" s="157"/>
      <c r="G100" s="157"/>
      <c r="H100" s="157"/>
      <c r="I100" s="157"/>
      <c r="J100" s="158">
        <f>J234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114</v>
      </c>
      <c r="E101" s="157"/>
      <c r="F101" s="157"/>
      <c r="G101" s="157"/>
      <c r="H101" s="157"/>
      <c r="I101" s="157"/>
      <c r="J101" s="158">
        <f>J248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527</v>
      </c>
      <c r="E102" s="157"/>
      <c r="F102" s="157"/>
      <c r="G102" s="157"/>
      <c r="H102" s="157"/>
      <c r="I102" s="157"/>
      <c r="J102" s="158">
        <f>J253</f>
        <v>0</v>
      </c>
      <c r="K102" s="155"/>
      <c r="L102" s="159"/>
    </row>
    <row r="103" spans="1:31" s="10" customFormat="1" ht="19.899999999999999" customHeight="1">
      <c r="B103" s="154"/>
      <c r="C103" s="155"/>
      <c r="D103" s="156" t="s">
        <v>115</v>
      </c>
      <c r="E103" s="157"/>
      <c r="F103" s="157"/>
      <c r="G103" s="157"/>
      <c r="H103" s="157"/>
      <c r="I103" s="157"/>
      <c r="J103" s="158">
        <f>J256</f>
        <v>0</v>
      </c>
      <c r="K103" s="155"/>
      <c r="L103" s="159"/>
    </row>
    <row r="104" spans="1:31" s="10" customFormat="1" ht="19.899999999999999" customHeight="1">
      <c r="B104" s="154"/>
      <c r="C104" s="155"/>
      <c r="D104" s="156" t="s">
        <v>118</v>
      </c>
      <c r="E104" s="157"/>
      <c r="F104" s="157"/>
      <c r="G104" s="157"/>
      <c r="H104" s="157"/>
      <c r="I104" s="157"/>
      <c r="J104" s="158">
        <f>J298</f>
        <v>0</v>
      </c>
      <c r="K104" s="155"/>
      <c r="L104" s="159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5" customHeight="1">
      <c r="A111" s="35"/>
      <c r="B111" s="36"/>
      <c r="C111" s="24" t="s">
        <v>119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26.25" customHeight="1">
      <c r="A114" s="35"/>
      <c r="B114" s="36"/>
      <c r="C114" s="37"/>
      <c r="D114" s="37"/>
      <c r="E114" s="314" t="str">
        <f>E7</f>
        <v>Vratěnín-výstavba technické infrastruktury pro následnou výstavbu bytových a rodinných domů</v>
      </c>
      <c r="F114" s="315"/>
      <c r="G114" s="315"/>
      <c r="H114" s="315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104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266" t="str">
        <f>E9</f>
        <v>SO 04 - Splašková kanalizace</v>
      </c>
      <c r="F116" s="316"/>
      <c r="G116" s="316"/>
      <c r="H116" s="316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20</v>
      </c>
      <c r="D118" s="37"/>
      <c r="E118" s="37"/>
      <c r="F118" s="28" t="str">
        <f>F12</f>
        <v xml:space="preserve"> </v>
      </c>
      <c r="G118" s="37"/>
      <c r="H118" s="37"/>
      <c r="I118" s="30" t="s">
        <v>22</v>
      </c>
      <c r="J118" s="67" t="str">
        <f>IF(J12="","",J12)</f>
        <v>8. 9. 2020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24</v>
      </c>
      <c r="D120" s="37"/>
      <c r="E120" s="37"/>
      <c r="F120" s="28" t="str">
        <f>E15</f>
        <v>Obec Vratěnín</v>
      </c>
      <c r="G120" s="37"/>
      <c r="H120" s="37"/>
      <c r="I120" s="30" t="s">
        <v>31</v>
      </c>
      <c r="J120" s="33" t="str">
        <f>E21</f>
        <v xml:space="preserve"> 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29</v>
      </c>
      <c r="D121" s="37"/>
      <c r="E121" s="37"/>
      <c r="F121" s="28" t="str">
        <f>IF(E18="","",E18)</f>
        <v>Vyplň údaj</v>
      </c>
      <c r="G121" s="37"/>
      <c r="H121" s="37"/>
      <c r="I121" s="30" t="s">
        <v>33</v>
      </c>
      <c r="J121" s="33" t="str">
        <f>E24</f>
        <v>Ing.Josef Novotný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0"/>
      <c r="B123" s="161"/>
      <c r="C123" s="162" t="s">
        <v>120</v>
      </c>
      <c r="D123" s="163" t="s">
        <v>62</v>
      </c>
      <c r="E123" s="163" t="s">
        <v>58</v>
      </c>
      <c r="F123" s="163" t="s">
        <v>59</v>
      </c>
      <c r="G123" s="163" t="s">
        <v>121</v>
      </c>
      <c r="H123" s="163" t="s">
        <v>122</v>
      </c>
      <c r="I123" s="163" t="s">
        <v>123</v>
      </c>
      <c r="J123" s="164" t="s">
        <v>108</v>
      </c>
      <c r="K123" s="165" t="s">
        <v>124</v>
      </c>
      <c r="L123" s="166"/>
      <c r="M123" s="76" t="s">
        <v>1</v>
      </c>
      <c r="N123" s="77" t="s">
        <v>41</v>
      </c>
      <c r="O123" s="77" t="s">
        <v>125</v>
      </c>
      <c r="P123" s="77" t="s">
        <v>126</v>
      </c>
      <c r="Q123" s="77" t="s">
        <v>127</v>
      </c>
      <c r="R123" s="77" t="s">
        <v>128</v>
      </c>
      <c r="S123" s="77" t="s">
        <v>129</v>
      </c>
      <c r="T123" s="78" t="s">
        <v>130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pans="1:65" s="2" customFormat="1" ht="22.9" customHeight="1">
      <c r="A124" s="35"/>
      <c r="B124" s="36"/>
      <c r="C124" s="83" t="s">
        <v>131</v>
      </c>
      <c r="D124" s="37"/>
      <c r="E124" s="37"/>
      <c r="F124" s="37"/>
      <c r="G124" s="37"/>
      <c r="H124" s="37"/>
      <c r="I124" s="37"/>
      <c r="J124" s="167">
        <f>BK124</f>
        <v>0</v>
      </c>
      <c r="K124" s="37"/>
      <c r="L124" s="40"/>
      <c r="M124" s="79"/>
      <c r="N124" s="168"/>
      <c r="O124" s="80"/>
      <c r="P124" s="169">
        <f>P125</f>
        <v>0</v>
      </c>
      <c r="Q124" s="80"/>
      <c r="R124" s="169">
        <f>R125</f>
        <v>294.03342686000002</v>
      </c>
      <c r="S124" s="80"/>
      <c r="T124" s="170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76</v>
      </c>
      <c r="AU124" s="18" t="s">
        <v>110</v>
      </c>
      <c r="BK124" s="171">
        <f>BK125</f>
        <v>0</v>
      </c>
    </row>
    <row r="125" spans="1:65" s="12" customFormat="1" ht="25.9" customHeight="1">
      <c r="B125" s="172"/>
      <c r="C125" s="173"/>
      <c r="D125" s="174" t="s">
        <v>76</v>
      </c>
      <c r="E125" s="175" t="s">
        <v>132</v>
      </c>
      <c r="F125" s="175" t="s">
        <v>133</v>
      </c>
      <c r="G125" s="173"/>
      <c r="H125" s="173"/>
      <c r="I125" s="176"/>
      <c r="J125" s="177">
        <f>BK125</f>
        <v>0</v>
      </c>
      <c r="K125" s="173"/>
      <c r="L125" s="178"/>
      <c r="M125" s="179"/>
      <c r="N125" s="180"/>
      <c r="O125" s="180"/>
      <c r="P125" s="181">
        <f>P126+P231+P234+P248+P253+P256+P298</f>
        <v>0</v>
      </c>
      <c r="Q125" s="180"/>
      <c r="R125" s="181">
        <f>R126+R231+R234+R248+R253+R256+R298</f>
        <v>294.03342686000002</v>
      </c>
      <c r="S125" s="180"/>
      <c r="T125" s="182">
        <f>T126+T231+T234+T248+T253+T256+T298</f>
        <v>0</v>
      </c>
      <c r="AR125" s="183" t="s">
        <v>85</v>
      </c>
      <c r="AT125" s="184" t="s">
        <v>76</v>
      </c>
      <c r="AU125" s="184" t="s">
        <v>77</v>
      </c>
      <c r="AY125" s="183" t="s">
        <v>134</v>
      </c>
      <c r="BK125" s="185">
        <f>BK126+BK231+BK234+BK248+BK253+BK256+BK298</f>
        <v>0</v>
      </c>
    </row>
    <row r="126" spans="1:65" s="12" customFormat="1" ht="22.9" customHeight="1">
      <c r="B126" s="172"/>
      <c r="C126" s="173"/>
      <c r="D126" s="174" t="s">
        <v>76</v>
      </c>
      <c r="E126" s="186" t="s">
        <v>85</v>
      </c>
      <c r="F126" s="186" t="s">
        <v>135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SUM(P127:P230)</f>
        <v>0</v>
      </c>
      <c r="Q126" s="180"/>
      <c r="R126" s="181">
        <f>SUM(R127:R230)</f>
        <v>255.98817592</v>
      </c>
      <c r="S126" s="180"/>
      <c r="T126" s="182">
        <f>SUM(T127:T230)</f>
        <v>0</v>
      </c>
      <c r="AR126" s="183" t="s">
        <v>85</v>
      </c>
      <c r="AT126" s="184" t="s">
        <v>76</v>
      </c>
      <c r="AU126" s="184" t="s">
        <v>85</v>
      </c>
      <c r="AY126" s="183" t="s">
        <v>134</v>
      </c>
      <c r="BK126" s="185">
        <f>SUM(BK127:BK230)</f>
        <v>0</v>
      </c>
    </row>
    <row r="127" spans="1:65" s="2" customFormat="1" ht="21.75" customHeight="1">
      <c r="A127" s="35"/>
      <c r="B127" s="36"/>
      <c r="C127" s="188" t="s">
        <v>85</v>
      </c>
      <c r="D127" s="188" t="s">
        <v>136</v>
      </c>
      <c r="E127" s="189" t="s">
        <v>528</v>
      </c>
      <c r="F127" s="190" t="s">
        <v>529</v>
      </c>
      <c r="G127" s="191" t="s">
        <v>530</v>
      </c>
      <c r="H127" s="192">
        <v>56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42</v>
      </c>
      <c r="O127" s="72"/>
      <c r="P127" s="198">
        <f>O127*H127</f>
        <v>0</v>
      </c>
      <c r="Q127" s="198">
        <v>3.0000000000000001E-5</v>
      </c>
      <c r="R127" s="198">
        <f>Q127*H127</f>
        <v>1.6800000000000001E-3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140</v>
      </c>
      <c r="AT127" s="200" t="s">
        <v>136</v>
      </c>
      <c r="AU127" s="200" t="s">
        <v>87</v>
      </c>
      <c r="AY127" s="18" t="s">
        <v>134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85</v>
      </c>
      <c r="BK127" s="201">
        <f>ROUND(I127*H127,2)</f>
        <v>0</v>
      </c>
      <c r="BL127" s="18" t="s">
        <v>140</v>
      </c>
      <c r="BM127" s="200" t="s">
        <v>531</v>
      </c>
    </row>
    <row r="128" spans="1:65" s="13" customFormat="1" ht="11.25">
      <c r="B128" s="202"/>
      <c r="C128" s="203"/>
      <c r="D128" s="204" t="s">
        <v>142</v>
      </c>
      <c r="E128" s="205" t="s">
        <v>1</v>
      </c>
      <c r="F128" s="206" t="s">
        <v>532</v>
      </c>
      <c r="G128" s="203"/>
      <c r="H128" s="207">
        <v>56</v>
      </c>
      <c r="I128" s="208"/>
      <c r="J128" s="203"/>
      <c r="K128" s="203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142</v>
      </c>
      <c r="AU128" s="213" t="s">
        <v>87</v>
      </c>
      <c r="AV128" s="13" t="s">
        <v>87</v>
      </c>
      <c r="AW128" s="13" t="s">
        <v>32</v>
      </c>
      <c r="AX128" s="13" t="s">
        <v>85</v>
      </c>
      <c r="AY128" s="213" t="s">
        <v>134</v>
      </c>
    </row>
    <row r="129" spans="1:65" s="2" customFormat="1" ht="21.75" customHeight="1">
      <c r="A129" s="35"/>
      <c r="B129" s="36"/>
      <c r="C129" s="188" t="s">
        <v>87</v>
      </c>
      <c r="D129" s="188" t="s">
        <v>136</v>
      </c>
      <c r="E129" s="189" t="s">
        <v>533</v>
      </c>
      <c r="F129" s="190" t="s">
        <v>534</v>
      </c>
      <c r="G129" s="191" t="s">
        <v>535</v>
      </c>
      <c r="H129" s="192">
        <v>7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42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140</v>
      </c>
      <c r="AT129" s="200" t="s">
        <v>136</v>
      </c>
      <c r="AU129" s="200" t="s">
        <v>87</v>
      </c>
      <c r="AY129" s="18" t="s">
        <v>134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85</v>
      </c>
      <c r="BK129" s="201">
        <f>ROUND(I129*H129,2)</f>
        <v>0</v>
      </c>
      <c r="BL129" s="18" t="s">
        <v>140</v>
      </c>
      <c r="BM129" s="200" t="s">
        <v>536</v>
      </c>
    </row>
    <row r="130" spans="1:65" s="2" customFormat="1" ht="21.75" customHeight="1">
      <c r="A130" s="35"/>
      <c r="B130" s="36"/>
      <c r="C130" s="188" t="s">
        <v>147</v>
      </c>
      <c r="D130" s="188" t="s">
        <v>136</v>
      </c>
      <c r="E130" s="189" t="s">
        <v>148</v>
      </c>
      <c r="F130" s="190" t="s">
        <v>149</v>
      </c>
      <c r="G130" s="191" t="s">
        <v>150</v>
      </c>
      <c r="H130" s="192">
        <v>8.82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42</v>
      </c>
      <c r="O130" s="72"/>
      <c r="P130" s="198">
        <f>O130*H130</f>
        <v>0</v>
      </c>
      <c r="Q130" s="198">
        <v>8.6800000000000002E-3</v>
      </c>
      <c r="R130" s="198">
        <f>Q130*H130</f>
        <v>7.6557600000000003E-2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140</v>
      </c>
      <c r="AT130" s="200" t="s">
        <v>136</v>
      </c>
      <c r="AU130" s="200" t="s">
        <v>87</v>
      </c>
      <c r="AY130" s="18" t="s">
        <v>134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85</v>
      </c>
      <c r="BK130" s="201">
        <f>ROUND(I130*H130,2)</f>
        <v>0</v>
      </c>
      <c r="BL130" s="18" t="s">
        <v>140</v>
      </c>
      <c r="BM130" s="200" t="s">
        <v>537</v>
      </c>
    </row>
    <row r="131" spans="1:65" s="13" customFormat="1" ht="11.25">
      <c r="B131" s="202"/>
      <c r="C131" s="203"/>
      <c r="D131" s="204" t="s">
        <v>142</v>
      </c>
      <c r="E131" s="205" t="s">
        <v>1</v>
      </c>
      <c r="F131" s="206" t="s">
        <v>753</v>
      </c>
      <c r="G131" s="203"/>
      <c r="H131" s="207">
        <v>7.12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142</v>
      </c>
      <c r="AU131" s="213" t="s">
        <v>87</v>
      </c>
      <c r="AV131" s="13" t="s">
        <v>87</v>
      </c>
      <c r="AW131" s="13" t="s">
        <v>32</v>
      </c>
      <c r="AX131" s="13" t="s">
        <v>77</v>
      </c>
      <c r="AY131" s="213" t="s">
        <v>134</v>
      </c>
    </row>
    <row r="132" spans="1:65" s="13" customFormat="1" ht="11.25">
      <c r="B132" s="202"/>
      <c r="C132" s="203"/>
      <c r="D132" s="204" t="s">
        <v>142</v>
      </c>
      <c r="E132" s="205" t="s">
        <v>1</v>
      </c>
      <c r="F132" s="206" t="s">
        <v>754</v>
      </c>
      <c r="G132" s="203"/>
      <c r="H132" s="207">
        <v>1.7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142</v>
      </c>
      <c r="AU132" s="213" t="s">
        <v>87</v>
      </c>
      <c r="AV132" s="13" t="s">
        <v>87</v>
      </c>
      <c r="AW132" s="13" t="s">
        <v>32</v>
      </c>
      <c r="AX132" s="13" t="s">
        <v>77</v>
      </c>
      <c r="AY132" s="213" t="s">
        <v>134</v>
      </c>
    </row>
    <row r="133" spans="1:65" s="14" customFormat="1" ht="11.25">
      <c r="B133" s="214"/>
      <c r="C133" s="215"/>
      <c r="D133" s="204" t="s">
        <v>142</v>
      </c>
      <c r="E133" s="216" t="s">
        <v>1</v>
      </c>
      <c r="F133" s="217" t="s">
        <v>158</v>
      </c>
      <c r="G133" s="215"/>
      <c r="H133" s="218">
        <v>8.82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142</v>
      </c>
      <c r="AU133" s="224" t="s">
        <v>87</v>
      </c>
      <c r="AV133" s="14" t="s">
        <v>140</v>
      </c>
      <c r="AW133" s="14" t="s">
        <v>32</v>
      </c>
      <c r="AX133" s="14" t="s">
        <v>85</v>
      </c>
      <c r="AY133" s="224" t="s">
        <v>134</v>
      </c>
    </row>
    <row r="134" spans="1:65" s="2" customFormat="1" ht="21.75" customHeight="1">
      <c r="A134" s="35"/>
      <c r="B134" s="36"/>
      <c r="C134" s="188" t="s">
        <v>140</v>
      </c>
      <c r="D134" s="188" t="s">
        <v>136</v>
      </c>
      <c r="E134" s="189" t="s">
        <v>542</v>
      </c>
      <c r="F134" s="190" t="s">
        <v>543</v>
      </c>
      <c r="G134" s="191" t="s">
        <v>139</v>
      </c>
      <c r="H134" s="192">
        <v>155.21199999999999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42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140</v>
      </c>
      <c r="AT134" s="200" t="s">
        <v>136</v>
      </c>
      <c r="AU134" s="200" t="s">
        <v>87</v>
      </c>
      <c r="AY134" s="18" t="s">
        <v>134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85</v>
      </c>
      <c r="BK134" s="201">
        <f>ROUND(I134*H134,2)</f>
        <v>0</v>
      </c>
      <c r="BL134" s="18" t="s">
        <v>140</v>
      </c>
      <c r="BM134" s="200" t="s">
        <v>544</v>
      </c>
    </row>
    <row r="135" spans="1:65" s="13" customFormat="1" ht="22.5">
      <c r="B135" s="202"/>
      <c r="C135" s="203"/>
      <c r="D135" s="204" t="s">
        <v>142</v>
      </c>
      <c r="E135" s="205" t="s">
        <v>1</v>
      </c>
      <c r="F135" s="206" t="s">
        <v>755</v>
      </c>
      <c r="G135" s="203"/>
      <c r="H135" s="207">
        <v>155.21199999999999</v>
      </c>
      <c r="I135" s="208"/>
      <c r="J135" s="203"/>
      <c r="K135" s="203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142</v>
      </c>
      <c r="AU135" s="213" t="s">
        <v>87</v>
      </c>
      <c r="AV135" s="13" t="s">
        <v>87</v>
      </c>
      <c r="AW135" s="13" t="s">
        <v>32</v>
      </c>
      <c r="AX135" s="13" t="s">
        <v>85</v>
      </c>
      <c r="AY135" s="213" t="s">
        <v>134</v>
      </c>
    </row>
    <row r="136" spans="1:65" s="2" customFormat="1" ht="33" customHeight="1">
      <c r="A136" s="35"/>
      <c r="B136" s="36"/>
      <c r="C136" s="188" t="s">
        <v>159</v>
      </c>
      <c r="D136" s="188" t="s">
        <v>136</v>
      </c>
      <c r="E136" s="189" t="s">
        <v>166</v>
      </c>
      <c r="F136" s="190" t="s">
        <v>167</v>
      </c>
      <c r="G136" s="191" t="s">
        <v>168</v>
      </c>
      <c r="H136" s="192">
        <v>394.64800000000002</v>
      </c>
      <c r="I136" s="193"/>
      <c r="J136" s="194">
        <f>ROUND(I136*H136,2)</f>
        <v>0</v>
      </c>
      <c r="K136" s="195"/>
      <c r="L136" s="40"/>
      <c r="M136" s="196" t="s">
        <v>1</v>
      </c>
      <c r="N136" s="197" t="s">
        <v>42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140</v>
      </c>
      <c r="AT136" s="200" t="s">
        <v>136</v>
      </c>
      <c r="AU136" s="200" t="s">
        <v>87</v>
      </c>
      <c r="AY136" s="18" t="s">
        <v>134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85</v>
      </c>
      <c r="BK136" s="201">
        <f>ROUND(I136*H136,2)</f>
        <v>0</v>
      </c>
      <c r="BL136" s="18" t="s">
        <v>140</v>
      </c>
      <c r="BM136" s="200" t="s">
        <v>546</v>
      </c>
    </row>
    <row r="137" spans="1:65" s="13" customFormat="1" ht="11.25">
      <c r="B137" s="202"/>
      <c r="C137" s="203"/>
      <c r="D137" s="204" t="s">
        <v>142</v>
      </c>
      <c r="E137" s="205" t="s">
        <v>1</v>
      </c>
      <c r="F137" s="206" t="s">
        <v>756</v>
      </c>
      <c r="G137" s="203"/>
      <c r="H137" s="207">
        <v>63.13</v>
      </c>
      <c r="I137" s="208"/>
      <c r="J137" s="203"/>
      <c r="K137" s="203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142</v>
      </c>
      <c r="AU137" s="213" t="s">
        <v>87</v>
      </c>
      <c r="AV137" s="13" t="s">
        <v>87</v>
      </c>
      <c r="AW137" s="13" t="s">
        <v>32</v>
      </c>
      <c r="AX137" s="13" t="s">
        <v>77</v>
      </c>
      <c r="AY137" s="213" t="s">
        <v>134</v>
      </c>
    </row>
    <row r="138" spans="1:65" s="13" customFormat="1" ht="11.25">
      <c r="B138" s="202"/>
      <c r="C138" s="203"/>
      <c r="D138" s="204" t="s">
        <v>142</v>
      </c>
      <c r="E138" s="205" t="s">
        <v>1</v>
      </c>
      <c r="F138" s="206" t="s">
        <v>757</v>
      </c>
      <c r="G138" s="203"/>
      <c r="H138" s="207">
        <v>3.8130000000000002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142</v>
      </c>
      <c r="AU138" s="213" t="s">
        <v>87</v>
      </c>
      <c r="AV138" s="13" t="s">
        <v>87</v>
      </c>
      <c r="AW138" s="13" t="s">
        <v>32</v>
      </c>
      <c r="AX138" s="13" t="s">
        <v>77</v>
      </c>
      <c r="AY138" s="213" t="s">
        <v>134</v>
      </c>
    </row>
    <row r="139" spans="1:65" s="13" customFormat="1" ht="11.25">
      <c r="B139" s="202"/>
      <c r="C139" s="203"/>
      <c r="D139" s="204" t="s">
        <v>142</v>
      </c>
      <c r="E139" s="205" t="s">
        <v>1</v>
      </c>
      <c r="F139" s="206" t="s">
        <v>758</v>
      </c>
      <c r="G139" s="203"/>
      <c r="H139" s="207">
        <v>42.859000000000002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142</v>
      </c>
      <c r="AU139" s="213" t="s">
        <v>87</v>
      </c>
      <c r="AV139" s="13" t="s">
        <v>87</v>
      </c>
      <c r="AW139" s="13" t="s">
        <v>32</v>
      </c>
      <c r="AX139" s="13" t="s">
        <v>77</v>
      </c>
      <c r="AY139" s="213" t="s">
        <v>134</v>
      </c>
    </row>
    <row r="140" spans="1:65" s="13" customFormat="1" ht="11.25">
      <c r="B140" s="202"/>
      <c r="C140" s="203"/>
      <c r="D140" s="204" t="s">
        <v>142</v>
      </c>
      <c r="E140" s="205" t="s">
        <v>1</v>
      </c>
      <c r="F140" s="206" t="s">
        <v>759</v>
      </c>
      <c r="G140" s="203"/>
      <c r="H140" s="207">
        <v>2.7250000000000001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142</v>
      </c>
      <c r="AU140" s="213" t="s">
        <v>87</v>
      </c>
      <c r="AV140" s="13" t="s">
        <v>87</v>
      </c>
      <c r="AW140" s="13" t="s">
        <v>32</v>
      </c>
      <c r="AX140" s="13" t="s">
        <v>77</v>
      </c>
      <c r="AY140" s="213" t="s">
        <v>134</v>
      </c>
    </row>
    <row r="141" spans="1:65" s="13" customFormat="1" ht="11.25">
      <c r="B141" s="202"/>
      <c r="C141" s="203"/>
      <c r="D141" s="204" t="s">
        <v>142</v>
      </c>
      <c r="E141" s="205" t="s">
        <v>1</v>
      </c>
      <c r="F141" s="206" t="s">
        <v>760</v>
      </c>
      <c r="G141" s="203"/>
      <c r="H141" s="207">
        <v>361.76799999999997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142</v>
      </c>
      <c r="AU141" s="213" t="s">
        <v>87</v>
      </c>
      <c r="AV141" s="13" t="s">
        <v>87</v>
      </c>
      <c r="AW141" s="13" t="s">
        <v>32</v>
      </c>
      <c r="AX141" s="13" t="s">
        <v>77</v>
      </c>
      <c r="AY141" s="213" t="s">
        <v>134</v>
      </c>
    </row>
    <row r="142" spans="1:65" s="13" customFormat="1" ht="11.25">
      <c r="B142" s="202"/>
      <c r="C142" s="203"/>
      <c r="D142" s="204" t="s">
        <v>142</v>
      </c>
      <c r="E142" s="205" t="s">
        <v>1</v>
      </c>
      <c r="F142" s="206" t="s">
        <v>761</v>
      </c>
      <c r="G142" s="203"/>
      <c r="H142" s="207">
        <v>12.3</v>
      </c>
      <c r="I142" s="208"/>
      <c r="J142" s="203"/>
      <c r="K142" s="203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142</v>
      </c>
      <c r="AU142" s="213" t="s">
        <v>87</v>
      </c>
      <c r="AV142" s="13" t="s">
        <v>87</v>
      </c>
      <c r="AW142" s="13" t="s">
        <v>32</v>
      </c>
      <c r="AX142" s="13" t="s">
        <v>77</v>
      </c>
      <c r="AY142" s="213" t="s">
        <v>134</v>
      </c>
    </row>
    <row r="143" spans="1:65" s="13" customFormat="1" ht="11.25">
      <c r="B143" s="202"/>
      <c r="C143" s="203"/>
      <c r="D143" s="204" t="s">
        <v>142</v>
      </c>
      <c r="E143" s="205" t="s">
        <v>1</v>
      </c>
      <c r="F143" s="206" t="s">
        <v>762</v>
      </c>
      <c r="G143" s="203"/>
      <c r="H143" s="207">
        <v>6.7160000000000002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142</v>
      </c>
      <c r="AU143" s="213" t="s">
        <v>87</v>
      </c>
      <c r="AV143" s="13" t="s">
        <v>87</v>
      </c>
      <c r="AW143" s="13" t="s">
        <v>32</v>
      </c>
      <c r="AX143" s="13" t="s">
        <v>77</v>
      </c>
      <c r="AY143" s="213" t="s">
        <v>134</v>
      </c>
    </row>
    <row r="144" spans="1:65" s="15" customFormat="1" ht="11.25">
      <c r="B144" s="225"/>
      <c r="C144" s="226"/>
      <c r="D144" s="204" t="s">
        <v>142</v>
      </c>
      <c r="E144" s="227" t="s">
        <v>1</v>
      </c>
      <c r="F144" s="228" t="s">
        <v>176</v>
      </c>
      <c r="G144" s="226"/>
      <c r="H144" s="229">
        <v>493.31099999999998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142</v>
      </c>
      <c r="AU144" s="235" t="s">
        <v>87</v>
      </c>
      <c r="AV144" s="15" t="s">
        <v>147</v>
      </c>
      <c r="AW144" s="15" t="s">
        <v>32</v>
      </c>
      <c r="AX144" s="15" t="s">
        <v>77</v>
      </c>
      <c r="AY144" s="235" t="s">
        <v>134</v>
      </c>
    </row>
    <row r="145" spans="1:65" s="13" customFormat="1" ht="11.25">
      <c r="B145" s="202"/>
      <c r="C145" s="203"/>
      <c r="D145" s="204" t="s">
        <v>142</v>
      </c>
      <c r="E145" s="205" t="s">
        <v>1</v>
      </c>
      <c r="F145" s="206" t="s">
        <v>763</v>
      </c>
      <c r="G145" s="203"/>
      <c r="H145" s="207">
        <v>394.64800000000002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142</v>
      </c>
      <c r="AU145" s="213" t="s">
        <v>87</v>
      </c>
      <c r="AV145" s="13" t="s">
        <v>87</v>
      </c>
      <c r="AW145" s="13" t="s">
        <v>32</v>
      </c>
      <c r="AX145" s="13" t="s">
        <v>85</v>
      </c>
      <c r="AY145" s="213" t="s">
        <v>134</v>
      </c>
    </row>
    <row r="146" spans="1:65" s="2" customFormat="1" ht="33" customHeight="1">
      <c r="A146" s="35"/>
      <c r="B146" s="36"/>
      <c r="C146" s="188" t="s">
        <v>165</v>
      </c>
      <c r="D146" s="188" t="s">
        <v>136</v>
      </c>
      <c r="E146" s="189" t="s">
        <v>764</v>
      </c>
      <c r="F146" s="190" t="s">
        <v>765</v>
      </c>
      <c r="G146" s="191" t="s">
        <v>168</v>
      </c>
      <c r="H146" s="192">
        <v>34.607999999999997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42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140</v>
      </c>
      <c r="AT146" s="200" t="s">
        <v>136</v>
      </c>
      <c r="AU146" s="200" t="s">
        <v>87</v>
      </c>
      <c r="AY146" s="18" t="s">
        <v>134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85</v>
      </c>
      <c r="BK146" s="201">
        <f>ROUND(I146*H146,2)</f>
        <v>0</v>
      </c>
      <c r="BL146" s="18" t="s">
        <v>140</v>
      </c>
      <c r="BM146" s="200" t="s">
        <v>766</v>
      </c>
    </row>
    <row r="147" spans="1:65" s="13" customFormat="1" ht="11.25">
      <c r="B147" s="202"/>
      <c r="C147" s="203"/>
      <c r="D147" s="204" t="s">
        <v>142</v>
      </c>
      <c r="E147" s="205" t="s">
        <v>1</v>
      </c>
      <c r="F147" s="206" t="s">
        <v>767</v>
      </c>
      <c r="G147" s="203"/>
      <c r="H147" s="207">
        <v>41.509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142</v>
      </c>
      <c r="AU147" s="213" t="s">
        <v>87</v>
      </c>
      <c r="AV147" s="13" t="s">
        <v>87</v>
      </c>
      <c r="AW147" s="13" t="s">
        <v>32</v>
      </c>
      <c r="AX147" s="13" t="s">
        <v>77</v>
      </c>
      <c r="AY147" s="213" t="s">
        <v>134</v>
      </c>
    </row>
    <row r="148" spans="1:65" s="13" customFormat="1" ht="11.25">
      <c r="B148" s="202"/>
      <c r="C148" s="203"/>
      <c r="D148" s="204" t="s">
        <v>142</v>
      </c>
      <c r="E148" s="205" t="s">
        <v>1</v>
      </c>
      <c r="F148" s="206" t="s">
        <v>768</v>
      </c>
      <c r="G148" s="203"/>
      <c r="H148" s="207">
        <v>1.7450000000000001</v>
      </c>
      <c r="I148" s="208"/>
      <c r="J148" s="203"/>
      <c r="K148" s="203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142</v>
      </c>
      <c r="AU148" s="213" t="s">
        <v>87</v>
      </c>
      <c r="AV148" s="13" t="s">
        <v>87</v>
      </c>
      <c r="AW148" s="13" t="s">
        <v>32</v>
      </c>
      <c r="AX148" s="13" t="s">
        <v>77</v>
      </c>
      <c r="AY148" s="213" t="s">
        <v>134</v>
      </c>
    </row>
    <row r="149" spans="1:65" s="15" customFormat="1" ht="11.25">
      <c r="B149" s="225"/>
      <c r="C149" s="226"/>
      <c r="D149" s="204" t="s">
        <v>142</v>
      </c>
      <c r="E149" s="227" t="s">
        <v>1</v>
      </c>
      <c r="F149" s="228" t="s">
        <v>176</v>
      </c>
      <c r="G149" s="226"/>
      <c r="H149" s="229">
        <v>43.253999999999998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AT149" s="235" t="s">
        <v>142</v>
      </c>
      <c r="AU149" s="235" t="s">
        <v>87</v>
      </c>
      <c r="AV149" s="15" t="s">
        <v>147</v>
      </c>
      <c r="AW149" s="15" t="s">
        <v>32</v>
      </c>
      <c r="AX149" s="15" t="s">
        <v>77</v>
      </c>
      <c r="AY149" s="235" t="s">
        <v>134</v>
      </c>
    </row>
    <row r="150" spans="1:65" s="13" customFormat="1" ht="11.25">
      <c r="B150" s="202"/>
      <c r="C150" s="203"/>
      <c r="D150" s="204" t="s">
        <v>142</v>
      </c>
      <c r="E150" s="205" t="s">
        <v>1</v>
      </c>
      <c r="F150" s="206" t="s">
        <v>769</v>
      </c>
      <c r="G150" s="203"/>
      <c r="H150" s="207">
        <v>34.607999999999997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142</v>
      </c>
      <c r="AU150" s="213" t="s">
        <v>87</v>
      </c>
      <c r="AV150" s="13" t="s">
        <v>87</v>
      </c>
      <c r="AW150" s="13" t="s">
        <v>32</v>
      </c>
      <c r="AX150" s="13" t="s">
        <v>85</v>
      </c>
      <c r="AY150" s="213" t="s">
        <v>134</v>
      </c>
    </row>
    <row r="151" spans="1:65" s="2" customFormat="1" ht="33" customHeight="1">
      <c r="A151" s="35"/>
      <c r="B151" s="36"/>
      <c r="C151" s="188" t="s">
        <v>178</v>
      </c>
      <c r="D151" s="188" t="s">
        <v>136</v>
      </c>
      <c r="E151" s="189" t="s">
        <v>185</v>
      </c>
      <c r="F151" s="190" t="s">
        <v>186</v>
      </c>
      <c r="G151" s="191" t="s">
        <v>168</v>
      </c>
      <c r="H151" s="192">
        <v>98.662000000000006</v>
      </c>
      <c r="I151" s="193"/>
      <c r="J151" s="194">
        <f>ROUND(I151*H151,2)</f>
        <v>0</v>
      </c>
      <c r="K151" s="195"/>
      <c r="L151" s="40"/>
      <c r="M151" s="196" t="s">
        <v>1</v>
      </c>
      <c r="N151" s="197" t="s">
        <v>42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140</v>
      </c>
      <c r="AT151" s="200" t="s">
        <v>136</v>
      </c>
      <c r="AU151" s="200" t="s">
        <v>87</v>
      </c>
      <c r="AY151" s="18" t="s">
        <v>134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8" t="s">
        <v>85</v>
      </c>
      <c r="BK151" s="201">
        <f>ROUND(I151*H151,2)</f>
        <v>0</v>
      </c>
      <c r="BL151" s="18" t="s">
        <v>140</v>
      </c>
      <c r="BM151" s="200" t="s">
        <v>553</v>
      </c>
    </row>
    <row r="152" spans="1:65" s="13" customFormat="1" ht="11.25">
      <c r="B152" s="202"/>
      <c r="C152" s="203"/>
      <c r="D152" s="204" t="s">
        <v>142</v>
      </c>
      <c r="E152" s="205" t="s">
        <v>1</v>
      </c>
      <c r="F152" s="206" t="s">
        <v>770</v>
      </c>
      <c r="G152" s="203"/>
      <c r="H152" s="207">
        <v>98.662000000000006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142</v>
      </c>
      <c r="AU152" s="213" t="s">
        <v>87</v>
      </c>
      <c r="AV152" s="13" t="s">
        <v>87</v>
      </c>
      <c r="AW152" s="13" t="s">
        <v>32</v>
      </c>
      <c r="AX152" s="13" t="s">
        <v>85</v>
      </c>
      <c r="AY152" s="213" t="s">
        <v>134</v>
      </c>
    </row>
    <row r="153" spans="1:65" s="2" customFormat="1" ht="33" customHeight="1">
      <c r="A153" s="35"/>
      <c r="B153" s="36"/>
      <c r="C153" s="188" t="s">
        <v>184</v>
      </c>
      <c r="D153" s="188" t="s">
        <v>136</v>
      </c>
      <c r="E153" s="189" t="s">
        <v>771</v>
      </c>
      <c r="F153" s="190" t="s">
        <v>772</v>
      </c>
      <c r="G153" s="191" t="s">
        <v>168</v>
      </c>
      <c r="H153" s="192">
        <v>8.6519999999999992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42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140</v>
      </c>
      <c r="AT153" s="200" t="s">
        <v>136</v>
      </c>
      <c r="AU153" s="200" t="s">
        <v>87</v>
      </c>
      <c r="AY153" s="18" t="s">
        <v>134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85</v>
      </c>
      <c r="BK153" s="201">
        <f>ROUND(I153*H153,2)</f>
        <v>0</v>
      </c>
      <c r="BL153" s="18" t="s">
        <v>140</v>
      </c>
      <c r="BM153" s="200" t="s">
        <v>773</v>
      </c>
    </row>
    <row r="154" spans="1:65" s="13" customFormat="1" ht="11.25">
      <c r="B154" s="202"/>
      <c r="C154" s="203"/>
      <c r="D154" s="204" t="s">
        <v>142</v>
      </c>
      <c r="E154" s="205" t="s">
        <v>1</v>
      </c>
      <c r="F154" s="206" t="s">
        <v>774</v>
      </c>
      <c r="G154" s="203"/>
      <c r="H154" s="207">
        <v>8.6519999999999992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142</v>
      </c>
      <c r="AU154" s="213" t="s">
        <v>87</v>
      </c>
      <c r="AV154" s="13" t="s">
        <v>87</v>
      </c>
      <c r="AW154" s="13" t="s">
        <v>32</v>
      </c>
      <c r="AX154" s="13" t="s">
        <v>85</v>
      </c>
      <c r="AY154" s="213" t="s">
        <v>134</v>
      </c>
    </row>
    <row r="155" spans="1:65" s="2" customFormat="1" ht="21.75" customHeight="1">
      <c r="A155" s="35"/>
      <c r="B155" s="36"/>
      <c r="C155" s="188" t="s">
        <v>189</v>
      </c>
      <c r="D155" s="188" t="s">
        <v>136</v>
      </c>
      <c r="E155" s="189" t="s">
        <v>195</v>
      </c>
      <c r="F155" s="190" t="s">
        <v>196</v>
      </c>
      <c r="G155" s="191" t="s">
        <v>168</v>
      </c>
      <c r="H155" s="192">
        <v>17.992999999999999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42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140</v>
      </c>
      <c r="AT155" s="200" t="s">
        <v>136</v>
      </c>
      <c r="AU155" s="200" t="s">
        <v>87</v>
      </c>
      <c r="AY155" s="18" t="s">
        <v>134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85</v>
      </c>
      <c r="BK155" s="201">
        <f>ROUND(I155*H155,2)</f>
        <v>0</v>
      </c>
      <c r="BL155" s="18" t="s">
        <v>140</v>
      </c>
      <c r="BM155" s="200" t="s">
        <v>555</v>
      </c>
    </row>
    <row r="156" spans="1:65" s="13" customFormat="1" ht="11.25">
      <c r="B156" s="202"/>
      <c r="C156" s="203"/>
      <c r="D156" s="204" t="s">
        <v>142</v>
      </c>
      <c r="E156" s="205" t="s">
        <v>1</v>
      </c>
      <c r="F156" s="206" t="s">
        <v>775</v>
      </c>
      <c r="G156" s="203"/>
      <c r="H156" s="207">
        <v>17.992999999999999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142</v>
      </c>
      <c r="AU156" s="213" t="s">
        <v>87</v>
      </c>
      <c r="AV156" s="13" t="s">
        <v>87</v>
      </c>
      <c r="AW156" s="13" t="s">
        <v>32</v>
      </c>
      <c r="AX156" s="13" t="s">
        <v>85</v>
      </c>
      <c r="AY156" s="213" t="s">
        <v>134</v>
      </c>
    </row>
    <row r="157" spans="1:65" s="2" customFormat="1" ht="21.75" customHeight="1">
      <c r="A157" s="35"/>
      <c r="B157" s="36"/>
      <c r="C157" s="188" t="s">
        <v>194</v>
      </c>
      <c r="D157" s="188" t="s">
        <v>136</v>
      </c>
      <c r="E157" s="189" t="s">
        <v>200</v>
      </c>
      <c r="F157" s="190" t="s">
        <v>201</v>
      </c>
      <c r="G157" s="191" t="s">
        <v>139</v>
      </c>
      <c r="H157" s="192">
        <v>109.548</v>
      </c>
      <c r="I157" s="193"/>
      <c r="J157" s="194">
        <f>ROUND(I157*H157,2)</f>
        <v>0</v>
      </c>
      <c r="K157" s="195"/>
      <c r="L157" s="40"/>
      <c r="M157" s="196" t="s">
        <v>1</v>
      </c>
      <c r="N157" s="197" t="s">
        <v>42</v>
      </c>
      <c r="O157" s="72"/>
      <c r="P157" s="198">
        <f>O157*H157</f>
        <v>0</v>
      </c>
      <c r="Q157" s="198">
        <v>8.4000000000000003E-4</v>
      </c>
      <c r="R157" s="198">
        <f>Q157*H157</f>
        <v>9.2020320000000003E-2</v>
      </c>
      <c r="S157" s="198">
        <v>0</v>
      </c>
      <c r="T157" s="19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140</v>
      </c>
      <c r="AT157" s="200" t="s">
        <v>136</v>
      </c>
      <c r="AU157" s="200" t="s">
        <v>87</v>
      </c>
      <c r="AY157" s="18" t="s">
        <v>134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8" t="s">
        <v>85</v>
      </c>
      <c r="BK157" s="201">
        <f>ROUND(I157*H157,2)</f>
        <v>0</v>
      </c>
      <c r="BL157" s="18" t="s">
        <v>140</v>
      </c>
      <c r="BM157" s="200" t="s">
        <v>776</v>
      </c>
    </row>
    <row r="158" spans="1:65" s="13" customFormat="1" ht="11.25">
      <c r="B158" s="202"/>
      <c r="C158" s="203"/>
      <c r="D158" s="204" t="s">
        <v>142</v>
      </c>
      <c r="E158" s="205" t="s">
        <v>1</v>
      </c>
      <c r="F158" s="206" t="s">
        <v>777</v>
      </c>
      <c r="G158" s="203"/>
      <c r="H158" s="207">
        <v>109.548</v>
      </c>
      <c r="I158" s="208"/>
      <c r="J158" s="203"/>
      <c r="K158" s="203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142</v>
      </c>
      <c r="AU158" s="213" t="s">
        <v>87</v>
      </c>
      <c r="AV158" s="13" t="s">
        <v>87</v>
      </c>
      <c r="AW158" s="13" t="s">
        <v>32</v>
      </c>
      <c r="AX158" s="13" t="s">
        <v>85</v>
      </c>
      <c r="AY158" s="213" t="s">
        <v>134</v>
      </c>
    </row>
    <row r="159" spans="1:65" s="2" customFormat="1" ht="21.75" customHeight="1">
      <c r="A159" s="35"/>
      <c r="B159" s="36"/>
      <c r="C159" s="188" t="s">
        <v>199</v>
      </c>
      <c r="D159" s="188" t="s">
        <v>136</v>
      </c>
      <c r="E159" s="189" t="s">
        <v>205</v>
      </c>
      <c r="F159" s="190" t="s">
        <v>206</v>
      </c>
      <c r="G159" s="191" t="s">
        <v>139</v>
      </c>
      <c r="H159" s="192">
        <v>109.548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42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140</v>
      </c>
      <c r="AT159" s="200" t="s">
        <v>136</v>
      </c>
      <c r="AU159" s="200" t="s">
        <v>87</v>
      </c>
      <c r="AY159" s="18" t="s">
        <v>134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85</v>
      </c>
      <c r="BK159" s="201">
        <f>ROUND(I159*H159,2)</f>
        <v>0</v>
      </c>
      <c r="BL159" s="18" t="s">
        <v>140</v>
      </c>
      <c r="BM159" s="200" t="s">
        <v>778</v>
      </c>
    </row>
    <row r="160" spans="1:65" s="2" customFormat="1" ht="21.75" customHeight="1">
      <c r="A160" s="35"/>
      <c r="B160" s="36"/>
      <c r="C160" s="188" t="s">
        <v>204</v>
      </c>
      <c r="D160" s="188" t="s">
        <v>136</v>
      </c>
      <c r="E160" s="189" t="s">
        <v>209</v>
      </c>
      <c r="F160" s="190" t="s">
        <v>210</v>
      </c>
      <c r="G160" s="191" t="s">
        <v>168</v>
      </c>
      <c r="H160" s="192">
        <v>150.482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42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140</v>
      </c>
      <c r="AT160" s="200" t="s">
        <v>136</v>
      </c>
      <c r="AU160" s="200" t="s">
        <v>87</v>
      </c>
      <c r="AY160" s="18" t="s">
        <v>134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85</v>
      </c>
      <c r="BK160" s="201">
        <f>ROUND(I160*H160,2)</f>
        <v>0</v>
      </c>
      <c r="BL160" s="18" t="s">
        <v>140</v>
      </c>
      <c r="BM160" s="200" t="s">
        <v>557</v>
      </c>
    </row>
    <row r="161" spans="1:65" s="13" customFormat="1" ht="11.25">
      <c r="B161" s="202"/>
      <c r="C161" s="203"/>
      <c r="D161" s="204" t="s">
        <v>142</v>
      </c>
      <c r="E161" s="205" t="s">
        <v>1</v>
      </c>
      <c r="F161" s="206" t="s">
        <v>779</v>
      </c>
      <c r="G161" s="203"/>
      <c r="H161" s="207">
        <v>150.482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142</v>
      </c>
      <c r="AU161" s="213" t="s">
        <v>87</v>
      </c>
      <c r="AV161" s="13" t="s">
        <v>87</v>
      </c>
      <c r="AW161" s="13" t="s">
        <v>32</v>
      </c>
      <c r="AX161" s="13" t="s">
        <v>85</v>
      </c>
      <c r="AY161" s="213" t="s">
        <v>134</v>
      </c>
    </row>
    <row r="162" spans="1:65" s="2" customFormat="1" ht="33" customHeight="1">
      <c r="A162" s="35"/>
      <c r="B162" s="36"/>
      <c r="C162" s="188" t="s">
        <v>208</v>
      </c>
      <c r="D162" s="188" t="s">
        <v>136</v>
      </c>
      <c r="E162" s="189" t="s">
        <v>214</v>
      </c>
      <c r="F162" s="190" t="s">
        <v>215</v>
      </c>
      <c r="G162" s="191" t="s">
        <v>168</v>
      </c>
      <c r="H162" s="192">
        <v>186.11199999999999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42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140</v>
      </c>
      <c r="AT162" s="200" t="s">
        <v>136</v>
      </c>
      <c r="AU162" s="200" t="s">
        <v>87</v>
      </c>
      <c r="AY162" s="18" t="s">
        <v>134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85</v>
      </c>
      <c r="BK162" s="201">
        <f>ROUND(I162*H162,2)</f>
        <v>0</v>
      </c>
      <c r="BL162" s="18" t="s">
        <v>140</v>
      </c>
      <c r="BM162" s="200" t="s">
        <v>559</v>
      </c>
    </row>
    <row r="163" spans="1:65" s="16" customFormat="1" ht="11.25">
      <c r="B163" s="236"/>
      <c r="C163" s="237"/>
      <c r="D163" s="204" t="s">
        <v>142</v>
      </c>
      <c r="E163" s="238" t="s">
        <v>1</v>
      </c>
      <c r="F163" s="239" t="s">
        <v>780</v>
      </c>
      <c r="G163" s="237"/>
      <c r="H163" s="238" t="s">
        <v>1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AT163" s="245" t="s">
        <v>142</v>
      </c>
      <c r="AU163" s="245" t="s">
        <v>87</v>
      </c>
      <c r="AV163" s="16" t="s">
        <v>85</v>
      </c>
      <c r="AW163" s="16" t="s">
        <v>32</v>
      </c>
      <c r="AX163" s="16" t="s">
        <v>77</v>
      </c>
      <c r="AY163" s="245" t="s">
        <v>134</v>
      </c>
    </row>
    <row r="164" spans="1:65" s="13" customFormat="1" ht="11.25">
      <c r="B164" s="202"/>
      <c r="C164" s="203"/>
      <c r="D164" s="204" t="s">
        <v>142</v>
      </c>
      <c r="E164" s="205" t="s">
        <v>1</v>
      </c>
      <c r="F164" s="206" t="s">
        <v>781</v>
      </c>
      <c r="G164" s="203"/>
      <c r="H164" s="207">
        <v>9.56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142</v>
      </c>
      <c r="AU164" s="213" t="s">
        <v>87</v>
      </c>
      <c r="AV164" s="13" t="s">
        <v>87</v>
      </c>
      <c r="AW164" s="13" t="s">
        <v>32</v>
      </c>
      <c r="AX164" s="13" t="s">
        <v>77</v>
      </c>
      <c r="AY164" s="213" t="s">
        <v>134</v>
      </c>
    </row>
    <row r="165" spans="1:65" s="13" customFormat="1" ht="11.25">
      <c r="B165" s="202"/>
      <c r="C165" s="203"/>
      <c r="D165" s="204" t="s">
        <v>142</v>
      </c>
      <c r="E165" s="205" t="s">
        <v>1</v>
      </c>
      <c r="F165" s="206" t="s">
        <v>782</v>
      </c>
      <c r="G165" s="203"/>
      <c r="H165" s="207">
        <v>29.62</v>
      </c>
      <c r="I165" s="208"/>
      <c r="J165" s="203"/>
      <c r="K165" s="203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142</v>
      </c>
      <c r="AU165" s="213" t="s">
        <v>87</v>
      </c>
      <c r="AV165" s="13" t="s">
        <v>87</v>
      </c>
      <c r="AW165" s="13" t="s">
        <v>32</v>
      </c>
      <c r="AX165" s="13" t="s">
        <v>77</v>
      </c>
      <c r="AY165" s="213" t="s">
        <v>134</v>
      </c>
    </row>
    <row r="166" spans="1:65" s="15" customFormat="1" ht="11.25">
      <c r="B166" s="225"/>
      <c r="C166" s="226"/>
      <c r="D166" s="204" t="s">
        <v>142</v>
      </c>
      <c r="E166" s="227" t="s">
        <v>1</v>
      </c>
      <c r="F166" s="228" t="s">
        <v>176</v>
      </c>
      <c r="G166" s="226"/>
      <c r="H166" s="229">
        <v>39.18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AT166" s="235" t="s">
        <v>142</v>
      </c>
      <c r="AU166" s="235" t="s">
        <v>87</v>
      </c>
      <c r="AV166" s="15" t="s">
        <v>147</v>
      </c>
      <c r="AW166" s="15" t="s">
        <v>32</v>
      </c>
      <c r="AX166" s="15" t="s">
        <v>77</v>
      </c>
      <c r="AY166" s="235" t="s">
        <v>134</v>
      </c>
    </row>
    <row r="167" spans="1:65" s="16" customFormat="1" ht="11.25">
      <c r="B167" s="236"/>
      <c r="C167" s="237"/>
      <c r="D167" s="204" t="s">
        <v>142</v>
      </c>
      <c r="E167" s="238" t="s">
        <v>1</v>
      </c>
      <c r="F167" s="239" t="s">
        <v>221</v>
      </c>
      <c r="G167" s="237"/>
      <c r="H167" s="238" t="s">
        <v>1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AT167" s="245" t="s">
        <v>142</v>
      </c>
      <c r="AU167" s="245" t="s">
        <v>87</v>
      </c>
      <c r="AV167" s="16" t="s">
        <v>85</v>
      </c>
      <c r="AW167" s="16" t="s">
        <v>32</v>
      </c>
      <c r="AX167" s="16" t="s">
        <v>77</v>
      </c>
      <c r="AY167" s="245" t="s">
        <v>134</v>
      </c>
    </row>
    <row r="168" spans="1:65" s="13" customFormat="1" ht="11.25">
      <c r="B168" s="202"/>
      <c r="C168" s="203"/>
      <c r="D168" s="204" t="s">
        <v>142</v>
      </c>
      <c r="E168" s="205" t="s">
        <v>1</v>
      </c>
      <c r="F168" s="206" t="s">
        <v>783</v>
      </c>
      <c r="G168" s="203"/>
      <c r="H168" s="207">
        <v>23.9</v>
      </c>
      <c r="I168" s="208"/>
      <c r="J168" s="203"/>
      <c r="K168" s="203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142</v>
      </c>
      <c r="AU168" s="213" t="s">
        <v>87</v>
      </c>
      <c r="AV168" s="13" t="s">
        <v>87</v>
      </c>
      <c r="AW168" s="13" t="s">
        <v>32</v>
      </c>
      <c r="AX168" s="13" t="s">
        <v>77</v>
      </c>
      <c r="AY168" s="213" t="s">
        <v>134</v>
      </c>
    </row>
    <row r="169" spans="1:65" s="13" customFormat="1" ht="11.25">
      <c r="B169" s="202"/>
      <c r="C169" s="203"/>
      <c r="D169" s="204" t="s">
        <v>142</v>
      </c>
      <c r="E169" s="205" t="s">
        <v>1</v>
      </c>
      <c r="F169" s="206" t="s">
        <v>784</v>
      </c>
      <c r="G169" s="203"/>
      <c r="H169" s="207">
        <v>74.05</v>
      </c>
      <c r="I169" s="208"/>
      <c r="J169" s="203"/>
      <c r="K169" s="203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142</v>
      </c>
      <c r="AU169" s="213" t="s">
        <v>87</v>
      </c>
      <c r="AV169" s="13" t="s">
        <v>87</v>
      </c>
      <c r="AW169" s="13" t="s">
        <v>32</v>
      </c>
      <c r="AX169" s="13" t="s">
        <v>77</v>
      </c>
      <c r="AY169" s="213" t="s">
        <v>134</v>
      </c>
    </row>
    <row r="170" spans="1:65" s="15" customFormat="1" ht="11.25">
      <c r="B170" s="225"/>
      <c r="C170" s="226"/>
      <c r="D170" s="204" t="s">
        <v>142</v>
      </c>
      <c r="E170" s="227" t="s">
        <v>1</v>
      </c>
      <c r="F170" s="228" t="s">
        <v>176</v>
      </c>
      <c r="G170" s="226"/>
      <c r="H170" s="229">
        <v>97.949999999999989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4"/>
      <c r="AT170" s="235" t="s">
        <v>142</v>
      </c>
      <c r="AU170" s="235" t="s">
        <v>87</v>
      </c>
      <c r="AV170" s="15" t="s">
        <v>147</v>
      </c>
      <c r="AW170" s="15" t="s">
        <v>32</v>
      </c>
      <c r="AX170" s="15" t="s">
        <v>77</v>
      </c>
      <c r="AY170" s="235" t="s">
        <v>134</v>
      </c>
    </row>
    <row r="171" spans="1:65" s="16" customFormat="1" ht="11.25">
      <c r="B171" s="236"/>
      <c r="C171" s="237"/>
      <c r="D171" s="204" t="s">
        <v>142</v>
      </c>
      <c r="E171" s="238" t="s">
        <v>1</v>
      </c>
      <c r="F171" s="239" t="s">
        <v>785</v>
      </c>
      <c r="G171" s="237"/>
      <c r="H171" s="238" t="s">
        <v>1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AT171" s="245" t="s">
        <v>142</v>
      </c>
      <c r="AU171" s="245" t="s">
        <v>87</v>
      </c>
      <c r="AV171" s="16" t="s">
        <v>85</v>
      </c>
      <c r="AW171" s="16" t="s">
        <v>32</v>
      </c>
      <c r="AX171" s="16" t="s">
        <v>77</v>
      </c>
      <c r="AY171" s="245" t="s">
        <v>134</v>
      </c>
    </row>
    <row r="172" spans="1:65" s="13" customFormat="1" ht="11.25">
      <c r="B172" s="202"/>
      <c r="C172" s="203"/>
      <c r="D172" s="204" t="s">
        <v>142</v>
      </c>
      <c r="E172" s="205" t="s">
        <v>1</v>
      </c>
      <c r="F172" s="206" t="s">
        <v>786</v>
      </c>
      <c r="G172" s="203"/>
      <c r="H172" s="207">
        <v>25.425000000000001</v>
      </c>
      <c r="I172" s="208"/>
      <c r="J172" s="203"/>
      <c r="K172" s="203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142</v>
      </c>
      <c r="AU172" s="213" t="s">
        <v>87</v>
      </c>
      <c r="AV172" s="13" t="s">
        <v>87</v>
      </c>
      <c r="AW172" s="13" t="s">
        <v>32</v>
      </c>
      <c r="AX172" s="13" t="s">
        <v>77</v>
      </c>
      <c r="AY172" s="213" t="s">
        <v>134</v>
      </c>
    </row>
    <row r="173" spans="1:65" s="13" customFormat="1" ht="11.25">
      <c r="B173" s="202"/>
      <c r="C173" s="203"/>
      <c r="D173" s="204" t="s">
        <v>142</v>
      </c>
      <c r="E173" s="205" t="s">
        <v>1</v>
      </c>
      <c r="F173" s="206" t="s">
        <v>787</v>
      </c>
      <c r="G173" s="203"/>
      <c r="H173" s="207">
        <v>0.77500000000000002</v>
      </c>
      <c r="I173" s="208"/>
      <c r="J173" s="203"/>
      <c r="K173" s="203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142</v>
      </c>
      <c r="AU173" s="213" t="s">
        <v>87</v>
      </c>
      <c r="AV173" s="13" t="s">
        <v>87</v>
      </c>
      <c r="AW173" s="13" t="s">
        <v>32</v>
      </c>
      <c r="AX173" s="13" t="s">
        <v>77</v>
      </c>
      <c r="AY173" s="213" t="s">
        <v>134</v>
      </c>
    </row>
    <row r="174" spans="1:65" s="15" customFormat="1" ht="11.25">
      <c r="B174" s="225"/>
      <c r="C174" s="226"/>
      <c r="D174" s="204" t="s">
        <v>142</v>
      </c>
      <c r="E174" s="227" t="s">
        <v>1</v>
      </c>
      <c r="F174" s="228" t="s">
        <v>176</v>
      </c>
      <c r="G174" s="226"/>
      <c r="H174" s="229">
        <v>26.2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AT174" s="235" t="s">
        <v>142</v>
      </c>
      <c r="AU174" s="235" t="s">
        <v>87</v>
      </c>
      <c r="AV174" s="15" t="s">
        <v>147</v>
      </c>
      <c r="AW174" s="15" t="s">
        <v>32</v>
      </c>
      <c r="AX174" s="15" t="s">
        <v>77</v>
      </c>
      <c r="AY174" s="235" t="s">
        <v>134</v>
      </c>
    </row>
    <row r="175" spans="1:65" s="16" customFormat="1" ht="11.25">
      <c r="B175" s="236"/>
      <c r="C175" s="237"/>
      <c r="D175" s="204" t="s">
        <v>142</v>
      </c>
      <c r="E175" s="238" t="s">
        <v>1</v>
      </c>
      <c r="F175" s="239" t="s">
        <v>788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AT175" s="245" t="s">
        <v>142</v>
      </c>
      <c r="AU175" s="245" t="s">
        <v>87</v>
      </c>
      <c r="AV175" s="16" t="s">
        <v>85</v>
      </c>
      <c r="AW175" s="16" t="s">
        <v>32</v>
      </c>
      <c r="AX175" s="16" t="s">
        <v>77</v>
      </c>
      <c r="AY175" s="245" t="s">
        <v>134</v>
      </c>
    </row>
    <row r="176" spans="1:65" s="13" customFormat="1" ht="11.25">
      <c r="B176" s="202"/>
      <c r="C176" s="203"/>
      <c r="D176" s="204" t="s">
        <v>142</v>
      </c>
      <c r="E176" s="205" t="s">
        <v>1</v>
      </c>
      <c r="F176" s="206" t="s">
        <v>789</v>
      </c>
      <c r="G176" s="203"/>
      <c r="H176" s="207">
        <v>6.8120000000000003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142</v>
      </c>
      <c r="AU176" s="213" t="s">
        <v>87</v>
      </c>
      <c r="AV176" s="13" t="s">
        <v>87</v>
      </c>
      <c r="AW176" s="13" t="s">
        <v>32</v>
      </c>
      <c r="AX176" s="13" t="s">
        <v>77</v>
      </c>
      <c r="AY176" s="213" t="s">
        <v>134</v>
      </c>
    </row>
    <row r="177" spans="2:51" s="15" customFormat="1" ht="11.25">
      <c r="B177" s="225"/>
      <c r="C177" s="226"/>
      <c r="D177" s="204" t="s">
        <v>142</v>
      </c>
      <c r="E177" s="227" t="s">
        <v>1</v>
      </c>
      <c r="F177" s="228" t="s">
        <v>176</v>
      </c>
      <c r="G177" s="226"/>
      <c r="H177" s="229">
        <v>6.8120000000000003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AT177" s="235" t="s">
        <v>142</v>
      </c>
      <c r="AU177" s="235" t="s">
        <v>87</v>
      </c>
      <c r="AV177" s="15" t="s">
        <v>147</v>
      </c>
      <c r="AW177" s="15" t="s">
        <v>32</v>
      </c>
      <c r="AX177" s="15" t="s">
        <v>77</v>
      </c>
      <c r="AY177" s="235" t="s">
        <v>134</v>
      </c>
    </row>
    <row r="178" spans="2:51" s="16" customFormat="1" ht="11.25">
      <c r="B178" s="236"/>
      <c r="C178" s="237"/>
      <c r="D178" s="204" t="s">
        <v>142</v>
      </c>
      <c r="E178" s="238" t="s">
        <v>1</v>
      </c>
      <c r="F178" s="239" t="s">
        <v>790</v>
      </c>
      <c r="G178" s="237"/>
      <c r="H178" s="238" t="s">
        <v>1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AT178" s="245" t="s">
        <v>142</v>
      </c>
      <c r="AU178" s="245" t="s">
        <v>87</v>
      </c>
      <c r="AV178" s="16" t="s">
        <v>85</v>
      </c>
      <c r="AW178" s="16" t="s">
        <v>32</v>
      </c>
      <c r="AX178" s="16" t="s">
        <v>77</v>
      </c>
      <c r="AY178" s="245" t="s">
        <v>134</v>
      </c>
    </row>
    <row r="179" spans="2:51" s="13" customFormat="1" ht="11.25">
      <c r="B179" s="202"/>
      <c r="C179" s="203"/>
      <c r="D179" s="204" t="s">
        <v>142</v>
      </c>
      <c r="E179" s="205" t="s">
        <v>1</v>
      </c>
      <c r="F179" s="206" t="s">
        <v>791</v>
      </c>
      <c r="G179" s="203"/>
      <c r="H179" s="207">
        <v>20.96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142</v>
      </c>
      <c r="AU179" s="213" t="s">
        <v>87</v>
      </c>
      <c r="AV179" s="13" t="s">
        <v>87</v>
      </c>
      <c r="AW179" s="13" t="s">
        <v>32</v>
      </c>
      <c r="AX179" s="13" t="s">
        <v>77</v>
      </c>
      <c r="AY179" s="213" t="s">
        <v>134</v>
      </c>
    </row>
    <row r="180" spans="2:51" s="15" customFormat="1" ht="11.25">
      <c r="B180" s="225"/>
      <c r="C180" s="226"/>
      <c r="D180" s="204" t="s">
        <v>142</v>
      </c>
      <c r="E180" s="227" t="s">
        <v>1</v>
      </c>
      <c r="F180" s="228" t="s">
        <v>176</v>
      </c>
      <c r="G180" s="226"/>
      <c r="H180" s="229">
        <v>20.96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AT180" s="235" t="s">
        <v>142</v>
      </c>
      <c r="AU180" s="235" t="s">
        <v>87</v>
      </c>
      <c r="AV180" s="15" t="s">
        <v>147</v>
      </c>
      <c r="AW180" s="15" t="s">
        <v>32</v>
      </c>
      <c r="AX180" s="15" t="s">
        <v>77</v>
      </c>
      <c r="AY180" s="235" t="s">
        <v>134</v>
      </c>
    </row>
    <row r="181" spans="2:51" s="16" customFormat="1" ht="11.25">
      <c r="B181" s="236"/>
      <c r="C181" s="237"/>
      <c r="D181" s="204" t="s">
        <v>142</v>
      </c>
      <c r="E181" s="238" t="s">
        <v>1</v>
      </c>
      <c r="F181" s="239" t="s">
        <v>792</v>
      </c>
      <c r="G181" s="237"/>
      <c r="H181" s="238" t="s">
        <v>1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AT181" s="245" t="s">
        <v>142</v>
      </c>
      <c r="AU181" s="245" t="s">
        <v>87</v>
      </c>
      <c r="AV181" s="16" t="s">
        <v>85</v>
      </c>
      <c r="AW181" s="16" t="s">
        <v>32</v>
      </c>
      <c r="AX181" s="16" t="s">
        <v>77</v>
      </c>
      <c r="AY181" s="245" t="s">
        <v>134</v>
      </c>
    </row>
    <row r="182" spans="2:51" s="13" customFormat="1" ht="11.25">
      <c r="B182" s="202"/>
      <c r="C182" s="203"/>
      <c r="D182" s="204" t="s">
        <v>142</v>
      </c>
      <c r="E182" s="205" t="s">
        <v>1</v>
      </c>
      <c r="F182" s="206" t="s">
        <v>793</v>
      </c>
      <c r="G182" s="203"/>
      <c r="H182" s="207">
        <v>6.8120000000000003</v>
      </c>
      <c r="I182" s="208"/>
      <c r="J182" s="203"/>
      <c r="K182" s="203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142</v>
      </c>
      <c r="AU182" s="213" t="s">
        <v>87</v>
      </c>
      <c r="AV182" s="13" t="s">
        <v>87</v>
      </c>
      <c r="AW182" s="13" t="s">
        <v>32</v>
      </c>
      <c r="AX182" s="13" t="s">
        <v>77</v>
      </c>
      <c r="AY182" s="213" t="s">
        <v>134</v>
      </c>
    </row>
    <row r="183" spans="2:51" s="15" customFormat="1" ht="11.25">
      <c r="B183" s="225"/>
      <c r="C183" s="226"/>
      <c r="D183" s="204" t="s">
        <v>142</v>
      </c>
      <c r="E183" s="227" t="s">
        <v>1</v>
      </c>
      <c r="F183" s="228" t="s">
        <v>176</v>
      </c>
      <c r="G183" s="226"/>
      <c r="H183" s="229">
        <v>6.8120000000000003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AT183" s="235" t="s">
        <v>142</v>
      </c>
      <c r="AU183" s="235" t="s">
        <v>87</v>
      </c>
      <c r="AV183" s="15" t="s">
        <v>147</v>
      </c>
      <c r="AW183" s="15" t="s">
        <v>32</v>
      </c>
      <c r="AX183" s="15" t="s">
        <v>77</v>
      </c>
      <c r="AY183" s="235" t="s">
        <v>134</v>
      </c>
    </row>
    <row r="184" spans="2:51" s="16" customFormat="1" ht="11.25">
      <c r="B184" s="236"/>
      <c r="C184" s="237"/>
      <c r="D184" s="204" t="s">
        <v>142</v>
      </c>
      <c r="E184" s="238" t="s">
        <v>1</v>
      </c>
      <c r="F184" s="239" t="s">
        <v>567</v>
      </c>
      <c r="G184" s="237"/>
      <c r="H184" s="238" t="s">
        <v>1</v>
      </c>
      <c r="I184" s="240"/>
      <c r="J184" s="237"/>
      <c r="K184" s="237"/>
      <c r="L184" s="241"/>
      <c r="M184" s="242"/>
      <c r="N184" s="243"/>
      <c r="O184" s="243"/>
      <c r="P184" s="243"/>
      <c r="Q184" s="243"/>
      <c r="R184" s="243"/>
      <c r="S184" s="243"/>
      <c r="T184" s="244"/>
      <c r="AT184" s="245" t="s">
        <v>142</v>
      </c>
      <c r="AU184" s="245" t="s">
        <v>87</v>
      </c>
      <c r="AV184" s="16" t="s">
        <v>85</v>
      </c>
      <c r="AW184" s="16" t="s">
        <v>32</v>
      </c>
      <c r="AX184" s="16" t="s">
        <v>77</v>
      </c>
      <c r="AY184" s="245" t="s">
        <v>134</v>
      </c>
    </row>
    <row r="185" spans="2:51" s="13" customFormat="1" ht="11.25">
      <c r="B185" s="202"/>
      <c r="C185" s="203"/>
      <c r="D185" s="204" t="s">
        <v>142</v>
      </c>
      <c r="E185" s="205" t="s">
        <v>1</v>
      </c>
      <c r="F185" s="206" t="s">
        <v>794</v>
      </c>
      <c r="G185" s="203"/>
      <c r="H185" s="207">
        <v>17.605</v>
      </c>
      <c r="I185" s="208"/>
      <c r="J185" s="203"/>
      <c r="K185" s="203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142</v>
      </c>
      <c r="AU185" s="213" t="s">
        <v>87</v>
      </c>
      <c r="AV185" s="13" t="s">
        <v>87</v>
      </c>
      <c r="AW185" s="13" t="s">
        <v>32</v>
      </c>
      <c r="AX185" s="13" t="s">
        <v>77</v>
      </c>
      <c r="AY185" s="213" t="s">
        <v>134</v>
      </c>
    </row>
    <row r="186" spans="2:51" s="15" customFormat="1" ht="11.25">
      <c r="B186" s="225"/>
      <c r="C186" s="226"/>
      <c r="D186" s="204" t="s">
        <v>142</v>
      </c>
      <c r="E186" s="227" t="s">
        <v>1</v>
      </c>
      <c r="F186" s="228" t="s">
        <v>176</v>
      </c>
      <c r="G186" s="226"/>
      <c r="H186" s="229">
        <v>17.605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AT186" s="235" t="s">
        <v>142</v>
      </c>
      <c r="AU186" s="235" t="s">
        <v>87</v>
      </c>
      <c r="AV186" s="15" t="s">
        <v>147</v>
      </c>
      <c r="AW186" s="15" t="s">
        <v>32</v>
      </c>
      <c r="AX186" s="15" t="s">
        <v>77</v>
      </c>
      <c r="AY186" s="235" t="s">
        <v>134</v>
      </c>
    </row>
    <row r="187" spans="2:51" s="16" customFormat="1" ht="11.25">
      <c r="B187" s="236"/>
      <c r="C187" s="237"/>
      <c r="D187" s="204" t="s">
        <v>142</v>
      </c>
      <c r="E187" s="238" t="s">
        <v>1</v>
      </c>
      <c r="F187" s="239" t="s">
        <v>795</v>
      </c>
      <c r="G187" s="237"/>
      <c r="H187" s="238" t="s">
        <v>1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AT187" s="245" t="s">
        <v>142</v>
      </c>
      <c r="AU187" s="245" t="s">
        <v>87</v>
      </c>
      <c r="AV187" s="16" t="s">
        <v>85</v>
      </c>
      <c r="AW187" s="16" t="s">
        <v>32</v>
      </c>
      <c r="AX187" s="16" t="s">
        <v>77</v>
      </c>
      <c r="AY187" s="245" t="s">
        <v>134</v>
      </c>
    </row>
    <row r="188" spans="2:51" s="13" customFormat="1" ht="11.25">
      <c r="B188" s="202"/>
      <c r="C188" s="203"/>
      <c r="D188" s="204" t="s">
        <v>142</v>
      </c>
      <c r="E188" s="205" t="s">
        <v>1</v>
      </c>
      <c r="F188" s="206" t="s">
        <v>796</v>
      </c>
      <c r="G188" s="203"/>
      <c r="H188" s="207">
        <v>1.35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142</v>
      </c>
      <c r="AU188" s="213" t="s">
        <v>87</v>
      </c>
      <c r="AV188" s="13" t="s">
        <v>87</v>
      </c>
      <c r="AW188" s="13" t="s">
        <v>32</v>
      </c>
      <c r="AX188" s="13" t="s">
        <v>77</v>
      </c>
      <c r="AY188" s="213" t="s">
        <v>134</v>
      </c>
    </row>
    <row r="189" spans="2:51" s="15" customFormat="1" ht="11.25">
      <c r="B189" s="225"/>
      <c r="C189" s="226"/>
      <c r="D189" s="204" t="s">
        <v>142</v>
      </c>
      <c r="E189" s="227" t="s">
        <v>1</v>
      </c>
      <c r="F189" s="228" t="s">
        <v>176</v>
      </c>
      <c r="G189" s="226"/>
      <c r="H189" s="229">
        <v>1.35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AT189" s="235" t="s">
        <v>142</v>
      </c>
      <c r="AU189" s="235" t="s">
        <v>87</v>
      </c>
      <c r="AV189" s="15" t="s">
        <v>147</v>
      </c>
      <c r="AW189" s="15" t="s">
        <v>32</v>
      </c>
      <c r="AX189" s="15" t="s">
        <v>77</v>
      </c>
      <c r="AY189" s="235" t="s">
        <v>134</v>
      </c>
    </row>
    <row r="190" spans="2:51" s="16" customFormat="1" ht="11.25">
      <c r="B190" s="236"/>
      <c r="C190" s="237"/>
      <c r="D190" s="204" t="s">
        <v>142</v>
      </c>
      <c r="E190" s="238" t="s">
        <v>1</v>
      </c>
      <c r="F190" s="239" t="s">
        <v>797</v>
      </c>
      <c r="G190" s="237"/>
      <c r="H190" s="238" t="s">
        <v>1</v>
      </c>
      <c r="I190" s="240"/>
      <c r="J190" s="237"/>
      <c r="K190" s="237"/>
      <c r="L190" s="241"/>
      <c r="M190" s="242"/>
      <c r="N190" s="243"/>
      <c r="O190" s="243"/>
      <c r="P190" s="243"/>
      <c r="Q190" s="243"/>
      <c r="R190" s="243"/>
      <c r="S190" s="243"/>
      <c r="T190" s="244"/>
      <c r="AT190" s="245" t="s">
        <v>142</v>
      </c>
      <c r="AU190" s="245" t="s">
        <v>87</v>
      </c>
      <c r="AV190" s="16" t="s">
        <v>85</v>
      </c>
      <c r="AW190" s="16" t="s">
        <v>32</v>
      </c>
      <c r="AX190" s="16" t="s">
        <v>77</v>
      </c>
      <c r="AY190" s="245" t="s">
        <v>134</v>
      </c>
    </row>
    <row r="191" spans="2:51" s="13" customFormat="1" ht="11.25">
      <c r="B191" s="202"/>
      <c r="C191" s="203"/>
      <c r="D191" s="204" t="s">
        <v>142</v>
      </c>
      <c r="E191" s="205" t="s">
        <v>1</v>
      </c>
      <c r="F191" s="206" t="s">
        <v>798</v>
      </c>
      <c r="G191" s="203"/>
      <c r="H191" s="207">
        <v>2.7</v>
      </c>
      <c r="I191" s="208"/>
      <c r="J191" s="203"/>
      <c r="K191" s="203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142</v>
      </c>
      <c r="AU191" s="213" t="s">
        <v>87</v>
      </c>
      <c r="AV191" s="13" t="s">
        <v>87</v>
      </c>
      <c r="AW191" s="13" t="s">
        <v>32</v>
      </c>
      <c r="AX191" s="13" t="s">
        <v>77</v>
      </c>
      <c r="AY191" s="213" t="s">
        <v>134</v>
      </c>
    </row>
    <row r="192" spans="2:51" s="15" customFormat="1" ht="11.25">
      <c r="B192" s="225"/>
      <c r="C192" s="226"/>
      <c r="D192" s="204" t="s">
        <v>142</v>
      </c>
      <c r="E192" s="227" t="s">
        <v>1</v>
      </c>
      <c r="F192" s="228" t="s">
        <v>176</v>
      </c>
      <c r="G192" s="226"/>
      <c r="H192" s="229">
        <v>2.7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AT192" s="235" t="s">
        <v>142</v>
      </c>
      <c r="AU192" s="235" t="s">
        <v>87</v>
      </c>
      <c r="AV192" s="15" t="s">
        <v>147</v>
      </c>
      <c r="AW192" s="15" t="s">
        <v>32</v>
      </c>
      <c r="AX192" s="15" t="s">
        <v>77</v>
      </c>
      <c r="AY192" s="235" t="s">
        <v>134</v>
      </c>
    </row>
    <row r="193" spans="1:65" s="16" customFormat="1" ht="11.25">
      <c r="B193" s="236"/>
      <c r="C193" s="237"/>
      <c r="D193" s="204" t="s">
        <v>142</v>
      </c>
      <c r="E193" s="238" t="s">
        <v>1</v>
      </c>
      <c r="F193" s="239" t="s">
        <v>799</v>
      </c>
      <c r="G193" s="237"/>
      <c r="H193" s="238" t="s">
        <v>1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AT193" s="245" t="s">
        <v>142</v>
      </c>
      <c r="AU193" s="245" t="s">
        <v>87</v>
      </c>
      <c r="AV193" s="16" t="s">
        <v>85</v>
      </c>
      <c r="AW193" s="16" t="s">
        <v>32</v>
      </c>
      <c r="AX193" s="16" t="s">
        <v>77</v>
      </c>
      <c r="AY193" s="245" t="s">
        <v>134</v>
      </c>
    </row>
    <row r="194" spans="1:65" s="13" customFormat="1" ht="11.25">
      <c r="B194" s="202"/>
      <c r="C194" s="203"/>
      <c r="D194" s="204" t="s">
        <v>142</v>
      </c>
      <c r="E194" s="205" t="s">
        <v>1</v>
      </c>
      <c r="F194" s="206" t="s">
        <v>800</v>
      </c>
      <c r="G194" s="203"/>
      <c r="H194" s="207">
        <v>9.6110000000000007</v>
      </c>
      <c r="I194" s="208"/>
      <c r="J194" s="203"/>
      <c r="K194" s="203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142</v>
      </c>
      <c r="AU194" s="213" t="s">
        <v>87</v>
      </c>
      <c r="AV194" s="13" t="s">
        <v>87</v>
      </c>
      <c r="AW194" s="13" t="s">
        <v>32</v>
      </c>
      <c r="AX194" s="13" t="s">
        <v>77</v>
      </c>
      <c r="AY194" s="213" t="s">
        <v>134</v>
      </c>
    </row>
    <row r="195" spans="1:65" s="13" customFormat="1" ht="11.25">
      <c r="B195" s="202"/>
      <c r="C195" s="203"/>
      <c r="D195" s="204" t="s">
        <v>142</v>
      </c>
      <c r="E195" s="205" t="s">
        <v>1</v>
      </c>
      <c r="F195" s="206" t="s">
        <v>801</v>
      </c>
      <c r="G195" s="203"/>
      <c r="H195" s="207">
        <v>3.4580000000000002</v>
      </c>
      <c r="I195" s="208"/>
      <c r="J195" s="203"/>
      <c r="K195" s="203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142</v>
      </c>
      <c r="AU195" s="213" t="s">
        <v>87</v>
      </c>
      <c r="AV195" s="13" t="s">
        <v>87</v>
      </c>
      <c r="AW195" s="13" t="s">
        <v>32</v>
      </c>
      <c r="AX195" s="13" t="s">
        <v>77</v>
      </c>
      <c r="AY195" s="213" t="s">
        <v>134</v>
      </c>
    </row>
    <row r="196" spans="1:65" s="15" customFormat="1" ht="11.25">
      <c r="B196" s="225"/>
      <c r="C196" s="226"/>
      <c r="D196" s="204" t="s">
        <v>142</v>
      </c>
      <c r="E196" s="227" t="s">
        <v>1</v>
      </c>
      <c r="F196" s="228" t="s">
        <v>176</v>
      </c>
      <c r="G196" s="226"/>
      <c r="H196" s="229">
        <v>13.069000000000001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AT196" s="235" t="s">
        <v>142</v>
      </c>
      <c r="AU196" s="235" t="s">
        <v>87</v>
      </c>
      <c r="AV196" s="15" t="s">
        <v>147</v>
      </c>
      <c r="AW196" s="15" t="s">
        <v>32</v>
      </c>
      <c r="AX196" s="15" t="s">
        <v>77</v>
      </c>
      <c r="AY196" s="235" t="s">
        <v>134</v>
      </c>
    </row>
    <row r="197" spans="1:65" s="14" customFormat="1" ht="11.25">
      <c r="B197" s="214"/>
      <c r="C197" s="215"/>
      <c r="D197" s="204" t="s">
        <v>142</v>
      </c>
      <c r="E197" s="216" t="s">
        <v>1</v>
      </c>
      <c r="F197" s="217" t="s">
        <v>158</v>
      </c>
      <c r="G197" s="215"/>
      <c r="H197" s="218">
        <v>232.63800000000001</v>
      </c>
      <c r="I197" s="219"/>
      <c r="J197" s="215"/>
      <c r="K197" s="215"/>
      <c r="L197" s="220"/>
      <c r="M197" s="221"/>
      <c r="N197" s="222"/>
      <c r="O197" s="222"/>
      <c r="P197" s="222"/>
      <c r="Q197" s="222"/>
      <c r="R197" s="222"/>
      <c r="S197" s="222"/>
      <c r="T197" s="223"/>
      <c r="AT197" s="224" t="s">
        <v>142</v>
      </c>
      <c r="AU197" s="224" t="s">
        <v>87</v>
      </c>
      <c r="AV197" s="14" t="s">
        <v>140</v>
      </c>
      <c r="AW197" s="14" t="s">
        <v>32</v>
      </c>
      <c r="AX197" s="14" t="s">
        <v>77</v>
      </c>
      <c r="AY197" s="224" t="s">
        <v>134</v>
      </c>
    </row>
    <row r="198" spans="1:65" s="13" customFormat="1" ht="11.25">
      <c r="B198" s="202"/>
      <c r="C198" s="203"/>
      <c r="D198" s="204" t="s">
        <v>142</v>
      </c>
      <c r="E198" s="205" t="s">
        <v>1</v>
      </c>
      <c r="F198" s="206" t="s">
        <v>802</v>
      </c>
      <c r="G198" s="203"/>
      <c r="H198" s="207">
        <v>186.11199999999999</v>
      </c>
      <c r="I198" s="208"/>
      <c r="J198" s="203"/>
      <c r="K198" s="203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142</v>
      </c>
      <c r="AU198" s="213" t="s">
        <v>87</v>
      </c>
      <c r="AV198" s="13" t="s">
        <v>87</v>
      </c>
      <c r="AW198" s="13" t="s">
        <v>32</v>
      </c>
      <c r="AX198" s="13" t="s">
        <v>85</v>
      </c>
      <c r="AY198" s="213" t="s">
        <v>134</v>
      </c>
    </row>
    <row r="199" spans="1:65" s="2" customFormat="1" ht="33" customHeight="1">
      <c r="A199" s="35"/>
      <c r="B199" s="36"/>
      <c r="C199" s="188" t="s">
        <v>213</v>
      </c>
      <c r="D199" s="188" t="s">
        <v>136</v>
      </c>
      <c r="E199" s="189" t="s">
        <v>226</v>
      </c>
      <c r="F199" s="190" t="s">
        <v>227</v>
      </c>
      <c r="G199" s="191" t="s">
        <v>168</v>
      </c>
      <c r="H199" s="192">
        <v>930.55</v>
      </c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42</v>
      </c>
      <c r="O199" s="7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140</v>
      </c>
      <c r="AT199" s="200" t="s">
        <v>136</v>
      </c>
      <c r="AU199" s="200" t="s">
        <v>87</v>
      </c>
      <c r="AY199" s="18" t="s">
        <v>134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85</v>
      </c>
      <c r="BK199" s="201">
        <f>ROUND(I199*H199,2)</f>
        <v>0</v>
      </c>
      <c r="BL199" s="18" t="s">
        <v>140</v>
      </c>
      <c r="BM199" s="200" t="s">
        <v>576</v>
      </c>
    </row>
    <row r="200" spans="1:65" s="13" customFormat="1" ht="11.25">
      <c r="B200" s="202"/>
      <c r="C200" s="203"/>
      <c r="D200" s="204" t="s">
        <v>142</v>
      </c>
      <c r="E200" s="205" t="s">
        <v>1</v>
      </c>
      <c r="F200" s="206" t="s">
        <v>803</v>
      </c>
      <c r="G200" s="203"/>
      <c r="H200" s="207">
        <v>930.55</v>
      </c>
      <c r="I200" s="208"/>
      <c r="J200" s="203"/>
      <c r="K200" s="203"/>
      <c r="L200" s="209"/>
      <c r="M200" s="210"/>
      <c r="N200" s="211"/>
      <c r="O200" s="211"/>
      <c r="P200" s="211"/>
      <c r="Q200" s="211"/>
      <c r="R200" s="211"/>
      <c r="S200" s="211"/>
      <c r="T200" s="212"/>
      <c r="AT200" s="213" t="s">
        <v>142</v>
      </c>
      <c r="AU200" s="213" t="s">
        <v>87</v>
      </c>
      <c r="AV200" s="13" t="s">
        <v>87</v>
      </c>
      <c r="AW200" s="13" t="s">
        <v>32</v>
      </c>
      <c r="AX200" s="13" t="s">
        <v>85</v>
      </c>
      <c r="AY200" s="213" t="s">
        <v>134</v>
      </c>
    </row>
    <row r="201" spans="1:65" s="2" customFormat="1" ht="33" customHeight="1">
      <c r="A201" s="35"/>
      <c r="B201" s="36"/>
      <c r="C201" s="188" t="s">
        <v>8</v>
      </c>
      <c r="D201" s="188" t="s">
        <v>136</v>
      </c>
      <c r="E201" s="189" t="s">
        <v>231</v>
      </c>
      <c r="F201" s="190" t="s">
        <v>232</v>
      </c>
      <c r="G201" s="191" t="s">
        <v>168</v>
      </c>
      <c r="H201" s="192">
        <v>46.527999999999999</v>
      </c>
      <c r="I201" s="193"/>
      <c r="J201" s="194">
        <f>ROUND(I201*H201,2)</f>
        <v>0</v>
      </c>
      <c r="K201" s="195"/>
      <c r="L201" s="40"/>
      <c r="M201" s="196" t="s">
        <v>1</v>
      </c>
      <c r="N201" s="197" t="s">
        <v>42</v>
      </c>
      <c r="O201" s="72"/>
      <c r="P201" s="198">
        <f>O201*H201</f>
        <v>0</v>
      </c>
      <c r="Q201" s="198">
        <v>0</v>
      </c>
      <c r="R201" s="198">
        <f>Q201*H201</f>
        <v>0</v>
      </c>
      <c r="S201" s="198">
        <v>0</v>
      </c>
      <c r="T201" s="19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140</v>
      </c>
      <c r="AT201" s="200" t="s">
        <v>136</v>
      </c>
      <c r="AU201" s="200" t="s">
        <v>87</v>
      </c>
      <c r="AY201" s="18" t="s">
        <v>134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18" t="s">
        <v>85</v>
      </c>
      <c r="BK201" s="201">
        <f>ROUND(I201*H201,2)</f>
        <v>0</v>
      </c>
      <c r="BL201" s="18" t="s">
        <v>140</v>
      </c>
      <c r="BM201" s="200" t="s">
        <v>578</v>
      </c>
    </row>
    <row r="202" spans="1:65" s="13" customFormat="1" ht="11.25">
      <c r="B202" s="202"/>
      <c r="C202" s="203"/>
      <c r="D202" s="204" t="s">
        <v>142</v>
      </c>
      <c r="E202" s="205" t="s">
        <v>1</v>
      </c>
      <c r="F202" s="206" t="s">
        <v>804</v>
      </c>
      <c r="G202" s="203"/>
      <c r="H202" s="207">
        <v>46.527999999999999</v>
      </c>
      <c r="I202" s="208"/>
      <c r="J202" s="203"/>
      <c r="K202" s="203"/>
      <c r="L202" s="209"/>
      <c r="M202" s="210"/>
      <c r="N202" s="211"/>
      <c r="O202" s="211"/>
      <c r="P202" s="211"/>
      <c r="Q202" s="211"/>
      <c r="R202" s="211"/>
      <c r="S202" s="211"/>
      <c r="T202" s="212"/>
      <c r="AT202" s="213" t="s">
        <v>142</v>
      </c>
      <c r="AU202" s="213" t="s">
        <v>87</v>
      </c>
      <c r="AV202" s="13" t="s">
        <v>87</v>
      </c>
      <c r="AW202" s="13" t="s">
        <v>32</v>
      </c>
      <c r="AX202" s="13" t="s">
        <v>85</v>
      </c>
      <c r="AY202" s="213" t="s">
        <v>134</v>
      </c>
    </row>
    <row r="203" spans="1:65" s="2" customFormat="1" ht="33" customHeight="1">
      <c r="A203" s="35"/>
      <c r="B203" s="36"/>
      <c r="C203" s="188" t="s">
        <v>230</v>
      </c>
      <c r="D203" s="188" t="s">
        <v>136</v>
      </c>
      <c r="E203" s="189" t="s">
        <v>236</v>
      </c>
      <c r="F203" s="190" t="s">
        <v>237</v>
      </c>
      <c r="G203" s="191" t="s">
        <v>168</v>
      </c>
      <c r="H203" s="192">
        <v>232.65</v>
      </c>
      <c r="I203" s="193"/>
      <c r="J203" s="194">
        <f>ROUND(I203*H203,2)</f>
        <v>0</v>
      </c>
      <c r="K203" s="195"/>
      <c r="L203" s="40"/>
      <c r="M203" s="196" t="s">
        <v>1</v>
      </c>
      <c r="N203" s="197" t="s">
        <v>42</v>
      </c>
      <c r="O203" s="72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140</v>
      </c>
      <c r="AT203" s="200" t="s">
        <v>136</v>
      </c>
      <c r="AU203" s="200" t="s">
        <v>87</v>
      </c>
      <c r="AY203" s="18" t="s">
        <v>134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85</v>
      </c>
      <c r="BK203" s="201">
        <f>ROUND(I203*H203,2)</f>
        <v>0</v>
      </c>
      <c r="BL203" s="18" t="s">
        <v>140</v>
      </c>
      <c r="BM203" s="200" t="s">
        <v>580</v>
      </c>
    </row>
    <row r="204" spans="1:65" s="13" customFormat="1" ht="11.25">
      <c r="B204" s="202"/>
      <c r="C204" s="203"/>
      <c r="D204" s="204" t="s">
        <v>142</v>
      </c>
      <c r="E204" s="205" t="s">
        <v>1</v>
      </c>
      <c r="F204" s="206" t="s">
        <v>805</v>
      </c>
      <c r="G204" s="203"/>
      <c r="H204" s="207">
        <v>232.65</v>
      </c>
      <c r="I204" s="208"/>
      <c r="J204" s="203"/>
      <c r="K204" s="203"/>
      <c r="L204" s="209"/>
      <c r="M204" s="210"/>
      <c r="N204" s="211"/>
      <c r="O204" s="211"/>
      <c r="P204" s="211"/>
      <c r="Q204" s="211"/>
      <c r="R204" s="211"/>
      <c r="S204" s="211"/>
      <c r="T204" s="212"/>
      <c r="AT204" s="213" t="s">
        <v>142</v>
      </c>
      <c r="AU204" s="213" t="s">
        <v>87</v>
      </c>
      <c r="AV204" s="13" t="s">
        <v>87</v>
      </c>
      <c r="AW204" s="13" t="s">
        <v>32</v>
      </c>
      <c r="AX204" s="13" t="s">
        <v>85</v>
      </c>
      <c r="AY204" s="213" t="s">
        <v>134</v>
      </c>
    </row>
    <row r="205" spans="1:65" s="2" customFormat="1" ht="21.75" customHeight="1">
      <c r="A205" s="35"/>
      <c r="B205" s="36"/>
      <c r="C205" s="188" t="s">
        <v>235</v>
      </c>
      <c r="D205" s="188" t="s">
        <v>136</v>
      </c>
      <c r="E205" s="189" t="s">
        <v>582</v>
      </c>
      <c r="F205" s="190" t="s">
        <v>583</v>
      </c>
      <c r="G205" s="191" t="s">
        <v>168</v>
      </c>
      <c r="H205" s="192">
        <v>150.47999999999999</v>
      </c>
      <c r="I205" s="193"/>
      <c r="J205" s="194">
        <f>ROUND(I205*H205,2)</f>
        <v>0</v>
      </c>
      <c r="K205" s="195"/>
      <c r="L205" s="40"/>
      <c r="M205" s="196" t="s">
        <v>1</v>
      </c>
      <c r="N205" s="197" t="s">
        <v>42</v>
      </c>
      <c r="O205" s="72"/>
      <c r="P205" s="198">
        <f>O205*H205</f>
        <v>0</v>
      </c>
      <c r="Q205" s="198">
        <v>0</v>
      </c>
      <c r="R205" s="198">
        <f>Q205*H205</f>
        <v>0</v>
      </c>
      <c r="S205" s="198">
        <v>0</v>
      </c>
      <c r="T205" s="19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0" t="s">
        <v>140</v>
      </c>
      <c r="AT205" s="200" t="s">
        <v>136</v>
      </c>
      <c r="AU205" s="200" t="s">
        <v>87</v>
      </c>
      <c r="AY205" s="18" t="s">
        <v>134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18" t="s">
        <v>85</v>
      </c>
      <c r="BK205" s="201">
        <f>ROUND(I205*H205,2)</f>
        <v>0</v>
      </c>
      <c r="BL205" s="18" t="s">
        <v>140</v>
      </c>
      <c r="BM205" s="200" t="s">
        <v>584</v>
      </c>
    </row>
    <row r="206" spans="1:65" s="2" customFormat="1" ht="21.75" customHeight="1">
      <c r="A206" s="35"/>
      <c r="B206" s="36"/>
      <c r="C206" s="188" t="s">
        <v>240</v>
      </c>
      <c r="D206" s="188" t="s">
        <v>136</v>
      </c>
      <c r="E206" s="189" t="s">
        <v>241</v>
      </c>
      <c r="F206" s="190" t="s">
        <v>242</v>
      </c>
      <c r="G206" s="191" t="s">
        <v>168</v>
      </c>
      <c r="H206" s="192">
        <v>232.64</v>
      </c>
      <c r="I206" s="193"/>
      <c r="J206" s="194">
        <f>ROUND(I206*H206,2)</f>
        <v>0</v>
      </c>
      <c r="K206" s="195"/>
      <c r="L206" s="40"/>
      <c r="M206" s="196" t="s">
        <v>1</v>
      </c>
      <c r="N206" s="197" t="s">
        <v>42</v>
      </c>
      <c r="O206" s="72"/>
      <c r="P206" s="198">
        <f>O206*H206</f>
        <v>0</v>
      </c>
      <c r="Q206" s="198">
        <v>0</v>
      </c>
      <c r="R206" s="198">
        <f>Q206*H206</f>
        <v>0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140</v>
      </c>
      <c r="AT206" s="200" t="s">
        <v>136</v>
      </c>
      <c r="AU206" s="200" t="s">
        <v>87</v>
      </c>
      <c r="AY206" s="18" t="s">
        <v>134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85</v>
      </c>
      <c r="BK206" s="201">
        <f>ROUND(I206*H206,2)</f>
        <v>0</v>
      </c>
      <c r="BL206" s="18" t="s">
        <v>140</v>
      </c>
      <c r="BM206" s="200" t="s">
        <v>585</v>
      </c>
    </row>
    <row r="207" spans="1:65" s="2" customFormat="1" ht="33" customHeight="1">
      <c r="A207" s="35"/>
      <c r="B207" s="36"/>
      <c r="C207" s="188" t="s">
        <v>244</v>
      </c>
      <c r="D207" s="188" t="s">
        <v>136</v>
      </c>
      <c r="E207" s="189" t="s">
        <v>245</v>
      </c>
      <c r="F207" s="190" t="s">
        <v>246</v>
      </c>
      <c r="G207" s="191" t="s">
        <v>247</v>
      </c>
      <c r="H207" s="192">
        <v>407.12</v>
      </c>
      <c r="I207" s="193"/>
      <c r="J207" s="194">
        <f>ROUND(I207*H207,2)</f>
        <v>0</v>
      </c>
      <c r="K207" s="195"/>
      <c r="L207" s="40"/>
      <c r="M207" s="196" t="s">
        <v>1</v>
      </c>
      <c r="N207" s="197" t="s">
        <v>42</v>
      </c>
      <c r="O207" s="72"/>
      <c r="P207" s="198">
        <f>O207*H207</f>
        <v>0</v>
      </c>
      <c r="Q207" s="198">
        <v>0</v>
      </c>
      <c r="R207" s="198">
        <f>Q207*H207</f>
        <v>0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140</v>
      </c>
      <c r="AT207" s="200" t="s">
        <v>136</v>
      </c>
      <c r="AU207" s="200" t="s">
        <v>87</v>
      </c>
      <c r="AY207" s="18" t="s">
        <v>134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85</v>
      </c>
      <c r="BK207" s="201">
        <f>ROUND(I207*H207,2)</f>
        <v>0</v>
      </c>
      <c r="BL207" s="18" t="s">
        <v>140</v>
      </c>
      <c r="BM207" s="200" t="s">
        <v>586</v>
      </c>
    </row>
    <row r="208" spans="1:65" s="13" customFormat="1" ht="11.25">
      <c r="B208" s="202"/>
      <c r="C208" s="203"/>
      <c r="D208" s="204" t="s">
        <v>142</v>
      </c>
      <c r="E208" s="205" t="s">
        <v>1</v>
      </c>
      <c r="F208" s="206" t="s">
        <v>806</v>
      </c>
      <c r="G208" s="203"/>
      <c r="H208" s="207">
        <v>407.12</v>
      </c>
      <c r="I208" s="208"/>
      <c r="J208" s="203"/>
      <c r="K208" s="203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142</v>
      </c>
      <c r="AU208" s="213" t="s">
        <v>87</v>
      </c>
      <c r="AV208" s="13" t="s">
        <v>87</v>
      </c>
      <c r="AW208" s="13" t="s">
        <v>32</v>
      </c>
      <c r="AX208" s="13" t="s">
        <v>85</v>
      </c>
      <c r="AY208" s="213" t="s">
        <v>134</v>
      </c>
    </row>
    <row r="209" spans="1:65" s="2" customFormat="1" ht="21.75" customHeight="1">
      <c r="A209" s="35"/>
      <c r="B209" s="36"/>
      <c r="C209" s="188" t="s">
        <v>250</v>
      </c>
      <c r="D209" s="188" t="s">
        <v>136</v>
      </c>
      <c r="E209" s="189" t="s">
        <v>254</v>
      </c>
      <c r="F209" s="190" t="s">
        <v>255</v>
      </c>
      <c r="G209" s="191" t="s">
        <v>168</v>
      </c>
      <c r="H209" s="192">
        <v>242.26499999999999</v>
      </c>
      <c r="I209" s="193"/>
      <c r="J209" s="194">
        <f>ROUND(I209*H209,2)</f>
        <v>0</v>
      </c>
      <c r="K209" s="195"/>
      <c r="L209" s="40"/>
      <c r="M209" s="196" t="s">
        <v>1</v>
      </c>
      <c r="N209" s="197" t="s">
        <v>42</v>
      </c>
      <c r="O209" s="72"/>
      <c r="P209" s="198">
        <f>O209*H209</f>
        <v>0</v>
      </c>
      <c r="Q209" s="198">
        <v>0</v>
      </c>
      <c r="R209" s="198">
        <f>Q209*H209</f>
        <v>0</v>
      </c>
      <c r="S209" s="198">
        <v>0</v>
      </c>
      <c r="T209" s="199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0" t="s">
        <v>140</v>
      </c>
      <c r="AT209" s="200" t="s">
        <v>136</v>
      </c>
      <c r="AU209" s="200" t="s">
        <v>87</v>
      </c>
      <c r="AY209" s="18" t="s">
        <v>134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18" t="s">
        <v>85</v>
      </c>
      <c r="BK209" s="201">
        <f>ROUND(I209*H209,2)</f>
        <v>0</v>
      </c>
      <c r="BL209" s="18" t="s">
        <v>140</v>
      </c>
      <c r="BM209" s="200" t="s">
        <v>588</v>
      </c>
    </row>
    <row r="210" spans="1:65" s="13" customFormat="1" ht="11.25">
      <c r="B210" s="202"/>
      <c r="C210" s="203"/>
      <c r="D210" s="204" t="s">
        <v>142</v>
      </c>
      <c r="E210" s="205" t="s">
        <v>1</v>
      </c>
      <c r="F210" s="206" t="s">
        <v>807</v>
      </c>
      <c r="G210" s="203"/>
      <c r="H210" s="207">
        <v>375.82</v>
      </c>
      <c r="I210" s="208"/>
      <c r="J210" s="203"/>
      <c r="K210" s="203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142</v>
      </c>
      <c r="AU210" s="213" t="s">
        <v>87</v>
      </c>
      <c r="AV210" s="13" t="s">
        <v>87</v>
      </c>
      <c r="AW210" s="13" t="s">
        <v>32</v>
      </c>
      <c r="AX210" s="13" t="s">
        <v>77</v>
      </c>
      <c r="AY210" s="213" t="s">
        <v>134</v>
      </c>
    </row>
    <row r="211" spans="1:65" s="13" customFormat="1" ht="45">
      <c r="B211" s="202"/>
      <c r="C211" s="203"/>
      <c r="D211" s="204" t="s">
        <v>142</v>
      </c>
      <c r="E211" s="205" t="s">
        <v>1</v>
      </c>
      <c r="F211" s="206" t="s">
        <v>808</v>
      </c>
      <c r="G211" s="203"/>
      <c r="H211" s="207">
        <v>-133.55500000000001</v>
      </c>
      <c r="I211" s="208"/>
      <c r="J211" s="203"/>
      <c r="K211" s="203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142</v>
      </c>
      <c r="AU211" s="213" t="s">
        <v>87</v>
      </c>
      <c r="AV211" s="13" t="s">
        <v>87</v>
      </c>
      <c r="AW211" s="13" t="s">
        <v>32</v>
      </c>
      <c r="AX211" s="13" t="s">
        <v>77</v>
      </c>
      <c r="AY211" s="213" t="s">
        <v>134</v>
      </c>
    </row>
    <row r="212" spans="1:65" s="14" customFormat="1" ht="11.25">
      <c r="B212" s="214"/>
      <c r="C212" s="215"/>
      <c r="D212" s="204" t="s">
        <v>142</v>
      </c>
      <c r="E212" s="216" t="s">
        <v>1</v>
      </c>
      <c r="F212" s="217" t="s">
        <v>158</v>
      </c>
      <c r="G212" s="215"/>
      <c r="H212" s="218">
        <v>242.26499999999999</v>
      </c>
      <c r="I212" s="219"/>
      <c r="J212" s="215"/>
      <c r="K212" s="215"/>
      <c r="L212" s="220"/>
      <c r="M212" s="221"/>
      <c r="N212" s="222"/>
      <c r="O212" s="222"/>
      <c r="P212" s="222"/>
      <c r="Q212" s="222"/>
      <c r="R212" s="222"/>
      <c r="S212" s="222"/>
      <c r="T212" s="223"/>
      <c r="AT212" s="224" t="s">
        <v>142</v>
      </c>
      <c r="AU212" s="224" t="s">
        <v>87</v>
      </c>
      <c r="AV212" s="14" t="s">
        <v>140</v>
      </c>
      <c r="AW212" s="14" t="s">
        <v>32</v>
      </c>
      <c r="AX212" s="14" t="s">
        <v>85</v>
      </c>
      <c r="AY212" s="224" t="s">
        <v>134</v>
      </c>
    </row>
    <row r="213" spans="1:65" s="2" customFormat="1" ht="21.75" customHeight="1">
      <c r="A213" s="35"/>
      <c r="B213" s="36"/>
      <c r="C213" s="188" t="s">
        <v>7</v>
      </c>
      <c r="D213" s="188" t="s">
        <v>136</v>
      </c>
      <c r="E213" s="189" t="s">
        <v>809</v>
      </c>
      <c r="F213" s="190" t="s">
        <v>810</v>
      </c>
      <c r="G213" s="191" t="s">
        <v>168</v>
      </c>
      <c r="H213" s="192">
        <v>61.66</v>
      </c>
      <c r="I213" s="193"/>
      <c r="J213" s="194">
        <f>ROUND(I213*H213,2)</f>
        <v>0</v>
      </c>
      <c r="K213" s="195"/>
      <c r="L213" s="40"/>
      <c r="M213" s="196" t="s">
        <v>1</v>
      </c>
      <c r="N213" s="197" t="s">
        <v>42</v>
      </c>
      <c r="O213" s="72"/>
      <c r="P213" s="198">
        <f>O213*H213</f>
        <v>0</v>
      </c>
      <c r="Q213" s="198">
        <v>0</v>
      </c>
      <c r="R213" s="198">
        <f>Q213*H213</f>
        <v>0</v>
      </c>
      <c r="S213" s="198">
        <v>0</v>
      </c>
      <c r="T213" s="19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0" t="s">
        <v>140</v>
      </c>
      <c r="AT213" s="200" t="s">
        <v>136</v>
      </c>
      <c r="AU213" s="200" t="s">
        <v>87</v>
      </c>
      <c r="AY213" s="18" t="s">
        <v>134</v>
      </c>
      <c r="BE213" s="201">
        <f>IF(N213="základní",J213,0)</f>
        <v>0</v>
      </c>
      <c r="BF213" s="201">
        <f>IF(N213="snížená",J213,0)</f>
        <v>0</v>
      </c>
      <c r="BG213" s="201">
        <f>IF(N213="zákl. přenesená",J213,0)</f>
        <v>0</v>
      </c>
      <c r="BH213" s="201">
        <f>IF(N213="sníž. přenesená",J213,0)</f>
        <v>0</v>
      </c>
      <c r="BI213" s="201">
        <f>IF(N213="nulová",J213,0)</f>
        <v>0</v>
      </c>
      <c r="BJ213" s="18" t="s">
        <v>85</v>
      </c>
      <c r="BK213" s="201">
        <f>ROUND(I213*H213,2)</f>
        <v>0</v>
      </c>
      <c r="BL213" s="18" t="s">
        <v>140</v>
      </c>
      <c r="BM213" s="200" t="s">
        <v>811</v>
      </c>
    </row>
    <row r="214" spans="1:65" s="13" customFormat="1" ht="11.25">
      <c r="B214" s="202"/>
      <c r="C214" s="203"/>
      <c r="D214" s="204" t="s">
        <v>142</v>
      </c>
      <c r="E214" s="205" t="s">
        <v>1</v>
      </c>
      <c r="F214" s="206" t="s">
        <v>812</v>
      </c>
      <c r="G214" s="203"/>
      <c r="H214" s="207">
        <v>160.75</v>
      </c>
      <c r="I214" s="208"/>
      <c r="J214" s="203"/>
      <c r="K214" s="203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142</v>
      </c>
      <c r="AU214" s="213" t="s">
        <v>87</v>
      </c>
      <c r="AV214" s="13" t="s">
        <v>87</v>
      </c>
      <c r="AW214" s="13" t="s">
        <v>32</v>
      </c>
      <c r="AX214" s="13" t="s">
        <v>77</v>
      </c>
      <c r="AY214" s="213" t="s">
        <v>134</v>
      </c>
    </row>
    <row r="215" spans="1:65" s="13" customFormat="1" ht="11.25">
      <c r="B215" s="202"/>
      <c r="C215" s="203"/>
      <c r="D215" s="204" t="s">
        <v>142</v>
      </c>
      <c r="E215" s="205" t="s">
        <v>1</v>
      </c>
      <c r="F215" s="206" t="s">
        <v>813</v>
      </c>
      <c r="G215" s="203"/>
      <c r="H215" s="207">
        <v>-99.09</v>
      </c>
      <c r="I215" s="208"/>
      <c r="J215" s="203"/>
      <c r="K215" s="203"/>
      <c r="L215" s="209"/>
      <c r="M215" s="210"/>
      <c r="N215" s="211"/>
      <c r="O215" s="211"/>
      <c r="P215" s="211"/>
      <c r="Q215" s="211"/>
      <c r="R215" s="211"/>
      <c r="S215" s="211"/>
      <c r="T215" s="212"/>
      <c r="AT215" s="213" t="s">
        <v>142</v>
      </c>
      <c r="AU215" s="213" t="s">
        <v>87</v>
      </c>
      <c r="AV215" s="13" t="s">
        <v>87</v>
      </c>
      <c r="AW215" s="13" t="s">
        <v>32</v>
      </c>
      <c r="AX215" s="13" t="s">
        <v>77</v>
      </c>
      <c r="AY215" s="213" t="s">
        <v>134</v>
      </c>
    </row>
    <row r="216" spans="1:65" s="14" customFormat="1" ht="11.25">
      <c r="B216" s="214"/>
      <c r="C216" s="215"/>
      <c r="D216" s="204" t="s">
        <v>142</v>
      </c>
      <c r="E216" s="216" t="s">
        <v>1</v>
      </c>
      <c r="F216" s="217" t="s">
        <v>158</v>
      </c>
      <c r="G216" s="215"/>
      <c r="H216" s="218">
        <v>61.66</v>
      </c>
      <c r="I216" s="219"/>
      <c r="J216" s="215"/>
      <c r="K216" s="215"/>
      <c r="L216" s="220"/>
      <c r="M216" s="221"/>
      <c r="N216" s="222"/>
      <c r="O216" s="222"/>
      <c r="P216" s="222"/>
      <c r="Q216" s="222"/>
      <c r="R216" s="222"/>
      <c r="S216" s="222"/>
      <c r="T216" s="223"/>
      <c r="AT216" s="224" t="s">
        <v>142</v>
      </c>
      <c r="AU216" s="224" t="s">
        <v>87</v>
      </c>
      <c r="AV216" s="14" t="s">
        <v>140</v>
      </c>
      <c r="AW216" s="14" t="s">
        <v>32</v>
      </c>
      <c r="AX216" s="14" t="s">
        <v>85</v>
      </c>
      <c r="AY216" s="224" t="s">
        <v>134</v>
      </c>
    </row>
    <row r="217" spans="1:65" s="2" customFormat="1" ht="21.75" customHeight="1">
      <c r="A217" s="35"/>
      <c r="B217" s="36"/>
      <c r="C217" s="188" t="s">
        <v>259</v>
      </c>
      <c r="D217" s="188" t="s">
        <v>136</v>
      </c>
      <c r="E217" s="189" t="s">
        <v>260</v>
      </c>
      <c r="F217" s="190" t="s">
        <v>261</v>
      </c>
      <c r="G217" s="191" t="s">
        <v>168</v>
      </c>
      <c r="H217" s="192">
        <v>150.47999999999999</v>
      </c>
      <c r="I217" s="193"/>
      <c r="J217" s="194">
        <f>ROUND(I217*H217,2)</f>
        <v>0</v>
      </c>
      <c r="K217" s="195"/>
      <c r="L217" s="40"/>
      <c r="M217" s="196" t="s">
        <v>1</v>
      </c>
      <c r="N217" s="197" t="s">
        <v>42</v>
      </c>
      <c r="O217" s="72"/>
      <c r="P217" s="198">
        <f>O217*H217</f>
        <v>0</v>
      </c>
      <c r="Q217" s="198">
        <v>0</v>
      </c>
      <c r="R217" s="198">
        <f>Q217*H217</f>
        <v>0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140</v>
      </c>
      <c r="AT217" s="200" t="s">
        <v>136</v>
      </c>
      <c r="AU217" s="200" t="s">
        <v>87</v>
      </c>
      <c r="AY217" s="18" t="s">
        <v>134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85</v>
      </c>
      <c r="BK217" s="201">
        <f>ROUND(I217*H217,2)</f>
        <v>0</v>
      </c>
      <c r="BL217" s="18" t="s">
        <v>140</v>
      </c>
      <c r="BM217" s="200" t="s">
        <v>591</v>
      </c>
    </row>
    <row r="218" spans="1:65" s="2" customFormat="1" ht="21.75" customHeight="1">
      <c r="A218" s="35"/>
      <c r="B218" s="36"/>
      <c r="C218" s="188" t="s">
        <v>263</v>
      </c>
      <c r="D218" s="188" t="s">
        <v>136</v>
      </c>
      <c r="E218" s="189" t="s">
        <v>592</v>
      </c>
      <c r="F218" s="190" t="s">
        <v>593</v>
      </c>
      <c r="G218" s="191" t="s">
        <v>139</v>
      </c>
      <c r="H218" s="192">
        <v>155.21</v>
      </c>
      <c r="I218" s="193"/>
      <c r="J218" s="194">
        <f>ROUND(I218*H218,2)</f>
        <v>0</v>
      </c>
      <c r="K218" s="195"/>
      <c r="L218" s="40"/>
      <c r="M218" s="196" t="s">
        <v>1</v>
      </c>
      <c r="N218" s="197" t="s">
        <v>42</v>
      </c>
      <c r="O218" s="72"/>
      <c r="P218" s="198">
        <f>O218*H218</f>
        <v>0</v>
      </c>
      <c r="Q218" s="198">
        <v>0</v>
      </c>
      <c r="R218" s="198">
        <f>Q218*H218</f>
        <v>0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140</v>
      </c>
      <c r="AT218" s="200" t="s">
        <v>136</v>
      </c>
      <c r="AU218" s="200" t="s">
        <v>87</v>
      </c>
      <c r="AY218" s="18" t="s">
        <v>134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85</v>
      </c>
      <c r="BK218" s="201">
        <f>ROUND(I218*H218,2)</f>
        <v>0</v>
      </c>
      <c r="BL218" s="18" t="s">
        <v>140</v>
      </c>
      <c r="BM218" s="200" t="s">
        <v>594</v>
      </c>
    </row>
    <row r="219" spans="1:65" s="2" customFormat="1" ht="21.75" customHeight="1">
      <c r="A219" s="35"/>
      <c r="B219" s="36"/>
      <c r="C219" s="188" t="s">
        <v>269</v>
      </c>
      <c r="D219" s="188" t="s">
        <v>136</v>
      </c>
      <c r="E219" s="189" t="s">
        <v>595</v>
      </c>
      <c r="F219" s="190" t="s">
        <v>596</v>
      </c>
      <c r="G219" s="191" t="s">
        <v>139</v>
      </c>
      <c r="H219" s="192">
        <v>155.21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42</v>
      </c>
      <c r="O219" s="72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140</v>
      </c>
      <c r="AT219" s="200" t="s">
        <v>136</v>
      </c>
      <c r="AU219" s="200" t="s">
        <v>87</v>
      </c>
      <c r="AY219" s="18" t="s">
        <v>134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85</v>
      </c>
      <c r="BK219" s="201">
        <f>ROUND(I219*H219,2)</f>
        <v>0</v>
      </c>
      <c r="BL219" s="18" t="s">
        <v>140</v>
      </c>
      <c r="BM219" s="200" t="s">
        <v>597</v>
      </c>
    </row>
    <row r="220" spans="1:65" s="2" customFormat="1" ht="16.5" customHeight="1">
      <c r="A220" s="35"/>
      <c r="B220" s="36"/>
      <c r="C220" s="246" t="s">
        <v>276</v>
      </c>
      <c r="D220" s="246" t="s">
        <v>264</v>
      </c>
      <c r="E220" s="247" t="s">
        <v>598</v>
      </c>
      <c r="F220" s="248" t="s">
        <v>599</v>
      </c>
      <c r="G220" s="249" t="s">
        <v>600</v>
      </c>
      <c r="H220" s="250">
        <v>1.9179999999999999</v>
      </c>
      <c r="I220" s="251"/>
      <c r="J220" s="252">
        <f>ROUND(I220*H220,2)</f>
        <v>0</v>
      </c>
      <c r="K220" s="253"/>
      <c r="L220" s="254"/>
      <c r="M220" s="255" t="s">
        <v>1</v>
      </c>
      <c r="N220" s="256" t="s">
        <v>42</v>
      </c>
      <c r="O220" s="72"/>
      <c r="P220" s="198">
        <f>O220*H220</f>
        <v>0</v>
      </c>
      <c r="Q220" s="198">
        <v>1E-3</v>
      </c>
      <c r="R220" s="198">
        <f>Q220*H220</f>
        <v>1.918E-3</v>
      </c>
      <c r="S220" s="198">
        <v>0</v>
      </c>
      <c r="T220" s="19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0" t="s">
        <v>184</v>
      </c>
      <c r="AT220" s="200" t="s">
        <v>264</v>
      </c>
      <c r="AU220" s="200" t="s">
        <v>87</v>
      </c>
      <c r="AY220" s="18" t="s">
        <v>134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8" t="s">
        <v>85</v>
      </c>
      <c r="BK220" s="201">
        <f>ROUND(I220*H220,2)</f>
        <v>0</v>
      </c>
      <c r="BL220" s="18" t="s">
        <v>140</v>
      </c>
      <c r="BM220" s="200" t="s">
        <v>601</v>
      </c>
    </row>
    <row r="221" spans="1:65" s="13" customFormat="1" ht="11.25">
      <c r="B221" s="202"/>
      <c r="C221" s="203"/>
      <c r="D221" s="204" t="s">
        <v>142</v>
      </c>
      <c r="E221" s="205" t="s">
        <v>1</v>
      </c>
      <c r="F221" s="206" t="s">
        <v>814</v>
      </c>
      <c r="G221" s="203"/>
      <c r="H221" s="207">
        <v>1.9179999999999999</v>
      </c>
      <c r="I221" s="208"/>
      <c r="J221" s="203"/>
      <c r="K221" s="203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142</v>
      </c>
      <c r="AU221" s="213" t="s">
        <v>87</v>
      </c>
      <c r="AV221" s="13" t="s">
        <v>87</v>
      </c>
      <c r="AW221" s="13" t="s">
        <v>32</v>
      </c>
      <c r="AX221" s="13" t="s">
        <v>85</v>
      </c>
      <c r="AY221" s="213" t="s">
        <v>134</v>
      </c>
    </row>
    <row r="222" spans="1:65" s="2" customFormat="1" ht="16.5" customHeight="1">
      <c r="A222" s="35"/>
      <c r="B222" s="36"/>
      <c r="C222" s="246" t="s">
        <v>280</v>
      </c>
      <c r="D222" s="246" t="s">
        <v>264</v>
      </c>
      <c r="E222" s="247" t="s">
        <v>265</v>
      </c>
      <c r="F222" s="248" t="s">
        <v>266</v>
      </c>
      <c r="G222" s="249" t="s">
        <v>247</v>
      </c>
      <c r="H222" s="250">
        <v>255.816</v>
      </c>
      <c r="I222" s="251"/>
      <c r="J222" s="252">
        <f>ROUND(I222*H222,2)</f>
        <v>0</v>
      </c>
      <c r="K222" s="253"/>
      <c r="L222" s="254"/>
      <c r="M222" s="255" t="s">
        <v>1</v>
      </c>
      <c r="N222" s="256" t="s">
        <v>42</v>
      </c>
      <c r="O222" s="72"/>
      <c r="P222" s="198">
        <f>O222*H222</f>
        <v>0</v>
      </c>
      <c r="Q222" s="198">
        <v>1</v>
      </c>
      <c r="R222" s="198">
        <f>Q222*H222</f>
        <v>255.816</v>
      </c>
      <c r="S222" s="198">
        <v>0</v>
      </c>
      <c r="T222" s="19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184</v>
      </c>
      <c r="AT222" s="200" t="s">
        <v>264</v>
      </c>
      <c r="AU222" s="200" t="s">
        <v>87</v>
      </c>
      <c r="AY222" s="18" t="s">
        <v>134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8" t="s">
        <v>85</v>
      </c>
      <c r="BK222" s="201">
        <f>ROUND(I222*H222,2)</f>
        <v>0</v>
      </c>
      <c r="BL222" s="18" t="s">
        <v>140</v>
      </c>
      <c r="BM222" s="200" t="s">
        <v>603</v>
      </c>
    </row>
    <row r="223" spans="1:65" s="13" customFormat="1" ht="11.25">
      <c r="B223" s="202"/>
      <c r="C223" s="203"/>
      <c r="D223" s="204" t="s">
        <v>142</v>
      </c>
      <c r="E223" s="205" t="s">
        <v>1</v>
      </c>
      <c r="F223" s="206" t="s">
        <v>815</v>
      </c>
      <c r="G223" s="203"/>
      <c r="H223" s="207">
        <v>255.816</v>
      </c>
      <c r="I223" s="208"/>
      <c r="J223" s="203"/>
      <c r="K223" s="203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142</v>
      </c>
      <c r="AU223" s="213" t="s">
        <v>87</v>
      </c>
      <c r="AV223" s="13" t="s">
        <v>87</v>
      </c>
      <c r="AW223" s="13" t="s">
        <v>32</v>
      </c>
      <c r="AX223" s="13" t="s">
        <v>85</v>
      </c>
      <c r="AY223" s="213" t="s">
        <v>134</v>
      </c>
    </row>
    <row r="224" spans="1:65" s="2" customFormat="1" ht="21.75" customHeight="1">
      <c r="A224" s="35"/>
      <c r="B224" s="36"/>
      <c r="C224" s="188" t="s">
        <v>284</v>
      </c>
      <c r="D224" s="188" t="s">
        <v>136</v>
      </c>
      <c r="E224" s="189" t="s">
        <v>605</v>
      </c>
      <c r="F224" s="190" t="s">
        <v>606</v>
      </c>
      <c r="G224" s="191" t="s">
        <v>139</v>
      </c>
      <c r="H224" s="192">
        <v>155.21</v>
      </c>
      <c r="I224" s="193"/>
      <c r="J224" s="194">
        <f>ROUND(I224*H224,2)</f>
        <v>0</v>
      </c>
      <c r="K224" s="195"/>
      <c r="L224" s="40"/>
      <c r="M224" s="196" t="s">
        <v>1</v>
      </c>
      <c r="N224" s="197" t="s">
        <v>42</v>
      </c>
      <c r="O224" s="72"/>
      <c r="P224" s="198">
        <f>O224*H224</f>
        <v>0</v>
      </c>
      <c r="Q224" s="198">
        <v>0</v>
      </c>
      <c r="R224" s="198">
        <f>Q224*H224</f>
        <v>0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140</v>
      </c>
      <c r="AT224" s="200" t="s">
        <v>136</v>
      </c>
      <c r="AU224" s="200" t="s">
        <v>87</v>
      </c>
      <c r="AY224" s="18" t="s">
        <v>134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18" t="s">
        <v>85</v>
      </c>
      <c r="BK224" s="201">
        <f>ROUND(I224*H224,2)</f>
        <v>0</v>
      </c>
      <c r="BL224" s="18" t="s">
        <v>140</v>
      </c>
      <c r="BM224" s="200" t="s">
        <v>607</v>
      </c>
    </row>
    <row r="225" spans="1:65" s="2" customFormat="1" ht="21.75" customHeight="1">
      <c r="A225" s="35"/>
      <c r="B225" s="36"/>
      <c r="C225" s="188" t="s">
        <v>288</v>
      </c>
      <c r="D225" s="188" t="s">
        <v>136</v>
      </c>
      <c r="E225" s="189" t="s">
        <v>270</v>
      </c>
      <c r="F225" s="190" t="s">
        <v>271</v>
      </c>
      <c r="G225" s="191" t="s">
        <v>139</v>
      </c>
      <c r="H225" s="192">
        <v>272.08</v>
      </c>
      <c r="I225" s="193"/>
      <c r="J225" s="194">
        <f>ROUND(I225*H225,2)</f>
        <v>0</v>
      </c>
      <c r="K225" s="195"/>
      <c r="L225" s="40"/>
      <c r="M225" s="196" t="s">
        <v>1</v>
      </c>
      <c r="N225" s="197" t="s">
        <v>42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140</v>
      </c>
      <c r="AT225" s="200" t="s">
        <v>136</v>
      </c>
      <c r="AU225" s="200" t="s">
        <v>87</v>
      </c>
      <c r="AY225" s="18" t="s">
        <v>134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85</v>
      </c>
      <c r="BK225" s="201">
        <f>ROUND(I225*H225,2)</f>
        <v>0</v>
      </c>
      <c r="BL225" s="18" t="s">
        <v>140</v>
      </c>
      <c r="BM225" s="200" t="s">
        <v>608</v>
      </c>
    </row>
    <row r="226" spans="1:65" s="13" customFormat="1" ht="11.25">
      <c r="B226" s="202"/>
      <c r="C226" s="203"/>
      <c r="D226" s="204" t="s">
        <v>142</v>
      </c>
      <c r="E226" s="205" t="s">
        <v>1</v>
      </c>
      <c r="F226" s="206" t="s">
        <v>816</v>
      </c>
      <c r="G226" s="203"/>
      <c r="H226" s="207">
        <v>272.08</v>
      </c>
      <c r="I226" s="208"/>
      <c r="J226" s="203"/>
      <c r="K226" s="203"/>
      <c r="L226" s="209"/>
      <c r="M226" s="210"/>
      <c r="N226" s="211"/>
      <c r="O226" s="211"/>
      <c r="P226" s="211"/>
      <c r="Q226" s="211"/>
      <c r="R226" s="211"/>
      <c r="S226" s="211"/>
      <c r="T226" s="212"/>
      <c r="AT226" s="213" t="s">
        <v>142</v>
      </c>
      <c r="AU226" s="213" t="s">
        <v>87</v>
      </c>
      <c r="AV226" s="13" t="s">
        <v>87</v>
      </c>
      <c r="AW226" s="13" t="s">
        <v>32</v>
      </c>
      <c r="AX226" s="13" t="s">
        <v>85</v>
      </c>
      <c r="AY226" s="213" t="s">
        <v>134</v>
      </c>
    </row>
    <row r="227" spans="1:65" s="2" customFormat="1" ht="21.75" customHeight="1">
      <c r="A227" s="35"/>
      <c r="B227" s="36"/>
      <c r="C227" s="188" t="s">
        <v>294</v>
      </c>
      <c r="D227" s="188" t="s">
        <v>136</v>
      </c>
      <c r="E227" s="189" t="s">
        <v>277</v>
      </c>
      <c r="F227" s="190" t="s">
        <v>278</v>
      </c>
      <c r="G227" s="191" t="s">
        <v>168</v>
      </c>
      <c r="H227" s="192">
        <v>536.57000000000005</v>
      </c>
      <c r="I227" s="193"/>
      <c r="J227" s="194">
        <f>ROUND(I227*H227,2)</f>
        <v>0</v>
      </c>
      <c r="K227" s="195"/>
      <c r="L227" s="40"/>
      <c r="M227" s="196" t="s">
        <v>1</v>
      </c>
      <c r="N227" s="197" t="s">
        <v>42</v>
      </c>
      <c r="O227" s="72"/>
      <c r="P227" s="198">
        <f>O227*H227</f>
        <v>0</v>
      </c>
      <c r="Q227" s="198">
        <v>0</v>
      </c>
      <c r="R227" s="198">
        <f>Q227*H227</f>
        <v>0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140</v>
      </c>
      <c r="AT227" s="200" t="s">
        <v>136</v>
      </c>
      <c r="AU227" s="200" t="s">
        <v>87</v>
      </c>
      <c r="AY227" s="18" t="s">
        <v>134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85</v>
      </c>
      <c r="BK227" s="201">
        <f>ROUND(I227*H227,2)</f>
        <v>0</v>
      </c>
      <c r="BL227" s="18" t="s">
        <v>140</v>
      </c>
      <c r="BM227" s="200" t="s">
        <v>612</v>
      </c>
    </row>
    <row r="228" spans="1:65" s="13" customFormat="1" ht="11.25">
      <c r="B228" s="202"/>
      <c r="C228" s="203"/>
      <c r="D228" s="204" t="s">
        <v>142</v>
      </c>
      <c r="E228" s="205" t="s">
        <v>1</v>
      </c>
      <c r="F228" s="206" t="s">
        <v>817</v>
      </c>
      <c r="G228" s="203"/>
      <c r="H228" s="207">
        <v>536.57000000000005</v>
      </c>
      <c r="I228" s="208"/>
      <c r="J228" s="203"/>
      <c r="K228" s="203"/>
      <c r="L228" s="209"/>
      <c r="M228" s="210"/>
      <c r="N228" s="211"/>
      <c r="O228" s="211"/>
      <c r="P228" s="211"/>
      <c r="Q228" s="211"/>
      <c r="R228" s="211"/>
      <c r="S228" s="211"/>
      <c r="T228" s="212"/>
      <c r="AT228" s="213" t="s">
        <v>142</v>
      </c>
      <c r="AU228" s="213" t="s">
        <v>87</v>
      </c>
      <c r="AV228" s="13" t="s">
        <v>87</v>
      </c>
      <c r="AW228" s="13" t="s">
        <v>32</v>
      </c>
      <c r="AX228" s="13" t="s">
        <v>85</v>
      </c>
      <c r="AY228" s="213" t="s">
        <v>134</v>
      </c>
    </row>
    <row r="229" spans="1:65" s="2" customFormat="1" ht="16.5" customHeight="1">
      <c r="A229" s="35"/>
      <c r="B229" s="36"/>
      <c r="C229" s="188" t="s">
        <v>298</v>
      </c>
      <c r="D229" s="188" t="s">
        <v>136</v>
      </c>
      <c r="E229" s="189" t="s">
        <v>281</v>
      </c>
      <c r="F229" s="190" t="s">
        <v>282</v>
      </c>
      <c r="G229" s="191" t="s">
        <v>168</v>
      </c>
      <c r="H229" s="192">
        <v>303.93</v>
      </c>
      <c r="I229" s="193"/>
      <c r="J229" s="194">
        <f>ROUND(I229*H229,2)</f>
        <v>0</v>
      </c>
      <c r="K229" s="195"/>
      <c r="L229" s="40"/>
      <c r="M229" s="196" t="s">
        <v>1</v>
      </c>
      <c r="N229" s="197" t="s">
        <v>42</v>
      </c>
      <c r="O229" s="72"/>
      <c r="P229" s="198">
        <f>O229*H229</f>
        <v>0</v>
      </c>
      <c r="Q229" s="198">
        <v>0</v>
      </c>
      <c r="R229" s="198">
        <f>Q229*H229</f>
        <v>0</v>
      </c>
      <c r="S229" s="198">
        <v>0</v>
      </c>
      <c r="T229" s="19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140</v>
      </c>
      <c r="AT229" s="200" t="s">
        <v>136</v>
      </c>
      <c r="AU229" s="200" t="s">
        <v>87</v>
      </c>
      <c r="AY229" s="18" t="s">
        <v>134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85</v>
      </c>
      <c r="BK229" s="201">
        <f>ROUND(I229*H229,2)</f>
        <v>0</v>
      </c>
      <c r="BL229" s="18" t="s">
        <v>140</v>
      </c>
      <c r="BM229" s="200" t="s">
        <v>613</v>
      </c>
    </row>
    <row r="230" spans="1:65" s="13" customFormat="1" ht="11.25">
      <c r="B230" s="202"/>
      <c r="C230" s="203"/>
      <c r="D230" s="204" t="s">
        <v>142</v>
      </c>
      <c r="E230" s="205" t="s">
        <v>1</v>
      </c>
      <c r="F230" s="206" t="s">
        <v>818</v>
      </c>
      <c r="G230" s="203"/>
      <c r="H230" s="207">
        <v>303.93</v>
      </c>
      <c r="I230" s="208"/>
      <c r="J230" s="203"/>
      <c r="K230" s="203"/>
      <c r="L230" s="209"/>
      <c r="M230" s="210"/>
      <c r="N230" s="211"/>
      <c r="O230" s="211"/>
      <c r="P230" s="211"/>
      <c r="Q230" s="211"/>
      <c r="R230" s="211"/>
      <c r="S230" s="211"/>
      <c r="T230" s="212"/>
      <c r="AT230" s="213" t="s">
        <v>142</v>
      </c>
      <c r="AU230" s="213" t="s">
        <v>87</v>
      </c>
      <c r="AV230" s="13" t="s">
        <v>87</v>
      </c>
      <c r="AW230" s="13" t="s">
        <v>32</v>
      </c>
      <c r="AX230" s="13" t="s">
        <v>85</v>
      </c>
      <c r="AY230" s="213" t="s">
        <v>134</v>
      </c>
    </row>
    <row r="231" spans="1:65" s="12" customFormat="1" ht="22.9" customHeight="1">
      <c r="B231" s="172"/>
      <c r="C231" s="173"/>
      <c r="D231" s="174" t="s">
        <v>76</v>
      </c>
      <c r="E231" s="186" t="s">
        <v>147</v>
      </c>
      <c r="F231" s="186" t="s">
        <v>614</v>
      </c>
      <c r="G231" s="173"/>
      <c r="H231" s="173"/>
      <c r="I231" s="176"/>
      <c r="J231" s="187">
        <f>BK231</f>
        <v>0</v>
      </c>
      <c r="K231" s="173"/>
      <c r="L231" s="178"/>
      <c r="M231" s="179"/>
      <c r="N231" s="180"/>
      <c r="O231" s="180"/>
      <c r="P231" s="181">
        <f>SUM(P232:P233)</f>
        <v>0</v>
      </c>
      <c r="Q231" s="180"/>
      <c r="R231" s="181">
        <f>SUM(R232:R233)</f>
        <v>0</v>
      </c>
      <c r="S231" s="180"/>
      <c r="T231" s="182">
        <f>SUM(T232:T233)</f>
        <v>0</v>
      </c>
      <c r="AR231" s="183" t="s">
        <v>85</v>
      </c>
      <c r="AT231" s="184" t="s">
        <v>76</v>
      </c>
      <c r="AU231" s="184" t="s">
        <v>85</v>
      </c>
      <c r="AY231" s="183" t="s">
        <v>134</v>
      </c>
      <c r="BK231" s="185">
        <f>SUM(BK232:BK233)</f>
        <v>0</v>
      </c>
    </row>
    <row r="232" spans="1:65" s="2" customFormat="1" ht="16.5" customHeight="1">
      <c r="A232" s="35"/>
      <c r="B232" s="36"/>
      <c r="C232" s="188" t="s">
        <v>303</v>
      </c>
      <c r="D232" s="188" t="s">
        <v>136</v>
      </c>
      <c r="E232" s="189" t="s">
        <v>615</v>
      </c>
      <c r="F232" s="190" t="s">
        <v>616</v>
      </c>
      <c r="G232" s="191" t="s">
        <v>150</v>
      </c>
      <c r="H232" s="192">
        <v>250</v>
      </c>
      <c r="I232" s="193"/>
      <c r="J232" s="194">
        <f>ROUND(I232*H232,2)</f>
        <v>0</v>
      </c>
      <c r="K232" s="195"/>
      <c r="L232" s="40"/>
      <c r="M232" s="196" t="s">
        <v>1</v>
      </c>
      <c r="N232" s="197" t="s">
        <v>42</v>
      </c>
      <c r="O232" s="72"/>
      <c r="P232" s="198">
        <f>O232*H232</f>
        <v>0</v>
      </c>
      <c r="Q232" s="198">
        <v>0</v>
      </c>
      <c r="R232" s="198">
        <f>Q232*H232</f>
        <v>0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140</v>
      </c>
      <c r="AT232" s="200" t="s">
        <v>136</v>
      </c>
      <c r="AU232" s="200" t="s">
        <v>87</v>
      </c>
      <c r="AY232" s="18" t="s">
        <v>134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85</v>
      </c>
      <c r="BK232" s="201">
        <f>ROUND(I232*H232,2)</f>
        <v>0</v>
      </c>
      <c r="BL232" s="18" t="s">
        <v>140</v>
      </c>
      <c r="BM232" s="200" t="s">
        <v>617</v>
      </c>
    </row>
    <row r="233" spans="1:65" s="2" customFormat="1" ht="21.75" customHeight="1">
      <c r="A233" s="35"/>
      <c r="B233" s="36"/>
      <c r="C233" s="188" t="s">
        <v>309</v>
      </c>
      <c r="D233" s="188" t="s">
        <v>136</v>
      </c>
      <c r="E233" s="189" t="s">
        <v>618</v>
      </c>
      <c r="F233" s="190" t="s">
        <v>619</v>
      </c>
      <c r="G233" s="191" t="s">
        <v>150</v>
      </c>
      <c r="H233" s="192">
        <v>250</v>
      </c>
      <c r="I233" s="193"/>
      <c r="J233" s="194">
        <f>ROUND(I233*H233,2)</f>
        <v>0</v>
      </c>
      <c r="K233" s="195"/>
      <c r="L233" s="40"/>
      <c r="M233" s="196" t="s">
        <v>1</v>
      </c>
      <c r="N233" s="197" t="s">
        <v>42</v>
      </c>
      <c r="O233" s="72"/>
      <c r="P233" s="198">
        <f>O233*H233</f>
        <v>0</v>
      </c>
      <c r="Q233" s="198">
        <v>0</v>
      </c>
      <c r="R233" s="198">
        <f>Q233*H233</f>
        <v>0</v>
      </c>
      <c r="S233" s="198">
        <v>0</v>
      </c>
      <c r="T233" s="19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0" t="s">
        <v>140</v>
      </c>
      <c r="AT233" s="200" t="s">
        <v>136</v>
      </c>
      <c r="AU233" s="200" t="s">
        <v>87</v>
      </c>
      <c r="AY233" s="18" t="s">
        <v>134</v>
      </c>
      <c r="BE233" s="201">
        <f>IF(N233="základní",J233,0)</f>
        <v>0</v>
      </c>
      <c r="BF233" s="201">
        <f>IF(N233="snížená",J233,0)</f>
        <v>0</v>
      </c>
      <c r="BG233" s="201">
        <f>IF(N233="zákl. přenesená",J233,0)</f>
        <v>0</v>
      </c>
      <c r="BH233" s="201">
        <f>IF(N233="sníž. přenesená",J233,0)</f>
        <v>0</v>
      </c>
      <c r="BI233" s="201">
        <f>IF(N233="nulová",J233,0)</f>
        <v>0</v>
      </c>
      <c r="BJ233" s="18" t="s">
        <v>85</v>
      </c>
      <c r="BK233" s="201">
        <f>ROUND(I233*H233,2)</f>
        <v>0</v>
      </c>
      <c r="BL233" s="18" t="s">
        <v>140</v>
      </c>
      <c r="BM233" s="200" t="s">
        <v>620</v>
      </c>
    </row>
    <row r="234" spans="1:65" s="12" customFormat="1" ht="22.9" customHeight="1">
      <c r="B234" s="172"/>
      <c r="C234" s="173"/>
      <c r="D234" s="174" t="s">
        <v>76</v>
      </c>
      <c r="E234" s="186" t="s">
        <v>140</v>
      </c>
      <c r="F234" s="186" t="s">
        <v>293</v>
      </c>
      <c r="G234" s="173"/>
      <c r="H234" s="173"/>
      <c r="I234" s="176"/>
      <c r="J234" s="187">
        <f>BK234</f>
        <v>0</v>
      </c>
      <c r="K234" s="173"/>
      <c r="L234" s="178"/>
      <c r="M234" s="179"/>
      <c r="N234" s="180"/>
      <c r="O234" s="180"/>
      <c r="P234" s="181">
        <f>SUM(P235:P247)</f>
        <v>0</v>
      </c>
      <c r="Q234" s="180"/>
      <c r="R234" s="181">
        <f>SUM(R235:R247)</f>
        <v>0.46255200000000002</v>
      </c>
      <c r="S234" s="180"/>
      <c r="T234" s="182">
        <f>SUM(T235:T247)</f>
        <v>0</v>
      </c>
      <c r="AR234" s="183" t="s">
        <v>85</v>
      </c>
      <c r="AT234" s="184" t="s">
        <v>76</v>
      </c>
      <c r="AU234" s="184" t="s">
        <v>85</v>
      </c>
      <c r="AY234" s="183" t="s">
        <v>134</v>
      </c>
      <c r="BK234" s="185">
        <f>SUM(BK235:BK247)</f>
        <v>0</v>
      </c>
    </row>
    <row r="235" spans="1:65" s="2" customFormat="1" ht="21.75" customHeight="1">
      <c r="A235" s="35"/>
      <c r="B235" s="36"/>
      <c r="C235" s="188" t="s">
        <v>316</v>
      </c>
      <c r="D235" s="188" t="s">
        <v>136</v>
      </c>
      <c r="E235" s="189" t="s">
        <v>819</v>
      </c>
      <c r="F235" s="190" t="s">
        <v>820</v>
      </c>
      <c r="G235" s="191" t="s">
        <v>139</v>
      </c>
      <c r="H235" s="192">
        <v>1.58</v>
      </c>
      <c r="I235" s="193"/>
      <c r="J235" s="194">
        <f>ROUND(I235*H235,2)</f>
        <v>0</v>
      </c>
      <c r="K235" s="195"/>
      <c r="L235" s="40"/>
      <c r="M235" s="196" t="s">
        <v>1</v>
      </c>
      <c r="N235" s="197" t="s">
        <v>42</v>
      </c>
      <c r="O235" s="72"/>
      <c r="P235" s="198">
        <f>O235*H235</f>
        <v>0</v>
      </c>
      <c r="Q235" s="198">
        <v>0</v>
      </c>
      <c r="R235" s="198">
        <f>Q235*H235</f>
        <v>0</v>
      </c>
      <c r="S235" s="198">
        <v>0</v>
      </c>
      <c r="T235" s="19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0" t="s">
        <v>140</v>
      </c>
      <c r="AT235" s="200" t="s">
        <v>136</v>
      </c>
      <c r="AU235" s="200" t="s">
        <v>87</v>
      </c>
      <c r="AY235" s="18" t="s">
        <v>134</v>
      </c>
      <c r="BE235" s="201">
        <f>IF(N235="základní",J235,0)</f>
        <v>0</v>
      </c>
      <c r="BF235" s="201">
        <f>IF(N235="snížená",J235,0)</f>
        <v>0</v>
      </c>
      <c r="BG235" s="201">
        <f>IF(N235="zákl. přenesená",J235,0)</f>
        <v>0</v>
      </c>
      <c r="BH235" s="201">
        <f>IF(N235="sníž. přenesená",J235,0)</f>
        <v>0</v>
      </c>
      <c r="BI235" s="201">
        <f>IF(N235="nulová",J235,0)</f>
        <v>0</v>
      </c>
      <c r="BJ235" s="18" t="s">
        <v>85</v>
      </c>
      <c r="BK235" s="201">
        <f>ROUND(I235*H235,2)</f>
        <v>0</v>
      </c>
      <c r="BL235" s="18" t="s">
        <v>140</v>
      </c>
      <c r="BM235" s="200" t="s">
        <v>821</v>
      </c>
    </row>
    <row r="236" spans="1:65" s="2" customFormat="1" ht="16.5" customHeight="1">
      <c r="A236" s="35"/>
      <c r="B236" s="36"/>
      <c r="C236" s="188" t="s">
        <v>320</v>
      </c>
      <c r="D236" s="188" t="s">
        <v>136</v>
      </c>
      <c r="E236" s="189" t="s">
        <v>621</v>
      </c>
      <c r="F236" s="190" t="s">
        <v>622</v>
      </c>
      <c r="G236" s="191" t="s">
        <v>168</v>
      </c>
      <c r="H236" s="192">
        <v>9.51</v>
      </c>
      <c r="I236" s="193"/>
      <c r="J236" s="194">
        <f>ROUND(I236*H236,2)</f>
        <v>0</v>
      </c>
      <c r="K236" s="195"/>
      <c r="L236" s="40"/>
      <c r="M236" s="196" t="s">
        <v>1</v>
      </c>
      <c r="N236" s="197" t="s">
        <v>42</v>
      </c>
      <c r="O236" s="72"/>
      <c r="P236" s="198">
        <f>O236*H236</f>
        <v>0</v>
      </c>
      <c r="Q236" s="198">
        <v>0</v>
      </c>
      <c r="R236" s="198">
        <f>Q236*H236</f>
        <v>0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140</v>
      </c>
      <c r="AT236" s="200" t="s">
        <v>136</v>
      </c>
      <c r="AU236" s="200" t="s">
        <v>87</v>
      </c>
      <c r="AY236" s="18" t="s">
        <v>134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85</v>
      </c>
      <c r="BK236" s="201">
        <f>ROUND(I236*H236,2)</f>
        <v>0</v>
      </c>
      <c r="BL236" s="18" t="s">
        <v>140</v>
      </c>
      <c r="BM236" s="200" t="s">
        <v>623</v>
      </c>
    </row>
    <row r="237" spans="1:65" s="13" customFormat="1" ht="11.25">
      <c r="B237" s="202"/>
      <c r="C237" s="203"/>
      <c r="D237" s="204" t="s">
        <v>142</v>
      </c>
      <c r="E237" s="205" t="s">
        <v>1</v>
      </c>
      <c r="F237" s="206" t="s">
        <v>822</v>
      </c>
      <c r="G237" s="203"/>
      <c r="H237" s="207">
        <v>9.51</v>
      </c>
      <c r="I237" s="208"/>
      <c r="J237" s="203"/>
      <c r="K237" s="203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142</v>
      </c>
      <c r="AU237" s="213" t="s">
        <v>87</v>
      </c>
      <c r="AV237" s="13" t="s">
        <v>87</v>
      </c>
      <c r="AW237" s="13" t="s">
        <v>32</v>
      </c>
      <c r="AX237" s="13" t="s">
        <v>85</v>
      </c>
      <c r="AY237" s="213" t="s">
        <v>134</v>
      </c>
    </row>
    <row r="238" spans="1:65" s="2" customFormat="1" ht="16.5" customHeight="1">
      <c r="A238" s="35"/>
      <c r="B238" s="36"/>
      <c r="C238" s="188" t="s">
        <v>324</v>
      </c>
      <c r="D238" s="188" t="s">
        <v>136</v>
      </c>
      <c r="E238" s="189" t="s">
        <v>295</v>
      </c>
      <c r="F238" s="190" t="s">
        <v>296</v>
      </c>
      <c r="G238" s="191" t="s">
        <v>168</v>
      </c>
      <c r="H238" s="192">
        <v>39.18</v>
      </c>
      <c r="I238" s="193"/>
      <c r="J238" s="194">
        <f t="shared" ref="J238:J243" si="0">ROUND(I238*H238,2)</f>
        <v>0</v>
      </c>
      <c r="K238" s="195"/>
      <c r="L238" s="40"/>
      <c r="M238" s="196" t="s">
        <v>1</v>
      </c>
      <c r="N238" s="197" t="s">
        <v>42</v>
      </c>
      <c r="O238" s="72"/>
      <c r="P238" s="198">
        <f t="shared" ref="P238:P243" si="1">O238*H238</f>
        <v>0</v>
      </c>
      <c r="Q238" s="198">
        <v>0</v>
      </c>
      <c r="R238" s="198">
        <f t="shared" ref="R238:R243" si="2">Q238*H238</f>
        <v>0</v>
      </c>
      <c r="S238" s="198">
        <v>0</v>
      </c>
      <c r="T238" s="199">
        <f t="shared" ref="T238:T243" si="3"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140</v>
      </c>
      <c r="AT238" s="200" t="s">
        <v>136</v>
      </c>
      <c r="AU238" s="200" t="s">
        <v>87</v>
      </c>
      <c r="AY238" s="18" t="s">
        <v>134</v>
      </c>
      <c r="BE238" s="201">
        <f t="shared" ref="BE238:BE243" si="4">IF(N238="základní",J238,0)</f>
        <v>0</v>
      </c>
      <c r="BF238" s="201">
        <f t="shared" ref="BF238:BF243" si="5">IF(N238="snížená",J238,0)</f>
        <v>0</v>
      </c>
      <c r="BG238" s="201">
        <f t="shared" ref="BG238:BG243" si="6">IF(N238="zákl. přenesená",J238,0)</f>
        <v>0</v>
      </c>
      <c r="BH238" s="201">
        <f t="shared" ref="BH238:BH243" si="7">IF(N238="sníž. přenesená",J238,0)</f>
        <v>0</v>
      </c>
      <c r="BI238" s="201">
        <f t="shared" ref="BI238:BI243" si="8">IF(N238="nulová",J238,0)</f>
        <v>0</v>
      </c>
      <c r="BJ238" s="18" t="s">
        <v>85</v>
      </c>
      <c r="BK238" s="201">
        <f t="shared" ref="BK238:BK243" si="9">ROUND(I238*H238,2)</f>
        <v>0</v>
      </c>
      <c r="BL238" s="18" t="s">
        <v>140</v>
      </c>
      <c r="BM238" s="200" t="s">
        <v>624</v>
      </c>
    </row>
    <row r="239" spans="1:65" s="2" customFormat="1" ht="21.75" customHeight="1">
      <c r="A239" s="35"/>
      <c r="B239" s="36"/>
      <c r="C239" s="188" t="s">
        <v>328</v>
      </c>
      <c r="D239" s="188" t="s">
        <v>136</v>
      </c>
      <c r="E239" s="189" t="s">
        <v>625</v>
      </c>
      <c r="F239" s="190" t="s">
        <v>626</v>
      </c>
      <c r="G239" s="191" t="s">
        <v>291</v>
      </c>
      <c r="H239" s="192">
        <v>8</v>
      </c>
      <c r="I239" s="193"/>
      <c r="J239" s="194">
        <f t="shared" si="0"/>
        <v>0</v>
      </c>
      <c r="K239" s="195"/>
      <c r="L239" s="40"/>
      <c r="M239" s="196" t="s">
        <v>1</v>
      </c>
      <c r="N239" s="197" t="s">
        <v>42</v>
      </c>
      <c r="O239" s="72"/>
      <c r="P239" s="198">
        <f t="shared" si="1"/>
        <v>0</v>
      </c>
      <c r="Q239" s="198">
        <v>6.6E-3</v>
      </c>
      <c r="R239" s="198">
        <f t="shared" si="2"/>
        <v>5.28E-2</v>
      </c>
      <c r="S239" s="198">
        <v>0</v>
      </c>
      <c r="T239" s="199">
        <f t="shared" si="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140</v>
      </c>
      <c r="AT239" s="200" t="s">
        <v>136</v>
      </c>
      <c r="AU239" s="200" t="s">
        <v>87</v>
      </c>
      <c r="AY239" s="18" t="s">
        <v>134</v>
      </c>
      <c r="BE239" s="201">
        <f t="shared" si="4"/>
        <v>0</v>
      </c>
      <c r="BF239" s="201">
        <f t="shared" si="5"/>
        <v>0</v>
      </c>
      <c r="BG239" s="201">
        <f t="shared" si="6"/>
        <v>0</v>
      </c>
      <c r="BH239" s="201">
        <f t="shared" si="7"/>
        <v>0</v>
      </c>
      <c r="BI239" s="201">
        <f t="shared" si="8"/>
        <v>0</v>
      </c>
      <c r="BJ239" s="18" t="s">
        <v>85</v>
      </c>
      <c r="BK239" s="201">
        <f t="shared" si="9"/>
        <v>0</v>
      </c>
      <c r="BL239" s="18" t="s">
        <v>140</v>
      </c>
      <c r="BM239" s="200" t="s">
        <v>627</v>
      </c>
    </row>
    <row r="240" spans="1:65" s="2" customFormat="1" ht="16.5" customHeight="1">
      <c r="A240" s="35"/>
      <c r="B240" s="36"/>
      <c r="C240" s="246" t="s">
        <v>332</v>
      </c>
      <c r="D240" s="246" t="s">
        <v>264</v>
      </c>
      <c r="E240" s="247" t="s">
        <v>628</v>
      </c>
      <c r="F240" s="248" t="s">
        <v>629</v>
      </c>
      <c r="G240" s="249" t="s">
        <v>291</v>
      </c>
      <c r="H240" s="250">
        <v>2</v>
      </c>
      <c r="I240" s="251"/>
      <c r="J240" s="252">
        <f t="shared" si="0"/>
        <v>0</v>
      </c>
      <c r="K240" s="253"/>
      <c r="L240" s="254"/>
      <c r="M240" s="255" t="s">
        <v>1</v>
      </c>
      <c r="N240" s="256" t="s">
        <v>42</v>
      </c>
      <c r="O240" s="72"/>
      <c r="P240" s="198">
        <f t="shared" si="1"/>
        <v>0</v>
      </c>
      <c r="Q240" s="198">
        <v>6.8000000000000005E-2</v>
      </c>
      <c r="R240" s="198">
        <f t="shared" si="2"/>
        <v>0.13600000000000001</v>
      </c>
      <c r="S240" s="198">
        <v>0</v>
      </c>
      <c r="T240" s="199">
        <f t="shared" si="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184</v>
      </c>
      <c r="AT240" s="200" t="s">
        <v>264</v>
      </c>
      <c r="AU240" s="200" t="s">
        <v>87</v>
      </c>
      <c r="AY240" s="18" t="s">
        <v>134</v>
      </c>
      <c r="BE240" s="201">
        <f t="shared" si="4"/>
        <v>0</v>
      </c>
      <c r="BF240" s="201">
        <f t="shared" si="5"/>
        <v>0</v>
      </c>
      <c r="BG240" s="201">
        <f t="shared" si="6"/>
        <v>0</v>
      </c>
      <c r="BH240" s="201">
        <f t="shared" si="7"/>
        <v>0</v>
      </c>
      <c r="BI240" s="201">
        <f t="shared" si="8"/>
        <v>0</v>
      </c>
      <c r="BJ240" s="18" t="s">
        <v>85</v>
      </c>
      <c r="BK240" s="201">
        <f t="shared" si="9"/>
        <v>0</v>
      </c>
      <c r="BL240" s="18" t="s">
        <v>140</v>
      </c>
      <c r="BM240" s="200" t="s">
        <v>630</v>
      </c>
    </row>
    <row r="241" spans="1:65" s="2" customFormat="1" ht="16.5" customHeight="1">
      <c r="A241" s="35"/>
      <c r="B241" s="36"/>
      <c r="C241" s="246" t="s">
        <v>336</v>
      </c>
      <c r="D241" s="246" t="s">
        <v>264</v>
      </c>
      <c r="E241" s="247" t="s">
        <v>631</v>
      </c>
      <c r="F241" s="248" t="s">
        <v>632</v>
      </c>
      <c r="G241" s="249" t="s">
        <v>291</v>
      </c>
      <c r="H241" s="250">
        <v>1</v>
      </c>
      <c r="I241" s="251"/>
      <c r="J241" s="252">
        <f t="shared" si="0"/>
        <v>0</v>
      </c>
      <c r="K241" s="253"/>
      <c r="L241" s="254"/>
      <c r="M241" s="255" t="s">
        <v>1</v>
      </c>
      <c r="N241" s="256" t="s">
        <v>42</v>
      </c>
      <c r="O241" s="72"/>
      <c r="P241" s="198">
        <f t="shared" si="1"/>
        <v>0</v>
      </c>
      <c r="Q241" s="198">
        <v>5.0999999999999997E-2</v>
      </c>
      <c r="R241" s="198">
        <f t="shared" si="2"/>
        <v>5.0999999999999997E-2</v>
      </c>
      <c r="S241" s="198">
        <v>0</v>
      </c>
      <c r="T241" s="199">
        <f t="shared" si="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184</v>
      </c>
      <c r="AT241" s="200" t="s">
        <v>264</v>
      </c>
      <c r="AU241" s="200" t="s">
        <v>87</v>
      </c>
      <c r="AY241" s="18" t="s">
        <v>134</v>
      </c>
      <c r="BE241" s="201">
        <f t="shared" si="4"/>
        <v>0</v>
      </c>
      <c r="BF241" s="201">
        <f t="shared" si="5"/>
        <v>0</v>
      </c>
      <c r="BG241" s="201">
        <f t="shared" si="6"/>
        <v>0</v>
      </c>
      <c r="BH241" s="201">
        <f t="shared" si="7"/>
        <v>0</v>
      </c>
      <c r="BI241" s="201">
        <f t="shared" si="8"/>
        <v>0</v>
      </c>
      <c r="BJ241" s="18" t="s">
        <v>85</v>
      </c>
      <c r="BK241" s="201">
        <f t="shared" si="9"/>
        <v>0</v>
      </c>
      <c r="BL241" s="18" t="s">
        <v>140</v>
      </c>
      <c r="BM241" s="200" t="s">
        <v>633</v>
      </c>
    </row>
    <row r="242" spans="1:65" s="2" customFormat="1" ht="16.5" customHeight="1">
      <c r="A242" s="35"/>
      <c r="B242" s="36"/>
      <c r="C242" s="246" t="s">
        <v>341</v>
      </c>
      <c r="D242" s="246" t="s">
        <v>264</v>
      </c>
      <c r="E242" s="247" t="s">
        <v>634</v>
      </c>
      <c r="F242" s="248" t="s">
        <v>635</v>
      </c>
      <c r="G242" s="249" t="s">
        <v>291</v>
      </c>
      <c r="H242" s="250">
        <v>5</v>
      </c>
      <c r="I242" s="251"/>
      <c r="J242" s="252">
        <f t="shared" si="0"/>
        <v>0</v>
      </c>
      <c r="K242" s="253"/>
      <c r="L242" s="254"/>
      <c r="M242" s="255" t="s">
        <v>1</v>
      </c>
      <c r="N242" s="256" t="s">
        <v>42</v>
      </c>
      <c r="O242" s="72"/>
      <c r="P242" s="198">
        <f t="shared" si="1"/>
        <v>0</v>
      </c>
      <c r="Q242" s="198">
        <v>0.04</v>
      </c>
      <c r="R242" s="198">
        <f t="shared" si="2"/>
        <v>0.2</v>
      </c>
      <c r="S242" s="198">
        <v>0</v>
      </c>
      <c r="T242" s="199">
        <f t="shared" si="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184</v>
      </c>
      <c r="AT242" s="200" t="s">
        <v>264</v>
      </c>
      <c r="AU242" s="200" t="s">
        <v>87</v>
      </c>
      <c r="AY242" s="18" t="s">
        <v>134</v>
      </c>
      <c r="BE242" s="201">
        <f t="shared" si="4"/>
        <v>0</v>
      </c>
      <c r="BF242" s="201">
        <f t="shared" si="5"/>
        <v>0</v>
      </c>
      <c r="BG242" s="201">
        <f t="shared" si="6"/>
        <v>0</v>
      </c>
      <c r="BH242" s="201">
        <f t="shared" si="7"/>
        <v>0</v>
      </c>
      <c r="BI242" s="201">
        <f t="shared" si="8"/>
        <v>0</v>
      </c>
      <c r="BJ242" s="18" t="s">
        <v>85</v>
      </c>
      <c r="BK242" s="201">
        <f t="shared" si="9"/>
        <v>0</v>
      </c>
      <c r="BL242" s="18" t="s">
        <v>140</v>
      </c>
      <c r="BM242" s="200" t="s">
        <v>636</v>
      </c>
    </row>
    <row r="243" spans="1:65" s="2" customFormat="1" ht="21.75" customHeight="1">
      <c r="A243" s="35"/>
      <c r="B243" s="36"/>
      <c r="C243" s="188" t="s">
        <v>347</v>
      </c>
      <c r="D243" s="188" t="s">
        <v>136</v>
      </c>
      <c r="E243" s="189" t="s">
        <v>644</v>
      </c>
      <c r="F243" s="190" t="s">
        <v>645</v>
      </c>
      <c r="G243" s="191" t="s">
        <v>168</v>
      </c>
      <c r="H243" s="192">
        <v>8.16</v>
      </c>
      <c r="I243" s="193"/>
      <c r="J243" s="194">
        <f t="shared" si="0"/>
        <v>0</v>
      </c>
      <c r="K243" s="195"/>
      <c r="L243" s="40"/>
      <c r="M243" s="196" t="s">
        <v>1</v>
      </c>
      <c r="N243" s="197" t="s">
        <v>42</v>
      </c>
      <c r="O243" s="72"/>
      <c r="P243" s="198">
        <f t="shared" si="1"/>
        <v>0</v>
      </c>
      <c r="Q243" s="198">
        <v>0</v>
      </c>
      <c r="R243" s="198">
        <f t="shared" si="2"/>
        <v>0</v>
      </c>
      <c r="S243" s="198">
        <v>0</v>
      </c>
      <c r="T243" s="199">
        <f t="shared" si="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140</v>
      </c>
      <c r="AT243" s="200" t="s">
        <v>136</v>
      </c>
      <c r="AU243" s="200" t="s">
        <v>87</v>
      </c>
      <c r="AY243" s="18" t="s">
        <v>134</v>
      </c>
      <c r="BE243" s="201">
        <f t="shared" si="4"/>
        <v>0</v>
      </c>
      <c r="BF243" s="201">
        <f t="shared" si="5"/>
        <v>0</v>
      </c>
      <c r="BG243" s="201">
        <f t="shared" si="6"/>
        <v>0</v>
      </c>
      <c r="BH243" s="201">
        <f t="shared" si="7"/>
        <v>0</v>
      </c>
      <c r="BI243" s="201">
        <f t="shared" si="8"/>
        <v>0</v>
      </c>
      <c r="BJ243" s="18" t="s">
        <v>85</v>
      </c>
      <c r="BK243" s="201">
        <f t="shared" si="9"/>
        <v>0</v>
      </c>
      <c r="BL243" s="18" t="s">
        <v>140</v>
      </c>
      <c r="BM243" s="200" t="s">
        <v>646</v>
      </c>
    </row>
    <row r="244" spans="1:65" s="13" customFormat="1" ht="11.25">
      <c r="B244" s="202"/>
      <c r="C244" s="203"/>
      <c r="D244" s="204" t="s">
        <v>142</v>
      </c>
      <c r="E244" s="205" t="s">
        <v>1</v>
      </c>
      <c r="F244" s="206" t="s">
        <v>823</v>
      </c>
      <c r="G244" s="203"/>
      <c r="H244" s="207">
        <v>8.16</v>
      </c>
      <c r="I244" s="208"/>
      <c r="J244" s="203"/>
      <c r="K244" s="203"/>
      <c r="L244" s="209"/>
      <c r="M244" s="210"/>
      <c r="N244" s="211"/>
      <c r="O244" s="211"/>
      <c r="P244" s="211"/>
      <c r="Q244" s="211"/>
      <c r="R244" s="211"/>
      <c r="S244" s="211"/>
      <c r="T244" s="212"/>
      <c r="AT244" s="213" t="s">
        <v>142</v>
      </c>
      <c r="AU244" s="213" t="s">
        <v>87</v>
      </c>
      <c r="AV244" s="13" t="s">
        <v>87</v>
      </c>
      <c r="AW244" s="13" t="s">
        <v>32</v>
      </c>
      <c r="AX244" s="13" t="s">
        <v>85</v>
      </c>
      <c r="AY244" s="213" t="s">
        <v>134</v>
      </c>
    </row>
    <row r="245" spans="1:65" s="2" customFormat="1" ht="21.75" customHeight="1">
      <c r="A245" s="35"/>
      <c r="B245" s="36"/>
      <c r="C245" s="188" t="s">
        <v>351</v>
      </c>
      <c r="D245" s="188" t="s">
        <v>136</v>
      </c>
      <c r="E245" s="189" t="s">
        <v>648</v>
      </c>
      <c r="F245" s="190" t="s">
        <v>649</v>
      </c>
      <c r="G245" s="191" t="s">
        <v>139</v>
      </c>
      <c r="H245" s="192">
        <v>3.6</v>
      </c>
      <c r="I245" s="193"/>
      <c r="J245" s="194">
        <f>ROUND(I245*H245,2)</f>
        <v>0</v>
      </c>
      <c r="K245" s="195"/>
      <c r="L245" s="40"/>
      <c r="M245" s="196" t="s">
        <v>1</v>
      </c>
      <c r="N245" s="197" t="s">
        <v>42</v>
      </c>
      <c r="O245" s="72"/>
      <c r="P245" s="198">
        <f>O245*H245</f>
        <v>0</v>
      </c>
      <c r="Q245" s="198">
        <v>6.3200000000000001E-3</v>
      </c>
      <c r="R245" s="198">
        <f>Q245*H245</f>
        <v>2.2752000000000001E-2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140</v>
      </c>
      <c r="AT245" s="200" t="s">
        <v>136</v>
      </c>
      <c r="AU245" s="200" t="s">
        <v>87</v>
      </c>
      <c r="AY245" s="18" t="s">
        <v>134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18" t="s">
        <v>85</v>
      </c>
      <c r="BK245" s="201">
        <f>ROUND(I245*H245,2)</f>
        <v>0</v>
      </c>
      <c r="BL245" s="18" t="s">
        <v>140</v>
      </c>
      <c r="BM245" s="200" t="s">
        <v>650</v>
      </c>
    </row>
    <row r="246" spans="1:65" s="13" customFormat="1" ht="11.25">
      <c r="B246" s="202"/>
      <c r="C246" s="203"/>
      <c r="D246" s="204" t="s">
        <v>142</v>
      </c>
      <c r="E246" s="205" t="s">
        <v>1</v>
      </c>
      <c r="F246" s="206" t="s">
        <v>824</v>
      </c>
      <c r="G246" s="203"/>
      <c r="H246" s="207">
        <v>3.6</v>
      </c>
      <c r="I246" s="208"/>
      <c r="J246" s="203"/>
      <c r="K246" s="203"/>
      <c r="L246" s="209"/>
      <c r="M246" s="210"/>
      <c r="N246" s="211"/>
      <c r="O246" s="211"/>
      <c r="P246" s="211"/>
      <c r="Q246" s="211"/>
      <c r="R246" s="211"/>
      <c r="S246" s="211"/>
      <c r="T246" s="212"/>
      <c r="AT246" s="213" t="s">
        <v>142</v>
      </c>
      <c r="AU246" s="213" t="s">
        <v>87</v>
      </c>
      <c r="AV246" s="13" t="s">
        <v>87</v>
      </c>
      <c r="AW246" s="13" t="s">
        <v>32</v>
      </c>
      <c r="AX246" s="13" t="s">
        <v>77</v>
      </c>
      <c r="AY246" s="213" t="s">
        <v>134</v>
      </c>
    </row>
    <row r="247" spans="1:65" s="14" customFormat="1" ht="11.25">
      <c r="B247" s="214"/>
      <c r="C247" s="215"/>
      <c r="D247" s="204" t="s">
        <v>142</v>
      </c>
      <c r="E247" s="216" t="s">
        <v>1</v>
      </c>
      <c r="F247" s="217" t="s">
        <v>158</v>
      </c>
      <c r="G247" s="215"/>
      <c r="H247" s="218">
        <v>3.6</v>
      </c>
      <c r="I247" s="219"/>
      <c r="J247" s="215"/>
      <c r="K247" s="215"/>
      <c r="L247" s="220"/>
      <c r="M247" s="221"/>
      <c r="N247" s="222"/>
      <c r="O247" s="222"/>
      <c r="P247" s="222"/>
      <c r="Q247" s="222"/>
      <c r="R247" s="222"/>
      <c r="S247" s="222"/>
      <c r="T247" s="223"/>
      <c r="AT247" s="224" t="s">
        <v>142</v>
      </c>
      <c r="AU247" s="224" t="s">
        <v>87</v>
      </c>
      <c r="AV247" s="14" t="s">
        <v>140</v>
      </c>
      <c r="AW247" s="14" t="s">
        <v>32</v>
      </c>
      <c r="AX247" s="14" t="s">
        <v>85</v>
      </c>
      <c r="AY247" s="224" t="s">
        <v>134</v>
      </c>
    </row>
    <row r="248" spans="1:65" s="12" customFormat="1" ht="22.9" customHeight="1">
      <c r="B248" s="172"/>
      <c r="C248" s="173"/>
      <c r="D248" s="174" t="s">
        <v>76</v>
      </c>
      <c r="E248" s="186" t="s">
        <v>159</v>
      </c>
      <c r="F248" s="186" t="s">
        <v>315</v>
      </c>
      <c r="G248" s="173"/>
      <c r="H248" s="173"/>
      <c r="I248" s="176"/>
      <c r="J248" s="187">
        <f>BK248</f>
        <v>0</v>
      </c>
      <c r="K248" s="173"/>
      <c r="L248" s="178"/>
      <c r="M248" s="179"/>
      <c r="N248" s="180"/>
      <c r="O248" s="180"/>
      <c r="P248" s="181">
        <f>SUM(P249:P252)</f>
        <v>0</v>
      </c>
      <c r="Q248" s="180"/>
      <c r="R248" s="181">
        <f>SUM(R249:R252)</f>
        <v>0.27542208000000001</v>
      </c>
      <c r="S248" s="180"/>
      <c r="T248" s="182">
        <f>SUM(T249:T252)</f>
        <v>0</v>
      </c>
      <c r="AR248" s="183" t="s">
        <v>85</v>
      </c>
      <c r="AT248" s="184" t="s">
        <v>76</v>
      </c>
      <c r="AU248" s="184" t="s">
        <v>85</v>
      </c>
      <c r="AY248" s="183" t="s">
        <v>134</v>
      </c>
      <c r="BK248" s="185">
        <f>SUM(BK249:BK252)</f>
        <v>0</v>
      </c>
    </row>
    <row r="249" spans="1:65" s="2" customFormat="1" ht="21.75" customHeight="1">
      <c r="A249" s="35"/>
      <c r="B249" s="36"/>
      <c r="C249" s="188" t="s">
        <v>355</v>
      </c>
      <c r="D249" s="188" t="s">
        <v>136</v>
      </c>
      <c r="E249" s="189" t="s">
        <v>337</v>
      </c>
      <c r="F249" s="190" t="s">
        <v>338</v>
      </c>
      <c r="G249" s="191" t="s">
        <v>139</v>
      </c>
      <c r="H249" s="192">
        <v>0.65300000000000002</v>
      </c>
      <c r="I249" s="193"/>
      <c r="J249" s="194">
        <f>ROUND(I249*H249,2)</f>
        <v>0</v>
      </c>
      <c r="K249" s="195"/>
      <c r="L249" s="40"/>
      <c r="M249" s="196" t="s">
        <v>1</v>
      </c>
      <c r="N249" s="197" t="s">
        <v>42</v>
      </c>
      <c r="O249" s="72"/>
      <c r="P249" s="198">
        <f>O249*H249</f>
        <v>0</v>
      </c>
      <c r="Q249" s="198">
        <v>0.19536000000000001</v>
      </c>
      <c r="R249" s="198">
        <f>Q249*H249</f>
        <v>0.12757008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140</v>
      </c>
      <c r="AT249" s="200" t="s">
        <v>136</v>
      </c>
      <c r="AU249" s="200" t="s">
        <v>87</v>
      </c>
      <c r="AY249" s="18" t="s">
        <v>134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85</v>
      </c>
      <c r="BK249" s="201">
        <f>ROUND(I249*H249,2)</f>
        <v>0</v>
      </c>
      <c r="BL249" s="18" t="s">
        <v>140</v>
      </c>
      <c r="BM249" s="200" t="s">
        <v>825</v>
      </c>
    </row>
    <row r="250" spans="1:65" s="13" customFormat="1" ht="11.25">
      <c r="B250" s="202"/>
      <c r="C250" s="203"/>
      <c r="D250" s="204" t="s">
        <v>142</v>
      </c>
      <c r="E250" s="205" t="s">
        <v>1</v>
      </c>
      <c r="F250" s="206" t="s">
        <v>826</v>
      </c>
      <c r="G250" s="203"/>
      <c r="H250" s="207">
        <v>0.65300000000000002</v>
      </c>
      <c r="I250" s="208"/>
      <c r="J250" s="203"/>
      <c r="K250" s="203"/>
      <c r="L250" s="209"/>
      <c r="M250" s="210"/>
      <c r="N250" s="211"/>
      <c r="O250" s="211"/>
      <c r="P250" s="211"/>
      <c r="Q250" s="211"/>
      <c r="R250" s="211"/>
      <c r="S250" s="211"/>
      <c r="T250" s="212"/>
      <c r="AT250" s="213" t="s">
        <v>142</v>
      </c>
      <c r="AU250" s="213" t="s">
        <v>87</v>
      </c>
      <c r="AV250" s="13" t="s">
        <v>87</v>
      </c>
      <c r="AW250" s="13" t="s">
        <v>32</v>
      </c>
      <c r="AX250" s="13" t="s">
        <v>85</v>
      </c>
      <c r="AY250" s="213" t="s">
        <v>134</v>
      </c>
    </row>
    <row r="251" spans="1:65" s="2" customFormat="1" ht="16.5" customHeight="1">
      <c r="A251" s="35"/>
      <c r="B251" s="36"/>
      <c r="C251" s="246" t="s">
        <v>359</v>
      </c>
      <c r="D251" s="246" t="s">
        <v>264</v>
      </c>
      <c r="E251" s="247" t="s">
        <v>342</v>
      </c>
      <c r="F251" s="248" t="s">
        <v>343</v>
      </c>
      <c r="G251" s="249" t="s">
        <v>139</v>
      </c>
      <c r="H251" s="250">
        <v>0.66600000000000004</v>
      </c>
      <c r="I251" s="251"/>
      <c r="J251" s="252">
        <f>ROUND(I251*H251,2)</f>
        <v>0</v>
      </c>
      <c r="K251" s="253"/>
      <c r="L251" s="254"/>
      <c r="M251" s="255" t="s">
        <v>1</v>
      </c>
      <c r="N251" s="256" t="s">
        <v>42</v>
      </c>
      <c r="O251" s="72"/>
      <c r="P251" s="198">
        <f>O251*H251</f>
        <v>0</v>
      </c>
      <c r="Q251" s="198">
        <v>0.222</v>
      </c>
      <c r="R251" s="198">
        <f>Q251*H251</f>
        <v>0.14785200000000001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184</v>
      </c>
      <c r="AT251" s="200" t="s">
        <v>264</v>
      </c>
      <c r="AU251" s="200" t="s">
        <v>87</v>
      </c>
      <c r="AY251" s="18" t="s">
        <v>134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85</v>
      </c>
      <c r="BK251" s="201">
        <f>ROUND(I251*H251,2)</f>
        <v>0</v>
      </c>
      <c r="BL251" s="18" t="s">
        <v>140</v>
      </c>
      <c r="BM251" s="200" t="s">
        <v>827</v>
      </c>
    </row>
    <row r="252" spans="1:65" s="13" customFormat="1" ht="11.25">
      <c r="B252" s="202"/>
      <c r="C252" s="203"/>
      <c r="D252" s="204" t="s">
        <v>142</v>
      </c>
      <c r="E252" s="205" t="s">
        <v>1</v>
      </c>
      <c r="F252" s="206" t="s">
        <v>828</v>
      </c>
      <c r="G252" s="203"/>
      <c r="H252" s="207">
        <v>0.66600000000000004</v>
      </c>
      <c r="I252" s="208"/>
      <c r="J252" s="203"/>
      <c r="K252" s="203"/>
      <c r="L252" s="209"/>
      <c r="M252" s="210"/>
      <c r="N252" s="211"/>
      <c r="O252" s="211"/>
      <c r="P252" s="211"/>
      <c r="Q252" s="211"/>
      <c r="R252" s="211"/>
      <c r="S252" s="211"/>
      <c r="T252" s="212"/>
      <c r="AT252" s="213" t="s">
        <v>142</v>
      </c>
      <c r="AU252" s="213" t="s">
        <v>87</v>
      </c>
      <c r="AV252" s="13" t="s">
        <v>87</v>
      </c>
      <c r="AW252" s="13" t="s">
        <v>32</v>
      </c>
      <c r="AX252" s="13" t="s">
        <v>85</v>
      </c>
      <c r="AY252" s="213" t="s">
        <v>134</v>
      </c>
    </row>
    <row r="253" spans="1:65" s="12" customFormat="1" ht="22.9" customHeight="1">
      <c r="B253" s="172"/>
      <c r="C253" s="173"/>
      <c r="D253" s="174" t="s">
        <v>76</v>
      </c>
      <c r="E253" s="186" t="s">
        <v>165</v>
      </c>
      <c r="F253" s="186" t="s">
        <v>657</v>
      </c>
      <c r="G253" s="173"/>
      <c r="H253" s="173"/>
      <c r="I253" s="176"/>
      <c r="J253" s="187">
        <f>BK253</f>
        <v>0</v>
      </c>
      <c r="K253" s="173"/>
      <c r="L253" s="178"/>
      <c r="M253" s="179"/>
      <c r="N253" s="180"/>
      <c r="O253" s="180"/>
      <c r="P253" s="181">
        <f>SUM(P254:P255)</f>
        <v>0</v>
      </c>
      <c r="Q253" s="180"/>
      <c r="R253" s="181">
        <f>SUM(R254:R255)</f>
        <v>6.5738959999999999E-2</v>
      </c>
      <c r="S253" s="180"/>
      <c r="T253" s="182">
        <f>SUM(T254:T255)</f>
        <v>0</v>
      </c>
      <c r="AR253" s="183" t="s">
        <v>85</v>
      </c>
      <c r="AT253" s="184" t="s">
        <v>76</v>
      </c>
      <c r="AU253" s="184" t="s">
        <v>85</v>
      </c>
      <c r="AY253" s="183" t="s">
        <v>134</v>
      </c>
      <c r="BK253" s="185">
        <f>SUM(BK254:BK255)</f>
        <v>0</v>
      </c>
    </row>
    <row r="254" spans="1:65" s="2" customFormat="1" ht="21.75" customHeight="1">
      <c r="A254" s="35"/>
      <c r="B254" s="36"/>
      <c r="C254" s="188" t="s">
        <v>363</v>
      </c>
      <c r="D254" s="188" t="s">
        <v>136</v>
      </c>
      <c r="E254" s="189" t="s">
        <v>658</v>
      </c>
      <c r="F254" s="190" t="s">
        <v>659</v>
      </c>
      <c r="G254" s="191" t="s">
        <v>139</v>
      </c>
      <c r="H254" s="192">
        <v>1.319</v>
      </c>
      <c r="I254" s="193"/>
      <c r="J254" s="194">
        <f>ROUND(I254*H254,2)</f>
        <v>0</v>
      </c>
      <c r="K254" s="195"/>
      <c r="L254" s="40"/>
      <c r="M254" s="196" t="s">
        <v>1</v>
      </c>
      <c r="N254" s="197" t="s">
        <v>42</v>
      </c>
      <c r="O254" s="72"/>
      <c r="P254" s="198">
        <f>O254*H254</f>
        <v>0</v>
      </c>
      <c r="Q254" s="198">
        <v>4.9840000000000002E-2</v>
      </c>
      <c r="R254" s="198">
        <f>Q254*H254</f>
        <v>6.5738959999999999E-2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140</v>
      </c>
      <c r="AT254" s="200" t="s">
        <v>136</v>
      </c>
      <c r="AU254" s="200" t="s">
        <v>87</v>
      </c>
      <c r="AY254" s="18" t="s">
        <v>134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85</v>
      </c>
      <c r="BK254" s="201">
        <f>ROUND(I254*H254,2)</f>
        <v>0</v>
      </c>
      <c r="BL254" s="18" t="s">
        <v>140</v>
      </c>
      <c r="BM254" s="200" t="s">
        <v>660</v>
      </c>
    </row>
    <row r="255" spans="1:65" s="13" customFormat="1" ht="11.25">
      <c r="B255" s="202"/>
      <c r="C255" s="203"/>
      <c r="D255" s="204" t="s">
        <v>142</v>
      </c>
      <c r="E255" s="205" t="s">
        <v>1</v>
      </c>
      <c r="F255" s="206" t="s">
        <v>829</v>
      </c>
      <c r="G255" s="203"/>
      <c r="H255" s="207">
        <v>1.319</v>
      </c>
      <c r="I255" s="208"/>
      <c r="J255" s="203"/>
      <c r="K255" s="203"/>
      <c r="L255" s="209"/>
      <c r="M255" s="210"/>
      <c r="N255" s="211"/>
      <c r="O255" s="211"/>
      <c r="P255" s="211"/>
      <c r="Q255" s="211"/>
      <c r="R255" s="211"/>
      <c r="S255" s="211"/>
      <c r="T255" s="212"/>
      <c r="AT255" s="213" t="s">
        <v>142</v>
      </c>
      <c r="AU255" s="213" t="s">
        <v>87</v>
      </c>
      <c r="AV255" s="13" t="s">
        <v>87</v>
      </c>
      <c r="AW255" s="13" t="s">
        <v>32</v>
      </c>
      <c r="AX255" s="13" t="s">
        <v>85</v>
      </c>
      <c r="AY255" s="213" t="s">
        <v>134</v>
      </c>
    </row>
    <row r="256" spans="1:65" s="12" customFormat="1" ht="22.9" customHeight="1">
      <c r="B256" s="172"/>
      <c r="C256" s="173"/>
      <c r="D256" s="174" t="s">
        <v>76</v>
      </c>
      <c r="E256" s="186" t="s">
        <v>184</v>
      </c>
      <c r="F256" s="186" t="s">
        <v>346</v>
      </c>
      <c r="G256" s="173"/>
      <c r="H256" s="173"/>
      <c r="I256" s="176"/>
      <c r="J256" s="187">
        <f>BK256</f>
        <v>0</v>
      </c>
      <c r="K256" s="173"/>
      <c r="L256" s="178"/>
      <c r="M256" s="179"/>
      <c r="N256" s="180"/>
      <c r="O256" s="180"/>
      <c r="P256" s="181">
        <f>SUM(P257:P297)</f>
        <v>0</v>
      </c>
      <c r="Q256" s="180"/>
      <c r="R256" s="181">
        <f>SUM(R257:R297)</f>
        <v>37.241537900000004</v>
      </c>
      <c r="S256" s="180"/>
      <c r="T256" s="182">
        <f>SUM(T257:T297)</f>
        <v>0</v>
      </c>
      <c r="AR256" s="183" t="s">
        <v>85</v>
      </c>
      <c r="AT256" s="184" t="s">
        <v>76</v>
      </c>
      <c r="AU256" s="184" t="s">
        <v>85</v>
      </c>
      <c r="AY256" s="183" t="s">
        <v>134</v>
      </c>
      <c r="BK256" s="185">
        <f>SUM(BK257:BK297)</f>
        <v>0</v>
      </c>
    </row>
    <row r="257" spans="1:65" s="2" customFormat="1" ht="21.75" customHeight="1">
      <c r="A257" s="35"/>
      <c r="B257" s="36"/>
      <c r="C257" s="188" t="s">
        <v>367</v>
      </c>
      <c r="D257" s="188" t="s">
        <v>136</v>
      </c>
      <c r="E257" s="189" t="s">
        <v>388</v>
      </c>
      <c r="F257" s="190" t="s">
        <v>389</v>
      </c>
      <c r="G257" s="191" t="s">
        <v>291</v>
      </c>
      <c r="H257" s="192">
        <v>1</v>
      </c>
      <c r="I257" s="193"/>
      <c r="J257" s="194">
        <f t="shared" ref="J257:J262" si="10">ROUND(I257*H257,2)</f>
        <v>0</v>
      </c>
      <c r="K257" s="195"/>
      <c r="L257" s="40"/>
      <c r="M257" s="196" t="s">
        <v>1</v>
      </c>
      <c r="N257" s="197" t="s">
        <v>42</v>
      </c>
      <c r="O257" s="72"/>
      <c r="P257" s="198">
        <f t="shared" ref="P257:P262" si="11">O257*H257</f>
        <v>0</v>
      </c>
      <c r="Q257" s="198">
        <v>1.6000000000000001E-4</v>
      </c>
      <c r="R257" s="198">
        <f t="shared" ref="R257:R262" si="12">Q257*H257</f>
        <v>1.6000000000000001E-4</v>
      </c>
      <c r="S257" s="198">
        <v>0</v>
      </c>
      <c r="T257" s="199">
        <f t="shared" ref="T257:T262" si="13"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140</v>
      </c>
      <c r="AT257" s="200" t="s">
        <v>136</v>
      </c>
      <c r="AU257" s="200" t="s">
        <v>87</v>
      </c>
      <c r="AY257" s="18" t="s">
        <v>134</v>
      </c>
      <c r="BE257" s="201">
        <f t="shared" ref="BE257:BE262" si="14">IF(N257="základní",J257,0)</f>
        <v>0</v>
      </c>
      <c r="BF257" s="201">
        <f t="shared" ref="BF257:BF262" si="15">IF(N257="snížená",J257,0)</f>
        <v>0</v>
      </c>
      <c r="BG257" s="201">
        <f t="shared" ref="BG257:BG262" si="16">IF(N257="zákl. přenesená",J257,0)</f>
        <v>0</v>
      </c>
      <c r="BH257" s="201">
        <f t="shared" ref="BH257:BH262" si="17">IF(N257="sníž. přenesená",J257,0)</f>
        <v>0</v>
      </c>
      <c r="BI257" s="201">
        <f t="shared" ref="BI257:BI262" si="18">IF(N257="nulová",J257,0)</f>
        <v>0</v>
      </c>
      <c r="BJ257" s="18" t="s">
        <v>85</v>
      </c>
      <c r="BK257" s="201">
        <f t="shared" ref="BK257:BK262" si="19">ROUND(I257*H257,2)</f>
        <v>0</v>
      </c>
      <c r="BL257" s="18" t="s">
        <v>140</v>
      </c>
      <c r="BM257" s="200" t="s">
        <v>830</v>
      </c>
    </row>
    <row r="258" spans="1:65" s="2" customFormat="1" ht="21.75" customHeight="1">
      <c r="A258" s="35"/>
      <c r="B258" s="36"/>
      <c r="C258" s="246" t="s">
        <v>371</v>
      </c>
      <c r="D258" s="246" t="s">
        <v>264</v>
      </c>
      <c r="E258" s="247" t="s">
        <v>140</v>
      </c>
      <c r="F258" s="248" t="s">
        <v>831</v>
      </c>
      <c r="G258" s="249" t="s">
        <v>291</v>
      </c>
      <c r="H258" s="250">
        <v>1</v>
      </c>
      <c r="I258" s="251"/>
      <c r="J258" s="252">
        <f t="shared" si="10"/>
        <v>0</v>
      </c>
      <c r="K258" s="253"/>
      <c r="L258" s="254"/>
      <c r="M258" s="255" t="s">
        <v>1</v>
      </c>
      <c r="N258" s="256" t="s">
        <v>42</v>
      </c>
      <c r="O258" s="72"/>
      <c r="P258" s="198">
        <f t="shared" si="11"/>
        <v>0</v>
      </c>
      <c r="Q258" s="198">
        <v>0</v>
      </c>
      <c r="R258" s="198">
        <f t="shared" si="12"/>
        <v>0</v>
      </c>
      <c r="S258" s="198">
        <v>0</v>
      </c>
      <c r="T258" s="199">
        <f t="shared" si="1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184</v>
      </c>
      <c r="AT258" s="200" t="s">
        <v>264</v>
      </c>
      <c r="AU258" s="200" t="s">
        <v>87</v>
      </c>
      <c r="AY258" s="18" t="s">
        <v>134</v>
      </c>
      <c r="BE258" s="201">
        <f t="shared" si="14"/>
        <v>0</v>
      </c>
      <c r="BF258" s="201">
        <f t="shared" si="15"/>
        <v>0</v>
      </c>
      <c r="BG258" s="201">
        <f t="shared" si="16"/>
        <v>0</v>
      </c>
      <c r="BH258" s="201">
        <f t="shared" si="17"/>
        <v>0</v>
      </c>
      <c r="BI258" s="201">
        <f t="shared" si="18"/>
        <v>0</v>
      </c>
      <c r="BJ258" s="18" t="s">
        <v>85</v>
      </c>
      <c r="BK258" s="201">
        <f t="shared" si="19"/>
        <v>0</v>
      </c>
      <c r="BL258" s="18" t="s">
        <v>140</v>
      </c>
      <c r="BM258" s="200" t="s">
        <v>832</v>
      </c>
    </row>
    <row r="259" spans="1:65" s="2" customFormat="1" ht="16.5" customHeight="1">
      <c r="A259" s="35"/>
      <c r="B259" s="36"/>
      <c r="C259" s="246" t="s">
        <v>375</v>
      </c>
      <c r="D259" s="246" t="s">
        <v>264</v>
      </c>
      <c r="E259" s="247" t="s">
        <v>159</v>
      </c>
      <c r="F259" s="248" t="s">
        <v>833</v>
      </c>
      <c r="G259" s="249" t="s">
        <v>291</v>
      </c>
      <c r="H259" s="250">
        <v>1</v>
      </c>
      <c r="I259" s="251"/>
      <c r="J259" s="252">
        <f t="shared" si="10"/>
        <v>0</v>
      </c>
      <c r="K259" s="253"/>
      <c r="L259" s="254"/>
      <c r="M259" s="255" t="s">
        <v>1</v>
      </c>
      <c r="N259" s="256" t="s">
        <v>42</v>
      </c>
      <c r="O259" s="72"/>
      <c r="P259" s="198">
        <f t="shared" si="11"/>
        <v>0</v>
      </c>
      <c r="Q259" s="198">
        <v>0</v>
      </c>
      <c r="R259" s="198">
        <f t="shared" si="12"/>
        <v>0</v>
      </c>
      <c r="S259" s="198">
        <v>0</v>
      </c>
      <c r="T259" s="199">
        <f t="shared" si="1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184</v>
      </c>
      <c r="AT259" s="200" t="s">
        <v>264</v>
      </c>
      <c r="AU259" s="200" t="s">
        <v>87</v>
      </c>
      <c r="AY259" s="18" t="s">
        <v>134</v>
      </c>
      <c r="BE259" s="201">
        <f t="shared" si="14"/>
        <v>0</v>
      </c>
      <c r="BF259" s="201">
        <f t="shared" si="15"/>
        <v>0</v>
      </c>
      <c r="BG259" s="201">
        <f t="shared" si="16"/>
        <v>0</v>
      </c>
      <c r="BH259" s="201">
        <f t="shared" si="17"/>
        <v>0</v>
      </c>
      <c r="BI259" s="201">
        <f t="shared" si="18"/>
        <v>0</v>
      </c>
      <c r="BJ259" s="18" t="s">
        <v>85</v>
      </c>
      <c r="BK259" s="201">
        <f t="shared" si="19"/>
        <v>0</v>
      </c>
      <c r="BL259" s="18" t="s">
        <v>140</v>
      </c>
      <c r="BM259" s="200" t="s">
        <v>834</v>
      </c>
    </row>
    <row r="260" spans="1:65" s="2" customFormat="1" ht="21.75" customHeight="1">
      <c r="A260" s="35"/>
      <c r="B260" s="36"/>
      <c r="C260" s="246" t="s">
        <v>379</v>
      </c>
      <c r="D260" s="246" t="s">
        <v>264</v>
      </c>
      <c r="E260" s="247" t="s">
        <v>835</v>
      </c>
      <c r="F260" s="248" t="s">
        <v>836</v>
      </c>
      <c r="G260" s="249" t="s">
        <v>291</v>
      </c>
      <c r="H260" s="250">
        <v>2</v>
      </c>
      <c r="I260" s="251"/>
      <c r="J260" s="252">
        <f t="shared" si="10"/>
        <v>0</v>
      </c>
      <c r="K260" s="253"/>
      <c r="L260" s="254"/>
      <c r="M260" s="255" t="s">
        <v>1</v>
      </c>
      <c r="N260" s="256" t="s">
        <v>42</v>
      </c>
      <c r="O260" s="72"/>
      <c r="P260" s="198">
        <f t="shared" si="11"/>
        <v>0</v>
      </c>
      <c r="Q260" s="198">
        <v>4.1000000000000002E-2</v>
      </c>
      <c r="R260" s="198">
        <f t="shared" si="12"/>
        <v>8.2000000000000003E-2</v>
      </c>
      <c r="S260" s="198">
        <v>0</v>
      </c>
      <c r="T260" s="199">
        <f t="shared" si="1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184</v>
      </c>
      <c r="AT260" s="200" t="s">
        <v>264</v>
      </c>
      <c r="AU260" s="200" t="s">
        <v>87</v>
      </c>
      <c r="AY260" s="18" t="s">
        <v>134</v>
      </c>
      <c r="BE260" s="201">
        <f t="shared" si="14"/>
        <v>0</v>
      </c>
      <c r="BF260" s="201">
        <f t="shared" si="15"/>
        <v>0</v>
      </c>
      <c r="BG260" s="201">
        <f t="shared" si="16"/>
        <v>0</v>
      </c>
      <c r="BH260" s="201">
        <f t="shared" si="17"/>
        <v>0</v>
      </c>
      <c r="BI260" s="201">
        <f t="shared" si="18"/>
        <v>0</v>
      </c>
      <c r="BJ260" s="18" t="s">
        <v>85</v>
      </c>
      <c r="BK260" s="201">
        <f t="shared" si="19"/>
        <v>0</v>
      </c>
      <c r="BL260" s="18" t="s">
        <v>140</v>
      </c>
      <c r="BM260" s="200" t="s">
        <v>837</v>
      </c>
    </row>
    <row r="261" spans="1:65" s="2" customFormat="1" ht="33" customHeight="1">
      <c r="A261" s="35"/>
      <c r="B261" s="36"/>
      <c r="C261" s="246" t="s">
        <v>383</v>
      </c>
      <c r="D261" s="246" t="s">
        <v>264</v>
      </c>
      <c r="E261" s="247" t="s">
        <v>838</v>
      </c>
      <c r="F261" s="248" t="s">
        <v>839</v>
      </c>
      <c r="G261" s="249" t="s">
        <v>291</v>
      </c>
      <c r="H261" s="250">
        <v>2</v>
      </c>
      <c r="I261" s="251"/>
      <c r="J261" s="252">
        <f t="shared" si="10"/>
        <v>0</v>
      </c>
      <c r="K261" s="253"/>
      <c r="L261" s="254"/>
      <c r="M261" s="255" t="s">
        <v>1</v>
      </c>
      <c r="N261" s="256" t="s">
        <v>42</v>
      </c>
      <c r="O261" s="72"/>
      <c r="P261" s="198">
        <f t="shared" si="11"/>
        <v>0</v>
      </c>
      <c r="Q261" s="198">
        <v>3.4000000000000002E-2</v>
      </c>
      <c r="R261" s="198">
        <f t="shared" si="12"/>
        <v>6.8000000000000005E-2</v>
      </c>
      <c r="S261" s="198">
        <v>0</v>
      </c>
      <c r="T261" s="199">
        <f t="shared" si="1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184</v>
      </c>
      <c r="AT261" s="200" t="s">
        <v>264</v>
      </c>
      <c r="AU261" s="200" t="s">
        <v>87</v>
      </c>
      <c r="AY261" s="18" t="s">
        <v>134</v>
      </c>
      <c r="BE261" s="201">
        <f t="shared" si="14"/>
        <v>0</v>
      </c>
      <c r="BF261" s="201">
        <f t="shared" si="15"/>
        <v>0</v>
      </c>
      <c r="BG261" s="201">
        <f t="shared" si="16"/>
        <v>0</v>
      </c>
      <c r="BH261" s="201">
        <f t="shared" si="17"/>
        <v>0</v>
      </c>
      <c r="BI261" s="201">
        <f t="shared" si="18"/>
        <v>0</v>
      </c>
      <c r="BJ261" s="18" t="s">
        <v>85</v>
      </c>
      <c r="BK261" s="201">
        <f t="shared" si="19"/>
        <v>0</v>
      </c>
      <c r="BL261" s="18" t="s">
        <v>140</v>
      </c>
      <c r="BM261" s="200" t="s">
        <v>840</v>
      </c>
    </row>
    <row r="262" spans="1:65" s="2" customFormat="1" ht="33" customHeight="1">
      <c r="A262" s="35"/>
      <c r="B262" s="36"/>
      <c r="C262" s="188" t="s">
        <v>387</v>
      </c>
      <c r="D262" s="188" t="s">
        <v>136</v>
      </c>
      <c r="E262" s="189" t="s">
        <v>841</v>
      </c>
      <c r="F262" s="190" t="s">
        <v>842</v>
      </c>
      <c r="G262" s="191" t="s">
        <v>150</v>
      </c>
      <c r="H262" s="192">
        <v>52.7</v>
      </c>
      <c r="I262" s="193"/>
      <c r="J262" s="194">
        <f t="shared" si="10"/>
        <v>0</v>
      </c>
      <c r="K262" s="195"/>
      <c r="L262" s="40"/>
      <c r="M262" s="196" t="s">
        <v>1</v>
      </c>
      <c r="N262" s="197" t="s">
        <v>42</v>
      </c>
      <c r="O262" s="72"/>
      <c r="P262" s="198">
        <f t="shared" si="11"/>
        <v>0</v>
      </c>
      <c r="Q262" s="198">
        <v>5.0000000000000002E-5</v>
      </c>
      <c r="R262" s="198">
        <f t="shared" si="12"/>
        <v>2.6350000000000002E-3</v>
      </c>
      <c r="S262" s="198">
        <v>0</v>
      </c>
      <c r="T262" s="199">
        <f t="shared" si="1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140</v>
      </c>
      <c r="AT262" s="200" t="s">
        <v>136</v>
      </c>
      <c r="AU262" s="200" t="s">
        <v>87</v>
      </c>
      <c r="AY262" s="18" t="s">
        <v>134</v>
      </c>
      <c r="BE262" s="201">
        <f t="shared" si="14"/>
        <v>0</v>
      </c>
      <c r="BF262" s="201">
        <f t="shared" si="15"/>
        <v>0</v>
      </c>
      <c r="BG262" s="201">
        <f t="shared" si="16"/>
        <v>0</v>
      </c>
      <c r="BH262" s="201">
        <f t="shared" si="17"/>
        <v>0</v>
      </c>
      <c r="BI262" s="201">
        <f t="shared" si="18"/>
        <v>0</v>
      </c>
      <c r="BJ262" s="18" t="s">
        <v>85</v>
      </c>
      <c r="BK262" s="201">
        <f t="shared" si="19"/>
        <v>0</v>
      </c>
      <c r="BL262" s="18" t="s">
        <v>140</v>
      </c>
      <c r="BM262" s="200" t="s">
        <v>843</v>
      </c>
    </row>
    <row r="263" spans="1:65" s="13" customFormat="1" ht="11.25">
      <c r="B263" s="202"/>
      <c r="C263" s="203"/>
      <c r="D263" s="204" t="s">
        <v>142</v>
      </c>
      <c r="E263" s="205" t="s">
        <v>1</v>
      </c>
      <c r="F263" s="206" t="s">
        <v>844</v>
      </c>
      <c r="G263" s="203"/>
      <c r="H263" s="207">
        <v>52.7</v>
      </c>
      <c r="I263" s="208"/>
      <c r="J263" s="203"/>
      <c r="K263" s="203"/>
      <c r="L263" s="209"/>
      <c r="M263" s="210"/>
      <c r="N263" s="211"/>
      <c r="O263" s="211"/>
      <c r="P263" s="211"/>
      <c r="Q263" s="211"/>
      <c r="R263" s="211"/>
      <c r="S263" s="211"/>
      <c r="T263" s="212"/>
      <c r="AT263" s="213" t="s">
        <v>142</v>
      </c>
      <c r="AU263" s="213" t="s">
        <v>87</v>
      </c>
      <c r="AV263" s="13" t="s">
        <v>87</v>
      </c>
      <c r="AW263" s="13" t="s">
        <v>32</v>
      </c>
      <c r="AX263" s="13" t="s">
        <v>85</v>
      </c>
      <c r="AY263" s="213" t="s">
        <v>134</v>
      </c>
    </row>
    <row r="264" spans="1:65" s="2" customFormat="1" ht="33" customHeight="1">
      <c r="A264" s="35"/>
      <c r="B264" s="36"/>
      <c r="C264" s="188" t="s">
        <v>391</v>
      </c>
      <c r="D264" s="188" t="s">
        <v>136</v>
      </c>
      <c r="E264" s="189" t="s">
        <v>845</v>
      </c>
      <c r="F264" s="190" t="s">
        <v>846</v>
      </c>
      <c r="G264" s="191" t="s">
        <v>291</v>
      </c>
      <c r="H264" s="192">
        <v>4</v>
      </c>
      <c r="I264" s="193"/>
      <c r="J264" s="194">
        <f>ROUND(I264*H264,2)</f>
        <v>0</v>
      </c>
      <c r="K264" s="195"/>
      <c r="L264" s="40"/>
      <c r="M264" s="196" t="s">
        <v>1</v>
      </c>
      <c r="N264" s="197" t="s">
        <v>42</v>
      </c>
      <c r="O264" s="72"/>
      <c r="P264" s="198">
        <f>O264*H264</f>
        <v>0</v>
      </c>
      <c r="Q264" s="198">
        <v>1.5E-3</v>
      </c>
      <c r="R264" s="198">
        <f>Q264*H264</f>
        <v>6.0000000000000001E-3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140</v>
      </c>
      <c r="AT264" s="200" t="s">
        <v>136</v>
      </c>
      <c r="AU264" s="200" t="s">
        <v>87</v>
      </c>
      <c r="AY264" s="18" t="s">
        <v>134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85</v>
      </c>
      <c r="BK264" s="201">
        <f>ROUND(I264*H264,2)</f>
        <v>0</v>
      </c>
      <c r="BL264" s="18" t="s">
        <v>140</v>
      </c>
      <c r="BM264" s="200" t="s">
        <v>847</v>
      </c>
    </row>
    <row r="265" spans="1:65" s="2" customFormat="1" ht="21.75" customHeight="1">
      <c r="A265" s="35"/>
      <c r="B265" s="36"/>
      <c r="C265" s="188" t="s">
        <v>395</v>
      </c>
      <c r="D265" s="188" t="s">
        <v>136</v>
      </c>
      <c r="E265" s="189" t="s">
        <v>848</v>
      </c>
      <c r="F265" s="190" t="s">
        <v>849</v>
      </c>
      <c r="G265" s="191" t="s">
        <v>291</v>
      </c>
      <c r="H265" s="192">
        <v>6</v>
      </c>
      <c r="I265" s="193"/>
      <c r="J265" s="194">
        <f>ROUND(I265*H265,2)</f>
        <v>0</v>
      </c>
      <c r="K265" s="195"/>
      <c r="L265" s="40"/>
      <c r="M265" s="196" t="s">
        <v>1</v>
      </c>
      <c r="N265" s="197" t="s">
        <v>42</v>
      </c>
      <c r="O265" s="72"/>
      <c r="P265" s="198">
        <f>O265*H265</f>
        <v>0</v>
      </c>
      <c r="Q265" s="198">
        <v>8.0000000000000007E-5</v>
      </c>
      <c r="R265" s="198">
        <f>Q265*H265</f>
        <v>4.8000000000000007E-4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140</v>
      </c>
      <c r="AT265" s="200" t="s">
        <v>136</v>
      </c>
      <c r="AU265" s="200" t="s">
        <v>87</v>
      </c>
      <c r="AY265" s="18" t="s">
        <v>134</v>
      </c>
      <c r="BE265" s="201">
        <f>IF(N265="základní",J265,0)</f>
        <v>0</v>
      </c>
      <c r="BF265" s="201">
        <f>IF(N265="snížená",J265,0)</f>
        <v>0</v>
      </c>
      <c r="BG265" s="201">
        <f>IF(N265="zákl. přenesená",J265,0)</f>
        <v>0</v>
      </c>
      <c r="BH265" s="201">
        <f>IF(N265="sníž. přenesená",J265,0)</f>
        <v>0</v>
      </c>
      <c r="BI265" s="201">
        <f>IF(N265="nulová",J265,0)</f>
        <v>0</v>
      </c>
      <c r="BJ265" s="18" t="s">
        <v>85</v>
      </c>
      <c r="BK265" s="201">
        <f>ROUND(I265*H265,2)</f>
        <v>0</v>
      </c>
      <c r="BL265" s="18" t="s">
        <v>140</v>
      </c>
      <c r="BM265" s="200" t="s">
        <v>850</v>
      </c>
    </row>
    <row r="266" spans="1:65" s="2" customFormat="1" ht="16.5" customHeight="1">
      <c r="A266" s="35"/>
      <c r="B266" s="36"/>
      <c r="C266" s="246" t="s">
        <v>399</v>
      </c>
      <c r="D266" s="246" t="s">
        <v>264</v>
      </c>
      <c r="E266" s="247" t="s">
        <v>851</v>
      </c>
      <c r="F266" s="248" t="s">
        <v>852</v>
      </c>
      <c r="G266" s="249" t="s">
        <v>291</v>
      </c>
      <c r="H266" s="250">
        <v>2.0299999999999998</v>
      </c>
      <c r="I266" s="251"/>
      <c r="J266" s="252">
        <f>ROUND(I266*H266,2)</f>
        <v>0</v>
      </c>
      <c r="K266" s="253"/>
      <c r="L266" s="254"/>
      <c r="M266" s="255" t="s">
        <v>1</v>
      </c>
      <c r="N266" s="256" t="s">
        <v>42</v>
      </c>
      <c r="O266" s="72"/>
      <c r="P266" s="198">
        <f>O266*H266</f>
        <v>0</v>
      </c>
      <c r="Q266" s="198">
        <v>3.4000000000000002E-2</v>
      </c>
      <c r="R266" s="198">
        <f>Q266*H266</f>
        <v>6.9019999999999998E-2</v>
      </c>
      <c r="S266" s="198">
        <v>0</v>
      </c>
      <c r="T266" s="199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184</v>
      </c>
      <c r="AT266" s="200" t="s">
        <v>264</v>
      </c>
      <c r="AU266" s="200" t="s">
        <v>87</v>
      </c>
      <c r="AY266" s="18" t="s">
        <v>134</v>
      </c>
      <c r="BE266" s="201">
        <f>IF(N266="základní",J266,0)</f>
        <v>0</v>
      </c>
      <c r="BF266" s="201">
        <f>IF(N266="snížená",J266,0)</f>
        <v>0</v>
      </c>
      <c r="BG266" s="201">
        <f>IF(N266="zákl. přenesená",J266,0)</f>
        <v>0</v>
      </c>
      <c r="BH266" s="201">
        <f>IF(N266="sníž. přenesená",J266,0)</f>
        <v>0</v>
      </c>
      <c r="BI266" s="201">
        <f>IF(N266="nulová",J266,0)</f>
        <v>0</v>
      </c>
      <c r="BJ266" s="18" t="s">
        <v>85</v>
      </c>
      <c r="BK266" s="201">
        <f>ROUND(I266*H266,2)</f>
        <v>0</v>
      </c>
      <c r="BL266" s="18" t="s">
        <v>140</v>
      </c>
      <c r="BM266" s="200" t="s">
        <v>853</v>
      </c>
    </row>
    <row r="267" spans="1:65" s="13" customFormat="1" ht="11.25">
      <c r="B267" s="202"/>
      <c r="C267" s="203"/>
      <c r="D267" s="204" t="s">
        <v>142</v>
      </c>
      <c r="E267" s="203"/>
      <c r="F267" s="206" t="s">
        <v>854</v>
      </c>
      <c r="G267" s="203"/>
      <c r="H267" s="207">
        <v>2.0299999999999998</v>
      </c>
      <c r="I267" s="208"/>
      <c r="J267" s="203"/>
      <c r="K267" s="203"/>
      <c r="L267" s="209"/>
      <c r="M267" s="210"/>
      <c r="N267" s="211"/>
      <c r="O267" s="211"/>
      <c r="P267" s="211"/>
      <c r="Q267" s="211"/>
      <c r="R267" s="211"/>
      <c r="S267" s="211"/>
      <c r="T267" s="212"/>
      <c r="AT267" s="213" t="s">
        <v>142</v>
      </c>
      <c r="AU267" s="213" t="s">
        <v>87</v>
      </c>
      <c r="AV267" s="13" t="s">
        <v>87</v>
      </c>
      <c r="AW267" s="13" t="s">
        <v>4</v>
      </c>
      <c r="AX267" s="13" t="s">
        <v>85</v>
      </c>
      <c r="AY267" s="213" t="s">
        <v>134</v>
      </c>
    </row>
    <row r="268" spans="1:65" s="2" customFormat="1" ht="16.5" customHeight="1">
      <c r="A268" s="35"/>
      <c r="B268" s="36"/>
      <c r="C268" s="246" t="s">
        <v>403</v>
      </c>
      <c r="D268" s="246" t="s">
        <v>264</v>
      </c>
      <c r="E268" s="247" t="s">
        <v>855</v>
      </c>
      <c r="F268" s="248" t="s">
        <v>856</v>
      </c>
      <c r="G268" s="249" t="s">
        <v>291</v>
      </c>
      <c r="H268" s="250">
        <v>2.0299999999999998</v>
      </c>
      <c r="I268" s="251"/>
      <c r="J268" s="252">
        <f>ROUND(I268*H268,2)</f>
        <v>0</v>
      </c>
      <c r="K268" s="253"/>
      <c r="L268" s="254"/>
      <c r="M268" s="255" t="s">
        <v>1</v>
      </c>
      <c r="N268" s="256" t="s">
        <v>42</v>
      </c>
      <c r="O268" s="72"/>
      <c r="P268" s="198">
        <f>O268*H268</f>
        <v>0</v>
      </c>
      <c r="Q268" s="198">
        <v>4.1000000000000002E-2</v>
      </c>
      <c r="R268" s="198">
        <f>Q268*H268</f>
        <v>8.3229999999999998E-2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184</v>
      </c>
      <c r="AT268" s="200" t="s">
        <v>264</v>
      </c>
      <c r="AU268" s="200" t="s">
        <v>87</v>
      </c>
      <c r="AY268" s="18" t="s">
        <v>134</v>
      </c>
      <c r="BE268" s="201">
        <f>IF(N268="základní",J268,0)</f>
        <v>0</v>
      </c>
      <c r="BF268" s="201">
        <f>IF(N268="snížená",J268,0)</f>
        <v>0</v>
      </c>
      <c r="BG268" s="201">
        <f>IF(N268="zákl. přenesená",J268,0)</f>
        <v>0</v>
      </c>
      <c r="BH268" s="201">
        <f>IF(N268="sníž. přenesená",J268,0)</f>
        <v>0</v>
      </c>
      <c r="BI268" s="201">
        <f>IF(N268="nulová",J268,0)</f>
        <v>0</v>
      </c>
      <c r="BJ268" s="18" t="s">
        <v>85</v>
      </c>
      <c r="BK268" s="201">
        <f>ROUND(I268*H268,2)</f>
        <v>0</v>
      </c>
      <c r="BL268" s="18" t="s">
        <v>140</v>
      </c>
      <c r="BM268" s="200" t="s">
        <v>857</v>
      </c>
    </row>
    <row r="269" spans="1:65" s="13" customFormat="1" ht="11.25">
      <c r="B269" s="202"/>
      <c r="C269" s="203"/>
      <c r="D269" s="204" t="s">
        <v>142</v>
      </c>
      <c r="E269" s="203"/>
      <c r="F269" s="206" t="s">
        <v>854</v>
      </c>
      <c r="G269" s="203"/>
      <c r="H269" s="207">
        <v>2.0299999999999998</v>
      </c>
      <c r="I269" s="208"/>
      <c r="J269" s="203"/>
      <c r="K269" s="203"/>
      <c r="L269" s="209"/>
      <c r="M269" s="210"/>
      <c r="N269" s="211"/>
      <c r="O269" s="211"/>
      <c r="P269" s="211"/>
      <c r="Q269" s="211"/>
      <c r="R269" s="211"/>
      <c r="S269" s="211"/>
      <c r="T269" s="212"/>
      <c r="AT269" s="213" t="s">
        <v>142</v>
      </c>
      <c r="AU269" s="213" t="s">
        <v>87</v>
      </c>
      <c r="AV269" s="13" t="s">
        <v>87</v>
      </c>
      <c r="AW269" s="13" t="s">
        <v>4</v>
      </c>
      <c r="AX269" s="13" t="s">
        <v>85</v>
      </c>
      <c r="AY269" s="213" t="s">
        <v>134</v>
      </c>
    </row>
    <row r="270" spans="1:65" s="2" customFormat="1" ht="21.75" customHeight="1">
      <c r="A270" s="35"/>
      <c r="B270" s="36"/>
      <c r="C270" s="246" t="s">
        <v>407</v>
      </c>
      <c r="D270" s="246" t="s">
        <v>264</v>
      </c>
      <c r="E270" s="247" t="s">
        <v>858</v>
      </c>
      <c r="F270" s="248" t="s">
        <v>859</v>
      </c>
      <c r="G270" s="249" t="s">
        <v>291</v>
      </c>
      <c r="H270" s="250">
        <v>33.343000000000004</v>
      </c>
      <c r="I270" s="251"/>
      <c r="J270" s="252">
        <f>ROUND(I270*H270,2)</f>
        <v>0</v>
      </c>
      <c r="K270" s="253"/>
      <c r="L270" s="254"/>
      <c r="M270" s="255" t="s">
        <v>1</v>
      </c>
      <c r="N270" s="256" t="s">
        <v>42</v>
      </c>
      <c r="O270" s="72"/>
      <c r="P270" s="198">
        <f>O270*H270</f>
        <v>0</v>
      </c>
      <c r="Q270" s="198">
        <v>4.1300000000000003E-2</v>
      </c>
      <c r="R270" s="198">
        <f>Q270*H270</f>
        <v>1.3770659000000003</v>
      </c>
      <c r="S270" s="198">
        <v>0</v>
      </c>
      <c r="T270" s="19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184</v>
      </c>
      <c r="AT270" s="200" t="s">
        <v>264</v>
      </c>
      <c r="AU270" s="200" t="s">
        <v>87</v>
      </c>
      <c r="AY270" s="18" t="s">
        <v>134</v>
      </c>
      <c r="BE270" s="201">
        <f>IF(N270="základní",J270,0)</f>
        <v>0</v>
      </c>
      <c r="BF270" s="201">
        <f>IF(N270="snížená",J270,0)</f>
        <v>0</v>
      </c>
      <c r="BG270" s="201">
        <f>IF(N270="zákl. přenesená",J270,0)</f>
        <v>0</v>
      </c>
      <c r="BH270" s="201">
        <f>IF(N270="sníž. přenesená",J270,0)</f>
        <v>0</v>
      </c>
      <c r="BI270" s="201">
        <f>IF(N270="nulová",J270,0)</f>
        <v>0</v>
      </c>
      <c r="BJ270" s="18" t="s">
        <v>85</v>
      </c>
      <c r="BK270" s="201">
        <f>ROUND(I270*H270,2)</f>
        <v>0</v>
      </c>
      <c r="BL270" s="18" t="s">
        <v>140</v>
      </c>
      <c r="BM270" s="200" t="s">
        <v>860</v>
      </c>
    </row>
    <row r="271" spans="1:65" s="13" customFormat="1" ht="11.25">
      <c r="B271" s="202"/>
      <c r="C271" s="203"/>
      <c r="D271" s="204" t="s">
        <v>142</v>
      </c>
      <c r="E271" s="205" t="s">
        <v>1</v>
      </c>
      <c r="F271" s="206" t="s">
        <v>861</v>
      </c>
      <c r="G271" s="203"/>
      <c r="H271" s="207">
        <v>33.343000000000004</v>
      </c>
      <c r="I271" s="208"/>
      <c r="J271" s="203"/>
      <c r="K271" s="203"/>
      <c r="L271" s="209"/>
      <c r="M271" s="210"/>
      <c r="N271" s="211"/>
      <c r="O271" s="211"/>
      <c r="P271" s="211"/>
      <c r="Q271" s="211"/>
      <c r="R271" s="211"/>
      <c r="S271" s="211"/>
      <c r="T271" s="212"/>
      <c r="AT271" s="213" t="s">
        <v>142</v>
      </c>
      <c r="AU271" s="213" t="s">
        <v>87</v>
      </c>
      <c r="AV271" s="13" t="s">
        <v>87</v>
      </c>
      <c r="AW271" s="13" t="s">
        <v>32</v>
      </c>
      <c r="AX271" s="13" t="s">
        <v>85</v>
      </c>
      <c r="AY271" s="213" t="s">
        <v>134</v>
      </c>
    </row>
    <row r="272" spans="1:65" s="2" customFormat="1" ht="16.5" customHeight="1">
      <c r="A272" s="35"/>
      <c r="B272" s="36"/>
      <c r="C272" s="246" t="s">
        <v>413</v>
      </c>
      <c r="D272" s="246" t="s">
        <v>264</v>
      </c>
      <c r="E272" s="247" t="s">
        <v>862</v>
      </c>
      <c r="F272" s="248" t="s">
        <v>863</v>
      </c>
      <c r="G272" s="249" t="s">
        <v>150</v>
      </c>
      <c r="H272" s="250">
        <v>53.491</v>
      </c>
      <c r="I272" s="251"/>
      <c r="J272" s="252">
        <f>ROUND(I272*H272,2)</f>
        <v>0</v>
      </c>
      <c r="K272" s="253"/>
      <c r="L272" s="254"/>
      <c r="M272" s="255" t="s">
        <v>1</v>
      </c>
      <c r="N272" s="256" t="s">
        <v>42</v>
      </c>
      <c r="O272" s="72"/>
      <c r="P272" s="198">
        <f>O272*H272</f>
        <v>0</v>
      </c>
      <c r="Q272" s="198">
        <v>7.4999999999999997E-2</v>
      </c>
      <c r="R272" s="198">
        <f>Q272*H272</f>
        <v>4.011825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184</v>
      </c>
      <c r="AT272" s="200" t="s">
        <v>264</v>
      </c>
      <c r="AU272" s="200" t="s">
        <v>87</v>
      </c>
      <c r="AY272" s="18" t="s">
        <v>134</v>
      </c>
      <c r="BE272" s="201">
        <f>IF(N272="základní",J272,0)</f>
        <v>0</v>
      </c>
      <c r="BF272" s="201">
        <f>IF(N272="snížená",J272,0)</f>
        <v>0</v>
      </c>
      <c r="BG272" s="201">
        <f>IF(N272="zákl. přenesená",J272,0)</f>
        <v>0</v>
      </c>
      <c r="BH272" s="201">
        <f>IF(N272="sníž. přenesená",J272,0)</f>
        <v>0</v>
      </c>
      <c r="BI272" s="201">
        <f>IF(N272="nulová",J272,0)</f>
        <v>0</v>
      </c>
      <c r="BJ272" s="18" t="s">
        <v>85</v>
      </c>
      <c r="BK272" s="201">
        <f>ROUND(I272*H272,2)</f>
        <v>0</v>
      </c>
      <c r="BL272" s="18" t="s">
        <v>140</v>
      </c>
      <c r="BM272" s="200" t="s">
        <v>864</v>
      </c>
    </row>
    <row r="273" spans="1:65" s="13" customFormat="1" ht="11.25">
      <c r="B273" s="202"/>
      <c r="C273" s="203"/>
      <c r="D273" s="204" t="s">
        <v>142</v>
      </c>
      <c r="E273" s="205" t="s">
        <v>1</v>
      </c>
      <c r="F273" s="206" t="s">
        <v>865</v>
      </c>
      <c r="G273" s="203"/>
      <c r="H273" s="207">
        <v>53.491</v>
      </c>
      <c r="I273" s="208"/>
      <c r="J273" s="203"/>
      <c r="K273" s="203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142</v>
      </c>
      <c r="AU273" s="213" t="s">
        <v>87</v>
      </c>
      <c r="AV273" s="13" t="s">
        <v>87</v>
      </c>
      <c r="AW273" s="13" t="s">
        <v>32</v>
      </c>
      <c r="AX273" s="13" t="s">
        <v>85</v>
      </c>
      <c r="AY273" s="213" t="s">
        <v>134</v>
      </c>
    </row>
    <row r="274" spans="1:65" s="2" customFormat="1" ht="21.75" customHeight="1">
      <c r="A274" s="35"/>
      <c r="B274" s="36"/>
      <c r="C274" s="188" t="s">
        <v>417</v>
      </c>
      <c r="D274" s="188" t="s">
        <v>136</v>
      </c>
      <c r="E274" s="189" t="s">
        <v>665</v>
      </c>
      <c r="F274" s="190" t="s">
        <v>666</v>
      </c>
      <c r="G274" s="191" t="s">
        <v>150</v>
      </c>
      <c r="H274" s="192">
        <v>197.1</v>
      </c>
      <c r="I274" s="193"/>
      <c r="J274" s="194">
        <f>ROUND(I274*H274,2)</f>
        <v>0</v>
      </c>
      <c r="K274" s="195"/>
      <c r="L274" s="40"/>
      <c r="M274" s="196" t="s">
        <v>1</v>
      </c>
      <c r="N274" s="197" t="s">
        <v>42</v>
      </c>
      <c r="O274" s="72"/>
      <c r="P274" s="198">
        <f>O274*H274</f>
        <v>0</v>
      </c>
      <c r="Q274" s="198">
        <v>2.0000000000000002E-5</v>
      </c>
      <c r="R274" s="198">
        <f>Q274*H274</f>
        <v>3.9420000000000002E-3</v>
      </c>
      <c r="S274" s="198">
        <v>0</v>
      </c>
      <c r="T274" s="19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140</v>
      </c>
      <c r="AT274" s="200" t="s">
        <v>136</v>
      </c>
      <c r="AU274" s="200" t="s">
        <v>87</v>
      </c>
      <c r="AY274" s="18" t="s">
        <v>134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18" t="s">
        <v>85</v>
      </c>
      <c r="BK274" s="201">
        <f>ROUND(I274*H274,2)</f>
        <v>0</v>
      </c>
      <c r="BL274" s="18" t="s">
        <v>140</v>
      </c>
      <c r="BM274" s="200" t="s">
        <v>667</v>
      </c>
    </row>
    <row r="275" spans="1:65" s="13" customFormat="1" ht="11.25">
      <c r="B275" s="202"/>
      <c r="C275" s="203"/>
      <c r="D275" s="204" t="s">
        <v>142</v>
      </c>
      <c r="E275" s="205" t="s">
        <v>1</v>
      </c>
      <c r="F275" s="206" t="s">
        <v>866</v>
      </c>
      <c r="G275" s="203"/>
      <c r="H275" s="207">
        <v>197.1</v>
      </c>
      <c r="I275" s="208"/>
      <c r="J275" s="203"/>
      <c r="K275" s="203"/>
      <c r="L275" s="209"/>
      <c r="M275" s="210"/>
      <c r="N275" s="211"/>
      <c r="O275" s="211"/>
      <c r="P275" s="211"/>
      <c r="Q275" s="211"/>
      <c r="R275" s="211"/>
      <c r="S275" s="211"/>
      <c r="T275" s="212"/>
      <c r="AT275" s="213" t="s">
        <v>142</v>
      </c>
      <c r="AU275" s="213" t="s">
        <v>87</v>
      </c>
      <c r="AV275" s="13" t="s">
        <v>87</v>
      </c>
      <c r="AW275" s="13" t="s">
        <v>32</v>
      </c>
      <c r="AX275" s="13" t="s">
        <v>85</v>
      </c>
      <c r="AY275" s="213" t="s">
        <v>134</v>
      </c>
    </row>
    <row r="276" spans="1:65" s="2" customFormat="1" ht="16.5" customHeight="1">
      <c r="A276" s="35"/>
      <c r="B276" s="36"/>
      <c r="C276" s="188" t="s">
        <v>421</v>
      </c>
      <c r="D276" s="188" t="s">
        <v>136</v>
      </c>
      <c r="E276" s="189" t="s">
        <v>867</v>
      </c>
      <c r="F276" s="190" t="s">
        <v>868</v>
      </c>
      <c r="G276" s="191" t="s">
        <v>869</v>
      </c>
      <c r="H276" s="192">
        <v>11</v>
      </c>
      <c r="I276" s="193"/>
      <c r="J276" s="194">
        <f t="shared" ref="J276:J288" si="20">ROUND(I276*H276,2)</f>
        <v>0</v>
      </c>
      <c r="K276" s="195"/>
      <c r="L276" s="40"/>
      <c r="M276" s="196" t="s">
        <v>1</v>
      </c>
      <c r="N276" s="197" t="s">
        <v>42</v>
      </c>
      <c r="O276" s="72"/>
      <c r="P276" s="198">
        <f t="shared" ref="P276:P288" si="21">O276*H276</f>
        <v>0</v>
      </c>
      <c r="Q276" s="198">
        <v>0</v>
      </c>
      <c r="R276" s="198">
        <f t="shared" ref="R276:R288" si="22">Q276*H276</f>
        <v>0</v>
      </c>
      <c r="S276" s="198">
        <v>0</v>
      </c>
      <c r="T276" s="199">
        <f t="shared" ref="T276:T288" si="23"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140</v>
      </c>
      <c r="AT276" s="200" t="s">
        <v>136</v>
      </c>
      <c r="AU276" s="200" t="s">
        <v>87</v>
      </c>
      <c r="AY276" s="18" t="s">
        <v>134</v>
      </c>
      <c r="BE276" s="201">
        <f t="shared" ref="BE276:BE288" si="24">IF(N276="základní",J276,0)</f>
        <v>0</v>
      </c>
      <c r="BF276" s="201">
        <f t="shared" ref="BF276:BF288" si="25">IF(N276="snížená",J276,0)</f>
        <v>0</v>
      </c>
      <c r="BG276" s="201">
        <f t="shared" ref="BG276:BG288" si="26">IF(N276="zákl. přenesená",J276,0)</f>
        <v>0</v>
      </c>
      <c r="BH276" s="201">
        <f t="shared" ref="BH276:BH288" si="27">IF(N276="sníž. přenesená",J276,0)</f>
        <v>0</v>
      </c>
      <c r="BI276" s="201">
        <f t="shared" ref="BI276:BI288" si="28">IF(N276="nulová",J276,0)</f>
        <v>0</v>
      </c>
      <c r="BJ276" s="18" t="s">
        <v>85</v>
      </c>
      <c r="BK276" s="201">
        <f t="shared" ref="BK276:BK288" si="29">ROUND(I276*H276,2)</f>
        <v>0</v>
      </c>
      <c r="BL276" s="18" t="s">
        <v>140</v>
      </c>
      <c r="BM276" s="200" t="s">
        <v>870</v>
      </c>
    </row>
    <row r="277" spans="1:65" s="2" customFormat="1" ht="21.75" customHeight="1">
      <c r="A277" s="35"/>
      <c r="B277" s="36"/>
      <c r="C277" s="188" t="s">
        <v>425</v>
      </c>
      <c r="D277" s="188" t="s">
        <v>136</v>
      </c>
      <c r="E277" s="189" t="s">
        <v>871</v>
      </c>
      <c r="F277" s="190" t="s">
        <v>872</v>
      </c>
      <c r="G277" s="191" t="s">
        <v>873</v>
      </c>
      <c r="H277" s="192">
        <v>5</v>
      </c>
      <c r="I277" s="193"/>
      <c r="J277" s="194">
        <f t="shared" si="20"/>
        <v>0</v>
      </c>
      <c r="K277" s="195"/>
      <c r="L277" s="40"/>
      <c r="M277" s="196" t="s">
        <v>1</v>
      </c>
      <c r="N277" s="197" t="s">
        <v>42</v>
      </c>
      <c r="O277" s="72"/>
      <c r="P277" s="198">
        <f t="shared" si="21"/>
        <v>0</v>
      </c>
      <c r="Q277" s="198">
        <v>3.1E-4</v>
      </c>
      <c r="R277" s="198">
        <f t="shared" si="22"/>
        <v>1.5499999999999999E-3</v>
      </c>
      <c r="S277" s="198">
        <v>0</v>
      </c>
      <c r="T277" s="199">
        <f t="shared" si="2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140</v>
      </c>
      <c r="AT277" s="200" t="s">
        <v>136</v>
      </c>
      <c r="AU277" s="200" t="s">
        <v>87</v>
      </c>
      <c r="AY277" s="18" t="s">
        <v>134</v>
      </c>
      <c r="BE277" s="201">
        <f t="shared" si="24"/>
        <v>0</v>
      </c>
      <c r="BF277" s="201">
        <f t="shared" si="25"/>
        <v>0</v>
      </c>
      <c r="BG277" s="201">
        <f t="shared" si="26"/>
        <v>0</v>
      </c>
      <c r="BH277" s="201">
        <f t="shared" si="27"/>
        <v>0</v>
      </c>
      <c r="BI277" s="201">
        <f t="shared" si="28"/>
        <v>0</v>
      </c>
      <c r="BJ277" s="18" t="s">
        <v>85</v>
      </c>
      <c r="BK277" s="201">
        <f t="shared" si="29"/>
        <v>0</v>
      </c>
      <c r="BL277" s="18" t="s">
        <v>140</v>
      </c>
      <c r="BM277" s="200" t="s">
        <v>874</v>
      </c>
    </row>
    <row r="278" spans="1:65" s="2" customFormat="1" ht="21.75" customHeight="1">
      <c r="A278" s="35"/>
      <c r="B278" s="36"/>
      <c r="C278" s="188" t="s">
        <v>429</v>
      </c>
      <c r="D278" s="188" t="s">
        <v>136</v>
      </c>
      <c r="E278" s="189" t="s">
        <v>875</v>
      </c>
      <c r="F278" s="190" t="s">
        <v>876</v>
      </c>
      <c r="G278" s="191" t="s">
        <v>873</v>
      </c>
      <c r="H278" s="192">
        <v>6</v>
      </c>
      <c r="I278" s="193"/>
      <c r="J278" s="194">
        <f t="shared" si="20"/>
        <v>0</v>
      </c>
      <c r="K278" s="195"/>
      <c r="L278" s="40"/>
      <c r="M278" s="196" t="s">
        <v>1</v>
      </c>
      <c r="N278" s="197" t="s">
        <v>42</v>
      </c>
      <c r="O278" s="72"/>
      <c r="P278" s="198">
        <f t="shared" si="21"/>
        <v>0</v>
      </c>
      <c r="Q278" s="198">
        <v>1.2199999999999999E-3</v>
      </c>
      <c r="R278" s="198">
        <f t="shared" si="22"/>
        <v>7.3200000000000001E-3</v>
      </c>
      <c r="S278" s="198">
        <v>0</v>
      </c>
      <c r="T278" s="199">
        <f t="shared" si="2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140</v>
      </c>
      <c r="AT278" s="200" t="s">
        <v>136</v>
      </c>
      <c r="AU278" s="200" t="s">
        <v>87</v>
      </c>
      <c r="AY278" s="18" t="s">
        <v>134</v>
      </c>
      <c r="BE278" s="201">
        <f t="shared" si="24"/>
        <v>0</v>
      </c>
      <c r="BF278" s="201">
        <f t="shared" si="25"/>
        <v>0</v>
      </c>
      <c r="BG278" s="201">
        <f t="shared" si="26"/>
        <v>0</v>
      </c>
      <c r="BH278" s="201">
        <f t="shared" si="27"/>
        <v>0</v>
      </c>
      <c r="BI278" s="201">
        <f t="shared" si="28"/>
        <v>0</v>
      </c>
      <c r="BJ278" s="18" t="s">
        <v>85</v>
      </c>
      <c r="BK278" s="201">
        <f t="shared" si="29"/>
        <v>0</v>
      </c>
      <c r="BL278" s="18" t="s">
        <v>140</v>
      </c>
      <c r="BM278" s="200" t="s">
        <v>877</v>
      </c>
    </row>
    <row r="279" spans="1:65" s="2" customFormat="1" ht="16.5" customHeight="1">
      <c r="A279" s="35"/>
      <c r="B279" s="36"/>
      <c r="C279" s="188" t="s">
        <v>433</v>
      </c>
      <c r="D279" s="188" t="s">
        <v>136</v>
      </c>
      <c r="E279" s="189" t="s">
        <v>675</v>
      </c>
      <c r="F279" s="190" t="s">
        <v>676</v>
      </c>
      <c r="G279" s="191" t="s">
        <v>291</v>
      </c>
      <c r="H279" s="192">
        <v>5</v>
      </c>
      <c r="I279" s="193"/>
      <c r="J279" s="194">
        <f t="shared" si="20"/>
        <v>0</v>
      </c>
      <c r="K279" s="195"/>
      <c r="L279" s="40"/>
      <c r="M279" s="196" t="s">
        <v>1</v>
      </c>
      <c r="N279" s="197" t="s">
        <v>42</v>
      </c>
      <c r="O279" s="72"/>
      <c r="P279" s="198">
        <f t="shared" si="21"/>
        <v>0</v>
      </c>
      <c r="Q279" s="198">
        <v>3.5729999999999998E-2</v>
      </c>
      <c r="R279" s="198">
        <f t="shared" si="22"/>
        <v>0.17864999999999998</v>
      </c>
      <c r="S279" s="198">
        <v>0</v>
      </c>
      <c r="T279" s="199">
        <f t="shared" si="2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0" t="s">
        <v>140</v>
      </c>
      <c r="AT279" s="200" t="s">
        <v>136</v>
      </c>
      <c r="AU279" s="200" t="s">
        <v>87</v>
      </c>
      <c r="AY279" s="18" t="s">
        <v>134</v>
      </c>
      <c r="BE279" s="201">
        <f t="shared" si="24"/>
        <v>0</v>
      </c>
      <c r="BF279" s="201">
        <f t="shared" si="25"/>
        <v>0</v>
      </c>
      <c r="BG279" s="201">
        <f t="shared" si="26"/>
        <v>0</v>
      </c>
      <c r="BH279" s="201">
        <f t="shared" si="27"/>
        <v>0</v>
      </c>
      <c r="BI279" s="201">
        <f t="shared" si="28"/>
        <v>0</v>
      </c>
      <c r="BJ279" s="18" t="s">
        <v>85</v>
      </c>
      <c r="BK279" s="201">
        <f t="shared" si="29"/>
        <v>0</v>
      </c>
      <c r="BL279" s="18" t="s">
        <v>140</v>
      </c>
      <c r="BM279" s="200" t="s">
        <v>677</v>
      </c>
    </row>
    <row r="280" spans="1:65" s="2" customFormat="1" ht="16.5" customHeight="1">
      <c r="A280" s="35"/>
      <c r="B280" s="36"/>
      <c r="C280" s="246" t="s">
        <v>437</v>
      </c>
      <c r="D280" s="246" t="s">
        <v>264</v>
      </c>
      <c r="E280" s="247" t="s">
        <v>678</v>
      </c>
      <c r="F280" s="248" t="s">
        <v>679</v>
      </c>
      <c r="G280" s="249" t="s">
        <v>291</v>
      </c>
      <c r="H280" s="250">
        <v>6</v>
      </c>
      <c r="I280" s="251"/>
      <c r="J280" s="252">
        <f t="shared" si="20"/>
        <v>0</v>
      </c>
      <c r="K280" s="253"/>
      <c r="L280" s="254"/>
      <c r="M280" s="255" t="s">
        <v>1</v>
      </c>
      <c r="N280" s="256" t="s">
        <v>42</v>
      </c>
      <c r="O280" s="72"/>
      <c r="P280" s="198">
        <f t="shared" si="21"/>
        <v>0</v>
      </c>
      <c r="Q280" s="198">
        <v>0.58499999999999996</v>
      </c>
      <c r="R280" s="198">
        <f t="shared" si="22"/>
        <v>3.51</v>
      </c>
      <c r="S280" s="198">
        <v>0</v>
      </c>
      <c r="T280" s="199">
        <f t="shared" si="2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184</v>
      </c>
      <c r="AT280" s="200" t="s">
        <v>264</v>
      </c>
      <c r="AU280" s="200" t="s">
        <v>87</v>
      </c>
      <c r="AY280" s="18" t="s">
        <v>134</v>
      </c>
      <c r="BE280" s="201">
        <f t="shared" si="24"/>
        <v>0</v>
      </c>
      <c r="BF280" s="201">
        <f t="shared" si="25"/>
        <v>0</v>
      </c>
      <c r="BG280" s="201">
        <f t="shared" si="26"/>
        <v>0</v>
      </c>
      <c r="BH280" s="201">
        <f t="shared" si="27"/>
        <v>0</v>
      </c>
      <c r="BI280" s="201">
        <f t="shared" si="28"/>
        <v>0</v>
      </c>
      <c r="BJ280" s="18" t="s">
        <v>85</v>
      </c>
      <c r="BK280" s="201">
        <f t="shared" si="29"/>
        <v>0</v>
      </c>
      <c r="BL280" s="18" t="s">
        <v>140</v>
      </c>
      <c r="BM280" s="200" t="s">
        <v>680</v>
      </c>
    </row>
    <row r="281" spans="1:65" s="2" customFormat="1" ht="16.5" customHeight="1">
      <c r="A281" s="35"/>
      <c r="B281" s="36"/>
      <c r="C281" s="246" t="s">
        <v>441</v>
      </c>
      <c r="D281" s="246" t="s">
        <v>264</v>
      </c>
      <c r="E281" s="247" t="s">
        <v>684</v>
      </c>
      <c r="F281" s="248" t="s">
        <v>685</v>
      </c>
      <c r="G281" s="249" t="s">
        <v>291</v>
      </c>
      <c r="H281" s="250">
        <v>3</v>
      </c>
      <c r="I281" s="251"/>
      <c r="J281" s="252">
        <f t="shared" si="20"/>
        <v>0</v>
      </c>
      <c r="K281" s="253"/>
      <c r="L281" s="254"/>
      <c r="M281" s="255" t="s">
        <v>1</v>
      </c>
      <c r="N281" s="256" t="s">
        <v>42</v>
      </c>
      <c r="O281" s="72"/>
      <c r="P281" s="198">
        <f t="shared" si="21"/>
        <v>0</v>
      </c>
      <c r="Q281" s="198">
        <v>0.25</v>
      </c>
      <c r="R281" s="198">
        <f t="shared" si="22"/>
        <v>0.75</v>
      </c>
      <c r="S281" s="198">
        <v>0</v>
      </c>
      <c r="T281" s="199">
        <f t="shared" si="2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184</v>
      </c>
      <c r="AT281" s="200" t="s">
        <v>264</v>
      </c>
      <c r="AU281" s="200" t="s">
        <v>87</v>
      </c>
      <c r="AY281" s="18" t="s">
        <v>134</v>
      </c>
      <c r="BE281" s="201">
        <f t="shared" si="24"/>
        <v>0</v>
      </c>
      <c r="BF281" s="201">
        <f t="shared" si="25"/>
        <v>0</v>
      </c>
      <c r="BG281" s="201">
        <f t="shared" si="26"/>
        <v>0</v>
      </c>
      <c r="BH281" s="201">
        <f t="shared" si="27"/>
        <v>0</v>
      </c>
      <c r="BI281" s="201">
        <f t="shared" si="28"/>
        <v>0</v>
      </c>
      <c r="BJ281" s="18" t="s">
        <v>85</v>
      </c>
      <c r="BK281" s="201">
        <f t="shared" si="29"/>
        <v>0</v>
      </c>
      <c r="BL281" s="18" t="s">
        <v>140</v>
      </c>
      <c r="BM281" s="200" t="s">
        <v>686</v>
      </c>
    </row>
    <row r="282" spans="1:65" s="2" customFormat="1" ht="16.5" customHeight="1">
      <c r="A282" s="35"/>
      <c r="B282" s="36"/>
      <c r="C282" s="246" t="s">
        <v>445</v>
      </c>
      <c r="D282" s="246" t="s">
        <v>264</v>
      </c>
      <c r="E282" s="247" t="s">
        <v>687</v>
      </c>
      <c r="F282" s="248" t="s">
        <v>688</v>
      </c>
      <c r="G282" s="249" t="s">
        <v>291</v>
      </c>
      <c r="H282" s="250">
        <v>3</v>
      </c>
      <c r="I282" s="251"/>
      <c r="J282" s="252">
        <f t="shared" si="20"/>
        <v>0</v>
      </c>
      <c r="K282" s="253"/>
      <c r="L282" s="254"/>
      <c r="M282" s="255" t="s">
        <v>1</v>
      </c>
      <c r="N282" s="256" t="s">
        <v>42</v>
      </c>
      <c r="O282" s="72"/>
      <c r="P282" s="198">
        <f t="shared" si="21"/>
        <v>0</v>
      </c>
      <c r="Q282" s="198">
        <v>0.5</v>
      </c>
      <c r="R282" s="198">
        <f t="shared" si="22"/>
        <v>1.5</v>
      </c>
      <c r="S282" s="198">
        <v>0</v>
      </c>
      <c r="T282" s="199">
        <f t="shared" si="2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0" t="s">
        <v>184</v>
      </c>
      <c r="AT282" s="200" t="s">
        <v>264</v>
      </c>
      <c r="AU282" s="200" t="s">
        <v>87</v>
      </c>
      <c r="AY282" s="18" t="s">
        <v>134</v>
      </c>
      <c r="BE282" s="201">
        <f t="shared" si="24"/>
        <v>0</v>
      </c>
      <c r="BF282" s="201">
        <f t="shared" si="25"/>
        <v>0</v>
      </c>
      <c r="BG282" s="201">
        <f t="shared" si="26"/>
        <v>0</v>
      </c>
      <c r="BH282" s="201">
        <f t="shared" si="27"/>
        <v>0</v>
      </c>
      <c r="BI282" s="201">
        <f t="shared" si="28"/>
        <v>0</v>
      </c>
      <c r="BJ282" s="18" t="s">
        <v>85</v>
      </c>
      <c r="BK282" s="201">
        <f t="shared" si="29"/>
        <v>0</v>
      </c>
      <c r="BL282" s="18" t="s">
        <v>140</v>
      </c>
      <c r="BM282" s="200" t="s">
        <v>689</v>
      </c>
    </row>
    <row r="283" spans="1:65" s="2" customFormat="1" ht="21.75" customHeight="1">
      <c r="A283" s="35"/>
      <c r="B283" s="36"/>
      <c r="C283" s="246" t="s">
        <v>449</v>
      </c>
      <c r="D283" s="246" t="s">
        <v>264</v>
      </c>
      <c r="E283" s="247" t="s">
        <v>690</v>
      </c>
      <c r="F283" s="248" t="s">
        <v>691</v>
      </c>
      <c r="G283" s="249" t="s">
        <v>291</v>
      </c>
      <c r="H283" s="250">
        <v>12</v>
      </c>
      <c r="I283" s="251"/>
      <c r="J283" s="252">
        <f t="shared" si="20"/>
        <v>0</v>
      </c>
      <c r="K283" s="253"/>
      <c r="L283" s="254"/>
      <c r="M283" s="255" t="s">
        <v>1</v>
      </c>
      <c r="N283" s="256" t="s">
        <v>42</v>
      </c>
      <c r="O283" s="72"/>
      <c r="P283" s="198">
        <f t="shared" si="21"/>
        <v>0</v>
      </c>
      <c r="Q283" s="198">
        <v>2E-3</v>
      </c>
      <c r="R283" s="198">
        <f t="shared" si="22"/>
        <v>2.4E-2</v>
      </c>
      <c r="S283" s="198">
        <v>0</v>
      </c>
      <c r="T283" s="199">
        <f t="shared" si="2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184</v>
      </c>
      <c r="AT283" s="200" t="s">
        <v>264</v>
      </c>
      <c r="AU283" s="200" t="s">
        <v>87</v>
      </c>
      <c r="AY283" s="18" t="s">
        <v>134</v>
      </c>
      <c r="BE283" s="201">
        <f t="shared" si="24"/>
        <v>0</v>
      </c>
      <c r="BF283" s="201">
        <f t="shared" si="25"/>
        <v>0</v>
      </c>
      <c r="BG283" s="201">
        <f t="shared" si="26"/>
        <v>0</v>
      </c>
      <c r="BH283" s="201">
        <f t="shared" si="27"/>
        <v>0</v>
      </c>
      <c r="BI283" s="201">
        <f t="shared" si="28"/>
        <v>0</v>
      </c>
      <c r="BJ283" s="18" t="s">
        <v>85</v>
      </c>
      <c r="BK283" s="201">
        <f t="shared" si="29"/>
        <v>0</v>
      </c>
      <c r="BL283" s="18" t="s">
        <v>140</v>
      </c>
      <c r="BM283" s="200" t="s">
        <v>692</v>
      </c>
    </row>
    <row r="284" spans="1:65" s="2" customFormat="1" ht="16.5" customHeight="1">
      <c r="A284" s="35"/>
      <c r="B284" s="36"/>
      <c r="C284" s="246" t="s">
        <v>453</v>
      </c>
      <c r="D284" s="246" t="s">
        <v>264</v>
      </c>
      <c r="E284" s="247" t="s">
        <v>693</v>
      </c>
      <c r="F284" s="248" t="s">
        <v>694</v>
      </c>
      <c r="G284" s="249" t="s">
        <v>291</v>
      </c>
      <c r="H284" s="250">
        <v>1</v>
      </c>
      <c r="I284" s="251"/>
      <c r="J284" s="252">
        <f t="shared" si="20"/>
        <v>0</v>
      </c>
      <c r="K284" s="253"/>
      <c r="L284" s="254"/>
      <c r="M284" s="255" t="s">
        <v>1</v>
      </c>
      <c r="N284" s="256" t="s">
        <v>42</v>
      </c>
      <c r="O284" s="72"/>
      <c r="P284" s="198">
        <f t="shared" si="21"/>
        <v>0</v>
      </c>
      <c r="Q284" s="198">
        <v>1.37</v>
      </c>
      <c r="R284" s="198">
        <f t="shared" si="22"/>
        <v>1.37</v>
      </c>
      <c r="S284" s="198">
        <v>0</v>
      </c>
      <c r="T284" s="199">
        <f t="shared" si="2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0" t="s">
        <v>184</v>
      </c>
      <c r="AT284" s="200" t="s">
        <v>264</v>
      </c>
      <c r="AU284" s="200" t="s">
        <v>87</v>
      </c>
      <c r="AY284" s="18" t="s">
        <v>134</v>
      </c>
      <c r="BE284" s="201">
        <f t="shared" si="24"/>
        <v>0</v>
      </c>
      <c r="BF284" s="201">
        <f t="shared" si="25"/>
        <v>0</v>
      </c>
      <c r="BG284" s="201">
        <f t="shared" si="26"/>
        <v>0</v>
      </c>
      <c r="BH284" s="201">
        <f t="shared" si="27"/>
        <v>0</v>
      </c>
      <c r="BI284" s="201">
        <f t="shared" si="28"/>
        <v>0</v>
      </c>
      <c r="BJ284" s="18" t="s">
        <v>85</v>
      </c>
      <c r="BK284" s="201">
        <f t="shared" si="29"/>
        <v>0</v>
      </c>
      <c r="BL284" s="18" t="s">
        <v>140</v>
      </c>
      <c r="BM284" s="200" t="s">
        <v>695</v>
      </c>
    </row>
    <row r="285" spans="1:65" s="2" customFormat="1" ht="16.5" customHeight="1">
      <c r="A285" s="35"/>
      <c r="B285" s="36"/>
      <c r="C285" s="246" t="s">
        <v>457</v>
      </c>
      <c r="D285" s="246" t="s">
        <v>264</v>
      </c>
      <c r="E285" s="247" t="s">
        <v>696</v>
      </c>
      <c r="F285" s="248" t="s">
        <v>697</v>
      </c>
      <c r="G285" s="249" t="s">
        <v>291</v>
      </c>
      <c r="H285" s="250">
        <v>4</v>
      </c>
      <c r="I285" s="251"/>
      <c r="J285" s="252">
        <f t="shared" si="20"/>
        <v>0</v>
      </c>
      <c r="K285" s="253"/>
      <c r="L285" s="254"/>
      <c r="M285" s="255" t="s">
        <v>1</v>
      </c>
      <c r="N285" s="256" t="s">
        <v>42</v>
      </c>
      <c r="O285" s="72"/>
      <c r="P285" s="198">
        <f t="shared" si="21"/>
        <v>0</v>
      </c>
      <c r="Q285" s="198">
        <v>1.58</v>
      </c>
      <c r="R285" s="198">
        <f t="shared" si="22"/>
        <v>6.32</v>
      </c>
      <c r="S285" s="198">
        <v>0</v>
      </c>
      <c r="T285" s="199">
        <f t="shared" si="2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184</v>
      </c>
      <c r="AT285" s="200" t="s">
        <v>264</v>
      </c>
      <c r="AU285" s="200" t="s">
        <v>87</v>
      </c>
      <c r="AY285" s="18" t="s">
        <v>134</v>
      </c>
      <c r="BE285" s="201">
        <f t="shared" si="24"/>
        <v>0</v>
      </c>
      <c r="BF285" s="201">
        <f t="shared" si="25"/>
        <v>0</v>
      </c>
      <c r="BG285" s="201">
        <f t="shared" si="26"/>
        <v>0</v>
      </c>
      <c r="BH285" s="201">
        <f t="shared" si="27"/>
        <v>0</v>
      </c>
      <c r="BI285" s="201">
        <f t="shared" si="28"/>
        <v>0</v>
      </c>
      <c r="BJ285" s="18" t="s">
        <v>85</v>
      </c>
      <c r="BK285" s="201">
        <f t="shared" si="29"/>
        <v>0</v>
      </c>
      <c r="BL285" s="18" t="s">
        <v>140</v>
      </c>
      <c r="BM285" s="200" t="s">
        <v>698</v>
      </c>
    </row>
    <row r="286" spans="1:65" s="2" customFormat="1" ht="16.5" customHeight="1">
      <c r="A286" s="35"/>
      <c r="B286" s="36"/>
      <c r="C286" s="246" t="s">
        <v>461</v>
      </c>
      <c r="D286" s="246" t="s">
        <v>264</v>
      </c>
      <c r="E286" s="247" t="s">
        <v>878</v>
      </c>
      <c r="F286" s="248" t="s">
        <v>879</v>
      </c>
      <c r="G286" s="249" t="s">
        <v>291</v>
      </c>
      <c r="H286" s="250">
        <v>1</v>
      </c>
      <c r="I286" s="251"/>
      <c r="J286" s="252">
        <f t="shared" si="20"/>
        <v>0</v>
      </c>
      <c r="K286" s="253"/>
      <c r="L286" s="254"/>
      <c r="M286" s="255" t="s">
        <v>1</v>
      </c>
      <c r="N286" s="256" t="s">
        <v>42</v>
      </c>
      <c r="O286" s="72"/>
      <c r="P286" s="198">
        <f t="shared" si="21"/>
        <v>0</v>
      </c>
      <c r="Q286" s="198">
        <v>2.59</v>
      </c>
      <c r="R286" s="198">
        <f t="shared" si="22"/>
        <v>2.59</v>
      </c>
      <c r="S286" s="198">
        <v>0</v>
      </c>
      <c r="T286" s="199">
        <f t="shared" si="2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184</v>
      </c>
      <c r="AT286" s="200" t="s">
        <v>264</v>
      </c>
      <c r="AU286" s="200" t="s">
        <v>87</v>
      </c>
      <c r="AY286" s="18" t="s">
        <v>134</v>
      </c>
      <c r="BE286" s="201">
        <f t="shared" si="24"/>
        <v>0</v>
      </c>
      <c r="BF286" s="201">
        <f t="shared" si="25"/>
        <v>0</v>
      </c>
      <c r="BG286" s="201">
        <f t="shared" si="26"/>
        <v>0</v>
      </c>
      <c r="BH286" s="201">
        <f t="shared" si="27"/>
        <v>0</v>
      </c>
      <c r="BI286" s="201">
        <f t="shared" si="28"/>
        <v>0</v>
      </c>
      <c r="BJ286" s="18" t="s">
        <v>85</v>
      </c>
      <c r="BK286" s="201">
        <f t="shared" si="29"/>
        <v>0</v>
      </c>
      <c r="BL286" s="18" t="s">
        <v>140</v>
      </c>
      <c r="BM286" s="200" t="s">
        <v>880</v>
      </c>
    </row>
    <row r="287" spans="1:65" s="2" customFormat="1" ht="33" customHeight="1">
      <c r="A287" s="35"/>
      <c r="B287" s="36"/>
      <c r="C287" s="188" t="s">
        <v>465</v>
      </c>
      <c r="D287" s="188" t="s">
        <v>136</v>
      </c>
      <c r="E287" s="189" t="s">
        <v>699</v>
      </c>
      <c r="F287" s="190" t="s">
        <v>700</v>
      </c>
      <c r="G287" s="191" t="s">
        <v>291</v>
      </c>
      <c r="H287" s="192">
        <v>3</v>
      </c>
      <c r="I287" s="193"/>
      <c r="J287" s="194">
        <f t="shared" si="20"/>
        <v>0</v>
      </c>
      <c r="K287" s="195"/>
      <c r="L287" s="40"/>
      <c r="M287" s="196" t="s">
        <v>1</v>
      </c>
      <c r="N287" s="197" t="s">
        <v>42</v>
      </c>
      <c r="O287" s="72"/>
      <c r="P287" s="198">
        <f t="shared" si="21"/>
        <v>0</v>
      </c>
      <c r="Q287" s="198">
        <v>2.1167600000000002</v>
      </c>
      <c r="R287" s="198">
        <f t="shared" si="22"/>
        <v>6.3502800000000006</v>
      </c>
      <c r="S287" s="198">
        <v>0</v>
      </c>
      <c r="T287" s="199">
        <f t="shared" si="2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0" t="s">
        <v>140</v>
      </c>
      <c r="AT287" s="200" t="s">
        <v>136</v>
      </c>
      <c r="AU287" s="200" t="s">
        <v>87</v>
      </c>
      <c r="AY287" s="18" t="s">
        <v>134</v>
      </c>
      <c r="BE287" s="201">
        <f t="shared" si="24"/>
        <v>0</v>
      </c>
      <c r="BF287" s="201">
        <f t="shared" si="25"/>
        <v>0</v>
      </c>
      <c r="BG287" s="201">
        <f t="shared" si="26"/>
        <v>0</v>
      </c>
      <c r="BH287" s="201">
        <f t="shared" si="27"/>
        <v>0</v>
      </c>
      <c r="BI287" s="201">
        <f t="shared" si="28"/>
        <v>0</v>
      </c>
      <c r="BJ287" s="18" t="s">
        <v>85</v>
      </c>
      <c r="BK287" s="201">
        <f t="shared" si="29"/>
        <v>0</v>
      </c>
      <c r="BL287" s="18" t="s">
        <v>140</v>
      </c>
      <c r="BM287" s="200" t="s">
        <v>881</v>
      </c>
    </row>
    <row r="288" spans="1:65" s="2" customFormat="1" ht="21.75" customHeight="1">
      <c r="A288" s="35"/>
      <c r="B288" s="36"/>
      <c r="C288" s="188" t="s">
        <v>469</v>
      </c>
      <c r="D288" s="188" t="s">
        <v>136</v>
      </c>
      <c r="E288" s="189" t="s">
        <v>882</v>
      </c>
      <c r="F288" s="190" t="s">
        <v>883</v>
      </c>
      <c r="G288" s="191" t="s">
        <v>291</v>
      </c>
      <c r="H288" s="192">
        <v>3</v>
      </c>
      <c r="I288" s="193"/>
      <c r="J288" s="194">
        <f t="shared" si="20"/>
        <v>0</v>
      </c>
      <c r="K288" s="195"/>
      <c r="L288" s="40"/>
      <c r="M288" s="196" t="s">
        <v>1</v>
      </c>
      <c r="N288" s="197" t="s">
        <v>42</v>
      </c>
      <c r="O288" s="72"/>
      <c r="P288" s="198">
        <f t="shared" si="21"/>
        <v>0</v>
      </c>
      <c r="Q288" s="198">
        <v>2.3557399999999999</v>
      </c>
      <c r="R288" s="198">
        <f t="shared" si="22"/>
        <v>7.0672199999999998</v>
      </c>
      <c r="S288" s="198">
        <v>0</v>
      </c>
      <c r="T288" s="199">
        <f t="shared" si="2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0" t="s">
        <v>140</v>
      </c>
      <c r="AT288" s="200" t="s">
        <v>136</v>
      </c>
      <c r="AU288" s="200" t="s">
        <v>87</v>
      </c>
      <c r="AY288" s="18" t="s">
        <v>134</v>
      </c>
      <c r="BE288" s="201">
        <f t="shared" si="24"/>
        <v>0</v>
      </c>
      <c r="BF288" s="201">
        <f t="shared" si="25"/>
        <v>0</v>
      </c>
      <c r="BG288" s="201">
        <f t="shared" si="26"/>
        <v>0</v>
      </c>
      <c r="BH288" s="201">
        <f t="shared" si="27"/>
        <v>0</v>
      </c>
      <c r="BI288" s="201">
        <f t="shared" si="28"/>
        <v>0</v>
      </c>
      <c r="BJ288" s="18" t="s">
        <v>85</v>
      </c>
      <c r="BK288" s="201">
        <f t="shared" si="29"/>
        <v>0</v>
      </c>
      <c r="BL288" s="18" t="s">
        <v>140</v>
      </c>
      <c r="BM288" s="200" t="s">
        <v>884</v>
      </c>
    </row>
    <row r="289" spans="1:65" s="2" customFormat="1" ht="19.5">
      <c r="A289" s="35"/>
      <c r="B289" s="36"/>
      <c r="C289" s="37"/>
      <c r="D289" s="204" t="s">
        <v>411</v>
      </c>
      <c r="E289" s="37"/>
      <c r="F289" s="257" t="s">
        <v>885</v>
      </c>
      <c r="G289" s="37"/>
      <c r="H289" s="37"/>
      <c r="I289" s="258"/>
      <c r="J289" s="37"/>
      <c r="K289" s="37"/>
      <c r="L289" s="40"/>
      <c r="M289" s="259"/>
      <c r="N289" s="260"/>
      <c r="O289" s="72"/>
      <c r="P289" s="72"/>
      <c r="Q289" s="72"/>
      <c r="R289" s="72"/>
      <c r="S289" s="72"/>
      <c r="T289" s="73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8" t="s">
        <v>411</v>
      </c>
      <c r="AU289" s="18" t="s">
        <v>87</v>
      </c>
    </row>
    <row r="290" spans="1:65" s="2" customFormat="1" ht="21.75" customHeight="1">
      <c r="A290" s="35"/>
      <c r="B290" s="36"/>
      <c r="C290" s="188" t="s">
        <v>473</v>
      </c>
      <c r="D290" s="188" t="s">
        <v>136</v>
      </c>
      <c r="E290" s="189" t="s">
        <v>720</v>
      </c>
      <c r="F290" s="190" t="s">
        <v>721</v>
      </c>
      <c r="G290" s="191" t="s">
        <v>291</v>
      </c>
      <c r="H290" s="192">
        <v>6</v>
      </c>
      <c r="I290" s="193"/>
      <c r="J290" s="194">
        <f>ROUND(I290*H290,2)</f>
        <v>0</v>
      </c>
      <c r="K290" s="195"/>
      <c r="L290" s="40"/>
      <c r="M290" s="196" t="s">
        <v>1</v>
      </c>
      <c r="N290" s="197" t="s">
        <v>42</v>
      </c>
      <c r="O290" s="72"/>
      <c r="P290" s="198">
        <f>O290*H290</f>
        <v>0</v>
      </c>
      <c r="Q290" s="198">
        <v>0.21734000000000001</v>
      </c>
      <c r="R290" s="198">
        <f>Q290*H290</f>
        <v>1.3040400000000001</v>
      </c>
      <c r="S290" s="198">
        <v>0</v>
      </c>
      <c r="T290" s="199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0" t="s">
        <v>140</v>
      </c>
      <c r="AT290" s="200" t="s">
        <v>136</v>
      </c>
      <c r="AU290" s="200" t="s">
        <v>87</v>
      </c>
      <c r="AY290" s="18" t="s">
        <v>134</v>
      </c>
      <c r="BE290" s="201">
        <f>IF(N290="základní",J290,0)</f>
        <v>0</v>
      </c>
      <c r="BF290" s="201">
        <f>IF(N290="snížená",J290,0)</f>
        <v>0</v>
      </c>
      <c r="BG290" s="201">
        <f>IF(N290="zákl. přenesená",J290,0)</f>
        <v>0</v>
      </c>
      <c r="BH290" s="201">
        <f>IF(N290="sníž. přenesená",J290,0)</f>
        <v>0</v>
      </c>
      <c r="BI290" s="201">
        <f>IF(N290="nulová",J290,0)</f>
        <v>0</v>
      </c>
      <c r="BJ290" s="18" t="s">
        <v>85</v>
      </c>
      <c r="BK290" s="201">
        <f>ROUND(I290*H290,2)</f>
        <v>0</v>
      </c>
      <c r="BL290" s="18" t="s">
        <v>140</v>
      </c>
      <c r="BM290" s="200" t="s">
        <v>722</v>
      </c>
    </row>
    <row r="291" spans="1:65" s="2" customFormat="1" ht="21.75" customHeight="1">
      <c r="A291" s="35"/>
      <c r="B291" s="36"/>
      <c r="C291" s="246" t="s">
        <v>477</v>
      </c>
      <c r="D291" s="246" t="s">
        <v>264</v>
      </c>
      <c r="E291" s="247" t="s">
        <v>723</v>
      </c>
      <c r="F291" s="248" t="s">
        <v>724</v>
      </c>
      <c r="G291" s="249" t="s">
        <v>291</v>
      </c>
      <c r="H291" s="250">
        <v>6</v>
      </c>
      <c r="I291" s="251"/>
      <c r="J291" s="252">
        <f>ROUND(I291*H291,2)</f>
        <v>0</v>
      </c>
      <c r="K291" s="253"/>
      <c r="L291" s="254"/>
      <c r="M291" s="255" t="s">
        <v>1</v>
      </c>
      <c r="N291" s="256" t="s">
        <v>42</v>
      </c>
      <c r="O291" s="72"/>
      <c r="P291" s="198">
        <f>O291*H291</f>
        <v>0</v>
      </c>
      <c r="Q291" s="198">
        <v>0.09</v>
      </c>
      <c r="R291" s="198">
        <f>Q291*H291</f>
        <v>0.54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184</v>
      </c>
      <c r="AT291" s="200" t="s">
        <v>264</v>
      </c>
      <c r="AU291" s="200" t="s">
        <v>87</v>
      </c>
      <c r="AY291" s="18" t="s">
        <v>134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85</v>
      </c>
      <c r="BK291" s="201">
        <f>ROUND(I291*H291,2)</f>
        <v>0</v>
      </c>
      <c r="BL291" s="18" t="s">
        <v>140</v>
      </c>
      <c r="BM291" s="200" t="s">
        <v>725</v>
      </c>
    </row>
    <row r="292" spans="1:65" s="2" customFormat="1" ht="21.75" customHeight="1">
      <c r="A292" s="35"/>
      <c r="B292" s="36"/>
      <c r="C292" s="188" t="s">
        <v>483</v>
      </c>
      <c r="D292" s="188" t="s">
        <v>136</v>
      </c>
      <c r="E292" s="189" t="s">
        <v>743</v>
      </c>
      <c r="F292" s="190" t="s">
        <v>744</v>
      </c>
      <c r="G292" s="191" t="s">
        <v>168</v>
      </c>
      <c r="H292" s="192">
        <v>20.96</v>
      </c>
      <c r="I292" s="193"/>
      <c r="J292" s="194">
        <f>ROUND(I292*H292,2)</f>
        <v>0</v>
      </c>
      <c r="K292" s="195"/>
      <c r="L292" s="40"/>
      <c r="M292" s="196" t="s">
        <v>1</v>
      </c>
      <c r="N292" s="197" t="s">
        <v>42</v>
      </c>
      <c r="O292" s="72"/>
      <c r="P292" s="198">
        <f>O292*H292</f>
        <v>0</v>
      </c>
      <c r="Q292" s="198">
        <v>0</v>
      </c>
      <c r="R292" s="198">
        <f>Q292*H292</f>
        <v>0</v>
      </c>
      <c r="S292" s="198">
        <v>0</v>
      </c>
      <c r="T292" s="19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0" t="s">
        <v>140</v>
      </c>
      <c r="AT292" s="200" t="s">
        <v>136</v>
      </c>
      <c r="AU292" s="200" t="s">
        <v>87</v>
      </c>
      <c r="AY292" s="18" t="s">
        <v>134</v>
      </c>
      <c r="BE292" s="201">
        <f>IF(N292="základní",J292,0)</f>
        <v>0</v>
      </c>
      <c r="BF292" s="201">
        <f>IF(N292="snížená",J292,0)</f>
        <v>0</v>
      </c>
      <c r="BG292" s="201">
        <f>IF(N292="zákl. přenesená",J292,0)</f>
        <v>0</v>
      </c>
      <c r="BH292" s="201">
        <f>IF(N292="sníž. přenesená",J292,0)</f>
        <v>0</v>
      </c>
      <c r="BI292" s="201">
        <f>IF(N292="nulová",J292,0)</f>
        <v>0</v>
      </c>
      <c r="BJ292" s="18" t="s">
        <v>85</v>
      </c>
      <c r="BK292" s="201">
        <f>ROUND(I292*H292,2)</f>
        <v>0</v>
      </c>
      <c r="BL292" s="18" t="s">
        <v>140</v>
      </c>
      <c r="BM292" s="200" t="s">
        <v>745</v>
      </c>
    </row>
    <row r="293" spans="1:65" s="13" customFormat="1" ht="11.25">
      <c r="B293" s="202"/>
      <c r="C293" s="203"/>
      <c r="D293" s="204" t="s">
        <v>142</v>
      </c>
      <c r="E293" s="205" t="s">
        <v>1</v>
      </c>
      <c r="F293" s="206" t="s">
        <v>791</v>
      </c>
      <c r="G293" s="203"/>
      <c r="H293" s="207">
        <v>20.96</v>
      </c>
      <c r="I293" s="208"/>
      <c r="J293" s="203"/>
      <c r="K293" s="203"/>
      <c r="L293" s="209"/>
      <c r="M293" s="210"/>
      <c r="N293" s="211"/>
      <c r="O293" s="211"/>
      <c r="P293" s="211"/>
      <c r="Q293" s="211"/>
      <c r="R293" s="211"/>
      <c r="S293" s="211"/>
      <c r="T293" s="212"/>
      <c r="AT293" s="213" t="s">
        <v>142</v>
      </c>
      <c r="AU293" s="213" t="s">
        <v>87</v>
      </c>
      <c r="AV293" s="13" t="s">
        <v>87</v>
      </c>
      <c r="AW293" s="13" t="s">
        <v>32</v>
      </c>
      <c r="AX293" s="13" t="s">
        <v>85</v>
      </c>
      <c r="AY293" s="213" t="s">
        <v>134</v>
      </c>
    </row>
    <row r="294" spans="1:65" s="2" customFormat="1" ht="21.75" customHeight="1">
      <c r="A294" s="35"/>
      <c r="B294" s="36"/>
      <c r="C294" s="188" t="s">
        <v>487</v>
      </c>
      <c r="D294" s="188" t="s">
        <v>136</v>
      </c>
      <c r="E294" s="189" t="s">
        <v>886</v>
      </c>
      <c r="F294" s="190" t="s">
        <v>887</v>
      </c>
      <c r="G294" s="191" t="s">
        <v>168</v>
      </c>
      <c r="H294" s="192">
        <v>0.92300000000000004</v>
      </c>
      <c r="I294" s="193"/>
      <c r="J294" s="194">
        <f>ROUND(I294*H294,2)</f>
        <v>0</v>
      </c>
      <c r="K294" s="195"/>
      <c r="L294" s="40"/>
      <c r="M294" s="196" t="s">
        <v>1</v>
      </c>
      <c r="N294" s="197" t="s">
        <v>42</v>
      </c>
      <c r="O294" s="72"/>
      <c r="P294" s="198">
        <f>O294*H294</f>
        <v>0</v>
      </c>
      <c r="Q294" s="198">
        <v>0</v>
      </c>
      <c r="R294" s="198">
        <f>Q294*H294</f>
        <v>0</v>
      </c>
      <c r="S294" s="198">
        <v>0</v>
      </c>
      <c r="T294" s="19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0" t="s">
        <v>140</v>
      </c>
      <c r="AT294" s="200" t="s">
        <v>136</v>
      </c>
      <c r="AU294" s="200" t="s">
        <v>87</v>
      </c>
      <c r="AY294" s="18" t="s">
        <v>134</v>
      </c>
      <c r="BE294" s="201">
        <f>IF(N294="základní",J294,0)</f>
        <v>0</v>
      </c>
      <c r="BF294" s="201">
        <f>IF(N294="snížená",J294,0)</f>
        <v>0</v>
      </c>
      <c r="BG294" s="201">
        <f>IF(N294="zákl. přenesená",J294,0)</f>
        <v>0</v>
      </c>
      <c r="BH294" s="201">
        <f>IF(N294="sníž. přenesená",J294,0)</f>
        <v>0</v>
      </c>
      <c r="BI294" s="201">
        <f>IF(N294="nulová",J294,0)</f>
        <v>0</v>
      </c>
      <c r="BJ294" s="18" t="s">
        <v>85</v>
      </c>
      <c r="BK294" s="201">
        <f>ROUND(I294*H294,2)</f>
        <v>0</v>
      </c>
      <c r="BL294" s="18" t="s">
        <v>140</v>
      </c>
      <c r="BM294" s="200" t="s">
        <v>888</v>
      </c>
    </row>
    <row r="295" spans="1:65" s="13" customFormat="1" ht="11.25">
      <c r="B295" s="202"/>
      <c r="C295" s="203"/>
      <c r="D295" s="204" t="s">
        <v>142</v>
      </c>
      <c r="E295" s="205" t="s">
        <v>1</v>
      </c>
      <c r="F295" s="206" t="s">
        <v>889</v>
      </c>
      <c r="G295" s="203"/>
      <c r="H295" s="207">
        <v>0.92300000000000004</v>
      </c>
      <c r="I295" s="208"/>
      <c r="J295" s="203"/>
      <c r="K295" s="203"/>
      <c r="L295" s="209"/>
      <c r="M295" s="210"/>
      <c r="N295" s="211"/>
      <c r="O295" s="211"/>
      <c r="P295" s="211"/>
      <c r="Q295" s="211"/>
      <c r="R295" s="211"/>
      <c r="S295" s="211"/>
      <c r="T295" s="212"/>
      <c r="AT295" s="213" t="s">
        <v>142</v>
      </c>
      <c r="AU295" s="213" t="s">
        <v>87</v>
      </c>
      <c r="AV295" s="13" t="s">
        <v>87</v>
      </c>
      <c r="AW295" s="13" t="s">
        <v>32</v>
      </c>
      <c r="AX295" s="13" t="s">
        <v>85</v>
      </c>
      <c r="AY295" s="213" t="s">
        <v>134</v>
      </c>
    </row>
    <row r="296" spans="1:65" s="2" customFormat="1" ht="16.5" customHeight="1">
      <c r="A296" s="35"/>
      <c r="B296" s="36"/>
      <c r="C296" s="188" t="s">
        <v>491</v>
      </c>
      <c r="D296" s="188" t="s">
        <v>136</v>
      </c>
      <c r="E296" s="189" t="s">
        <v>747</v>
      </c>
      <c r="F296" s="190" t="s">
        <v>748</v>
      </c>
      <c r="G296" s="191" t="s">
        <v>139</v>
      </c>
      <c r="H296" s="192">
        <v>6</v>
      </c>
      <c r="I296" s="193"/>
      <c r="J296" s="194">
        <f>ROUND(I296*H296,2)</f>
        <v>0</v>
      </c>
      <c r="K296" s="195"/>
      <c r="L296" s="40"/>
      <c r="M296" s="196" t="s">
        <v>1</v>
      </c>
      <c r="N296" s="197" t="s">
        <v>42</v>
      </c>
      <c r="O296" s="72"/>
      <c r="P296" s="198">
        <f>O296*H296</f>
        <v>0</v>
      </c>
      <c r="Q296" s="198">
        <v>4.0200000000000001E-3</v>
      </c>
      <c r="R296" s="198">
        <f>Q296*H296</f>
        <v>2.4120000000000003E-2</v>
      </c>
      <c r="S296" s="198">
        <v>0</v>
      </c>
      <c r="T296" s="19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0" t="s">
        <v>140</v>
      </c>
      <c r="AT296" s="200" t="s">
        <v>136</v>
      </c>
      <c r="AU296" s="200" t="s">
        <v>87</v>
      </c>
      <c r="AY296" s="18" t="s">
        <v>134</v>
      </c>
      <c r="BE296" s="201">
        <f>IF(N296="základní",J296,0)</f>
        <v>0</v>
      </c>
      <c r="BF296" s="201">
        <f>IF(N296="snížená",J296,0)</f>
        <v>0</v>
      </c>
      <c r="BG296" s="201">
        <f>IF(N296="zákl. přenesená",J296,0)</f>
        <v>0</v>
      </c>
      <c r="BH296" s="201">
        <f>IF(N296="sníž. přenesená",J296,0)</f>
        <v>0</v>
      </c>
      <c r="BI296" s="201">
        <f>IF(N296="nulová",J296,0)</f>
        <v>0</v>
      </c>
      <c r="BJ296" s="18" t="s">
        <v>85</v>
      </c>
      <c r="BK296" s="201">
        <f>ROUND(I296*H296,2)</f>
        <v>0</v>
      </c>
      <c r="BL296" s="18" t="s">
        <v>140</v>
      </c>
      <c r="BM296" s="200" t="s">
        <v>749</v>
      </c>
    </row>
    <row r="297" spans="1:65" s="13" customFormat="1" ht="11.25">
      <c r="B297" s="202"/>
      <c r="C297" s="203"/>
      <c r="D297" s="204" t="s">
        <v>142</v>
      </c>
      <c r="E297" s="205" t="s">
        <v>1</v>
      </c>
      <c r="F297" s="206" t="s">
        <v>890</v>
      </c>
      <c r="G297" s="203"/>
      <c r="H297" s="207">
        <v>6</v>
      </c>
      <c r="I297" s="208"/>
      <c r="J297" s="203"/>
      <c r="K297" s="203"/>
      <c r="L297" s="209"/>
      <c r="M297" s="210"/>
      <c r="N297" s="211"/>
      <c r="O297" s="211"/>
      <c r="P297" s="211"/>
      <c r="Q297" s="211"/>
      <c r="R297" s="211"/>
      <c r="S297" s="211"/>
      <c r="T297" s="212"/>
      <c r="AT297" s="213" t="s">
        <v>142</v>
      </c>
      <c r="AU297" s="213" t="s">
        <v>87</v>
      </c>
      <c r="AV297" s="13" t="s">
        <v>87</v>
      </c>
      <c r="AW297" s="13" t="s">
        <v>32</v>
      </c>
      <c r="AX297" s="13" t="s">
        <v>85</v>
      </c>
      <c r="AY297" s="213" t="s">
        <v>134</v>
      </c>
    </row>
    <row r="298" spans="1:65" s="12" customFormat="1" ht="22.9" customHeight="1">
      <c r="B298" s="172"/>
      <c r="C298" s="173"/>
      <c r="D298" s="174" t="s">
        <v>76</v>
      </c>
      <c r="E298" s="186" t="s">
        <v>519</v>
      </c>
      <c r="F298" s="186" t="s">
        <v>520</v>
      </c>
      <c r="G298" s="173"/>
      <c r="H298" s="173"/>
      <c r="I298" s="176"/>
      <c r="J298" s="187">
        <f>BK298</f>
        <v>0</v>
      </c>
      <c r="K298" s="173"/>
      <c r="L298" s="178"/>
      <c r="M298" s="179"/>
      <c r="N298" s="180"/>
      <c r="O298" s="180"/>
      <c r="P298" s="181">
        <f>P299</f>
        <v>0</v>
      </c>
      <c r="Q298" s="180"/>
      <c r="R298" s="181">
        <f>R299</f>
        <v>0</v>
      </c>
      <c r="S298" s="180"/>
      <c r="T298" s="182">
        <f>T299</f>
        <v>0</v>
      </c>
      <c r="AR298" s="183" t="s">
        <v>85</v>
      </c>
      <c r="AT298" s="184" t="s">
        <v>76</v>
      </c>
      <c r="AU298" s="184" t="s">
        <v>85</v>
      </c>
      <c r="AY298" s="183" t="s">
        <v>134</v>
      </c>
      <c r="BK298" s="185">
        <f>BK299</f>
        <v>0</v>
      </c>
    </row>
    <row r="299" spans="1:65" s="2" customFormat="1" ht="21.75" customHeight="1">
      <c r="A299" s="35"/>
      <c r="B299" s="36"/>
      <c r="C299" s="188" t="s">
        <v>495</v>
      </c>
      <c r="D299" s="188" t="s">
        <v>136</v>
      </c>
      <c r="E299" s="189" t="s">
        <v>522</v>
      </c>
      <c r="F299" s="190" t="s">
        <v>523</v>
      </c>
      <c r="G299" s="191" t="s">
        <v>247</v>
      </c>
      <c r="H299" s="192">
        <v>294.03300000000002</v>
      </c>
      <c r="I299" s="193"/>
      <c r="J299" s="194">
        <f>ROUND(I299*H299,2)</f>
        <v>0</v>
      </c>
      <c r="K299" s="195"/>
      <c r="L299" s="40"/>
      <c r="M299" s="261" t="s">
        <v>1</v>
      </c>
      <c r="N299" s="262" t="s">
        <v>42</v>
      </c>
      <c r="O299" s="263"/>
      <c r="P299" s="264">
        <f>O299*H299</f>
        <v>0</v>
      </c>
      <c r="Q299" s="264">
        <v>0</v>
      </c>
      <c r="R299" s="264">
        <f>Q299*H299</f>
        <v>0</v>
      </c>
      <c r="S299" s="264">
        <v>0</v>
      </c>
      <c r="T299" s="265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0" t="s">
        <v>140</v>
      </c>
      <c r="AT299" s="200" t="s">
        <v>136</v>
      </c>
      <c r="AU299" s="200" t="s">
        <v>87</v>
      </c>
      <c r="AY299" s="18" t="s">
        <v>134</v>
      </c>
      <c r="BE299" s="201">
        <f>IF(N299="základní",J299,0)</f>
        <v>0</v>
      </c>
      <c r="BF299" s="201">
        <f>IF(N299="snížená",J299,0)</f>
        <v>0</v>
      </c>
      <c r="BG299" s="201">
        <f>IF(N299="zákl. přenesená",J299,0)</f>
        <v>0</v>
      </c>
      <c r="BH299" s="201">
        <f>IF(N299="sníž. přenesená",J299,0)</f>
        <v>0</v>
      </c>
      <c r="BI299" s="201">
        <f>IF(N299="nulová",J299,0)</f>
        <v>0</v>
      </c>
      <c r="BJ299" s="18" t="s">
        <v>85</v>
      </c>
      <c r="BK299" s="201">
        <f>ROUND(I299*H299,2)</f>
        <v>0</v>
      </c>
      <c r="BL299" s="18" t="s">
        <v>140</v>
      </c>
      <c r="BM299" s="200" t="s">
        <v>751</v>
      </c>
    </row>
    <row r="300" spans="1:65" s="2" customFormat="1" ht="6.95" customHeight="1">
      <c r="A300" s="35"/>
      <c r="B300" s="55"/>
      <c r="C300" s="56"/>
      <c r="D300" s="56"/>
      <c r="E300" s="56"/>
      <c r="F300" s="56"/>
      <c r="G300" s="56"/>
      <c r="H300" s="56"/>
      <c r="I300" s="56"/>
      <c r="J300" s="56"/>
      <c r="K300" s="56"/>
      <c r="L300" s="40"/>
      <c r="M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</row>
  </sheetData>
  <sheetProtection algorithmName="SHA-512" hashValue="qsV5cjLj/5O1MoovWSwS4T0zkJsYmo89gE6tUUJNXmsEChpKAxiEqLH/xRjfjdeW0EQ69L12F0xQygh0Q94eXQ==" saltValue="GKEl4SiIMdV8n+gpbhqmG8BWmuA16MIuCS3r77l/doc0IOvTgk2PFfh8XvI2K/gCWIM5jAE5oe54iyRpZgIUOQ==" spinCount="100000" sheet="1" objects="1" scenarios="1" formatColumns="0" formatRows="0" autoFilter="0"/>
  <autoFilter ref="C123:K299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62"/>
  <sheetViews>
    <sheetView showGridLines="0" tabSelected="1" topLeftCell="A224" workbookViewId="0">
      <selection activeCell="F235" sqref="F23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8" t="s">
        <v>96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87</v>
      </c>
    </row>
    <row r="4" spans="1:46" s="1" customFormat="1" ht="24.95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07" t="str">
        <f>'Rekapitulace stavby'!K6</f>
        <v>Vratěnín-výstavba technické infrastruktury pro následnou výstavbu bytových a rodinných domů</v>
      </c>
      <c r="F7" s="308"/>
      <c r="G7" s="308"/>
      <c r="H7" s="308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9" t="s">
        <v>891</v>
      </c>
      <c r="F9" s="310"/>
      <c r="G9" s="310"/>
      <c r="H9" s="31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8. 9. 2020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1" t="str">
        <f>'Rekapitulace stavby'!E14</f>
        <v>Vyplň údaj</v>
      </c>
      <c r="F18" s="312"/>
      <c r="G18" s="312"/>
      <c r="H18" s="312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35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36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3" t="s">
        <v>1</v>
      </c>
      <c r="F27" s="313"/>
      <c r="G27" s="313"/>
      <c r="H27" s="31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37</v>
      </c>
      <c r="E30" s="35"/>
      <c r="F30" s="35"/>
      <c r="G30" s="35"/>
      <c r="H30" s="35"/>
      <c r="I30" s="35"/>
      <c r="J30" s="121">
        <f>ROUND(J125,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39</v>
      </c>
      <c r="G32" s="35"/>
      <c r="H32" s="35"/>
      <c r="I32" s="122" t="s">
        <v>38</v>
      </c>
      <c r="J32" s="122" t="s">
        <v>40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41</v>
      </c>
      <c r="E33" s="113" t="s">
        <v>42</v>
      </c>
      <c r="F33" s="124">
        <f>ROUND((SUM(BE125:BE261)),  2)</f>
        <v>0</v>
      </c>
      <c r="G33" s="35"/>
      <c r="H33" s="35"/>
      <c r="I33" s="125">
        <v>0.21</v>
      </c>
      <c r="J33" s="124">
        <f>ROUND(((SUM(BE125:BE261))*I33),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43</v>
      </c>
      <c r="F34" s="124">
        <f>ROUND((SUM(BF125:BF261)),  2)</f>
        <v>0</v>
      </c>
      <c r="G34" s="35"/>
      <c r="H34" s="35"/>
      <c r="I34" s="125">
        <v>0.15</v>
      </c>
      <c r="J34" s="124">
        <f>ROUND(((SUM(BF125:BF261))*I34),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44</v>
      </c>
      <c r="F35" s="124">
        <f>ROUND((SUM(BG125:BG261)),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45</v>
      </c>
      <c r="F36" s="124">
        <f>ROUND((SUM(BH125:BH261)),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ROUND((SUM(BI125:BI261)),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50</v>
      </c>
      <c r="E50" s="134"/>
      <c r="F50" s="134"/>
      <c r="G50" s="133" t="s">
        <v>51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52</v>
      </c>
      <c r="E61" s="136"/>
      <c r="F61" s="137" t="s">
        <v>53</v>
      </c>
      <c r="G61" s="135" t="s">
        <v>52</v>
      </c>
      <c r="H61" s="136"/>
      <c r="I61" s="136"/>
      <c r="J61" s="138" t="s">
        <v>53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54</v>
      </c>
      <c r="E65" s="139"/>
      <c r="F65" s="139"/>
      <c r="G65" s="133" t="s">
        <v>55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52</v>
      </c>
      <c r="E76" s="136"/>
      <c r="F76" s="137" t="s">
        <v>53</v>
      </c>
      <c r="G76" s="135" t="s">
        <v>52</v>
      </c>
      <c r="H76" s="136"/>
      <c r="I76" s="136"/>
      <c r="J76" s="138" t="s">
        <v>53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26.25" customHeight="1">
      <c r="A85" s="35"/>
      <c r="B85" s="36"/>
      <c r="C85" s="37"/>
      <c r="D85" s="37"/>
      <c r="E85" s="314" t="str">
        <f>E7</f>
        <v>Vratěnín-výstavba technické infrastruktury pro následnou výstavbu bytových a rodinných domů</v>
      </c>
      <c r="F85" s="315"/>
      <c r="G85" s="315"/>
      <c r="H85" s="31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6" t="str">
        <f>E9</f>
        <v>SO 05 - STL Plynovod</v>
      </c>
      <c r="F87" s="316"/>
      <c r="G87" s="316"/>
      <c r="H87" s="31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8. 9. 2020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Vratěnín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Ing.Josef Novotný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J125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5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J126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112</v>
      </c>
      <c r="E98" s="157"/>
      <c r="F98" s="157"/>
      <c r="G98" s="157"/>
      <c r="H98" s="157"/>
      <c r="I98" s="157"/>
      <c r="J98" s="158">
        <f>J127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113</v>
      </c>
      <c r="E99" s="157"/>
      <c r="F99" s="157"/>
      <c r="G99" s="157"/>
      <c r="H99" s="157"/>
      <c r="I99" s="157"/>
      <c r="J99" s="158">
        <f>J194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115</v>
      </c>
      <c r="E100" s="157"/>
      <c r="F100" s="157"/>
      <c r="G100" s="157"/>
      <c r="H100" s="157"/>
      <c r="I100" s="157"/>
      <c r="J100" s="158">
        <f>J196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118</v>
      </c>
      <c r="E101" s="157"/>
      <c r="F101" s="157"/>
      <c r="G101" s="157"/>
      <c r="H101" s="157"/>
      <c r="I101" s="157"/>
      <c r="J101" s="158">
        <f>J209</f>
        <v>0</v>
      </c>
      <c r="K101" s="155"/>
      <c r="L101" s="159"/>
    </row>
    <row r="102" spans="1:31" s="9" customFormat="1" ht="24.95" customHeight="1">
      <c r="B102" s="148"/>
      <c r="C102" s="149"/>
      <c r="D102" s="150" t="s">
        <v>892</v>
      </c>
      <c r="E102" s="151"/>
      <c r="F102" s="151"/>
      <c r="G102" s="151"/>
      <c r="H102" s="151"/>
      <c r="I102" s="151"/>
      <c r="J102" s="152">
        <f>J211</f>
        <v>0</v>
      </c>
      <c r="K102" s="149"/>
      <c r="L102" s="153"/>
    </row>
    <row r="103" spans="1:31" s="10" customFormat="1" ht="19.899999999999999" customHeight="1">
      <c r="B103" s="154"/>
      <c r="C103" s="155"/>
      <c r="D103" s="156" t="s">
        <v>893</v>
      </c>
      <c r="E103" s="157"/>
      <c r="F103" s="157"/>
      <c r="G103" s="157"/>
      <c r="H103" s="157"/>
      <c r="I103" s="157"/>
      <c r="J103" s="158">
        <f>J212</f>
        <v>0</v>
      </c>
      <c r="K103" s="155"/>
      <c r="L103" s="159"/>
    </row>
    <row r="104" spans="1:31" s="9" customFormat="1" ht="24.95" customHeight="1">
      <c r="B104" s="148"/>
      <c r="C104" s="149"/>
      <c r="D104" s="150" t="s">
        <v>894</v>
      </c>
      <c r="E104" s="151"/>
      <c r="F104" s="151"/>
      <c r="G104" s="151"/>
      <c r="H104" s="151"/>
      <c r="I104" s="151"/>
      <c r="J104" s="152">
        <f>J220</f>
        <v>0</v>
      </c>
      <c r="K104" s="149"/>
      <c r="L104" s="153"/>
    </row>
    <row r="105" spans="1:31" s="10" customFormat="1" ht="19.899999999999999" customHeight="1">
      <c r="B105" s="154"/>
      <c r="C105" s="155"/>
      <c r="D105" s="156" t="s">
        <v>895</v>
      </c>
      <c r="E105" s="157"/>
      <c r="F105" s="157"/>
      <c r="G105" s="157"/>
      <c r="H105" s="157"/>
      <c r="I105" s="157"/>
      <c r="J105" s="158">
        <f>J221</f>
        <v>0</v>
      </c>
      <c r="K105" s="155"/>
      <c r="L105" s="159"/>
    </row>
    <row r="106" spans="1:31" s="2" customFormat="1" ht="21.7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pans="1:31" s="2" customFormat="1" ht="6.95" customHeight="1">
      <c r="A111" s="35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24.95" customHeight="1">
      <c r="A112" s="35"/>
      <c r="B112" s="36"/>
      <c r="C112" s="24" t="s">
        <v>119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16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26.25" customHeight="1">
      <c r="A115" s="35"/>
      <c r="B115" s="36"/>
      <c r="C115" s="37"/>
      <c r="D115" s="37"/>
      <c r="E115" s="314" t="str">
        <f>E7</f>
        <v>Vratěnín-výstavba technické infrastruktury pro následnou výstavbu bytových a rodinných domů</v>
      </c>
      <c r="F115" s="315"/>
      <c r="G115" s="315"/>
      <c r="H115" s="315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104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66" t="str">
        <f>E9</f>
        <v>SO 05 - STL Plynovod</v>
      </c>
      <c r="F117" s="316"/>
      <c r="G117" s="316"/>
      <c r="H117" s="316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F12</f>
        <v xml:space="preserve"> </v>
      </c>
      <c r="G119" s="37"/>
      <c r="H119" s="37"/>
      <c r="I119" s="30" t="s">
        <v>22</v>
      </c>
      <c r="J119" s="67" t="str">
        <f>IF(J12="","",J12)</f>
        <v>8. 9. 2020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E15</f>
        <v>Obec Vratěnín</v>
      </c>
      <c r="G121" s="37"/>
      <c r="H121" s="37"/>
      <c r="I121" s="30" t="s">
        <v>31</v>
      </c>
      <c r="J121" s="33" t="str">
        <f>E21</f>
        <v xml:space="preserve"> 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29</v>
      </c>
      <c r="D122" s="37"/>
      <c r="E122" s="37"/>
      <c r="F122" s="28" t="str">
        <f>IF(E18="","",E18)</f>
        <v>Vyplň údaj</v>
      </c>
      <c r="G122" s="37"/>
      <c r="H122" s="37"/>
      <c r="I122" s="30" t="s">
        <v>33</v>
      </c>
      <c r="J122" s="33" t="str">
        <f>E24</f>
        <v>Ing.Josef Novotný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29.25" customHeight="1">
      <c r="A124" s="160"/>
      <c r="B124" s="161"/>
      <c r="C124" s="162" t="s">
        <v>120</v>
      </c>
      <c r="D124" s="163" t="s">
        <v>62</v>
      </c>
      <c r="E124" s="163" t="s">
        <v>58</v>
      </c>
      <c r="F124" s="163" t="s">
        <v>59</v>
      </c>
      <c r="G124" s="163" t="s">
        <v>121</v>
      </c>
      <c r="H124" s="163" t="s">
        <v>122</v>
      </c>
      <c r="I124" s="163" t="s">
        <v>123</v>
      </c>
      <c r="J124" s="164" t="s">
        <v>108</v>
      </c>
      <c r="K124" s="165" t="s">
        <v>124</v>
      </c>
      <c r="L124" s="166"/>
      <c r="M124" s="76" t="s">
        <v>1</v>
      </c>
      <c r="N124" s="77" t="s">
        <v>41</v>
      </c>
      <c r="O124" s="77" t="s">
        <v>125</v>
      </c>
      <c r="P124" s="77" t="s">
        <v>126</v>
      </c>
      <c r="Q124" s="77" t="s">
        <v>127</v>
      </c>
      <c r="R124" s="77" t="s">
        <v>128</v>
      </c>
      <c r="S124" s="77" t="s">
        <v>129</v>
      </c>
      <c r="T124" s="78" t="s">
        <v>130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131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P126+P211+P220</f>
        <v>0</v>
      </c>
      <c r="Q125" s="80"/>
      <c r="R125" s="169">
        <f>R126+R211+R220</f>
        <v>77.597278139999986</v>
      </c>
      <c r="S125" s="80"/>
      <c r="T125" s="170">
        <f>T126+T211+T220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76</v>
      </c>
      <c r="AU125" s="18" t="s">
        <v>110</v>
      </c>
      <c r="BK125" s="171">
        <f>BK126+BK211+BK220</f>
        <v>0</v>
      </c>
    </row>
    <row r="126" spans="1:65" s="12" customFormat="1" ht="25.9" customHeight="1">
      <c r="B126" s="172"/>
      <c r="C126" s="173"/>
      <c r="D126" s="174" t="s">
        <v>76</v>
      </c>
      <c r="E126" s="175" t="s">
        <v>132</v>
      </c>
      <c r="F126" s="175" t="s">
        <v>133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P127+P194+P196+P209</f>
        <v>0</v>
      </c>
      <c r="Q126" s="180"/>
      <c r="R126" s="181">
        <f>R127+R194+R196+R209</f>
        <v>77.170363999999978</v>
      </c>
      <c r="S126" s="180"/>
      <c r="T126" s="182">
        <f>T127+T194+T196+T209</f>
        <v>0</v>
      </c>
      <c r="AR126" s="183" t="s">
        <v>85</v>
      </c>
      <c r="AT126" s="184" t="s">
        <v>76</v>
      </c>
      <c r="AU126" s="184" t="s">
        <v>77</v>
      </c>
      <c r="AY126" s="183" t="s">
        <v>134</v>
      </c>
      <c r="BK126" s="185">
        <f>BK127+BK194+BK196+BK209</f>
        <v>0</v>
      </c>
    </row>
    <row r="127" spans="1:65" s="12" customFormat="1" ht="22.9" customHeight="1">
      <c r="B127" s="172"/>
      <c r="C127" s="173"/>
      <c r="D127" s="174" t="s">
        <v>76</v>
      </c>
      <c r="E127" s="186" t="s">
        <v>85</v>
      </c>
      <c r="F127" s="186" t="s">
        <v>135</v>
      </c>
      <c r="G127" s="173"/>
      <c r="H127" s="173"/>
      <c r="I127" s="176"/>
      <c r="J127" s="187">
        <f>BK127</f>
        <v>0</v>
      </c>
      <c r="K127" s="173"/>
      <c r="L127" s="178"/>
      <c r="M127" s="179"/>
      <c r="N127" s="180"/>
      <c r="O127" s="180"/>
      <c r="P127" s="181">
        <f>SUM(P128:P193)</f>
        <v>0</v>
      </c>
      <c r="Q127" s="180"/>
      <c r="R127" s="181">
        <f>SUM(R128:R193)</f>
        <v>76.997591999999983</v>
      </c>
      <c r="S127" s="180"/>
      <c r="T127" s="182">
        <f>SUM(T128:T193)</f>
        <v>0</v>
      </c>
      <c r="AR127" s="183" t="s">
        <v>85</v>
      </c>
      <c r="AT127" s="184" t="s">
        <v>76</v>
      </c>
      <c r="AU127" s="184" t="s">
        <v>85</v>
      </c>
      <c r="AY127" s="183" t="s">
        <v>134</v>
      </c>
      <c r="BK127" s="185">
        <f>SUM(BK128:BK193)</f>
        <v>0</v>
      </c>
    </row>
    <row r="128" spans="1:65" s="2" customFormat="1" ht="21.75" customHeight="1">
      <c r="A128" s="35"/>
      <c r="B128" s="36"/>
      <c r="C128" s="188" t="s">
        <v>85</v>
      </c>
      <c r="D128" s="188" t="s">
        <v>136</v>
      </c>
      <c r="E128" s="189" t="s">
        <v>148</v>
      </c>
      <c r="F128" s="190" t="s">
        <v>149</v>
      </c>
      <c r="G128" s="191" t="s">
        <v>150</v>
      </c>
      <c r="H128" s="192">
        <v>5.6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42</v>
      </c>
      <c r="O128" s="72"/>
      <c r="P128" s="198">
        <f>O128*H128</f>
        <v>0</v>
      </c>
      <c r="Q128" s="198">
        <v>8.6800000000000002E-3</v>
      </c>
      <c r="R128" s="198">
        <f>Q128*H128</f>
        <v>4.8607999999999998E-2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140</v>
      </c>
      <c r="AT128" s="200" t="s">
        <v>136</v>
      </c>
      <c r="AU128" s="200" t="s">
        <v>87</v>
      </c>
      <c r="AY128" s="18" t="s">
        <v>134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85</v>
      </c>
      <c r="BK128" s="201">
        <f>ROUND(I128*H128,2)</f>
        <v>0</v>
      </c>
      <c r="BL128" s="18" t="s">
        <v>140</v>
      </c>
      <c r="BM128" s="200" t="s">
        <v>896</v>
      </c>
    </row>
    <row r="129" spans="1:65" s="13" customFormat="1" ht="11.25">
      <c r="B129" s="202"/>
      <c r="C129" s="203"/>
      <c r="D129" s="204" t="s">
        <v>142</v>
      </c>
      <c r="E129" s="205" t="s">
        <v>1</v>
      </c>
      <c r="F129" s="206" t="s">
        <v>897</v>
      </c>
      <c r="G129" s="203"/>
      <c r="H129" s="207">
        <v>5.6</v>
      </c>
      <c r="I129" s="208"/>
      <c r="J129" s="203"/>
      <c r="K129" s="203"/>
      <c r="L129" s="209"/>
      <c r="M129" s="210"/>
      <c r="N129" s="211"/>
      <c r="O129" s="211"/>
      <c r="P129" s="211"/>
      <c r="Q129" s="211"/>
      <c r="R129" s="211"/>
      <c r="S129" s="211"/>
      <c r="T129" s="212"/>
      <c r="AT129" s="213" t="s">
        <v>142</v>
      </c>
      <c r="AU129" s="213" t="s">
        <v>87</v>
      </c>
      <c r="AV129" s="13" t="s">
        <v>87</v>
      </c>
      <c r="AW129" s="13" t="s">
        <v>32</v>
      </c>
      <c r="AX129" s="13" t="s">
        <v>85</v>
      </c>
      <c r="AY129" s="213" t="s">
        <v>134</v>
      </c>
    </row>
    <row r="130" spans="1:65" s="2" customFormat="1" ht="21.75" customHeight="1">
      <c r="A130" s="35"/>
      <c r="B130" s="36"/>
      <c r="C130" s="188" t="s">
        <v>87</v>
      </c>
      <c r="D130" s="188" t="s">
        <v>136</v>
      </c>
      <c r="E130" s="189" t="s">
        <v>539</v>
      </c>
      <c r="F130" s="190" t="s">
        <v>540</v>
      </c>
      <c r="G130" s="191" t="s">
        <v>150</v>
      </c>
      <c r="H130" s="192">
        <v>4.8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42</v>
      </c>
      <c r="O130" s="72"/>
      <c r="P130" s="198">
        <f>O130*H130</f>
        <v>0</v>
      </c>
      <c r="Q130" s="198">
        <v>1.068E-2</v>
      </c>
      <c r="R130" s="198">
        <f>Q130*H130</f>
        <v>5.1263999999999997E-2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140</v>
      </c>
      <c r="AT130" s="200" t="s">
        <v>136</v>
      </c>
      <c r="AU130" s="200" t="s">
        <v>87</v>
      </c>
      <c r="AY130" s="18" t="s">
        <v>134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85</v>
      </c>
      <c r="BK130" s="201">
        <f>ROUND(I130*H130,2)</f>
        <v>0</v>
      </c>
      <c r="BL130" s="18" t="s">
        <v>140</v>
      </c>
      <c r="BM130" s="200" t="s">
        <v>898</v>
      </c>
    </row>
    <row r="131" spans="1:65" s="13" customFormat="1" ht="11.25">
      <c r="B131" s="202"/>
      <c r="C131" s="203"/>
      <c r="D131" s="204" t="s">
        <v>142</v>
      </c>
      <c r="E131" s="205" t="s">
        <v>1</v>
      </c>
      <c r="F131" s="206" t="s">
        <v>899</v>
      </c>
      <c r="G131" s="203"/>
      <c r="H131" s="207">
        <v>4.8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142</v>
      </c>
      <c r="AU131" s="213" t="s">
        <v>87</v>
      </c>
      <c r="AV131" s="13" t="s">
        <v>87</v>
      </c>
      <c r="AW131" s="13" t="s">
        <v>32</v>
      </c>
      <c r="AX131" s="13" t="s">
        <v>85</v>
      </c>
      <c r="AY131" s="213" t="s">
        <v>134</v>
      </c>
    </row>
    <row r="132" spans="1:65" s="2" customFormat="1" ht="21.75" customHeight="1">
      <c r="A132" s="35"/>
      <c r="B132" s="36"/>
      <c r="C132" s="188" t="s">
        <v>147</v>
      </c>
      <c r="D132" s="188" t="s">
        <v>136</v>
      </c>
      <c r="E132" s="189" t="s">
        <v>160</v>
      </c>
      <c r="F132" s="190" t="s">
        <v>161</v>
      </c>
      <c r="G132" s="191" t="s">
        <v>150</v>
      </c>
      <c r="H132" s="192">
        <v>0.8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42</v>
      </c>
      <c r="O132" s="72"/>
      <c r="P132" s="198">
        <f>O132*H132</f>
        <v>0</v>
      </c>
      <c r="Q132" s="198">
        <v>3.6900000000000002E-2</v>
      </c>
      <c r="R132" s="198">
        <f>Q132*H132</f>
        <v>2.9520000000000005E-2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140</v>
      </c>
      <c r="AT132" s="200" t="s">
        <v>136</v>
      </c>
      <c r="AU132" s="200" t="s">
        <v>87</v>
      </c>
      <c r="AY132" s="18" t="s">
        <v>134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85</v>
      </c>
      <c r="BK132" s="201">
        <f>ROUND(I132*H132,2)</f>
        <v>0</v>
      </c>
      <c r="BL132" s="18" t="s">
        <v>140</v>
      </c>
      <c r="BM132" s="200" t="s">
        <v>900</v>
      </c>
    </row>
    <row r="133" spans="1:65" s="13" customFormat="1" ht="11.25">
      <c r="B133" s="202"/>
      <c r="C133" s="203"/>
      <c r="D133" s="204" t="s">
        <v>142</v>
      </c>
      <c r="E133" s="205" t="s">
        <v>1</v>
      </c>
      <c r="F133" s="206" t="s">
        <v>901</v>
      </c>
      <c r="G133" s="203"/>
      <c r="H133" s="207">
        <v>0.8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142</v>
      </c>
      <c r="AU133" s="213" t="s">
        <v>87</v>
      </c>
      <c r="AV133" s="13" t="s">
        <v>87</v>
      </c>
      <c r="AW133" s="13" t="s">
        <v>32</v>
      </c>
      <c r="AX133" s="13" t="s">
        <v>85</v>
      </c>
      <c r="AY133" s="213" t="s">
        <v>134</v>
      </c>
    </row>
    <row r="134" spans="1:65" s="2" customFormat="1" ht="21.75" customHeight="1">
      <c r="A134" s="35"/>
      <c r="B134" s="36"/>
      <c r="C134" s="188" t="s">
        <v>140</v>
      </c>
      <c r="D134" s="188" t="s">
        <v>136</v>
      </c>
      <c r="E134" s="189" t="s">
        <v>195</v>
      </c>
      <c r="F134" s="190" t="s">
        <v>196</v>
      </c>
      <c r="G134" s="191" t="s">
        <v>168</v>
      </c>
      <c r="H134" s="192">
        <v>11.2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42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140</v>
      </c>
      <c r="AT134" s="200" t="s">
        <v>136</v>
      </c>
      <c r="AU134" s="200" t="s">
        <v>87</v>
      </c>
      <c r="AY134" s="18" t="s">
        <v>134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85</v>
      </c>
      <c r="BK134" s="201">
        <f>ROUND(I134*H134,2)</f>
        <v>0</v>
      </c>
      <c r="BL134" s="18" t="s">
        <v>140</v>
      </c>
      <c r="BM134" s="200" t="s">
        <v>902</v>
      </c>
    </row>
    <row r="135" spans="1:65" s="13" customFormat="1" ht="11.25">
      <c r="B135" s="202"/>
      <c r="C135" s="203"/>
      <c r="D135" s="204" t="s">
        <v>142</v>
      </c>
      <c r="E135" s="205" t="s">
        <v>1</v>
      </c>
      <c r="F135" s="206" t="s">
        <v>903</v>
      </c>
      <c r="G135" s="203"/>
      <c r="H135" s="207">
        <v>11.2</v>
      </c>
      <c r="I135" s="208"/>
      <c r="J135" s="203"/>
      <c r="K135" s="203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142</v>
      </c>
      <c r="AU135" s="213" t="s">
        <v>87</v>
      </c>
      <c r="AV135" s="13" t="s">
        <v>87</v>
      </c>
      <c r="AW135" s="13" t="s">
        <v>32</v>
      </c>
      <c r="AX135" s="13" t="s">
        <v>85</v>
      </c>
      <c r="AY135" s="213" t="s">
        <v>134</v>
      </c>
    </row>
    <row r="136" spans="1:65" s="2" customFormat="1" ht="33" customHeight="1">
      <c r="A136" s="35"/>
      <c r="B136" s="36"/>
      <c r="C136" s="188" t="s">
        <v>159</v>
      </c>
      <c r="D136" s="188" t="s">
        <v>136</v>
      </c>
      <c r="E136" s="189" t="s">
        <v>904</v>
      </c>
      <c r="F136" s="190" t="s">
        <v>905</v>
      </c>
      <c r="G136" s="191" t="s">
        <v>168</v>
      </c>
      <c r="H136" s="192">
        <v>80.888000000000005</v>
      </c>
      <c r="I136" s="193"/>
      <c r="J136" s="194">
        <f>ROUND(I136*H136,2)</f>
        <v>0</v>
      </c>
      <c r="K136" s="195"/>
      <c r="L136" s="40"/>
      <c r="M136" s="196" t="s">
        <v>1</v>
      </c>
      <c r="N136" s="197" t="s">
        <v>42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140</v>
      </c>
      <c r="AT136" s="200" t="s">
        <v>136</v>
      </c>
      <c r="AU136" s="200" t="s">
        <v>87</v>
      </c>
      <c r="AY136" s="18" t="s">
        <v>134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85</v>
      </c>
      <c r="BK136" s="201">
        <f>ROUND(I136*H136,2)</f>
        <v>0</v>
      </c>
      <c r="BL136" s="18" t="s">
        <v>140</v>
      </c>
      <c r="BM136" s="200" t="s">
        <v>906</v>
      </c>
    </row>
    <row r="137" spans="1:65" s="16" customFormat="1" ht="11.25">
      <c r="B137" s="236"/>
      <c r="C137" s="237"/>
      <c r="D137" s="204" t="s">
        <v>142</v>
      </c>
      <c r="E137" s="238" t="s">
        <v>1</v>
      </c>
      <c r="F137" s="239" t="s">
        <v>907</v>
      </c>
      <c r="G137" s="237"/>
      <c r="H137" s="238" t="s">
        <v>1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AT137" s="245" t="s">
        <v>142</v>
      </c>
      <c r="AU137" s="245" t="s">
        <v>87</v>
      </c>
      <c r="AV137" s="16" t="s">
        <v>85</v>
      </c>
      <c r="AW137" s="16" t="s">
        <v>32</v>
      </c>
      <c r="AX137" s="16" t="s">
        <v>77</v>
      </c>
      <c r="AY137" s="245" t="s">
        <v>134</v>
      </c>
    </row>
    <row r="138" spans="1:65" s="13" customFormat="1" ht="11.25">
      <c r="B138" s="202"/>
      <c r="C138" s="203"/>
      <c r="D138" s="204" t="s">
        <v>142</v>
      </c>
      <c r="E138" s="205" t="s">
        <v>1</v>
      </c>
      <c r="F138" s="206" t="s">
        <v>908</v>
      </c>
      <c r="G138" s="203"/>
      <c r="H138" s="207">
        <v>11.28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142</v>
      </c>
      <c r="AU138" s="213" t="s">
        <v>87</v>
      </c>
      <c r="AV138" s="13" t="s">
        <v>87</v>
      </c>
      <c r="AW138" s="13" t="s">
        <v>32</v>
      </c>
      <c r="AX138" s="13" t="s">
        <v>77</v>
      </c>
      <c r="AY138" s="213" t="s">
        <v>134</v>
      </c>
    </row>
    <row r="139" spans="1:65" s="13" customFormat="1" ht="11.25">
      <c r="B139" s="202"/>
      <c r="C139" s="203"/>
      <c r="D139" s="204" t="s">
        <v>142</v>
      </c>
      <c r="E139" s="205" t="s">
        <v>1</v>
      </c>
      <c r="F139" s="206" t="s">
        <v>909</v>
      </c>
      <c r="G139" s="203"/>
      <c r="H139" s="207">
        <v>3.7090000000000001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142</v>
      </c>
      <c r="AU139" s="213" t="s">
        <v>87</v>
      </c>
      <c r="AV139" s="13" t="s">
        <v>87</v>
      </c>
      <c r="AW139" s="13" t="s">
        <v>32</v>
      </c>
      <c r="AX139" s="13" t="s">
        <v>77</v>
      </c>
      <c r="AY139" s="213" t="s">
        <v>134</v>
      </c>
    </row>
    <row r="140" spans="1:65" s="13" customFormat="1" ht="11.25">
      <c r="B140" s="202"/>
      <c r="C140" s="203"/>
      <c r="D140" s="204" t="s">
        <v>142</v>
      </c>
      <c r="E140" s="205" t="s">
        <v>1</v>
      </c>
      <c r="F140" s="206" t="s">
        <v>910</v>
      </c>
      <c r="G140" s="203"/>
      <c r="H140" s="207">
        <v>5.0229999999999997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142</v>
      </c>
      <c r="AU140" s="213" t="s">
        <v>87</v>
      </c>
      <c r="AV140" s="13" t="s">
        <v>87</v>
      </c>
      <c r="AW140" s="13" t="s">
        <v>32</v>
      </c>
      <c r="AX140" s="13" t="s">
        <v>77</v>
      </c>
      <c r="AY140" s="213" t="s">
        <v>134</v>
      </c>
    </row>
    <row r="141" spans="1:65" s="13" customFormat="1" ht="11.25">
      <c r="B141" s="202"/>
      <c r="C141" s="203"/>
      <c r="D141" s="204" t="s">
        <v>142</v>
      </c>
      <c r="E141" s="205" t="s">
        <v>1</v>
      </c>
      <c r="F141" s="206" t="s">
        <v>911</v>
      </c>
      <c r="G141" s="203"/>
      <c r="H141" s="207">
        <v>63.756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142</v>
      </c>
      <c r="AU141" s="213" t="s">
        <v>87</v>
      </c>
      <c r="AV141" s="13" t="s">
        <v>87</v>
      </c>
      <c r="AW141" s="13" t="s">
        <v>32</v>
      </c>
      <c r="AX141" s="13" t="s">
        <v>77</v>
      </c>
      <c r="AY141" s="213" t="s">
        <v>134</v>
      </c>
    </row>
    <row r="142" spans="1:65" s="16" customFormat="1" ht="11.25">
      <c r="B142" s="236"/>
      <c r="C142" s="237"/>
      <c r="D142" s="204" t="s">
        <v>142</v>
      </c>
      <c r="E142" s="238" t="s">
        <v>1</v>
      </c>
      <c r="F142" s="239" t="s">
        <v>912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AT142" s="245" t="s">
        <v>142</v>
      </c>
      <c r="AU142" s="245" t="s">
        <v>87</v>
      </c>
      <c r="AV142" s="16" t="s">
        <v>85</v>
      </c>
      <c r="AW142" s="16" t="s">
        <v>32</v>
      </c>
      <c r="AX142" s="16" t="s">
        <v>77</v>
      </c>
      <c r="AY142" s="245" t="s">
        <v>134</v>
      </c>
    </row>
    <row r="143" spans="1:65" s="13" customFormat="1" ht="11.25">
      <c r="B143" s="202"/>
      <c r="C143" s="203"/>
      <c r="D143" s="204" t="s">
        <v>142</v>
      </c>
      <c r="E143" s="205" t="s">
        <v>1</v>
      </c>
      <c r="F143" s="206" t="s">
        <v>913</v>
      </c>
      <c r="G143" s="203"/>
      <c r="H143" s="207">
        <v>6.24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142</v>
      </c>
      <c r="AU143" s="213" t="s">
        <v>87</v>
      </c>
      <c r="AV143" s="13" t="s">
        <v>87</v>
      </c>
      <c r="AW143" s="13" t="s">
        <v>32</v>
      </c>
      <c r="AX143" s="13" t="s">
        <v>77</v>
      </c>
      <c r="AY143" s="213" t="s">
        <v>134</v>
      </c>
    </row>
    <row r="144" spans="1:65" s="16" customFormat="1" ht="11.25">
      <c r="B144" s="236"/>
      <c r="C144" s="237"/>
      <c r="D144" s="204" t="s">
        <v>142</v>
      </c>
      <c r="E144" s="238" t="s">
        <v>1</v>
      </c>
      <c r="F144" s="239" t="s">
        <v>914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AT144" s="245" t="s">
        <v>142</v>
      </c>
      <c r="AU144" s="245" t="s">
        <v>87</v>
      </c>
      <c r="AV144" s="16" t="s">
        <v>85</v>
      </c>
      <c r="AW144" s="16" t="s">
        <v>32</v>
      </c>
      <c r="AX144" s="16" t="s">
        <v>77</v>
      </c>
      <c r="AY144" s="245" t="s">
        <v>134</v>
      </c>
    </row>
    <row r="145" spans="1:65" s="13" customFormat="1" ht="11.25">
      <c r="B145" s="202"/>
      <c r="C145" s="203"/>
      <c r="D145" s="204" t="s">
        <v>142</v>
      </c>
      <c r="E145" s="205" t="s">
        <v>1</v>
      </c>
      <c r="F145" s="206" t="s">
        <v>915</v>
      </c>
      <c r="G145" s="203"/>
      <c r="H145" s="207">
        <v>5.2320000000000002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142</v>
      </c>
      <c r="AU145" s="213" t="s">
        <v>87</v>
      </c>
      <c r="AV145" s="13" t="s">
        <v>87</v>
      </c>
      <c r="AW145" s="13" t="s">
        <v>32</v>
      </c>
      <c r="AX145" s="13" t="s">
        <v>77</v>
      </c>
      <c r="AY145" s="213" t="s">
        <v>134</v>
      </c>
    </row>
    <row r="146" spans="1:65" s="16" customFormat="1" ht="11.25">
      <c r="B146" s="236"/>
      <c r="C146" s="237"/>
      <c r="D146" s="204" t="s">
        <v>142</v>
      </c>
      <c r="E146" s="238" t="s">
        <v>1</v>
      </c>
      <c r="F146" s="239" t="s">
        <v>912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AT146" s="245" t="s">
        <v>142</v>
      </c>
      <c r="AU146" s="245" t="s">
        <v>87</v>
      </c>
      <c r="AV146" s="16" t="s">
        <v>85</v>
      </c>
      <c r="AW146" s="16" t="s">
        <v>32</v>
      </c>
      <c r="AX146" s="16" t="s">
        <v>77</v>
      </c>
      <c r="AY146" s="245" t="s">
        <v>134</v>
      </c>
    </row>
    <row r="147" spans="1:65" s="13" customFormat="1" ht="11.25">
      <c r="B147" s="202"/>
      <c r="C147" s="203"/>
      <c r="D147" s="204" t="s">
        <v>142</v>
      </c>
      <c r="E147" s="205" t="s">
        <v>1</v>
      </c>
      <c r="F147" s="206" t="s">
        <v>916</v>
      </c>
      <c r="G147" s="203"/>
      <c r="H147" s="207">
        <v>1.8240000000000001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142</v>
      </c>
      <c r="AU147" s="213" t="s">
        <v>87</v>
      </c>
      <c r="AV147" s="13" t="s">
        <v>87</v>
      </c>
      <c r="AW147" s="13" t="s">
        <v>32</v>
      </c>
      <c r="AX147" s="13" t="s">
        <v>77</v>
      </c>
      <c r="AY147" s="213" t="s">
        <v>134</v>
      </c>
    </row>
    <row r="148" spans="1:65" s="13" customFormat="1" ht="11.25">
      <c r="B148" s="202"/>
      <c r="C148" s="203"/>
      <c r="D148" s="204" t="s">
        <v>142</v>
      </c>
      <c r="E148" s="205" t="s">
        <v>1</v>
      </c>
      <c r="F148" s="206" t="s">
        <v>917</v>
      </c>
      <c r="G148" s="203"/>
      <c r="H148" s="207">
        <v>4.05</v>
      </c>
      <c r="I148" s="208"/>
      <c r="J148" s="203"/>
      <c r="K148" s="203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142</v>
      </c>
      <c r="AU148" s="213" t="s">
        <v>87</v>
      </c>
      <c r="AV148" s="13" t="s">
        <v>87</v>
      </c>
      <c r="AW148" s="13" t="s">
        <v>32</v>
      </c>
      <c r="AX148" s="13" t="s">
        <v>77</v>
      </c>
      <c r="AY148" s="213" t="s">
        <v>134</v>
      </c>
    </row>
    <row r="149" spans="1:65" s="15" customFormat="1" ht="11.25">
      <c r="B149" s="225"/>
      <c r="C149" s="226"/>
      <c r="D149" s="204" t="s">
        <v>142</v>
      </c>
      <c r="E149" s="227" t="s">
        <v>1</v>
      </c>
      <c r="F149" s="228" t="s">
        <v>176</v>
      </c>
      <c r="G149" s="226"/>
      <c r="H149" s="229">
        <v>101.11399999999999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AT149" s="235" t="s">
        <v>142</v>
      </c>
      <c r="AU149" s="235" t="s">
        <v>87</v>
      </c>
      <c r="AV149" s="15" t="s">
        <v>147</v>
      </c>
      <c r="AW149" s="15" t="s">
        <v>32</v>
      </c>
      <c r="AX149" s="15" t="s">
        <v>77</v>
      </c>
      <c r="AY149" s="235" t="s">
        <v>134</v>
      </c>
    </row>
    <row r="150" spans="1:65" s="13" customFormat="1" ht="11.25">
      <c r="B150" s="202"/>
      <c r="C150" s="203"/>
      <c r="D150" s="204" t="s">
        <v>142</v>
      </c>
      <c r="E150" s="205" t="s">
        <v>1</v>
      </c>
      <c r="F150" s="206" t="s">
        <v>918</v>
      </c>
      <c r="G150" s="203"/>
      <c r="H150" s="207">
        <v>80.888000000000005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142</v>
      </c>
      <c r="AU150" s="213" t="s">
        <v>87</v>
      </c>
      <c r="AV150" s="13" t="s">
        <v>87</v>
      </c>
      <c r="AW150" s="13" t="s">
        <v>32</v>
      </c>
      <c r="AX150" s="13" t="s">
        <v>85</v>
      </c>
      <c r="AY150" s="213" t="s">
        <v>134</v>
      </c>
    </row>
    <row r="151" spans="1:65" s="2" customFormat="1" ht="33" customHeight="1">
      <c r="A151" s="35"/>
      <c r="B151" s="36"/>
      <c r="C151" s="188" t="s">
        <v>165</v>
      </c>
      <c r="D151" s="188" t="s">
        <v>136</v>
      </c>
      <c r="E151" s="189" t="s">
        <v>919</v>
      </c>
      <c r="F151" s="190" t="s">
        <v>920</v>
      </c>
      <c r="G151" s="191" t="s">
        <v>168</v>
      </c>
      <c r="H151" s="192">
        <v>20.222000000000001</v>
      </c>
      <c r="I151" s="193"/>
      <c r="J151" s="194">
        <f>ROUND(I151*H151,2)</f>
        <v>0</v>
      </c>
      <c r="K151" s="195"/>
      <c r="L151" s="40"/>
      <c r="M151" s="196" t="s">
        <v>1</v>
      </c>
      <c r="N151" s="197" t="s">
        <v>42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140</v>
      </c>
      <c r="AT151" s="200" t="s">
        <v>136</v>
      </c>
      <c r="AU151" s="200" t="s">
        <v>87</v>
      </c>
      <c r="AY151" s="18" t="s">
        <v>134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8" t="s">
        <v>85</v>
      </c>
      <c r="BK151" s="201">
        <f>ROUND(I151*H151,2)</f>
        <v>0</v>
      </c>
      <c r="BL151" s="18" t="s">
        <v>140</v>
      </c>
      <c r="BM151" s="200" t="s">
        <v>921</v>
      </c>
    </row>
    <row r="152" spans="1:65" s="13" customFormat="1" ht="11.25">
      <c r="B152" s="202"/>
      <c r="C152" s="203"/>
      <c r="D152" s="204" t="s">
        <v>142</v>
      </c>
      <c r="E152" s="205" t="s">
        <v>1</v>
      </c>
      <c r="F152" s="206" t="s">
        <v>922</v>
      </c>
      <c r="G152" s="203"/>
      <c r="H152" s="207">
        <v>20.222000000000001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142</v>
      </c>
      <c r="AU152" s="213" t="s">
        <v>87</v>
      </c>
      <c r="AV152" s="13" t="s">
        <v>87</v>
      </c>
      <c r="AW152" s="13" t="s">
        <v>32</v>
      </c>
      <c r="AX152" s="13" t="s">
        <v>85</v>
      </c>
      <c r="AY152" s="213" t="s">
        <v>134</v>
      </c>
    </row>
    <row r="153" spans="1:65" s="2" customFormat="1" ht="21.75" customHeight="1">
      <c r="A153" s="35"/>
      <c r="B153" s="36"/>
      <c r="C153" s="188" t="s">
        <v>178</v>
      </c>
      <c r="D153" s="188" t="s">
        <v>136</v>
      </c>
      <c r="E153" s="189" t="s">
        <v>209</v>
      </c>
      <c r="F153" s="190" t="s">
        <v>210</v>
      </c>
      <c r="G153" s="191" t="s">
        <v>168</v>
      </c>
      <c r="H153" s="192">
        <v>47.970999999999997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42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140</v>
      </c>
      <c r="AT153" s="200" t="s">
        <v>136</v>
      </c>
      <c r="AU153" s="200" t="s">
        <v>87</v>
      </c>
      <c r="AY153" s="18" t="s">
        <v>134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85</v>
      </c>
      <c r="BK153" s="201">
        <f>ROUND(I153*H153,2)</f>
        <v>0</v>
      </c>
      <c r="BL153" s="18" t="s">
        <v>140</v>
      </c>
      <c r="BM153" s="200" t="s">
        <v>923</v>
      </c>
    </row>
    <row r="154" spans="1:65" s="13" customFormat="1" ht="11.25">
      <c r="B154" s="202"/>
      <c r="C154" s="203"/>
      <c r="D154" s="204" t="s">
        <v>142</v>
      </c>
      <c r="E154" s="205" t="s">
        <v>1</v>
      </c>
      <c r="F154" s="206" t="s">
        <v>924</v>
      </c>
      <c r="G154" s="203"/>
      <c r="H154" s="207">
        <v>47.970999999999997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142</v>
      </c>
      <c r="AU154" s="213" t="s">
        <v>87</v>
      </c>
      <c r="AV154" s="13" t="s">
        <v>87</v>
      </c>
      <c r="AW154" s="13" t="s">
        <v>32</v>
      </c>
      <c r="AX154" s="13" t="s">
        <v>85</v>
      </c>
      <c r="AY154" s="213" t="s">
        <v>134</v>
      </c>
    </row>
    <row r="155" spans="1:65" s="2" customFormat="1" ht="33" customHeight="1">
      <c r="A155" s="35"/>
      <c r="B155" s="36"/>
      <c r="C155" s="188" t="s">
        <v>184</v>
      </c>
      <c r="D155" s="188" t="s">
        <v>136</v>
      </c>
      <c r="E155" s="189" t="s">
        <v>214</v>
      </c>
      <c r="F155" s="190" t="s">
        <v>215</v>
      </c>
      <c r="G155" s="191" t="s">
        <v>168</v>
      </c>
      <c r="H155" s="192">
        <v>43.76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42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140</v>
      </c>
      <c r="AT155" s="200" t="s">
        <v>136</v>
      </c>
      <c r="AU155" s="200" t="s">
        <v>87</v>
      </c>
      <c r="AY155" s="18" t="s">
        <v>134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85</v>
      </c>
      <c r="BK155" s="201">
        <f>ROUND(I155*H155,2)</f>
        <v>0</v>
      </c>
      <c r="BL155" s="18" t="s">
        <v>140</v>
      </c>
      <c r="BM155" s="200" t="s">
        <v>925</v>
      </c>
    </row>
    <row r="156" spans="1:65" s="16" customFormat="1" ht="11.25">
      <c r="B156" s="236"/>
      <c r="C156" s="237"/>
      <c r="D156" s="204" t="s">
        <v>142</v>
      </c>
      <c r="E156" s="238" t="s">
        <v>1</v>
      </c>
      <c r="F156" s="239" t="s">
        <v>217</v>
      </c>
      <c r="G156" s="237"/>
      <c r="H156" s="238" t="s">
        <v>1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AT156" s="245" t="s">
        <v>142</v>
      </c>
      <c r="AU156" s="245" t="s">
        <v>87</v>
      </c>
      <c r="AV156" s="16" t="s">
        <v>85</v>
      </c>
      <c r="AW156" s="16" t="s">
        <v>32</v>
      </c>
      <c r="AX156" s="16" t="s">
        <v>77</v>
      </c>
      <c r="AY156" s="245" t="s">
        <v>134</v>
      </c>
    </row>
    <row r="157" spans="1:65" s="13" customFormat="1" ht="11.25">
      <c r="B157" s="202"/>
      <c r="C157" s="203"/>
      <c r="D157" s="204" t="s">
        <v>142</v>
      </c>
      <c r="E157" s="205" t="s">
        <v>1</v>
      </c>
      <c r="F157" s="206" t="s">
        <v>926</v>
      </c>
      <c r="G157" s="203"/>
      <c r="H157" s="207">
        <v>12.456</v>
      </c>
      <c r="I157" s="208"/>
      <c r="J157" s="203"/>
      <c r="K157" s="203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142</v>
      </c>
      <c r="AU157" s="213" t="s">
        <v>87</v>
      </c>
      <c r="AV157" s="13" t="s">
        <v>87</v>
      </c>
      <c r="AW157" s="13" t="s">
        <v>32</v>
      </c>
      <c r="AX157" s="13" t="s">
        <v>77</v>
      </c>
      <c r="AY157" s="213" t="s">
        <v>134</v>
      </c>
    </row>
    <row r="158" spans="1:65" s="13" customFormat="1" ht="11.25">
      <c r="B158" s="202"/>
      <c r="C158" s="203"/>
      <c r="D158" s="204" t="s">
        <v>142</v>
      </c>
      <c r="E158" s="205" t="s">
        <v>1</v>
      </c>
      <c r="F158" s="206" t="s">
        <v>927</v>
      </c>
      <c r="G158" s="203"/>
      <c r="H158" s="207">
        <v>0.872</v>
      </c>
      <c r="I158" s="208"/>
      <c r="J158" s="203"/>
      <c r="K158" s="203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142</v>
      </c>
      <c r="AU158" s="213" t="s">
        <v>87</v>
      </c>
      <c r="AV158" s="13" t="s">
        <v>87</v>
      </c>
      <c r="AW158" s="13" t="s">
        <v>32</v>
      </c>
      <c r="AX158" s="13" t="s">
        <v>77</v>
      </c>
      <c r="AY158" s="213" t="s">
        <v>134</v>
      </c>
    </row>
    <row r="159" spans="1:65" s="13" customFormat="1" ht="11.25">
      <c r="B159" s="202"/>
      <c r="C159" s="203"/>
      <c r="D159" s="204" t="s">
        <v>142</v>
      </c>
      <c r="E159" s="205" t="s">
        <v>1</v>
      </c>
      <c r="F159" s="206" t="s">
        <v>928</v>
      </c>
      <c r="G159" s="203"/>
      <c r="H159" s="207">
        <v>1.3440000000000001</v>
      </c>
      <c r="I159" s="208"/>
      <c r="J159" s="203"/>
      <c r="K159" s="203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142</v>
      </c>
      <c r="AU159" s="213" t="s">
        <v>87</v>
      </c>
      <c r="AV159" s="13" t="s">
        <v>87</v>
      </c>
      <c r="AW159" s="13" t="s">
        <v>32</v>
      </c>
      <c r="AX159" s="13" t="s">
        <v>77</v>
      </c>
      <c r="AY159" s="213" t="s">
        <v>134</v>
      </c>
    </row>
    <row r="160" spans="1:65" s="13" customFormat="1" ht="11.25">
      <c r="B160" s="202"/>
      <c r="C160" s="203"/>
      <c r="D160" s="204" t="s">
        <v>142</v>
      </c>
      <c r="E160" s="205" t="s">
        <v>1</v>
      </c>
      <c r="F160" s="206" t="s">
        <v>929</v>
      </c>
      <c r="G160" s="203"/>
      <c r="H160" s="207">
        <v>0.45</v>
      </c>
      <c r="I160" s="208"/>
      <c r="J160" s="203"/>
      <c r="K160" s="203"/>
      <c r="L160" s="209"/>
      <c r="M160" s="210"/>
      <c r="N160" s="211"/>
      <c r="O160" s="211"/>
      <c r="P160" s="211"/>
      <c r="Q160" s="211"/>
      <c r="R160" s="211"/>
      <c r="S160" s="211"/>
      <c r="T160" s="212"/>
      <c r="AT160" s="213" t="s">
        <v>142</v>
      </c>
      <c r="AU160" s="213" t="s">
        <v>87</v>
      </c>
      <c r="AV160" s="13" t="s">
        <v>87</v>
      </c>
      <c r="AW160" s="13" t="s">
        <v>32</v>
      </c>
      <c r="AX160" s="13" t="s">
        <v>77</v>
      </c>
      <c r="AY160" s="213" t="s">
        <v>134</v>
      </c>
    </row>
    <row r="161" spans="1:65" s="15" customFormat="1" ht="11.25">
      <c r="B161" s="225"/>
      <c r="C161" s="226"/>
      <c r="D161" s="204" t="s">
        <v>142</v>
      </c>
      <c r="E161" s="227" t="s">
        <v>1</v>
      </c>
      <c r="F161" s="228" t="s">
        <v>176</v>
      </c>
      <c r="G161" s="226"/>
      <c r="H161" s="229">
        <v>15.121999999999998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AT161" s="235" t="s">
        <v>142</v>
      </c>
      <c r="AU161" s="235" t="s">
        <v>87</v>
      </c>
      <c r="AV161" s="15" t="s">
        <v>147</v>
      </c>
      <c r="AW161" s="15" t="s">
        <v>32</v>
      </c>
      <c r="AX161" s="15" t="s">
        <v>77</v>
      </c>
      <c r="AY161" s="235" t="s">
        <v>134</v>
      </c>
    </row>
    <row r="162" spans="1:65" s="16" customFormat="1" ht="11.25">
      <c r="B162" s="236"/>
      <c r="C162" s="237"/>
      <c r="D162" s="204" t="s">
        <v>142</v>
      </c>
      <c r="E162" s="238" t="s">
        <v>1</v>
      </c>
      <c r="F162" s="239" t="s">
        <v>221</v>
      </c>
      <c r="G162" s="237"/>
      <c r="H162" s="238" t="s">
        <v>1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AT162" s="245" t="s">
        <v>142</v>
      </c>
      <c r="AU162" s="245" t="s">
        <v>87</v>
      </c>
      <c r="AV162" s="16" t="s">
        <v>85</v>
      </c>
      <c r="AW162" s="16" t="s">
        <v>32</v>
      </c>
      <c r="AX162" s="16" t="s">
        <v>77</v>
      </c>
      <c r="AY162" s="245" t="s">
        <v>134</v>
      </c>
    </row>
    <row r="163" spans="1:65" s="13" customFormat="1" ht="11.25">
      <c r="B163" s="202"/>
      <c r="C163" s="203"/>
      <c r="D163" s="204" t="s">
        <v>142</v>
      </c>
      <c r="E163" s="205" t="s">
        <v>1</v>
      </c>
      <c r="F163" s="206" t="s">
        <v>930</v>
      </c>
      <c r="G163" s="203"/>
      <c r="H163" s="207">
        <v>30.55</v>
      </c>
      <c r="I163" s="208"/>
      <c r="J163" s="203"/>
      <c r="K163" s="203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142</v>
      </c>
      <c r="AU163" s="213" t="s">
        <v>87</v>
      </c>
      <c r="AV163" s="13" t="s">
        <v>87</v>
      </c>
      <c r="AW163" s="13" t="s">
        <v>32</v>
      </c>
      <c r="AX163" s="13" t="s">
        <v>77</v>
      </c>
      <c r="AY163" s="213" t="s">
        <v>134</v>
      </c>
    </row>
    <row r="164" spans="1:65" s="13" customFormat="1" ht="11.25">
      <c r="B164" s="202"/>
      <c r="C164" s="203"/>
      <c r="D164" s="204" t="s">
        <v>142</v>
      </c>
      <c r="E164" s="205" t="s">
        <v>1</v>
      </c>
      <c r="F164" s="206" t="s">
        <v>931</v>
      </c>
      <c r="G164" s="203"/>
      <c r="H164" s="207">
        <v>2.4359999999999999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142</v>
      </c>
      <c r="AU164" s="213" t="s">
        <v>87</v>
      </c>
      <c r="AV164" s="13" t="s">
        <v>87</v>
      </c>
      <c r="AW164" s="13" t="s">
        <v>32</v>
      </c>
      <c r="AX164" s="13" t="s">
        <v>77</v>
      </c>
      <c r="AY164" s="213" t="s">
        <v>134</v>
      </c>
    </row>
    <row r="165" spans="1:65" s="13" customFormat="1" ht="11.25">
      <c r="B165" s="202"/>
      <c r="C165" s="203"/>
      <c r="D165" s="204" t="s">
        <v>142</v>
      </c>
      <c r="E165" s="205" t="s">
        <v>1</v>
      </c>
      <c r="F165" s="206" t="s">
        <v>932</v>
      </c>
      <c r="G165" s="203"/>
      <c r="H165" s="207">
        <v>2.2930000000000001</v>
      </c>
      <c r="I165" s="208"/>
      <c r="J165" s="203"/>
      <c r="K165" s="203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142</v>
      </c>
      <c r="AU165" s="213" t="s">
        <v>87</v>
      </c>
      <c r="AV165" s="13" t="s">
        <v>87</v>
      </c>
      <c r="AW165" s="13" t="s">
        <v>32</v>
      </c>
      <c r="AX165" s="13" t="s">
        <v>77</v>
      </c>
      <c r="AY165" s="213" t="s">
        <v>134</v>
      </c>
    </row>
    <row r="166" spans="1:65" s="13" customFormat="1" ht="11.25">
      <c r="B166" s="202"/>
      <c r="C166" s="203"/>
      <c r="D166" s="204" t="s">
        <v>142</v>
      </c>
      <c r="E166" s="205" t="s">
        <v>1</v>
      </c>
      <c r="F166" s="206" t="s">
        <v>933</v>
      </c>
      <c r="G166" s="203"/>
      <c r="H166" s="207">
        <v>3.1179999999999999</v>
      </c>
      <c r="I166" s="208"/>
      <c r="J166" s="203"/>
      <c r="K166" s="203"/>
      <c r="L166" s="209"/>
      <c r="M166" s="210"/>
      <c r="N166" s="211"/>
      <c r="O166" s="211"/>
      <c r="P166" s="211"/>
      <c r="Q166" s="211"/>
      <c r="R166" s="211"/>
      <c r="S166" s="211"/>
      <c r="T166" s="212"/>
      <c r="AT166" s="213" t="s">
        <v>142</v>
      </c>
      <c r="AU166" s="213" t="s">
        <v>87</v>
      </c>
      <c r="AV166" s="13" t="s">
        <v>87</v>
      </c>
      <c r="AW166" s="13" t="s">
        <v>32</v>
      </c>
      <c r="AX166" s="13" t="s">
        <v>77</v>
      </c>
      <c r="AY166" s="213" t="s">
        <v>134</v>
      </c>
    </row>
    <row r="167" spans="1:65" s="13" customFormat="1" ht="11.25">
      <c r="B167" s="202"/>
      <c r="C167" s="203"/>
      <c r="D167" s="204" t="s">
        <v>142</v>
      </c>
      <c r="E167" s="205" t="s">
        <v>1</v>
      </c>
      <c r="F167" s="206" t="s">
        <v>934</v>
      </c>
      <c r="G167" s="203"/>
      <c r="H167" s="207">
        <v>1.1839999999999999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142</v>
      </c>
      <c r="AU167" s="213" t="s">
        <v>87</v>
      </c>
      <c r="AV167" s="13" t="s">
        <v>87</v>
      </c>
      <c r="AW167" s="13" t="s">
        <v>32</v>
      </c>
      <c r="AX167" s="13" t="s">
        <v>77</v>
      </c>
      <c r="AY167" s="213" t="s">
        <v>134</v>
      </c>
    </row>
    <row r="168" spans="1:65" s="15" customFormat="1" ht="11.25">
      <c r="B168" s="225"/>
      <c r="C168" s="226"/>
      <c r="D168" s="204" t="s">
        <v>142</v>
      </c>
      <c r="E168" s="227" t="s">
        <v>1</v>
      </c>
      <c r="F168" s="228" t="s">
        <v>176</v>
      </c>
      <c r="G168" s="226"/>
      <c r="H168" s="229">
        <v>39.581000000000003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AT168" s="235" t="s">
        <v>142</v>
      </c>
      <c r="AU168" s="235" t="s">
        <v>87</v>
      </c>
      <c r="AV168" s="15" t="s">
        <v>147</v>
      </c>
      <c r="AW168" s="15" t="s">
        <v>32</v>
      </c>
      <c r="AX168" s="15" t="s">
        <v>77</v>
      </c>
      <c r="AY168" s="235" t="s">
        <v>134</v>
      </c>
    </row>
    <row r="169" spans="1:65" s="14" customFormat="1" ht="11.25">
      <c r="B169" s="214"/>
      <c r="C169" s="215"/>
      <c r="D169" s="204" t="s">
        <v>142</v>
      </c>
      <c r="E169" s="216" t="s">
        <v>1</v>
      </c>
      <c r="F169" s="217" t="s">
        <v>158</v>
      </c>
      <c r="G169" s="215"/>
      <c r="H169" s="218">
        <v>54.702999999999996</v>
      </c>
      <c r="I169" s="219"/>
      <c r="J169" s="215"/>
      <c r="K169" s="215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142</v>
      </c>
      <c r="AU169" s="224" t="s">
        <v>87</v>
      </c>
      <c r="AV169" s="14" t="s">
        <v>140</v>
      </c>
      <c r="AW169" s="14" t="s">
        <v>32</v>
      </c>
      <c r="AX169" s="14" t="s">
        <v>77</v>
      </c>
      <c r="AY169" s="224" t="s">
        <v>134</v>
      </c>
    </row>
    <row r="170" spans="1:65" s="13" customFormat="1" ht="11.25">
      <c r="B170" s="202"/>
      <c r="C170" s="203"/>
      <c r="D170" s="204" t="s">
        <v>142</v>
      </c>
      <c r="E170" s="205" t="s">
        <v>1</v>
      </c>
      <c r="F170" s="206" t="s">
        <v>935</v>
      </c>
      <c r="G170" s="203"/>
      <c r="H170" s="207">
        <v>43.76</v>
      </c>
      <c r="I170" s="208"/>
      <c r="J170" s="203"/>
      <c r="K170" s="203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142</v>
      </c>
      <c r="AU170" s="213" t="s">
        <v>87</v>
      </c>
      <c r="AV170" s="13" t="s">
        <v>87</v>
      </c>
      <c r="AW170" s="13" t="s">
        <v>32</v>
      </c>
      <c r="AX170" s="13" t="s">
        <v>85</v>
      </c>
      <c r="AY170" s="213" t="s">
        <v>134</v>
      </c>
    </row>
    <row r="171" spans="1:65" s="2" customFormat="1" ht="33" customHeight="1">
      <c r="A171" s="35"/>
      <c r="B171" s="36"/>
      <c r="C171" s="188" t="s">
        <v>189</v>
      </c>
      <c r="D171" s="188" t="s">
        <v>136</v>
      </c>
      <c r="E171" s="189" t="s">
        <v>226</v>
      </c>
      <c r="F171" s="190" t="s">
        <v>227</v>
      </c>
      <c r="G171" s="191" t="s">
        <v>168</v>
      </c>
      <c r="H171" s="192">
        <v>218.8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42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140</v>
      </c>
      <c r="AT171" s="200" t="s">
        <v>136</v>
      </c>
      <c r="AU171" s="200" t="s">
        <v>87</v>
      </c>
      <c r="AY171" s="18" t="s">
        <v>134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85</v>
      </c>
      <c r="BK171" s="201">
        <f>ROUND(I171*H171,2)</f>
        <v>0</v>
      </c>
      <c r="BL171" s="18" t="s">
        <v>140</v>
      </c>
      <c r="BM171" s="200" t="s">
        <v>936</v>
      </c>
    </row>
    <row r="172" spans="1:65" s="13" customFormat="1" ht="11.25">
      <c r="B172" s="202"/>
      <c r="C172" s="203"/>
      <c r="D172" s="204" t="s">
        <v>142</v>
      </c>
      <c r="E172" s="205" t="s">
        <v>1</v>
      </c>
      <c r="F172" s="206" t="s">
        <v>937</v>
      </c>
      <c r="G172" s="203"/>
      <c r="H172" s="207">
        <v>218.8</v>
      </c>
      <c r="I172" s="208"/>
      <c r="J172" s="203"/>
      <c r="K172" s="203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142</v>
      </c>
      <c r="AU172" s="213" t="s">
        <v>87</v>
      </c>
      <c r="AV172" s="13" t="s">
        <v>87</v>
      </c>
      <c r="AW172" s="13" t="s">
        <v>32</v>
      </c>
      <c r="AX172" s="13" t="s">
        <v>85</v>
      </c>
      <c r="AY172" s="213" t="s">
        <v>134</v>
      </c>
    </row>
    <row r="173" spans="1:65" s="2" customFormat="1" ht="33" customHeight="1">
      <c r="A173" s="35"/>
      <c r="B173" s="36"/>
      <c r="C173" s="188" t="s">
        <v>194</v>
      </c>
      <c r="D173" s="188" t="s">
        <v>136</v>
      </c>
      <c r="E173" s="189" t="s">
        <v>231</v>
      </c>
      <c r="F173" s="190" t="s">
        <v>232</v>
      </c>
      <c r="G173" s="191" t="s">
        <v>168</v>
      </c>
      <c r="H173" s="192">
        <v>10.94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42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140</v>
      </c>
      <c r="AT173" s="200" t="s">
        <v>136</v>
      </c>
      <c r="AU173" s="200" t="s">
        <v>87</v>
      </c>
      <c r="AY173" s="18" t="s">
        <v>134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85</v>
      </c>
      <c r="BK173" s="201">
        <f>ROUND(I173*H173,2)</f>
        <v>0</v>
      </c>
      <c r="BL173" s="18" t="s">
        <v>140</v>
      </c>
      <c r="BM173" s="200" t="s">
        <v>938</v>
      </c>
    </row>
    <row r="174" spans="1:65" s="13" customFormat="1" ht="11.25">
      <c r="B174" s="202"/>
      <c r="C174" s="203"/>
      <c r="D174" s="204" t="s">
        <v>142</v>
      </c>
      <c r="E174" s="205" t="s">
        <v>1</v>
      </c>
      <c r="F174" s="206" t="s">
        <v>939</v>
      </c>
      <c r="G174" s="203"/>
      <c r="H174" s="207">
        <v>10.94</v>
      </c>
      <c r="I174" s="208"/>
      <c r="J174" s="203"/>
      <c r="K174" s="203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142</v>
      </c>
      <c r="AU174" s="213" t="s">
        <v>87</v>
      </c>
      <c r="AV174" s="13" t="s">
        <v>87</v>
      </c>
      <c r="AW174" s="13" t="s">
        <v>32</v>
      </c>
      <c r="AX174" s="13" t="s">
        <v>85</v>
      </c>
      <c r="AY174" s="213" t="s">
        <v>134</v>
      </c>
    </row>
    <row r="175" spans="1:65" s="2" customFormat="1" ht="33" customHeight="1">
      <c r="A175" s="35"/>
      <c r="B175" s="36"/>
      <c r="C175" s="188" t="s">
        <v>199</v>
      </c>
      <c r="D175" s="188" t="s">
        <v>136</v>
      </c>
      <c r="E175" s="189" t="s">
        <v>236</v>
      </c>
      <c r="F175" s="190" t="s">
        <v>237</v>
      </c>
      <c r="G175" s="191" t="s">
        <v>168</v>
      </c>
      <c r="H175" s="192">
        <v>54.7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42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140</v>
      </c>
      <c r="AT175" s="200" t="s">
        <v>136</v>
      </c>
      <c r="AU175" s="200" t="s">
        <v>87</v>
      </c>
      <c r="AY175" s="18" t="s">
        <v>134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85</v>
      </c>
      <c r="BK175" s="201">
        <f>ROUND(I175*H175,2)</f>
        <v>0</v>
      </c>
      <c r="BL175" s="18" t="s">
        <v>140</v>
      </c>
      <c r="BM175" s="200" t="s">
        <v>940</v>
      </c>
    </row>
    <row r="176" spans="1:65" s="13" customFormat="1" ht="11.25">
      <c r="B176" s="202"/>
      <c r="C176" s="203"/>
      <c r="D176" s="204" t="s">
        <v>142</v>
      </c>
      <c r="E176" s="205" t="s">
        <v>1</v>
      </c>
      <c r="F176" s="206" t="s">
        <v>941</v>
      </c>
      <c r="G176" s="203"/>
      <c r="H176" s="207">
        <v>54.7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142</v>
      </c>
      <c r="AU176" s="213" t="s">
        <v>87</v>
      </c>
      <c r="AV176" s="13" t="s">
        <v>87</v>
      </c>
      <c r="AW176" s="13" t="s">
        <v>32</v>
      </c>
      <c r="AX176" s="13" t="s">
        <v>85</v>
      </c>
      <c r="AY176" s="213" t="s">
        <v>134</v>
      </c>
    </row>
    <row r="177" spans="1:65" s="2" customFormat="1" ht="21.75" customHeight="1">
      <c r="A177" s="35"/>
      <c r="B177" s="36"/>
      <c r="C177" s="188" t="s">
        <v>204</v>
      </c>
      <c r="D177" s="188" t="s">
        <v>136</v>
      </c>
      <c r="E177" s="189" t="s">
        <v>942</v>
      </c>
      <c r="F177" s="190" t="s">
        <v>943</v>
      </c>
      <c r="G177" s="191" t="s">
        <v>139</v>
      </c>
      <c r="H177" s="192">
        <v>47.970999999999997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42</v>
      </c>
      <c r="O177" s="72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140</v>
      </c>
      <c r="AT177" s="200" t="s">
        <v>136</v>
      </c>
      <c r="AU177" s="200" t="s">
        <v>87</v>
      </c>
      <c r="AY177" s="18" t="s">
        <v>134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85</v>
      </c>
      <c r="BK177" s="201">
        <f>ROUND(I177*H177,2)</f>
        <v>0</v>
      </c>
      <c r="BL177" s="18" t="s">
        <v>140</v>
      </c>
      <c r="BM177" s="200" t="s">
        <v>944</v>
      </c>
    </row>
    <row r="178" spans="1:65" s="2" customFormat="1" ht="33" customHeight="1">
      <c r="A178" s="35"/>
      <c r="B178" s="36"/>
      <c r="C178" s="188" t="s">
        <v>208</v>
      </c>
      <c r="D178" s="188" t="s">
        <v>136</v>
      </c>
      <c r="E178" s="189" t="s">
        <v>245</v>
      </c>
      <c r="F178" s="190" t="s">
        <v>246</v>
      </c>
      <c r="G178" s="191" t="s">
        <v>247</v>
      </c>
      <c r="H178" s="192">
        <v>95.724999999999994</v>
      </c>
      <c r="I178" s="193"/>
      <c r="J178" s="194">
        <f>ROUND(I178*H178,2)</f>
        <v>0</v>
      </c>
      <c r="K178" s="195"/>
      <c r="L178" s="40"/>
      <c r="M178" s="196" t="s">
        <v>1</v>
      </c>
      <c r="N178" s="197" t="s">
        <v>42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140</v>
      </c>
      <c r="AT178" s="200" t="s">
        <v>136</v>
      </c>
      <c r="AU178" s="200" t="s">
        <v>87</v>
      </c>
      <c r="AY178" s="18" t="s">
        <v>134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8" t="s">
        <v>85</v>
      </c>
      <c r="BK178" s="201">
        <f>ROUND(I178*H178,2)</f>
        <v>0</v>
      </c>
      <c r="BL178" s="18" t="s">
        <v>140</v>
      </c>
      <c r="BM178" s="200" t="s">
        <v>945</v>
      </c>
    </row>
    <row r="179" spans="1:65" s="13" customFormat="1" ht="11.25">
      <c r="B179" s="202"/>
      <c r="C179" s="203"/>
      <c r="D179" s="204" t="s">
        <v>142</v>
      </c>
      <c r="E179" s="205" t="s">
        <v>1</v>
      </c>
      <c r="F179" s="206" t="s">
        <v>946</v>
      </c>
      <c r="G179" s="203"/>
      <c r="H179" s="207">
        <v>95.724999999999994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142</v>
      </c>
      <c r="AU179" s="213" t="s">
        <v>87</v>
      </c>
      <c r="AV179" s="13" t="s">
        <v>87</v>
      </c>
      <c r="AW179" s="13" t="s">
        <v>32</v>
      </c>
      <c r="AX179" s="13" t="s">
        <v>85</v>
      </c>
      <c r="AY179" s="213" t="s">
        <v>134</v>
      </c>
    </row>
    <row r="180" spans="1:65" s="2" customFormat="1" ht="16.5" customHeight="1">
      <c r="A180" s="35"/>
      <c r="B180" s="36"/>
      <c r="C180" s="188" t="s">
        <v>213</v>
      </c>
      <c r="D180" s="188" t="s">
        <v>136</v>
      </c>
      <c r="E180" s="189" t="s">
        <v>251</v>
      </c>
      <c r="F180" s="190" t="s">
        <v>252</v>
      </c>
      <c r="G180" s="191" t="s">
        <v>168</v>
      </c>
      <c r="H180" s="192">
        <v>54.7</v>
      </c>
      <c r="I180" s="193"/>
      <c r="J180" s="194">
        <f>ROUND(I180*H180,2)</f>
        <v>0</v>
      </c>
      <c r="K180" s="195"/>
      <c r="L180" s="40"/>
      <c r="M180" s="196" t="s">
        <v>1</v>
      </c>
      <c r="N180" s="197" t="s">
        <v>42</v>
      </c>
      <c r="O180" s="72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140</v>
      </c>
      <c r="AT180" s="200" t="s">
        <v>136</v>
      </c>
      <c r="AU180" s="200" t="s">
        <v>87</v>
      </c>
      <c r="AY180" s="18" t="s">
        <v>134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85</v>
      </c>
      <c r="BK180" s="201">
        <f>ROUND(I180*H180,2)</f>
        <v>0</v>
      </c>
      <c r="BL180" s="18" t="s">
        <v>140</v>
      </c>
      <c r="BM180" s="200" t="s">
        <v>947</v>
      </c>
    </row>
    <row r="181" spans="1:65" s="2" customFormat="1" ht="21.75" customHeight="1">
      <c r="A181" s="35"/>
      <c r="B181" s="36"/>
      <c r="C181" s="188" t="s">
        <v>8</v>
      </c>
      <c r="D181" s="188" t="s">
        <v>136</v>
      </c>
      <c r="E181" s="189" t="s">
        <v>254</v>
      </c>
      <c r="F181" s="190" t="s">
        <v>255</v>
      </c>
      <c r="G181" s="191" t="s">
        <v>168</v>
      </c>
      <c r="H181" s="192">
        <v>46.42</v>
      </c>
      <c r="I181" s="193"/>
      <c r="J181" s="194">
        <f>ROUND(I181*H181,2)</f>
        <v>0</v>
      </c>
      <c r="K181" s="195"/>
      <c r="L181" s="40"/>
      <c r="M181" s="196" t="s">
        <v>1</v>
      </c>
      <c r="N181" s="197" t="s">
        <v>42</v>
      </c>
      <c r="O181" s="72"/>
      <c r="P181" s="198">
        <f>O181*H181</f>
        <v>0</v>
      </c>
      <c r="Q181" s="198">
        <v>0</v>
      </c>
      <c r="R181" s="198">
        <f>Q181*H181</f>
        <v>0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140</v>
      </c>
      <c r="AT181" s="200" t="s">
        <v>136</v>
      </c>
      <c r="AU181" s="200" t="s">
        <v>87</v>
      </c>
      <c r="AY181" s="18" t="s">
        <v>134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85</v>
      </c>
      <c r="BK181" s="201">
        <f>ROUND(I181*H181,2)</f>
        <v>0</v>
      </c>
      <c r="BL181" s="18" t="s">
        <v>140</v>
      </c>
      <c r="BM181" s="200" t="s">
        <v>948</v>
      </c>
    </row>
    <row r="182" spans="1:65" s="13" customFormat="1" ht="11.25">
      <c r="B182" s="202"/>
      <c r="C182" s="203"/>
      <c r="D182" s="204" t="s">
        <v>142</v>
      </c>
      <c r="E182" s="205" t="s">
        <v>1</v>
      </c>
      <c r="F182" s="206" t="s">
        <v>949</v>
      </c>
      <c r="G182" s="203"/>
      <c r="H182" s="207">
        <v>101.12</v>
      </c>
      <c r="I182" s="208"/>
      <c r="J182" s="203"/>
      <c r="K182" s="203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142</v>
      </c>
      <c r="AU182" s="213" t="s">
        <v>87</v>
      </c>
      <c r="AV182" s="13" t="s">
        <v>87</v>
      </c>
      <c r="AW182" s="13" t="s">
        <v>32</v>
      </c>
      <c r="AX182" s="13" t="s">
        <v>77</v>
      </c>
      <c r="AY182" s="213" t="s">
        <v>134</v>
      </c>
    </row>
    <row r="183" spans="1:65" s="13" customFormat="1" ht="11.25">
      <c r="B183" s="202"/>
      <c r="C183" s="203"/>
      <c r="D183" s="204" t="s">
        <v>142</v>
      </c>
      <c r="E183" s="205" t="s">
        <v>1</v>
      </c>
      <c r="F183" s="206" t="s">
        <v>950</v>
      </c>
      <c r="G183" s="203"/>
      <c r="H183" s="207">
        <v>-54.7</v>
      </c>
      <c r="I183" s="208"/>
      <c r="J183" s="203"/>
      <c r="K183" s="203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142</v>
      </c>
      <c r="AU183" s="213" t="s">
        <v>87</v>
      </c>
      <c r="AV183" s="13" t="s">
        <v>87</v>
      </c>
      <c r="AW183" s="13" t="s">
        <v>32</v>
      </c>
      <c r="AX183" s="13" t="s">
        <v>77</v>
      </c>
      <c r="AY183" s="213" t="s">
        <v>134</v>
      </c>
    </row>
    <row r="184" spans="1:65" s="14" customFormat="1" ht="11.25">
      <c r="B184" s="214"/>
      <c r="C184" s="215"/>
      <c r="D184" s="204" t="s">
        <v>142</v>
      </c>
      <c r="E184" s="216" t="s">
        <v>1</v>
      </c>
      <c r="F184" s="217" t="s">
        <v>158</v>
      </c>
      <c r="G184" s="215"/>
      <c r="H184" s="218">
        <v>46.42</v>
      </c>
      <c r="I184" s="219"/>
      <c r="J184" s="215"/>
      <c r="K184" s="215"/>
      <c r="L184" s="220"/>
      <c r="M184" s="221"/>
      <c r="N184" s="222"/>
      <c r="O184" s="222"/>
      <c r="P184" s="222"/>
      <c r="Q184" s="222"/>
      <c r="R184" s="222"/>
      <c r="S184" s="222"/>
      <c r="T184" s="223"/>
      <c r="AT184" s="224" t="s">
        <v>142</v>
      </c>
      <c r="AU184" s="224" t="s">
        <v>87</v>
      </c>
      <c r="AV184" s="14" t="s">
        <v>140</v>
      </c>
      <c r="AW184" s="14" t="s">
        <v>32</v>
      </c>
      <c r="AX184" s="14" t="s">
        <v>85</v>
      </c>
      <c r="AY184" s="224" t="s">
        <v>134</v>
      </c>
    </row>
    <row r="185" spans="1:65" s="2" customFormat="1" ht="21.75" customHeight="1">
      <c r="A185" s="35"/>
      <c r="B185" s="36"/>
      <c r="C185" s="188" t="s">
        <v>230</v>
      </c>
      <c r="D185" s="188" t="s">
        <v>136</v>
      </c>
      <c r="E185" s="189" t="s">
        <v>260</v>
      </c>
      <c r="F185" s="190" t="s">
        <v>261</v>
      </c>
      <c r="G185" s="191" t="s">
        <v>168</v>
      </c>
      <c r="H185" s="192">
        <v>47.97</v>
      </c>
      <c r="I185" s="193"/>
      <c r="J185" s="194">
        <f>ROUND(I185*H185,2)</f>
        <v>0</v>
      </c>
      <c r="K185" s="195"/>
      <c r="L185" s="40"/>
      <c r="M185" s="196" t="s">
        <v>1</v>
      </c>
      <c r="N185" s="197" t="s">
        <v>42</v>
      </c>
      <c r="O185" s="72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140</v>
      </c>
      <c r="AT185" s="200" t="s">
        <v>136</v>
      </c>
      <c r="AU185" s="200" t="s">
        <v>87</v>
      </c>
      <c r="AY185" s="18" t="s">
        <v>134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85</v>
      </c>
      <c r="BK185" s="201">
        <f>ROUND(I185*H185,2)</f>
        <v>0</v>
      </c>
      <c r="BL185" s="18" t="s">
        <v>140</v>
      </c>
      <c r="BM185" s="200" t="s">
        <v>951</v>
      </c>
    </row>
    <row r="186" spans="1:65" s="2" customFormat="1" ht="16.5" customHeight="1">
      <c r="A186" s="35"/>
      <c r="B186" s="36"/>
      <c r="C186" s="246" t="s">
        <v>235</v>
      </c>
      <c r="D186" s="246" t="s">
        <v>264</v>
      </c>
      <c r="E186" s="247" t="s">
        <v>952</v>
      </c>
      <c r="F186" s="248" t="s">
        <v>953</v>
      </c>
      <c r="G186" s="249" t="s">
        <v>247</v>
      </c>
      <c r="H186" s="250">
        <v>76.751999999999995</v>
      </c>
      <c r="I186" s="251"/>
      <c r="J186" s="252">
        <f>ROUND(I186*H186,2)</f>
        <v>0</v>
      </c>
      <c r="K186" s="253"/>
      <c r="L186" s="254"/>
      <c r="M186" s="255" t="s">
        <v>1</v>
      </c>
      <c r="N186" s="256" t="s">
        <v>42</v>
      </c>
      <c r="O186" s="72"/>
      <c r="P186" s="198">
        <f>O186*H186</f>
        <v>0</v>
      </c>
      <c r="Q186" s="198">
        <v>1</v>
      </c>
      <c r="R186" s="198">
        <f>Q186*H186</f>
        <v>76.751999999999995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184</v>
      </c>
      <c r="AT186" s="200" t="s">
        <v>264</v>
      </c>
      <c r="AU186" s="200" t="s">
        <v>87</v>
      </c>
      <c r="AY186" s="18" t="s">
        <v>134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85</v>
      </c>
      <c r="BK186" s="201">
        <f>ROUND(I186*H186,2)</f>
        <v>0</v>
      </c>
      <c r="BL186" s="18" t="s">
        <v>140</v>
      </c>
      <c r="BM186" s="200" t="s">
        <v>954</v>
      </c>
    </row>
    <row r="187" spans="1:65" s="13" customFormat="1" ht="11.25">
      <c r="B187" s="202"/>
      <c r="C187" s="203"/>
      <c r="D187" s="204" t="s">
        <v>142</v>
      </c>
      <c r="E187" s="205" t="s">
        <v>1</v>
      </c>
      <c r="F187" s="206" t="s">
        <v>955</v>
      </c>
      <c r="G187" s="203"/>
      <c r="H187" s="207">
        <v>76.751999999999995</v>
      </c>
      <c r="I187" s="208"/>
      <c r="J187" s="203"/>
      <c r="K187" s="203"/>
      <c r="L187" s="209"/>
      <c r="M187" s="210"/>
      <c r="N187" s="211"/>
      <c r="O187" s="211"/>
      <c r="P187" s="211"/>
      <c r="Q187" s="211"/>
      <c r="R187" s="211"/>
      <c r="S187" s="211"/>
      <c r="T187" s="212"/>
      <c r="AT187" s="213" t="s">
        <v>142</v>
      </c>
      <c r="AU187" s="213" t="s">
        <v>87</v>
      </c>
      <c r="AV187" s="13" t="s">
        <v>87</v>
      </c>
      <c r="AW187" s="13" t="s">
        <v>32</v>
      </c>
      <c r="AX187" s="13" t="s">
        <v>85</v>
      </c>
      <c r="AY187" s="213" t="s">
        <v>134</v>
      </c>
    </row>
    <row r="188" spans="1:65" s="2" customFormat="1" ht="21.75" customHeight="1">
      <c r="A188" s="35"/>
      <c r="B188" s="36"/>
      <c r="C188" s="188" t="s">
        <v>240</v>
      </c>
      <c r="D188" s="188" t="s">
        <v>136</v>
      </c>
      <c r="E188" s="189" t="s">
        <v>270</v>
      </c>
      <c r="F188" s="190" t="s">
        <v>271</v>
      </c>
      <c r="G188" s="191" t="s">
        <v>139</v>
      </c>
      <c r="H188" s="192">
        <v>7.28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42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140</v>
      </c>
      <c r="AT188" s="200" t="s">
        <v>136</v>
      </c>
      <c r="AU188" s="200" t="s">
        <v>87</v>
      </c>
      <c r="AY188" s="18" t="s">
        <v>134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85</v>
      </c>
      <c r="BK188" s="201">
        <f>ROUND(I188*H188,2)</f>
        <v>0</v>
      </c>
      <c r="BL188" s="18" t="s">
        <v>140</v>
      </c>
      <c r="BM188" s="200" t="s">
        <v>956</v>
      </c>
    </row>
    <row r="189" spans="1:65" s="13" customFormat="1" ht="11.25">
      <c r="B189" s="202"/>
      <c r="C189" s="203"/>
      <c r="D189" s="204" t="s">
        <v>142</v>
      </c>
      <c r="E189" s="205" t="s">
        <v>1</v>
      </c>
      <c r="F189" s="206" t="s">
        <v>957</v>
      </c>
      <c r="G189" s="203"/>
      <c r="H189" s="207">
        <v>7.28</v>
      </c>
      <c r="I189" s="208"/>
      <c r="J189" s="203"/>
      <c r="K189" s="203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142</v>
      </c>
      <c r="AU189" s="213" t="s">
        <v>87</v>
      </c>
      <c r="AV189" s="13" t="s">
        <v>87</v>
      </c>
      <c r="AW189" s="13" t="s">
        <v>32</v>
      </c>
      <c r="AX189" s="13" t="s">
        <v>85</v>
      </c>
      <c r="AY189" s="213" t="s">
        <v>134</v>
      </c>
    </row>
    <row r="190" spans="1:65" s="2" customFormat="1" ht="21.75" customHeight="1">
      <c r="A190" s="35"/>
      <c r="B190" s="36"/>
      <c r="C190" s="188" t="s">
        <v>244</v>
      </c>
      <c r="D190" s="188" t="s">
        <v>136</v>
      </c>
      <c r="E190" s="189" t="s">
        <v>277</v>
      </c>
      <c r="F190" s="190" t="s">
        <v>278</v>
      </c>
      <c r="G190" s="191" t="s">
        <v>168</v>
      </c>
      <c r="H190" s="192">
        <v>101.12</v>
      </c>
      <c r="I190" s="193"/>
      <c r="J190" s="194">
        <f>ROUND(I190*H190,2)</f>
        <v>0</v>
      </c>
      <c r="K190" s="195"/>
      <c r="L190" s="40"/>
      <c r="M190" s="196" t="s">
        <v>1</v>
      </c>
      <c r="N190" s="197" t="s">
        <v>42</v>
      </c>
      <c r="O190" s="72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140</v>
      </c>
      <c r="AT190" s="200" t="s">
        <v>136</v>
      </c>
      <c r="AU190" s="200" t="s">
        <v>87</v>
      </c>
      <c r="AY190" s="18" t="s">
        <v>134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85</v>
      </c>
      <c r="BK190" s="201">
        <f>ROUND(I190*H190,2)</f>
        <v>0</v>
      </c>
      <c r="BL190" s="18" t="s">
        <v>140</v>
      </c>
      <c r="BM190" s="200" t="s">
        <v>958</v>
      </c>
    </row>
    <row r="191" spans="1:65" s="2" customFormat="1" ht="16.5" customHeight="1">
      <c r="A191" s="35"/>
      <c r="B191" s="36"/>
      <c r="C191" s="188" t="s">
        <v>250</v>
      </c>
      <c r="D191" s="188" t="s">
        <v>136</v>
      </c>
      <c r="E191" s="189" t="s">
        <v>281</v>
      </c>
      <c r="F191" s="190" t="s">
        <v>282</v>
      </c>
      <c r="G191" s="191" t="s">
        <v>168</v>
      </c>
      <c r="H191" s="192">
        <v>46.42</v>
      </c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42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140</v>
      </c>
      <c r="AT191" s="200" t="s">
        <v>136</v>
      </c>
      <c r="AU191" s="200" t="s">
        <v>87</v>
      </c>
      <c r="AY191" s="18" t="s">
        <v>134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85</v>
      </c>
      <c r="BK191" s="201">
        <f>ROUND(I191*H191,2)</f>
        <v>0</v>
      </c>
      <c r="BL191" s="18" t="s">
        <v>140</v>
      </c>
      <c r="BM191" s="200" t="s">
        <v>959</v>
      </c>
    </row>
    <row r="192" spans="1:65" s="2" customFormat="1" ht="21.75" customHeight="1">
      <c r="A192" s="35"/>
      <c r="B192" s="36"/>
      <c r="C192" s="246" t="s">
        <v>7</v>
      </c>
      <c r="D192" s="246" t="s">
        <v>264</v>
      </c>
      <c r="E192" s="247" t="s">
        <v>285</v>
      </c>
      <c r="F192" s="248" t="s">
        <v>286</v>
      </c>
      <c r="G192" s="249" t="s">
        <v>150</v>
      </c>
      <c r="H192" s="250">
        <v>1</v>
      </c>
      <c r="I192" s="251"/>
      <c r="J192" s="252">
        <f>ROUND(I192*H192,2)</f>
        <v>0</v>
      </c>
      <c r="K192" s="253"/>
      <c r="L192" s="254"/>
      <c r="M192" s="255" t="s">
        <v>1</v>
      </c>
      <c r="N192" s="256" t="s">
        <v>42</v>
      </c>
      <c r="O192" s="72"/>
      <c r="P192" s="198">
        <f>O192*H192</f>
        <v>0</v>
      </c>
      <c r="Q192" s="198">
        <v>9.7000000000000003E-2</v>
      </c>
      <c r="R192" s="198">
        <f>Q192*H192</f>
        <v>9.7000000000000003E-2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184</v>
      </c>
      <c r="AT192" s="200" t="s">
        <v>264</v>
      </c>
      <c r="AU192" s="200" t="s">
        <v>87</v>
      </c>
      <c r="AY192" s="18" t="s">
        <v>134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85</v>
      </c>
      <c r="BK192" s="201">
        <f>ROUND(I192*H192,2)</f>
        <v>0</v>
      </c>
      <c r="BL192" s="18" t="s">
        <v>140</v>
      </c>
      <c r="BM192" s="200" t="s">
        <v>960</v>
      </c>
    </row>
    <row r="193" spans="1:65" s="2" customFormat="1" ht="16.5" customHeight="1">
      <c r="A193" s="35"/>
      <c r="B193" s="36"/>
      <c r="C193" s="246" t="s">
        <v>259</v>
      </c>
      <c r="D193" s="246" t="s">
        <v>264</v>
      </c>
      <c r="E193" s="247" t="s">
        <v>289</v>
      </c>
      <c r="F193" s="248" t="s">
        <v>290</v>
      </c>
      <c r="G193" s="249" t="s">
        <v>291</v>
      </c>
      <c r="H193" s="250">
        <v>2</v>
      </c>
      <c r="I193" s="251"/>
      <c r="J193" s="252">
        <f>ROUND(I193*H193,2)</f>
        <v>0</v>
      </c>
      <c r="K193" s="253"/>
      <c r="L193" s="254"/>
      <c r="M193" s="255" t="s">
        <v>1</v>
      </c>
      <c r="N193" s="256" t="s">
        <v>42</v>
      </c>
      <c r="O193" s="72"/>
      <c r="P193" s="198">
        <f>O193*H193</f>
        <v>0</v>
      </c>
      <c r="Q193" s="198">
        <v>9.5999999999999992E-3</v>
      </c>
      <c r="R193" s="198">
        <f>Q193*H193</f>
        <v>1.9199999999999998E-2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184</v>
      </c>
      <c r="AT193" s="200" t="s">
        <v>264</v>
      </c>
      <c r="AU193" s="200" t="s">
        <v>87</v>
      </c>
      <c r="AY193" s="18" t="s">
        <v>134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85</v>
      </c>
      <c r="BK193" s="201">
        <f>ROUND(I193*H193,2)</f>
        <v>0</v>
      </c>
      <c r="BL193" s="18" t="s">
        <v>140</v>
      </c>
      <c r="BM193" s="200" t="s">
        <v>961</v>
      </c>
    </row>
    <row r="194" spans="1:65" s="12" customFormat="1" ht="22.9" customHeight="1">
      <c r="B194" s="172"/>
      <c r="C194" s="173"/>
      <c r="D194" s="174" t="s">
        <v>76</v>
      </c>
      <c r="E194" s="186" t="s">
        <v>140</v>
      </c>
      <c r="F194" s="186" t="s">
        <v>293</v>
      </c>
      <c r="G194" s="173"/>
      <c r="H194" s="173"/>
      <c r="I194" s="176"/>
      <c r="J194" s="187">
        <f>BK194</f>
        <v>0</v>
      </c>
      <c r="K194" s="173"/>
      <c r="L194" s="178"/>
      <c r="M194" s="179"/>
      <c r="N194" s="180"/>
      <c r="O194" s="180"/>
      <c r="P194" s="181">
        <f>P195</f>
        <v>0</v>
      </c>
      <c r="Q194" s="180"/>
      <c r="R194" s="181">
        <f>R195</f>
        <v>0</v>
      </c>
      <c r="S194" s="180"/>
      <c r="T194" s="182">
        <f>T195</f>
        <v>0</v>
      </c>
      <c r="AR194" s="183" t="s">
        <v>85</v>
      </c>
      <c r="AT194" s="184" t="s">
        <v>76</v>
      </c>
      <c r="AU194" s="184" t="s">
        <v>85</v>
      </c>
      <c r="AY194" s="183" t="s">
        <v>134</v>
      </c>
      <c r="BK194" s="185">
        <f>BK195</f>
        <v>0</v>
      </c>
    </row>
    <row r="195" spans="1:65" s="2" customFormat="1" ht="16.5" customHeight="1">
      <c r="A195" s="35"/>
      <c r="B195" s="36"/>
      <c r="C195" s="188" t="s">
        <v>263</v>
      </c>
      <c r="D195" s="188" t="s">
        <v>136</v>
      </c>
      <c r="E195" s="189" t="s">
        <v>295</v>
      </c>
      <c r="F195" s="190" t="s">
        <v>296</v>
      </c>
      <c r="G195" s="191" t="s">
        <v>168</v>
      </c>
      <c r="H195" s="192">
        <v>15.12</v>
      </c>
      <c r="I195" s="193"/>
      <c r="J195" s="194">
        <f>ROUND(I195*H195,2)</f>
        <v>0</v>
      </c>
      <c r="K195" s="195"/>
      <c r="L195" s="40"/>
      <c r="M195" s="196" t="s">
        <v>1</v>
      </c>
      <c r="N195" s="197" t="s">
        <v>42</v>
      </c>
      <c r="O195" s="7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140</v>
      </c>
      <c r="AT195" s="200" t="s">
        <v>136</v>
      </c>
      <c r="AU195" s="200" t="s">
        <v>87</v>
      </c>
      <c r="AY195" s="18" t="s">
        <v>134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85</v>
      </c>
      <c r="BK195" s="201">
        <f>ROUND(I195*H195,2)</f>
        <v>0</v>
      </c>
      <c r="BL195" s="18" t="s">
        <v>140</v>
      </c>
      <c r="BM195" s="200" t="s">
        <v>962</v>
      </c>
    </row>
    <row r="196" spans="1:65" s="12" customFormat="1" ht="22.9" customHeight="1">
      <c r="B196" s="172"/>
      <c r="C196" s="173"/>
      <c r="D196" s="174" t="s">
        <v>76</v>
      </c>
      <c r="E196" s="186" t="s">
        <v>184</v>
      </c>
      <c r="F196" s="186" t="s">
        <v>346</v>
      </c>
      <c r="G196" s="173"/>
      <c r="H196" s="173"/>
      <c r="I196" s="176"/>
      <c r="J196" s="187">
        <f>BK196</f>
        <v>0</v>
      </c>
      <c r="K196" s="173"/>
      <c r="L196" s="178"/>
      <c r="M196" s="179"/>
      <c r="N196" s="180"/>
      <c r="O196" s="180"/>
      <c r="P196" s="181">
        <f>SUM(P197:P208)</f>
        <v>0</v>
      </c>
      <c r="Q196" s="180"/>
      <c r="R196" s="181">
        <f>SUM(R197:R208)</f>
        <v>0.17277200000000001</v>
      </c>
      <c r="S196" s="180"/>
      <c r="T196" s="182">
        <f>SUM(T197:T208)</f>
        <v>0</v>
      </c>
      <c r="AR196" s="183" t="s">
        <v>85</v>
      </c>
      <c r="AT196" s="184" t="s">
        <v>76</v>
      </c>
      <c r="AU196" s="184" t="s">
        <v>85</v>
      </c>
      <c r="AY196" s="183" t="s">
        <v>134</v>
      </c>
      <c r="BK196" s="185">
        <f>SUM(BK197:BK208)</f>
        <v>0</v>
      </c>
    </row>
    <row r="197" spans="1:65" s="2" customFormat="1" ht="21.75" customHeight="1">
      <c r="A197" s="35"/>
      <c r="B197" s="36"/>
      <c r="C197" s="188" t="s">
        <v>269</v>
      </c>
      <c r="D197" s="188" t="s">
        <v>136</v>
      </c>
      <c r="E197" s="189" t="s">
        <v>963</v>
      </c>
      <c r="F197" s="190" t="s">
        <v>964</v>
      </c>
      <c r="G197" s="191" t="s">
        <v>291</v>
      </c>
      <c r="H197" s="192">
        <v>2</v>
      </c>
      <c r="I197" s="193"/>
      <c r="J197" s="194">
        <f t="shared" ref="J197:J202" si="0">ROUND(I197*H197,2)</f>
        <v>0</v>
      </c>
      <c r="K197" s="195"/>
      <c r="L197" s="40"/>
      <c r="M197" s="196" t="s">
        <v>1</v>
      </c>
      <c r="N197" s="197" t="s">
        <v>42</v>
      </c>
      <c r="O197" s="72"/>
      <c r="P197" s="198">
        <f t="shared" ref="P197:P202" si="1">O197*H197</f>
        <v>0</v>
      </c>
      <c r="Q197" s="198">
        <v>7.3999999999999999E-4</v>
      </c>
      <c r="R197" s="198">
        <f t="shared" ref="R197:R202" si="2">Q197*H197</f>
        <v>1.48E-3</v>
      </c>
      <c r="S197" s="198">
        <v>0</v>
      </c>
      <c r="T197" s="199">
        <f t="shared" ref="T197:T202" si="3"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0" t="s">
        <v>140</v>
      </c>
      <c r="AT197" s="200" t="s">
        <v>136</v>
      </c>
      <c r="AU197" s="200" t="s">
        <v>87</v>
      </c>
      <c r="AY197" s="18" t="s">
        <v>134</v>
      </c>
      <c r="BE197" s="201">
        <f t="shared" ref="BE197:BE202" si="4">IF(N197="základní",J197,0)</f>
        <v>0</v>
      </c>
      <c r="BF197" s="201">
        <f t="shared" ref="BF197:BF202" si="5">IF(N197="snížená",J197,0)</f>
        <v>0</v>
      </c>
      <c r="BG197" s="201">
        <f t="shared" ref="BG197:BG202" si="6">IF(N197="zákl. přenesená",J197,0)</f>
        <v>0</v>
      </c>
      <c r="BH197" s="201">
        <f t="shared" ref="BH197:BH202" si="7">IF(N197="sníž. přenesená",J197,0)</f>
        <v>0</v>
      </c>
      <c r="BI197" s="201">
        <f t="shared" ref="BI197:BI202" si="8">IF(N197="nulová",J197,0)</f>
        <v>0</v>
      </c>
      <c r="BJ197" s="18" t="s">
        <v>85</v>
      </c>
      <c r="BK197" s="201">
        <f t="shared" ref="BK197:BK202" si="9">ROUND(I197*H197,2)</f>
        <v>0</v>
      </c>
      <c r="BL197" s="18" t="s">
        <v>140</v>
      </c>
      <c r="BM197" s="200" t="s">
        <v>965</v>
      </c>
    </row>
    <row r="198" spans="1:65" s="2" customFormat="1" ht="16.5" customHeight="1">
      <c r="A198" s="35"/>
      <c r="B198" s="36"/>
      <c r="C198" s="246" t="s">
        <v>276</v>
      </c>
      <c r="D198" s="246" t="s">
        <v>264</v>
      </c>
      <c r="E198" s="247" t="s">
        <v>966</v>
      </c>
      <c r="F198" s="248" t="s">
        <v>967</v>
      </c>
      <c r="G198" s="249" t="s">
        <v>291</v>
      </c>
      <c r="H198" s="250">
        <v>2</v>
      </c>
      <c r="I198" s="251"/>
      <c r="J198" s="252">
        <f t="shared" si="0"/>
        <v>0</v>
      </c>
      <c r="K198" s="253"/>
      <c r="L198" s="254"/>
      <c r="M198" s="255" t="s">
        <v>1</v>
      </c>
      <c r="N198" s="256" t="s">
        <v>42</v>
      </c>
      <c r="O198" s="72"/>
      <c r="P198" s="198">
        <f t="shared" si="1"/>
        <v>0</v>
      </c>
      <c r="Q198" s="198">
        <v>1.6799999999999999E-2</v>
      </c>
      <c r="R198" s="198">
        <f t="shared" si="2"/>
        <v>3.3599999999999998E-2</v>
      </c>
      <c r="S198" s="198">
        <v>0</v>
      </c>
      <c r="T198" s="199">
        <f t="shared" si="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184</v>
      </c>
      <c r="AT198" s="200" t="s">
        <v>264</v>
      </c>
      <c r="AU198" s="200" t="s">
        <v>87</v>
      </c>
      <c r="AY198" s="18" t="s">
        <v>134</v>
      </c>
      <c r="BE198" s="201">
        <f t="shared" si="4"/>
        <v>0</v>
      </c>
      <c r="BF198" s="201">
        <f t="shared" si="5"/>
        <v>0</v>
      </c>
      <c r="BG198" s="201">
        <f t="shared" si="6"/>
        <v>0</v>
      </c>
      <c r="BH198" s="201">
        <f t="shared" si="7"/>
        <v>0</v>
      </c>
      <c r="BI198" s="201">
        <f t="shared" si="8"/>
        <v>0</v>
      </c>
      <c r="BJ198" s="18" t="s">
        <v>85</v>
      </c>
      <c r="BK198" s="201">
        <f t="shared" si="9"/>
        <v>0</v>
      </c>
      <c r="BL198" s="18" t="s">
        <v>140</v>
      </c>
      <c r="BM198" s="200" t="s">
        <v>968</v>
      </c>
    </row>
    <row r="199" spans="1:65" s="2" customFormat="1" ht="21.75" customHeight="1">
      <c r="A199" s="35"/>
      <c r="B199" s="36"/>
      <c r="C199" s="246" t="s">
        <v>280</v>
      </c>
      <c r="D199" s="246" t="s">
        <v>264</v>
      </c>
      <c r="E199" s="247" t="s">
        <v>969</v>
      </c>
      <c r="F199" s="248" t="s">
        <v>970</v>
      </c>
      <c r="G199" s="249" t="s">
        <v>291</v>
      </c>
      <c r="H199" s="250">
        <v>2</v>
      </c>
      <c r="I199" s="251"/>
      <c r="J199" s="252">
        <f t="shared" si="0"/>
        <v>0</v>
      </c>
      <c r="K199" s="253"/>
      <c r="L199" s="254"/>
      <c r="M199" s="255" t="s">
        <v>1</v>
      </c>
      <c r="N199" s="256" t="s">
        <v>42</v>
      </c>
      <c r="O199" s="72"/>
      <c r="P199" s="198">
        <f t="shared" si="1"/>
        <v>0</v>
      </c>
      <c r="Q199" s="198">
        <v>7.0000000000000001E-3</v>
      </c>
      <c r="R199" s="198">
        <f t="shared" si="2"/>
        <v>1.4E-2</v>
      </c>
      <c r="S199" s="198">
        <v>0</v>
      </c>
      <c r="T199" s="199">
        <f t="shared" si="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184</v>
      </c>
      <c r="AT199" s="200" t="s">
        <v>264</v>
      </c>
      <c r="AU199" s="200" t="s">
        <v>87</v>
      </c>
      <c r="AY199" s="18" t="s">
        <v>134</v>
      </c>
      <c r="BE199" s="201">
        <f t="shared" si="4"/>
        <v>0</v>
      </c>
      <c r="BF199" s="201">
        <f t="shared" si="5"/>
        <v>0</v>
      </c>
      <c r="BG199" s="201">
        <f t="shared" si="6"/>
        <v>0</v>
      </c>
      <c r="BH199" s="201">
        <f t="shared" si="7"/>
        <v>0</v>
      </c>
      <c r="BI199" s="201">
        <f t="shared" si="8"/>
        <v>0</v>
      </c>
      <c r="BJ199" s="18" t="s">
        <v>85</v>
      </c>
      <c r="BK199" s="201">
        <f t="shared" si="9"/>
        <v>0</v>
      </c>
      <c r="BL199" s="18" t="s">
        <v>140</v>
      </c>
      <c r="BM199" s="200" t="s">
        <v>971</v>
      </c>
    </row>
    <row r="200" spans="1:65" s="2" customFormat="1" ht="16.5" customHeight="1">
      <c r="A200" s="35"/>
      <c r="B200" s="36"/>
      <c r="C200" s="246" t="s">
        <v>284</v>
      </c>
      <c r="D200" s="246" t="s">
        <v>264</v>
      </c>
      <c r="E200" s="247" t="s">
        <v>972</v>
      </c>
      <c r="F200" s="248" t="s">
        <v>973</v>
      </c>
      <c r="G200" s="249" t="s">
        <v>291</v>
      </c>
      <c r="H200" s="250">
        <v>2</v>
      </c>
      <c r="I200" s="251"/>
      <c r="J200" s="252">
        <f t="shared" si="0"/>
        <v>0</v>
      </c>
      <c r="K200" s="253"/>
      <c r="L200" s="254"/>
      <c r="M200" s="255" t="s">
        <v>1</v>
      </c>
      <c r="N200" s="256" t="s">
        <v>42</v>
      </c>
      <c r="O200" s="72"/>
      <c r="P200" s="198">
        <f t="shared" si="1"/>
        <v>0</v>
      </c>
      <c r="Q200" s="198">
        <v>1.4999999999999999E-2</v>
      </c>
      <c r="R200" s="198">
        <f t="shared" si="2"/>
        <v>0.03</v>
      </c>
      <c r="S200" s="198">
        <v>0</v>
      </c>
      <c r="T200" s="199">
        <f t="shared" si="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184</v>
      </c>
      <c r="AT200" s="200" t="s">
        <v>264</v>
      </c>
      <c r="AU200" s="200" t="s">
        <v>87</v>
      </c>
      <c r="AY200" s="18" t="s">
        <v>134</v>
      </c>
      <c r="BE200" s="201">
        <f t="shared" si="4"/>
        <v>0</v>
      </c>
      <c r="BF200" s="201">
        <f t="shared" si="5"/>
        <v>0</v>
      </c>
      <c r="BG200" s="201">
        <f t="shared" si="6"/>
        <v>0</v>
      </c>
      <c r="BH200" s="201">
        <f t="shared" si="7"/>
        <v>0</v>
      </c>
      <c r="BI200" s="201">
        <f t="shared" si="8"/>
        <v>0</v>
      </c>
      <c r="BJ200" s="18" t="s">
        <v>85</v>
      </c>
      <c r="BK200" s="201">
        <f t="shared" si="9"/>
        <v>0</v>
      </c>
      <c r="BL200" s="18" t="s">
        <v>140</v>
      </c>
      <c r="BM200" s="200" t="s">
        <v>974</v>
      </c>
    </row>
    <row r="201" spans="1:65" s="2" customFormat="1" ht="16.5" customHeight="1">
      <c r="A201" s="35"/>
      <c r="B201" s="36"/>
      <c r="C201" s="246" t="s">
        <v>288</v>
      </c>
      <c r="D201" s="246" t="s">
        <v>264</v>
      </c>
      <c r="E201" s="247" t="s">
        <v>975</v>
      </c>
      <c r="F201" s="248" t="s">
        <v>976</v>
      </c>
      <c r="G201" s="249" t="s">
        <v>291</v>
      </c>
      <c r="H201" s="250">
        <v>2</v>
      </c>
      <c r="I201" s="251"/>
      <c r="J201" s="252">
        <f t="shared" si="0"/>
        <v>0</v>
      </c>
      <c r="K201" s="253"/>
      <c r="L201" s="254"/>
      <c r="M201" s="255" t="s">
        <v>1</v>
      </c>
      <c r="N201" s="256" t="s">
        <v>42</v>
      </c>
      <c r="O201" s="72"/>
      <c r="P201" s="198">
        <f t="shared" si="1"/>
        <v>0</v>
      </c>
      <c r="Q201" s="198">
        <v>6.4999999999999997E-4</v>
      </c>
      <c r="R201" s="198">
        <f t="shared" si="2"/>
        <v>1.2999999999999999E-3</v>
      </c>
      <c r="S201" s="198">
        <v>0</v>
      </c>
      <c r="T201" s="199">
        <f t="shared" si="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184</v>
      </c>
      <c r="AT201" s="200" t="s">
        <v>264</v>
      </c>
      <c r="AU201" s="200" t="s">
        <v>87</v>
      </c>
      <c r="AY201" s="18" t="s">
        <v>134</v>
      </c>
      <c r="BE201" s="201">
        <f t="shared" si="4"/>
        <v>0</v>
      </c>
      <c r="BF201" s="201">
        <f t="shared" si="5"/>
        <v>0</v>
      </c>
      <c r="BG201" s="201">
        <f t="shared" si="6"/>
        <v>0</v>
      </c>
      <c r="BH201" s="201">
        <f t="shared" si="7"/>
        <v>0</v>
      </c>
      <c r="BI201" s="201">
        <f t="shared" si="8"/>
        <v>0</v>
      </c>
      <c r="BJ201" s="18" t="s">
        <v>85</v>
      </c>
      <c r="BK201" s="201">
        <f t="shared" si="9"/>
        <v>0</v>
      </c>
      <c r="BL201" s="18" t="s">
        <v>140</v>
      </c>
      <c r="BM201" s="200" t="s">
        <v>977</v>
      </c>
    </row>
    <row r="202" spans="1:65" s="2" customFormat="1" ht="16.5" customHeight="1">
      <c r="A202" s="35"/>
      <c r="B202" s="36"/>
      <c r="C202" s="188" t="s">
        <v>294</v>
      </c>
      <c r="D202" s="188" t="s">
        <v>136</v>
      </c>
      <c r="E202" s="189" t="s">
        <v>392</v>
      </c>
      <c r="F202" s="190" t="s">
        <v>393</v>
      </c>
      <c r="G202" s="191" t="s">
        <v>150</v>
      </c>
      <c r="H202" s="192">
        <v>378.8</v>
      </c>
      <c r="I202" s="193"/>
      <c r="J202" s="194">
        <f t="shared" si="0"/>
        <v>0</v>
      </c>
      <c r="K202" s="195"/>
      <c r="L202" s="40"/>
      <c r="M202" s="196" t="s">
        <v>1</v>
      </c>
      <c r="N202" s="197" t="s">
        <v>42</v>
      </c>
      <c r="O202" s="72"/>
      <c r="P202" s="198">
        <f t="shared" si="1"/>
        <v>0</v>
      </c>
      <c r="Q202" s="198">
        <v>1.9000000000000001E-4</v>
      </c>
      <c r="R202" s="198">
        <f t="shared" si="2"/>
        <v>7.1972000000000008E-2</v>
      </c>
      <c r="S202" s="198">
        <v>0</v>
      </c>
      <c r="T202" s="199">
        <f t="shared" si="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140</v>
      </c>
      <c r="AT202" s="200" t="s">
        <v>136</v>
      </c>
      <c r="AU202" s="200" t="s">
        <v>87</v>
      </c>
      <c r="AY202" s="18" t="s">
        <v>134</v>
      </c>
      <c r="BE202" s="201">
        <f t="shared" si="4"/>
        <v>0</v>
      </c>
      <c r="BF202" s="201">
        <f t="shared" si="5"/>
        <v>0</v>
      </c>
      <c r="BG202" s="201">
        <f t="shared" si="6"/>
        <v>0</v>
      </c>
      <c r="BH202" s="201">
        <f t="shared" si="7"/>
        <v>0</v>
      </c>
      <c r="BI202" s="201">
        <f t="shared" si="8"/>
        <v>0</v>
      </c>
      <c r="BJ202" s="18" t="s">
        <v>85</v>
      </c>
      <c r="BK202" s="201">
        <f t="shared" si="9"/>
        <v>0</v>
      </c>
      <c r="BL202" s="18" t="s">
        <v>140</v>
      </c>
      <c r="BM202" s="200" t="s">
        <v>978</v>
      </c>
    </row>
    <row r="203" spans="1:65" s="13" customFormat="1" ht="11.25">
      <c r="B203" s="202"/>
      <c r="C203" s="203"/>
      <c r="D203" s="204" t="s">
        <v>142</v>
      </c>
      <c r="E203" s="205" t="s">
        <v>1</v>
      </c>
      <c r="F203" s="206" t="s">
        <v>979</v>
      </c>
      <c r="G203" s="203"/>
      <c r="H203" s="207">
        <v>378.8</v>
      </c>
      <c r="I203" s="208"/>
      <c r="J203" s="203"/>
      <c r="K203" s="203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142</v>
      </c>
      <c r="AU203" s="213" t="s">
        <v>87</v>
      </c>
      <c r="AV203" s="13" t="s">
        <v>87</v>
      </c>
      <c r="AW203" s="13" t="s">
        <v>32</v>
      </c>
      <c r="AX203" s="13" t="s">
        <v>85</v>
      </c>
      <c r="AY203" s="213" t="s">
        <v>134</v>
      </c>
    </row>
    <row r="204" spans="1:65" s="2" customFormat="1" ht="21.75" customHeight="1">
      <c r="A204" s="35"/>
      <c r="B204" s="36"/>
      <c r="C204" s="188" t="s">
        <v>298</v>
      </c>
      <c r="D204" s="188" t="s">
        <v>136</v>
      </c>
      <c r="E204" s="189" t="s">
        <v>396</v>
      </c>
      <c r="F204" s="190" t="s">
        <v>397</v>
      </c>
      <c r="G204" s="191" t="s">
        <v>150</v>
      </c>
      <c r="H204" s="192">
        <v>189.4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42</v>
      </c>
      <c r="O204" s="72"/>
      <c r="P204" s="198">
        <f>O204*H204</f>
        <v>0</v>
      </c>
      <c r="Q204" s="198">
        <v>9.0000000000000006E-5</v>
      </c>
      <c r="R204" s="198">
        <f>Q204*H204</f>
        <v>1.7046000000000002E-2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140</v>
      </c>
      <c r="AT204" s="200" t="s">
        <v>136</v>
      </c>
      <c r="AU204" s="200" t="s">
        <v>87</v>
      </c>
      <c r="AY204" s="18" t="s">
        <v>134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85</v>
      </c>
      <c r="BK204" s="201">
        <f>ROUND(I204*H204,2)</f>
        <v>0</v>
      </c>
      <c r="BL204" s="18" t="s">
        <v>140</v>
      </c>
      <c r="BM204" s="200" t="s">
        <v>980</v>
      </c>
    </row>
    <row r="205" spans="1:65" s="13" customFormat="1" ht="11.25">
      <c r="B205" s="202"/>
      <c r="C205" s="203"/>
      <c r="D205" s="204" t="s">
        <v>142</v>
      </c>
      <c r="E205" s="205" t="s">
        <v>1</v>
      </c>
      <c r="F205" s="206" t="s">
        <v>981</v>
      </c>
      <c r="G205" s="203"/>
      <c r="H205" s="207">
        <v>189.4</v>
      </c>
      <c r="I205" s="208"/>
      <c r="J205" s="203"/>
      <c r="K205" s="203"/>
      <c r="L205" s="209"/>
      <c r="M205" s="210"/>
      <c r="N205" s="211"/>
      <c r="O205" s="211"/>
      <c r="P205" s="211"/>
      <c r="Q205" s="211"/>
      <c r="R205" s="211"/>
      <c r="S205" s="211"/>
      <c r="T205" s="212"/>
      <c r="AT205" s="213" t="s">
        <v>142</v>
      </c>
      <c r="AU205" s="213" t="s">
        <v>87</v>
      </c>
      <c r="AV205" s="13" t="s">
        <v>87</v>
      </c>
      <c r="AW205" s="13" t="s">
        <v>32</v>
      </c>
      <c r="AX205" s="13" t="s">
        <v>85</v>
      </c>
      <c r="AY205" s="213" t="s">
        <v>134</v>
      </c>
    </row>
    <row r="206" spans="1:65" s="2" customFormat="1" ht="16.5" customHeight="1">
      <c r="A206" s="35"/>
      <c r="B206" s="36"/>
      <c r="C206" s="246" t="s">
        <v>303</v>
      </c>
      <c r="D206" s="246" t="s">
        <v>264</v>
      </c>
      <c r="E206" s="247" t="s">
        <v>982</v>
      </c>
      <c r="F206" s="248" t="s">
        <v>983</v>
      </c>
      <c r="G206" s="249" t="s">
        <v>150</v>
      </c>
      <c r="H206" s="250">
        <v>189.4</v>
      </c>
      <c r="I206" s="251"/>
      <c r="J206" s="252">
        <f>ROUND(I206*H206,2)</f>
        <v>0</v>
      </c>
      <c r="K206" s="253"/>
      <c r="L206" s="254"/>
      <c r="M206" s="255" t="s">
        <v>1</v>
      </c>
      <c r="N206" s="256" t="s">
        <v>42</v>
      </c>
      <c r="O206" s="72"/>
      <c r="P206" s="198">
        <f>O206*H206</f>
        <v>0</v>
      </c>
      <c r="Q206" s="198">
        <v>1.0000000000000001E-5</v>
      </c>
      <c r="R206" s="198">
        <f>Q206*H206</f>
        <v>1.8940000000000003E-3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184</v>
      </c>
      <c r="AT206" s="200" t="s">
        <v>264</v>
      </c>
      <c r="AU206" s="200" t="s">
        <v>87</v>
      </c>
      <c r="AY206" s="18" t="s">
        <v>134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85</v>
      </c>
      <c r="BK206" s="201">
        <f>ROUND(I206*H206,2)</f>
        <v>0</v>
      </c>
      <c r="BL206" s="18" t="s">
        <v>140</v>
      </c>
      <c r="BM206" s="200" t="s">
        <v>984</v>
      </c>
    </row>
    <row r="207" spans="1:65" s="2" customFormat="1" ht="21.75" customHeight="1">
      <c r="A207" s="35"/>
      <c r="B207" s="36"/>
      <c r="C207" s="188" t="s">
        <v>309</v>
      </c>
      <c r="D207" s="188" t="s">
        <v>136</v>
      </c>
      <c r="E207" s="189" t="s">
        <v>985</v>
      </c>
      <c r="F207" s="190" t="s">
        <v>986</v>
      </c>
      <c r="G207" s="191" t="s">
        <v>291</v>
      </c>
      <c r="H207" s="192">
        <v>14</v>
      </c>
      <c r="I207" s="193"/>
      <c r="J207" s="194">
        <f>ROUND(I207*H207,2)</f>
        <v>0</v>
      </c>
      <c r="K207" s="195"/>
      <c r="L207" s="40"/>
      <c r="M207" s="196" t="s">
        <v>1</v>
      </c>
      <c r="N207" s="197" t="s">
        <v>42</v>
      </c>
      <c r="O207" s="72"/>
      <c r="P207" s="198">
        <f>O207*H207</f>
        <v>0</v>
      </c>
      <c r="Q207" s="198">
        <v>8.0000000000000007E-5</v>
      </c>
      <c r="R207" s="198">
        <f>Q207*H207</f>
        <v>1.1200000000000001E-3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140</v>
      </c>
      <c r="AT207" s="200" t="s">
        <v>136</v>
      </c>
      <c r="AU207" s="200" t="s">
        <v>87</v>
      </c>
      <c r="AY207" s="18" t="s">
        <v>134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85</v>
      </c>
      <c r="BK207" s="201">
        <f>ROUND(I207*H207,2)</f>
        <v>0</v>
      </c>
      <c r="BL207" s="18" t="s">
        <v>140</v>
      </c>
      <c r="BM207" s="200" t="s">
        <v>987</v>
      </c>
    </row>
    <row r="208" spans="1:65" s="2" customFormat="1" ht="16.5" customHeight="1">
      <c r="A208" s="35"/>
      <c r="B208" s="36"/>
      <c r="C208" s="188" t="s">
        <v>316</v>
      </c>
      <c r="D208" s="188" t="s">
        <v>136</v>
      </c>
      <c r="E208" s="189" t="s">
        <v>988</v>
      </c>
      <c r="F208" s="190" t="s">
        <v>989</v>
      </c>
      <c r="G208" s="191" t="s">
        <v>291</v>
      </c>
      <c r="H208" s="192">
        <v>2</v>
      </c>
      <c r="I208" s="193"/>
      <c r="J208" s="194">
        <f>ROUND(I208*H208,2)</f>
        <v>0</v>
      </c>
      <c r="K208" s="195"/>
      <c r="L208" s="40"/>
      <c r="M208" s="196" t="s">
        <v>1</v>
      </c>
      <c r="N208" s="197" t="s">
        <v>42</v>
      </c>
      <c r="O208" s="72"/>
      <c r="P208" s="198">
        <f>O208*H208</f>
        <v>0</v>
      </c>
      <c r="Q208" s="198">
        <v>1.8000000000000001E-4</v>
      </c>
      <c r="R208" s="198">
        <f>Q208*H208</f>
        <v>3.6000000000000002E-4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140</v>
      </c>
      <c r="AT208" s="200" t="s">
        <v>136</v>
      </c>
      <c r="AU208" s="200" t="s">
        <v>87</v>
      </c>
      <c r="AY208" s="18" t="s">
        <v>134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85</v>
      </c>
      <c r="BK208" s="201">
        <f>ROUND(I208*H208,2)</f>
        <v>0</v>
      </c>
      <c r="BL208" s="18" t="s">
        <v>140</v>
      </c>
      <c r="BM208" s="200" t="s">
        <v>990</v>
      </c>
    </row>
    <row r="209" spans="1:65" s="12" customFormat="1" ht="22.9" customHeight="1">
      <c r="B209" s="172"/>
      <c r="C209" s="173"/>
      <c r="D209" s="174" t="s">
        <v>76</v>
      </c>
      <c r="E209" s="186" t="s">
        <v>519</v>
      </c>
      <c r="F209" s="186" t="s">
        <v>520</v>
      </c>
      <c r="G209" s="173"/>
      <c r="H209" s="173"/>
      <c r="I209" s="176"/>
      <c r="J209" s="18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85</v>
      </c>
      <c r="AT209" s="184" t="s">
        <v>76</v>
      </c>
      <c r="AU209" s="184" t="s">
        <v>85</v>
      </c>
      <c r="AY209" s="183" t="s">
        <v>134</v>
      </c>
      <c r="BK209" s="185">
        <f>BK210</f>
        <v>0</v>
      </c>
    </row>
    <row r="210" spans="1:65" s="2" customFormat="1" ht="21.75" customHeight="1">
      <c r="A210" s="35"/>
      <c r="B210" s="36"/>
      <c r="C210" s="188" t="s">
        <v>320</v>
      </c>
      <c r="D210" s="188" t="s">
        <v>136</v>
      </c>
      <c r="E210" s="189" t="s">
        <v>522</v>
      </c>
      <c r="F210" s="190" t="s">
        <v>523</v>
      </c>
      <c r="G210" s="191" t="s">
        <v>247</v>
      </c>
      <c r="H210" s="192">
        <v>77.17</v>
      </c>
      <c r="I210" s="193"/>
      <c r="J210" s="194">
        <f>ROUND(I210*H210,2)</f>
        <v>0</v>
      </c>
      <c r="K210" s="195"/>
      <c r="L210" s="40"/>
      <c r="M210" s="196" t="s">
        <v>1</v>
      </c>
      <c r="N210" s="197" t="s">
        <v>42</v>
      </c>
      <c r="O210" s="72"/>
      <c r="P210" s="198">
        <f>O210*H210</f>
        <v>0</v>
      </c>
      <c r="Q210" s="198">
        <v>0</v>
      </c>
      <c r="R210" s="198">
        <f>Q210*H210</f>
        <v>0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140</v>
      </c>
      <c r="AT210" s="200" t="s">
        <v>136</v>
      </c>
      <c r="AU210" s="200" t="s">
        <v>87</v>
      </c>
      <c r="AY210" s="18" t="s">
        <v>134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85</v>
      </c>
      <c r="BK210" s="201">
        <f>ROUND(I210*H210,2)</f>
        <v>0</v>
      </c>
      <c r="BL210" s="18" t="s">
        <v>140</v>
      </c>
      <c r="BM210" s="200" t="s">
        <v>991</v>
      </c>
    </row>
    <row r="211" spans="1:65" s="12" customFormat="1" ht="25.9" customHeight="1">
      <c r="B211" s="172"/>
      <c r="C211" s="173"/>
      <c r="D211" s="174" t="s">
        <v>76</v>
      </c>
      <c r="E211" s="175" t="s">
        <v>992</v>
      </c>
      <c r="F211" s="175" t="s">
        <v>993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P212</f>
        <v>0</v>
      </c>
      <c r="Q211" s="180"/>
      <c r="R211" s="181">
        <f>R212</f>
        <v>1.116E-2</v>
      </c>
      <c r="S211" s="180"/>
      <c r="T211" s="182">
        <f>T212</f>
        <v>0</v>
      </c>
      <c r="AR211" s="183" t="s">
        <v>87</v>
      </c>
      <c r="AT211" s="184" t="s">
        <v>76</v>
      </c>
      <c r="AU211" s="184" t="s">
        <v>77</v>
      </c>
      <c r="AY211" s="183" t="s">
        <v>134</v>
      </c>
      <c r="BK211" s="185">
        <f>BK212</f>
        <v>0</v>
      </c>
    </row>
    <row r="212" spans="1:65" s="12" customFormat="1" ht="22.9" customHeight="1">
      <c r="B212" s="172"/>
      <c r="C212" s="173"/>
      <c r="D212" s="174" t="s">
        <v>76</v>
      </c>
      <c r="E212" s="186" t="s">
        <v>994</v>
      </c>
      <c r="F212" s="186" t="s">
        <v>995</v>
      </c>
      <c r="G212" s="173"/>
      <c r="H212" s="173"/>
      <c r="I212" s="176"/>
      <c r="J212" s="187">
        <f>BK212</f>
        <v>0</v>
      </c>
      <c r="K212" s="173"/>
      <c r="L212" s="178"/>
      <c r="M212" s="179"/>
      <c r="N212" s="180"/>
      <c r="O212" s="180"/>
      <c r="P212" s="181">
        <f>SUM(P213:P219)</f>
        <v>0</v>
      </c>
      <c r="Q212" s="180"/>
      <c r="R212" s="181">
        <f>SUM(R213:R219)</f>
        <v>1.116E-2</v>
      </c>
      <c r="S212" s="180"/>
      <c r="T212" s="182">
        <f>SUM(T213:T219)</f>
        <v>0</v>
      </c>
      <c r="AR212" s="183" t="s">
        <v>87</v>
      </c>
      <c r="AT212" s="184" t="s">
        <v>76</v>
      </c>
      <c r="AU212" s="184" t="s">
        <v>85</v>
      </c>
      <c r="AY212" s="183" t="s">
        <v>134</v>
      </c>
      <c r="BK212" s="185">
        <f>SUM(BK213:BK219)</f>
        <v>0</v>
      </c>
    </row>
    <row r="213" spans="1:65" s="2" customFormat="1" ht="21.75" customHeight="1">
      <c r="A213" s="35"/>
      <c r="B213" s="36"/>
      <c r="C213" s="188" t="s">
        <v>324</v>
      </c>
      <c r="D213" s="188" t="s">
        <v>136</v>
      </c>
      <c r="E213" s="189" t="s">
        <v>996</v>
      </c>
      <c r="F213" s="190" t="s">
        <v>997</v>
      </c>
      <c r="G213" s="191" t="s">
        <v>150</v>
      </c>
      <c r="H213" s="192">
        <v>2.4</v>
      </c>
      <c r="I213" s="193"/>
      <c r="J213" s="194">
        <f>ROUND(I213*H213,2)</f>
        <v>0</v>
      </c>
      <c r="K213" s="195"/>
      <c r="L213" s="40"/>
      <c r="M213" s="196" t="s">
        <v>1</v>
      </c>
      <c r="N213" s="197" t="s">
        <v>42</v>
      </c>
      <c r="O213" s="72"/>
      <c r="P213" s="198">
        <f>O213*H213</f>
        <v>0</v>
      </c>
      <c r="Q213" s="198">
        <v>7.7999999999999999E-4</v>
      </c>
      <c r="R213" s="198">
        <f>Q213*H213</f>
        <v>1.872E-3</v>
      </c>
      <c r="S213" s="198">
        <v>0</v>
      </c>
      <c r="T213" s="19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0" t="s">
        <v>230</v>
      </c>
      <c r="AT213" s="200" t="s">
        <v>136</v>
      </c>
      <c r="AU213" s="200" t="s">
        <v>87</v>
      </c>
      <c r="AY213" s="18" t="s">
        <v>134</v>
      </c>
      <c r="BE213" s="201">
        <f>IF(N213="základní",J213,0)</f>
        <v>0</v>
      </c>
      <c r="BF213" s="201">
        <f>IF(N213="snížená",J213,0)</f>
        <v>0</v>
      </c>
      <c r="BG213" s="201">
        <f>IF(N213="zákl. přenesená",J213,0)</f>
        <v>0</v>
      </c>
      <c r="BH213" s="201">
        <f>IF(N213="sníž. přenesená",J213,0)</f>
        <v>0</v>
      </c>
      <c r="BI213" s="201">
        <f>IF(N213="nulová",J213,0)</f>
        <v>0</v>
      </c>
      <c r="BJ213" s="18" t="s">
        <v>85</v>
      </c>
      <c r="BK213" s="201">
        <f>ROUND(I213*H213,2)</f>
        <v>0</v>
      </c>
      <c r="BL213" s="18" t="s">
        <v>230</v>
      </c>
      <c r="BM213" s="200" t="s">
        <v>998</v>
      </c>
    </row>
    <row r="214" spans="1:65" s="13" customFormat="1" ht="11.25">
      <c r="B214" s="202"/>
      <c r="C214" s="203"/>
      <c r="D214" s="204" t="s">
        <v>142</v>
      </c>
      <c r="E214" s="205" t="s">
        <v>1</v>
      </c>
      <c r="F214" s="206" t="s">
        <v>999</v>
      </c>
      <c r="G214" s="203"/>
      <c r="H214" s="207">
        <v>2.4</v>
      </c>
      <c r="I214" s="208"/>
      <c r="J214" s="203"/>
      <c r="K214" s="203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142</v>
      </c>
      <c r="AU214" s="213" t="s">
        <v>87</v>
      </c>
      <c r="AV214" s="13" t="s">
        <v>87</v>
      </c>
      <c r="AW214" s="13" t="s">
        <v>32</v>
      </c>
      <c r="AX214" s="13" t="s">
        <v>85</v>
      </c>
      <c r="AY214" s="213" t="s">
        <v>134</v>
      </c>
    </row>
    <row r="215" spans="1:65" s="2" customFormat="1" ht="21.75" customHeight="1">
      <c r="A215" s="35"/>
      <c r="B215" s="36"/>
      <c r="C215" s="188" t="s">
        <v>328</v>
      </c>
      <c r="D215" s="188" t="s">
        <v>136</v>
      </c>
      <c r="E215" s="189" t="s">
        <v>1000</v>
      </c>
      <c r="F215" s="190" t="s">
        <v>1001</v>
      </c>
      <c r="G215" s="191" t="s">
        <v>150</v>
      </c>
      <c r="H215" s="192">
        <v>3.6</v>
      </c>
      <c r="I215" s="193"/>
      <c r="J215" s="194">
        <f>ROUND(I215*H215,2)</f>
        <v>0</v>
      </c>
      <c r="K215" s="195"/>
      <c r="L215" s="40"/>
      <c r="M215" s="196" t="s">
        <v>1</v>
      </c>
      <c r="N215" s="197" t="s">
        <v>42</v>
      </c>
      <c r="O215" s="72"/>
      <c r="P215" s="198">
        <f>O215*H215</f>
        <v>0</v>
      </c>
      <c r="Q215" s="198">
        <v>9.3000000000000005E-4</v>
      </c>
      <c r="R215" s="198">
        <f>Q215*H215</f>
        <v>3.3480000000000003E-3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230</v>
      </c>
      <c r="AT215" s="200" t="s">
        <v>136</v>
      </c>
      <c r="AU215" s="200" t="s">
        <v>87</v>
      </c>
      <c r="AY215" s="18" t="s">
        <v>134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85</v>
      </c>
      <c r="BK215" s="201">
        <f>ROUND(I215*H215,2)</f>
        <v>0</v>
      </c>
      <c r="BL215" s="18" t="s">
        <v>230</v>
      </c>
      <c r="BM215" s="200" t="s">
        <v>1002</v>
      </c>
    </row>
    <row r="216" spans="1:65" s="13" customFormat="1" ht="11.25">
      <c r="B216" s="202"/>
      <c r="C216" s="203"/>
      <c r="D216" s="204" t="s">
        <v>142</v>
      </c>
      <c r="E216" s="205" t="s">
        <v>1</v>
      </c>
      <c r="F216" s="206" t="s">
        <v>1003</v>
      </c>
      <c r="G216" s="203"/>
      <c r="H216" s="207">
        <v>3.6</v>
      </c>
      <c r="I216" s="208"/>
      <c r="J216" s="203"/>
      <c r="K216" s="203"/>
      <c r="L216" s="209"/>
      <c r="M216" s="210"/>
      <c r="N216" s="211"/>
      <c r="O216" s="211"/>
      <c r="P216" s="211"/>
      <c r="Q216" s="211"/>
      <c r="R216" s="211"/>
      <c r="S216" s="211"/>
      <c r="T216" s="212"/>
      <c r="AT216" s="213" t="s">
        <v>142</v>
      </c>
      <c r="AU216" s="213" t="s">
        <v>87</v>
      </c>
      <c r="AV216" s="13" t="s">
        <v>87</v>
      </c>
      <c r="AW216" s="13" t="s">
        <v>32</v>
      </c>
      <c r="AX216" s="13" t="s">
        <v>85</v>
      </c>
      <c r="AY216" s="213" t="s">
        <v>134</v>
      </c>
    </row>
    <row r="217" spans="1:65" s="2" customFormat="1" ht="21.75" customHeight="1">
      <c r="A217" s="35"/>
      <c r="B217" s="36"/>
      <c r="C217" s="188" t="s">
        <v>332</v>
      </c>
      <c r="D217" s="188" t="s">
        <v>136</v>
      </c>
      <c r="E217" s="189" t="s">
        <v>1004</v>
      </c>
      <c r="F217" s="190" t="s">
        <v>1005</v>
      </c>
      <c r="G217" s="191" t="s">
        <v>291</v>
      </c>
      <c r="H217" s="192">
        <v>6</v>
      </c>
      <c r="I217" s="193"/>
      <c r="J217" s="194">
        <f>ROUND(I217*H217,2)</f>
        <v>0</v>
      </c>
      <c r="K217" s="195"/>
      <c r="L217" s="40"/>
      <c r="M217" s="196" t="s">
        <v>1</v>
      </c>
      <c r="N217" s="197" t="s">
        <v>42</v>
      </c>
      <c r="O217" s="72"/>
      <c r="P217" s="198">
        <f>O217*H217</f>
        <v>0</v>
      </c>
      <c r="Q217" s="198">
        <v>3.8000000000000002E-4</v>
      </c>
      <c r="R217" s="198">
        <f>Q217*H217</f>
        <v>2.2799999999999999E-3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230</v>
      </c>
      <c r="AT217" s="200" t="s">
        <v>136</v>
      </c>
      <c r="AU217" s="200" t="s">
        <v>87</v>
      </c>
      <c r="AY217" s="18" t="s">
        <v>134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85</v>
      </c>
      <c r="BK217" s="201">
        <f>ROUND(I217*H217,2)</f>
        <v>0</v>
      </c>
      <c r="BL217" s="18" t="s">
        <v>230</v>
      </c>
      <c r="BM217" s="200" t="s">
        <v>1006</v>
      </c>
    </row>
    <row r="218" spans="1:65" s="2" customFormat="1" ht="21.75" customHeight="1">
      <c r="A218" s="35"/>
      <c r="B218" s="36"/>
      <c r="C218" s="188" t="s">
        <v>336</v>
      </c>
      <c r="D218" s="188" t="s">
        <v>136</v>
      </c>
      <c r="E218" s="189" t="s">
        <v>1007</v>
      </c>
      <c r="F218" s="190" t="s">
        <v>1008</v>
      </c>
      <c r="G218" s="191" t="s">
        <v>291</v>
      </c>
      <c r="H218" s="192">
        <v>6</v>
      </c>
      <c r="I218" s="193"/>
      <c r="J218" s="194">
        <f>ROUND(I218*H218,2)</f>
        <v>0</v>
      </c>
      <c r="K218" s="195"/>
      <c r="L218" s="40"/>
      <c r="M218" s="196" t="s">
        <v>1</v>
      </c>
      <c r="N218" s="197" t="s">
        <v>42</v>
      </c>
      <c r="O218" s="72"/>
      <c r="P218" s="198">
        <f>O218*H218</f>
        <v>0</v>
      </c>
      <c r="Q218" s="198">
        <v>6.0999999999999997E-4</v>
      </c>
      <c r="R218" s="198">
        <f>Q218*H218</f>
        <v>3.6600000000000001E-3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230</v>
      </c>
      <c r="AT218" s="200" t="s">
        <v>136</v>
      </c>
      <c r="AU218" s="200" t="s">
        <v>87</v>
      </c>
      <c r="AY218" s="18" t="s">
        <v>134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85</v>
      </c>
      <c r="BK218" s="201">
        <f>ROUND(I218*H218,2)</f>
        <v>0</v>
      </c>
      <c r="BL218" s="18" t="s">
        <v>230</v>
      </c>
      <c r="BM218" s="200" t="s">
        <v>1009</v>
      </c>
    </row>
    <row r="219" spans="1:65" s="2" customFormat="1" ht="21.75" customHeight="1">
      <c r="A219" s="35"/>
      <c r="B219" s="36"/>
      <c r="C219" s="188" t="s">
        <v>341</v>
      </c>
      <c r="D219" s="188" t="s">
        <v>136</v>
      </c>
      <c r="E219" s="189" t="s">
        <v>1010</v>
      </c>
      <c r="F219" s="190" t="s">
        <v>1011</v>
      </c>
      <c r="G219" s="191" t="s">
        <v>247</v>
      </c>
      <c r="H219" s="192">
        <v>1.0999999999999999E-2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42</v>
      </c>
      <c r="O219" s="72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230</v>
      </c>
      <c r="AT219" s="200" t="s">
        <v>136</v>
      </c>
      <c r="AU219" s="200" t="s">
        <v>87</v>
      </c>
      <c r="AY219" s="18" t="s">
        <v>134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85</v>
      </c>
      <c r="BK219" s="201">
        <f>ROUND(I219*H219,2)</f>
        <v>0</v>
      </c>
      <c r="BL219" s="18" t="s">
        <v>230</v>
      </c>
      <c r="BM219" s="200" t="s">
        <v>1012</v>
      </c>
    </row>
    <row r="220" spans="1:65" s="12" customFormat="1" ht="25.9" customHeight="1">
      <c r="B220" s="172"/>
      <c r="C220" s="173"/>
      <c r="D220" s="174" t="s">
        <v>76</v>
      </c>
      <c r="E220" s="175" t="s">
        <v>264</v>
      </c>
      <c r="F220" s="175" t="s">
        <v>1013</v>
      </c>
      <c r="G220" s="173"/>
      <c r="H220" s="173"/>
      <c r="I220" s="176"/>
      <c r="J220" s="177">
        <f>BK220</f>
        <v>0</v>
      </c>
      <c r="K220" s="173"/>
      <c r="L220" s="178"/>
      <c r="M220" s="179"/>
      <c r="N220" s="180"/>
      <c r="O220" s="180"/>
      <c r="P220" s="181">
        <f>P221</f>
        <v>0</v>
      </c>
      <c r="Q220" s="180"/>
      <c r="R220" s="181">
        <f>R221</f>
        <v>0.41575413999999999</v>
      </c>
      <c r="S220" s="180"/>
      <c r="T220" s="182">
        <f>T221</f>
        <v>0</v>
      </c>
      <c r="AR220" s="183" t="s">
        <v>147</v>
      </c>
      <c r="AT220" s="184" t="s">
        <v>76</v>
      </c>
      <c r="AU220" s="184" t="s">
        <v>77</v>
      </c>
      <c r="AY220" s="183" t="s">
        <v>134</v>
      </c>
      <c r="BK220" s="185">
        <f>BK221</f>
        <v>0</v>
      </c>
    </row>
    <row r="221" spans="1:65" s="12" customFormat="1" ht="22.9" customHeight="1">
      <c r="B221" s="172"/>
      <c r="C221" s="173"/>
      <c r="D221" s="174" t="s">
        <v>76</v>
      </c>
      <c r="E221" s="186" t="s">
        <v>1014</v>
      </c>
      <c r="F221" s="186" t="s">
        <v>1015</v>
      </c>
      <c r="G221" s="173"/>
      <c r="H221" s="173"/>
      <c r="I221" s="176"/>
      <c r="J221" s="187">
        <f>BK221</f>
        <v>0</v>
      </c>
      <c r="K221" s="173"/>
      <c r="L221" s="178"/>
      <c r="M221" s="179"/>
      <c r="N221" s="180"/>
      <c r="O221" s="180"/>
      <c r="P221" s="181">
        <f>SUM(P222:P261)</f>
        <v>0</v>
      </c>
      <c r="Q221" s="180"/>
      <c r="R221" s="181">
        <f>SUM(R222:R261)</f>
        <v>0.41575413999999999</v>
      </c>
      <c r="S221" s="180"/>
      <c r="T221" s="182">
        <f>SUM(T222:T261)</f>
        <v>0</v>
      </c>
      <c r="AR221" s="183" t="s">
        <v>147</v>
      </c>
      <c r="AT221" s="184" t="s">
        <v>76</v>
      </c>
      <c r="AU221" s="184" t="s">
        <v>85</v>
      </c>
      <c r="AY221" s="183" t="s">
        <v>134</v>
      </c>
      <c r="BK221" s="185">
        <f>SUM(BK222:BK261)</f>
        <v>0</v>
      </c>
    </row>
    <row r="222" spans="1:65" s="2" customFormat="1" ht="16.5" customHeight="1">
      <c r="A222" s="35"/>
      <c r="B222" s="36"/>
      <c r="C222" s="188" t="s">
        <v>347</v>
      </c>
      <c r="D222" s="188" t="s">
        <v>136</v>
      </c>
      <c r="E222" s="189" t="s">
        <v>87</v>
      </c>
      <c r="F222" s="190" t="s">
        <v>1016</v>
      </c>
      <c r="G222" s="191" t="s">
        <v>1017</v>
      </c>
      <c r="H222" s="192">
        <v>1</v>
      </c>
      <c r="I222" s="193"/>
      <c r="J222" s="194">
        <f t="shared" ref="J222:J236" si="10">ROUND(I222*H222,2)</f>
        <v>0</v>
      </c>
      <c r="K222" s="195"/>
      <c r="L222" s="40"/>
      <c r="M222" s="196" t="s">
        <v>1</v>
      </c>
      <c r="N222" s="197" t="s">
        <v>42</v>
      </c>
      <c r="O222" s="72"/>
      <c r="P222" s="198">
        <f t="shared" ref="P222:P236" si="11">O222*H222</f>
        <v>0</v>
      </c>
      <c r="Q222" s="198">
        <v>0</v>
      </c>
      <c r="R222" s="198">
        <f t="shared" ref="R222:R236" si="12">Q222*H222</f>
        <v>0</v>
      </c>
      <c r="S222" s="198">
        <v>0</v>
      </c>
      <c r="T222" s="199">
        <f t="shared" ref="T222:T236" si="13"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445</v>
      </c>
      <c r="AT222" s="200" t="s">
        <v>136</v>
      </c>
      <c r="AU222" s="200" t="s">
        <v>87</v>
      </c>
      <c r="AY222" s="18" t="s">
        <v>134</v>
      </c>
      <c r="BE222" s="201">
        <f t="shared" ref="BE222:BE236" si="14">IF(N222="základní",J222,0)</f>
        <v>0</v>
      </c>
      <c r="BF222" s="201">
        <f t="shared" ref="BF222:BF236" si="15">IF(N222="snížená",J222,0)</f>
        <v>0</v>
      </c>
      <c r="BG222" s="201">
        <f t="shared" ref="BG222:BG236" si="16">IF(N222="zákl. přenesená",J222,0)</f>
        <v>0</v>
      </c>
      <c r="BH222" s="201">
        <f t="shared" ref="BH222:BH236" si="17">IF(N222="sníž. přenesená",J222,0)</f>
        <v>0</v>
      </c>
      <c r="BI222" s="201">
        <f t="shared" ref="BI222:BI236" si="18">IF(N222="nulová",J222,0)</f>
        <v>0</v>
      </c>
      <c r="BJ222" s="18" t="s">
        <v>85</v>
      </c>
      <c r="BK222" s="201">
        <f t="shared" ref="BK222:BK236" si="19">ROUND(I222*H222,2)</f>
        <v>0</v>
      </c>
      <c r="BL222" s="18" t="s">
        <v>445</v>
      </c>
      <c r="BM222" s="200" t="s">
        <v>1018</v>
      </c>
    </row>
    <row r="223" spans="1:65" s="2" customFormat="1" ht="21.75" customHeight="1">
      <c r="A223" s="35"/>
      <c r="B223" s="36"/>
      <c r="C223" s="188" t="s">
        <v>351</v>
      </c>
      <c r="D223" s="188" t="s">
        <v>136</v>
      </c>
      <c r="E223" s="189" t="s">
        <v>1019</v>
      </c>
      <c r="F223" s="190" t="s">
        <v>1020</v>
      </c>
      <c r="G223" s="191" t="s">
        <v>150</v>
      </c>
      <c r="H223" s="192">
        <v>22.8</v>
      </c>
      <c r="I223" s="193"/>
      <c r="J223" s="194">
        <f t="shared" si="10"/>
        <v>0</v>
      </c>
      <c r="K223" s="195"/>
      <c r="L223" s="40"/>
      <c r="M223" s="196" t="s">
        <v>1</v>
      </c>
      <c r="N223" s="197" t="s">
        <v>42</v>
      </c>
      <c r="O223" s="72"/>
      <c r="P223" s="198">
        <f t="shared" si="11"/>
        <v>0</v>
      </c>
      <c r="Q223" s="198">
        <v>3.0000000000000001E-5</v>
      </c>
      <c r="R223" s="198">
        <f t="shared" si="12"/>
        <v>6.8400000000000004E-4</v>
      </c>
      <c r="S223" s="198">
        <v>0</v>
      </c>
      <c r="T223" s="199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445</v>
      </c>
      <c r="AT223" s="200" t="s">
        <v>136</v>
      </c>
      <c r="AU223" s="200" t="s">
        <v>87</v>
      </c>
      <c r="AY223" s="18" t="s">
        <v>134</v>
      </c>
      <c r="BE223" s="201">
        <f t="shared" si="14"/>
        <v>0</v>
      </c>
      <c r="BF223" s="201">
        <f t="shared" si="15"/>
        <v>0</v>
      </c>
      <c r="BG223" s="201">
        <f t="shared" si="16"/>
        <v>0</v>
      </c>
      <c r="BH223" s="201">
        <f t="shared" si="17"/>
        <v>0</v>
      </c>
      <c r="BI223" s="201">
        <f t="shared" si="18"/>
        <v>0</v>
      </c>
      <c r="BJ223" s="18" t="s">
        <v>85</v>
      </c>
      <c r="BK223" s="201">
        <f t="shared" si="19"/>
        <v>0</v>
      </c>
      <c r="BL223" s="18" t="s">
        <v>445</v>
      </c>
      <c r="BM223" s="200" t="s">
        <v>1021</v>
      </c>
    </row>
    <row r="224" spans="1:65" s="2" customFormat="1" ht="21.75" customHeight="1">
      <c r="A224" s="35"/>
      <c r="B224" s="36"/>
      <c r="C224" s="188" t="s">
        <v>355</v>
      </c>
      <c r="D224" s="188" t="s">
        <v>136</v>
      </c>
      <c r="E224" s="189" t="s">
        <v>1022</v>
      </c>
      <c r="F224" s="190" t="s">
        <v>1023</v>
      </c>
      <c r="G224" s="191" t="s">
        <v>150</v>
      </c>
      <c r="H224" s="192">
        <v>10.5</v>
      </c>
      <c r="I224" s="193"/>
      <c r="J224" s="194">
        <f t="shared" si="10"/>
        <v>0</v>
      </c>
      <c r="K224" s="195"/>
      <c r="L224" s="40"/>
      <c r="M224" s="196" t="s">
        <v>1</v>
      </c>
      <c r="N224" s="197" t="s">
        <v>42</v>
      </c>
      <c r="O224" s="72"/>
      <c r="P224" s="198">
        <f t="shared" si="11"/>
        <v>0</v>
      </c>
      <c r="Q224" s="198">
        <v>4.8599999999999997E-3</v>
      </c>
      <c r="R224" s="198">
        <f t="shared" si="12"/>
        <v>5.1029999999999999E-2</v>
      </c>
      <c r="S224" s="198">
        <v>0</v>
      </c>
      <c r="T224" s="199">
        <f t="shared" si="13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445</v>
      </c>
      <c r="AT224" s="200" t="s">
        <v>136</v>
      </c>
      <c r="AU224" s="200" t="s">
        <v>87</v>
      </c>
      <c r="AY224" s="18" t="s">
        <v>134</v>
      </c>
      <c r="BE224" s="201">
        <f t="shared" si="14"/>
        <v>0</v>
      </c>
      <c r="BF224" s="201">
        <f t="shared" si="15"/>
        <v>0</v>
      </c>
      <c r="BG224" s="201">
        <f t="shared" si="16"/>
        <v>0</v>
      </c>
      <c r="BH224" s="201">
        <f t="shared" si="17"/>
        <v>0</v>
      </c>
      <c r="BI224" s="201">
        <f t="shared" si="18"/>
        <v>0</v>
      </c>
      <c r="BJ224" s="18" t="s">
        <v>85</v>
      </c>
      <c r="BK224" s="201">
        <f t="shared" si="19"/>
        <v>0</v>
      </c>
      <c r="BL224" s="18" t="s">
        <v>445</v>
      </c>
      <c r="BM224" s="200" t="s">
        <v>1024</v>
      </c>
    </row>
    <row r="225" spans="1:65" s="2" customFormat="1" ht="16.5" customHeight="1">
      <c r="A225" s="35"/>
      <c r="B225" s="36"/>
      <c r="C225" s="188" t="s">
        <v>359</v>
      </c>
      <c r="D225" s="188" t="s">
        <v>136</v>
      </c>
      <c r="E225" s="189" t="s">
        <v>1025</v>
      </c>
      <c r="F225" s="190" t="s">
        <v>1026</v>
      </c>
      <c r="G225" s="191" t="s">
        <v>150</v>
      </c>
      <c r="H225" s="192">
        <v>166.6</v>
      </c>
      <c r="I225" s="193"/>
      <c r="J225" s="194">
        <f t="shared" si="10"/>
        <v>0</v>
      </c>
      <c r="K225" s="195"/>
      <c r="L225" s="40"/>
      <c r="M225" s="196" t="s">
        <v>1</v>
      </c>
      <c r="N225" s="197" t="s">
        <v>42</v>
      </c>
      <c r="O225" s="72"/>
      <c r="P225" s="198">
        <f t="shared" si="11"/>
        <v>0</v>
      </c>
      <c r="Q225" s="198">
        <v>1.2999999999999999E-4</v>
      </c>
      <c r="R225" s="198">
        <f t="shared" si="12"/>
        <v>2.1657999999999997E-2</v>
      </c>
      <c r="S225" s="198">
        <v>0</v>
      </c>
      <c r="T225" s="199">
        <f t="shared" si="1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445</v>
      </c>
      <c r="AT225" s="200" t="s">
        <v>136</v>
      </c>
      <c r="AU225" s="200" t="s">
        <v>87</v>
      </c>
      <c r="AY225" s="18" t="s">
        <v>134</v>
      </c>
      <c r="BE225" s="201">
        <f t="shared" si="14"/>
        <v>0</v>
      </c>
      <c r="BF225" s="201">
        <f t="shared" si="15"/>
        <v>0</v>
      </c>
      <c r="BG225" s="201">
        <f t="shared" si="16"/>
        <v>0</v>
      </c>
      <c r="BH225" s="201">
        <f t="shared" si="17"/>
        <v>0</v>
      </c>
      <c r="BI225" s="201">
        <f t="shared" si="18"/>
        <v>0</v>
      </c>
      <c r="BJ225" s="18" t="s">
        <v>85</v>
      </c>
      <c r="BK225" s="201">
        <f t="shared" si="19"/>
        <v>0</v>
      </c>
      <c r="BL225" s="18" t="s">
        <v>445</v>
      </c>
      <c r="BM225" s="200" t="s">
        <v>1027</v>
      </c>
    </row>
    <row r="226" spans="1:65" s="2" customFormat="1" ht="16.5" customHeight="1">
      <c r="A226" s="35"/>
      <c r="B226" s="36"/>
      <c r="C226" s="188" t="s">
        <v>363</v>
      </c>
      <c r="D226" s="188" t="s">
        <v>136</v>
      </c>
      <c r="E226" s="189" t="s">
        <v>1025</v>
      </c>
      <c r="F226" s="190" t="s">
        <v>1026</v>
      </c>
      <c r="G226" s="191" t="s">
        <v>150</v>
      </c>
      <c r="H226" s="192">
        <v>9</v>
      </c>
      <c r="I226" s="193"/>
      <c r="J226" s="194">
        <f t="shared" si="10"/>
        <v>0</v>
      </c>
      <c r="K226" s="195"/>
      <c r="L226" s="40"/>
      <c r="M226" s="196" t="s">
        <v>1</v>
      </c>
      <c r="N226" s="197" t="s">
        <v>42</v>
      </c>
      <c r="O226" s="72"/>
      <c r="P226" s="198">
        <f t="shared" si="11"/>
        <v>0</v>
      </c>
      <c r="Q226" s="198">
        <v>1.2999999999999999E-4</v>
      </c>
      <c r="R226" s="198">
        <f t="shared" si="12"/>
        <v>1.1699999999999998E-3</v>
      </c>
      <c r="S226" s="198">
        <v>0</v>
      </c>
      <c r="T226" s="199">
        <f t="shared" si="1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0" t="s">
        <v>445</v>
      </c>
      <c r="AT226" s="200" t="s">
        <v>136</v>
      </c>
      <c r="AU226" s="200" t="s">
        <v>87</v>
      </c>
      <c r="AY226" s="18" t="s">
        <v>134</v>
      </c>
      <c r="BE226" s="201">
        <f t="shared" si="14"/>
        <v>0</v>
      </c>
      <c r="BF226" s="201">
        <f t="shared" si="15"/>
        <v>0</v>
      </c>
      <c r="BG226" s="201">
        <f t="shared" si="16"/>
        <v>0</v>
      </c>
      <c r="BH226" s="201">
        <f t="shared" si="17"/>
        <v>0</v>
      </c>
      <c r="BI226" s="201">
        <f t="shared" si="18"/>
        <v>0</v>
      </c>
      <c r="BJ226" s="18" t="s">
        <v>85</v>
      </c>
      <c r="BK226" s="201">
        <f t="shared" si="19"/>
        <v>0</v>
      </c>
      <c r="BL226" s="18" t="s">
        <v>445</v>
      </c>
      <c r="BM226" s="200" t="s">
        <v>1028</v>
      </c>
    </row>
    <row r="227" spans="1:65" s="2" customFormat="1" ht="21.75" customHeight="1">
      <c r="A227" s="35"/>
      <c r="B227" s="36"/>
      <c r="C227" s="246" t="s">
        <v>367</v>
      </c>
      <c r="D227" s="246" t="s">
        <v>264</v>
      </c>
      <c r="E227" s="247" t="s">
        <v>1029</v>
      </c>
      <c r="F227" s="248" t="s">
        <v>1030</v>
      </c>
      <c r="G227" s="249" t="s">
        <v>150</v>
      </c>
      <c r="H227" s="250">
        <v>9</v>
      </c>
      <c r="I227" s="251"/>
      <c r="J227" s="252">
        <f t="shared" si="10"/>
        <v>0</v>
      </c>
      <c r="K227" s="253"/>
      <c r="L227" s="254"/>
      <c r="M227" s="255" t="s">
        <v>1</v>
      </c>
      <c r="N227" s="256" t="s">
        <v>42</v>
      </c>
      <c r="O227" s="72"/>
      <c r="P227" s="198">
        <f t="shared" si="11"/>
        <v>0</v>
      </c>
      <c r="Q227" s="198">
        <v>4.2500000000000003E-3</v>
      </c>
      <c r="R227" s="198">
        <f t="shared" si="12"/>
        <v>3.8250000000000006E-2</v>
      </c>
      <c r="S227" s="198">
        <v>0</v>
      </c>
      <c r="T227" s="199">
        <f t="shared" si="1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1031</v>
      </c>
      <c r="AT227" s="200" t="s">
        <v>264</v>
      </c>
      <c r="AU227" s="200" t="s">
        <v>87</v>
      </c>
      <c r="AY227" s="18" t="s">
        <v>134</v>
      </c>
      <c r="BE227" s="201">
        <f t="shared" si="14"/>
        <v>0</v>
      </c>
      <c r="BF227" s="201">
        <f t="shared" si="15"/>
        <v>0</v>
      </c>
      <c r="BG227" s="201">
        <f t="shared" si="16"/>
        <v>0</v>
      </c>
      <c r="BH227" s="201">
        <f t="shared" si="17"/>
        <v>0</v>
      </c>
      <c r="BI227" s="201">
        <f t="shared" si="18"/>
        <v>0</v>
      </c>
      <c r="BJ227" s="18" t="s">
        <v>85</v>
      </c>
      <c r="BK227" s="201">
        <f t="shared" si="19"/>
        <v>0</v>
      </c>
      <c r="BL227" s="18" t="s">
        <v>1031</v>
      </c>
      <c r="BM227" s="200" t="s">
        <v>1032</v>
      </c>
    </row>
    <row r="228" spans="1:65" s="2" customFormat="1" ht="16.5" customHeight="1">
      <c r="A228" s="35"/>
      <c r="B228" s="36"/>
      <c r="C228" s="188" t="s">
        <v>371</v>
      </c>
      <c r="D228" s="188" t="s">
        <v>136</v>
      </c>
      <c r="E228" s="189" t="s">
        <v>1033</v>
      </c>
      <c r="F228" s="190" t="s">
        <v>1034</v>
      </c>
      <c r="G228" s="191" t="s">
        <v>150</v>
      </c>
      <c r="H228" s="192">
        <v>10.5</v>
      </c>
      <c r="I228" s="193"/>
      <c r="J228" s="194">
        <f t="shared" si="10"/>
        <v>0</v>
      </c>
      <c r="K228" s="195"/>
      <c r="L228" s="40"/>
      <c r="M228" s="196" t="s">
        <v>1</v>
      </c>
      <c r="N228" s="197" t="s">
        <v>42</v>
      </c>
      <c r="O228" s="72"/>
      <c r="P228" s="198">
        <f t="shared" si="11"/>
        <v>0</v>
      </c>
      <c r="Q228" s="198">
        <v>2.2000000000000001E-4</v>
      </c>
      <c r="R228" s="198">
        <f t="shared" si="12"/>
        <v>2.31E-3</v>
      </c>
      <c r="S228" s="198">
        <v>0</v>
      </c>
      <c r="T228" s="199">
        <f t="shared" si="1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445</v>
      </c>
      <c r="AT228" s="200" t="s">
        <v>136</v>
      </c>
      <c r="AU228" s="200" t="s">
        <v>87</v>
      </c>
      <c r="AY228" s="18" t="s">
        <v>134</v>
      </c>
      <c r="BE228" s="201">
        <f t="shared" si="14"/>
        <v>0</v>
      </c>
      <c r="BF228" s="201">
        <f t="shared" si="15"/>
        <v>0</v>
      </c>
      <c r="BG228" s="201">
        <f t="shared" si="16"/>
        <v>0</v>
      </c>
      <c r="BH228" s="201">
        <f t="shared" si="17"/>
        <v>0</v>
      </c>
      <c r="BI228" s="201">
        <f t="shared" si="18"/>
        <v>0</v>
      </c>
      <c r="BJ228" s="18" t="s">
        <v>85</v>
      </c>
      <c r="BK228" s="201">
        <f t="shared" si="19"/>
        <v>0</v>
      </c>
      <c r="BL228" s="18" t="s">
        <v>445</v>
      </c>
      <c r="BM228" s="200" t="s">
        <v>1035</v>
      </c>
    </row>
    <row r="229" spans="1:65" s="2" customFormat="1" ht="21.75" customHeight="1">
      <c r="A229" s="35"/>
      <c r="B229" s="36"/>
      <c r="C229" s="188" t="s">
        <v>375</v>
      </c>
      <c r="D229" s="188" t="s">
        <v>136</v>
      </c>
      <c r="E229" s="189" t="s">
        <v>1036</v>
      </c>
      <c r="F229" s="190" t="s">
        <v>1037</v>
      </c>
      <c r="G229" s="191" t="s">
        <v>291</v>
      </c>
      <c r="H229" s="192">
        <v>12</v>
      </c>
      <c r="I229" s="193"/>
      <c r="J229" s="194">
        <f t="shared" si="10"/>
        <v>0</v>
      </c>
      <c r="K229" s="195"/>
      <c r="L229" s="40"/>
      <c r="M229" s="196" t="s">
        <v>1</v>
      </c>
      <c r="N229" s="197" t="s">
        <v>42</v>
      </c>
      <c r="O229" s="72"/>
      <c r="P229" s="198">
        <f t="shared" si="11"/>
        <v>0</v>
      </c>
      <c r="Q229" s="198">
        <v>0</v>
      </c>
      <c r="R229" s="198">
        <f t="shared" si="12"/>
        <v>0</v>
      </c>
      <c r="S229" s="198">
        <v>0</v>
      </c>
      <c r="T229" s="199">
        <f t="shared" si="1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445</v>
      </c>
      <c r="AT229" s="200" t="s">
        <v>136</v>
      </c>
      <c r="AU229" s="200" t="s">
        <v>87</v>
      </c>
      <c r="AY229" s="18" t="s">
        <v>134</v>
      </c>
      <c r="BE229" s="201">
        <f t="shared" si="14"/>
        <v>0</v>
      </c>
      <c r="BF229" s="201">
        <f t="shared" si="15"/>
        <v>0</v>
      </c>
      <c r="BG229" s="201">
        <f t="shared" si="16"/>
        <v>0</v>
      </c>
      <c r="BH229" s="201">
        <f t="shared" si="17"/>
        <v>0</v>
      </c>
      <c r="BI229" s="201">
        <f t="shared" si="18"/>
        <v>0</v>
      </c>
      <c r="BJ229" s="18" t="s">
        <v>85</v>
      </c>
      <c r="BK229" s="201">
        <f t="shared" si="19"/>
        <v>0</v>
      </c>
      <c r="BL229" s="18" t="s">
        <v>445</v>
      </c>
      <c r="BM229" s="200" t="s">
        <v>1038</v>
      </c>
    </row>
    <row r="230" spans="1:65" s="2" customFormat="1" ht="16.5" customHeight="1">
      <c r="A230" s="35"/>
      <c r="B230" s="36"/>
      <c r="C230" s="246" t="s">
        <v>379</v>
      </c>
      <c r="D230" s="246" t="s">
        <v>264</v>
      </c>
      <c r="E230" s="247" t="s">
        <v>1039</v>
      </c>
      <c r="F230" s="248" t="s">
        <v>1040</v>
      </c>
      <c r="G230" s="249" t="s">
        <v>291</v>
      </c>
      <c r="H230" s="250">
        <v>16</v>
      </c>
      <c r="I230" s="251"/>
      <c r="J230" s="252">
        <f t="shared" si="10"/>
        <v>0</v>
      </c>
      <c r="K230" s="253"/>
      <c r="L230" s="254"/>
      <c r="M230" s="255" t="s">
        <v>1</v>
      </c>
      <c r="N230" s="256" t="s">
        <v>42</v>
      </c>
      <c r="O230" s="72"/>
      <c r="P230" s="198">
        <f t="shared" si="11"/>
        <v>0</v>
      </c>
      <c r="Q230" s="198">
        <v>4.0000000000000003E-5</v>
      </c>
      <c r="R230" s="198">
        <f t="shared" si="12"/>
        <v>6.4000000000000005E-4</v>
      </c>
      <c r="S230" s="198">
        <v>0</v>
      </c>
      <c r="T230" s="199">
        <f t="shared" si="1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1031</v>
      </c>
      <c r="AT230" s="200" t="s">
        <v>264</v>
      </c>
      <c r="AU230" s="200" t="s">
        <v>87</v>
      </c>
      <c r="AY230" s="18" t="s">
        <v>134</v>
      </c>
      <c r="BE230" s="201">
        <f t="shared" si="14"/>
        <v>0</v>
      </c>
      <c r="BF230" s="201">
        <f t="shared" si="15"/>
        <v>0</v>
      </c>
      <c r="BG230" s="201">
        <f t="shared" si="16"/>
        <v>0</v>
      </c>
      <c r="BH230" s="201">
        <f t="shared" si="17"/>
        <v>0</v>
      </c>
      <c r="BI230" s="201">
        <f t="shared" si="18"/>
        <v>0</v>
      </c>
      <c r="BJ230" s="18" t="s">
        <v>85</v>
      </c>
      <c r="BK230" s="201">
        <f t="shared" si="19"/>
        <v>0</v>
      </c>
      <c r="BL230" s="18" t="s">
        <v>1031</v>
      </c>
      <c r="BM230" s="200" t="s">
        <v>1041</v>
      </c>
    </row>
    <row r="231" spans="1:65" s="2" customFormat="1" ht="16.5" customHeight="1">
      <c r="A231" s="35"/>
      <c r="B231" s="36"/>
      <c r="C231" s="246" t="s">
        <v>383</v>
      </c>
      <c r="D231" s="246" t="s">
        <v>264</v>
      </c>
      <c r="E231" s="247" t="s">
        <v>1042</v>
      </c>
      <c r="F231" s="248" t="s">
        <v>1043</v>
      </c>
      <c r="G231" s="249" t="s">
        <v>291</v>
      </c>
      <c r="H231" s="250">
        <v>6</v>
      </c>
      <c r="I231" s="251"/>
      <c r="J231" s="252">
        <f t="shared" si="10"/>
        <v>0</v>
      </c>
      <c r="K231" s="253"/>
      <c r="L231" s="254"/>
      <c r="M231" s="255" t="s">
        <v>1</v>
      </c>
      <c r="N231" s="256" t="s">
        <v>42</v>
      </c>
      <c r="O231" s="72"/>
      <c r="P231" s="198">
        <f t="shared" si="11"/>
        <v>0</v>
      </c>
      <c r="Q231" s="198">
        <v>8.0000000000000007E-5</v>
      </c>
      <c r="R231" s="198">
        <f t="shared" si="12"/>
        <v>4.8000000000000007E-4</v>
      </c>
      <c r="S231" s="198">
        <v>0</v>
      </c>
      <c r="T231" s="199">
        <f t="shared" si="1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1031</v>
      </c>
      <c r="AT231" s="200" t="s">
        <v>264</v>
      </c>
      <c r="AU231" s="200" t="s">
        <v>87</v>
      </c>
      <c r="AY231" s="18" t="s">
        <v>134</v>
      </c>
      <c r="BE231" s="201">
        <f t="shared" si="14"/>
        <v>0</v>
      </c>
      <c r="BF231" s="201">
        <f t="shared" si="15"/>
        <v>0</v>
      </c>
      <c r="BG231" s="201">
        <f t="shared" si="16"/>
        <v>0</v>
      </c>
      <c r="BH231" s="201">
        <f t="shared" si="17"/>
        <v>0</v>
      </c>
      <c r="BI231" s="201">
        <f t="shared" si="18"/>
        <v>0</v>
      </c>
      <c r="BJ231" s="18" t="s">
        <v>85</v>
      </c>
      <c r="BK231" s="201">
        <f t="shared" si="19"/>
        <v>0</v>
      </c>
      <c r="BL231" s="18" t="s">
        <v>1031</v>
      </c>
      <c r="BM231" s="200" t="s">
        <v>1044</v>
      </c>
    </row>
    <row r="232" spans="1:65" s="2" customFormat="1" ht="16.5" customHeight="1">
      <c r="A232" s="35"/>
      <c r="B232" s="36"/>
      <c r="C232" s="246" t="s">
        <v>387</v>
      </c>
      <c r="D232" s="246" t="s">
        <v>264</v>
      </c>
      <c r="E232" s="247" t="s">
        <v>1045</v>
      </c>
      <c r="F232" s="248" t="s">
        <v>1046</v>
      </c>
      <c r="G232" s="249" t="s">
        <v>291</v>
      </c>
      <c r="H232" s="250">
        <v>6</v>
      </c>
      <c r="I232" s="251"/>
      <c r="J232" s="252">
        <f t="shared" si="10"/>
        <v>0</v>
      </c>
      <c r="K232" s="253"/>
      <c r="L232" s="254"/>
      <c r="M232" s="255" t="s">
        <v>1</v>
      </c>
      <c r="N232" s="256" t="s">
        <v>42</v>
      </c>
      <c r="O232" s="72"/>
      <c r="P232" s="198">
        <f t="shared" si="11"/>
        <v>0</v>
      </c>
      <c r="Q232" s="198">
        <v>3.0000000000000001E-5</v>
      </c>
      <c r="R232" s="198">
        <f t="shared" si="12"/>
        <v>1.8000000000000001E-4</v>
      </c>
      <c r="S232" s="198">
        <v>0</v>
      </c>
      <c r="T232" s="199">
        <f t="shared" si="1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1031</v>
      </c>
      <c r="AT232" s="200" t="s">
        <v>264</v>
      </c>
      <c r="AU232" s="200" t="s">
        <v>87</v>
      </c>
      <c r="AY232" s="18" t="s">
        <v>134</v>
      </c>
      <c r="BE232" s="201">
        <f t="shared" si="14"/>
        <v>0</v>
      </c>
      <c r="BF232" s="201">
        <f t="shared" si="15"/>
        <v>0</v>
      </c>
      <c r="BG232" s="201">
        <f t="shared" si="16"/>
        <v>0</v>
      </c>
      <c r="BH232" s="201">
        <f t="shared" si="17"/>
        <v>0</v>
      </c>
      <c r="BI232" s="201">
        <f t="shared" si="18"/>
        <v>0</v>
      </c>
      <c r="BJ232" s="18" t="s">
        <v>85</v>
      </c>
      <c r="BK232" s="201">
        <f t="shared" si="19"/>
        <v>0</v>
      </c>
      <c r="BL232" s="18" t="s">
        <v>1031</v>
      </c>
      <c r="BM232" s="200" t="s">
        <v>1047</v>
      </c>
    </row>
    <row r="233" spans="1:65" s="2" customFormat="1" ht="16.5" customHeight="1">
      <c r="A233" s="35"/>
      <c r="B233" s="36"/>
      <c r="C233" s="246" t="s">
        <v>391</v>
      </c>
      <c r="D233" s="246" t="s">
        <v>264</v>
      </c>
      <c r="E233" s="247" t="s">
        <v>1048</v>
      </c>
      <c r="F233" s="248" t="s">
        <v>1049</v>
      </c>
      <c r="G233" s="249" t="s">
        <v>291</v>
      </c>
      <c r="H233" s="250">
        <v>6</v>
      </c>
      <c r="I233" s="251"/>
      <c r="J233" s="252">
        <f t="shared" si="10"/>
        <v>0</v>
      </c>
      <c r="K233" s="253"/>
      <c r="L233" s="254"/>
      <c r="M233" s="255" t="s">
        <v>1</v>
      </c>
      <c r="N233" s="256" t="s">
        <v>42</v>
      </c>
      <c r="O233" s="72"/>
      <c r="P233" s="198">
        <f t="shared" si="11"/>
        <v>0</v>
      </c>
      <c r="Q233" s="198">
        <v>2.9E-4</v>
      </c>
      <c r="R233" s="198">
        <f t="shared" si="12"/>
        <v>1.74E-3</v>
      </c>
      <c r="S233" s="198">
        <v>0</v>
      </c>
      <c r="T233" s="199">
        <f t="shared" si="1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0" t="s">
        <v>1031</v>
      </c>
      <c r="AT233" s="200" t="s">
        <v>264</v>
      </c>
      <c r="AU233" s="200" t="s">
        <v>87</v>
      </c>
      <c r="AY233" s="18" t="s">
        <v>134</v>
      </c>
      <c r="BE233" s="201">
        <f t="shared" si="14"/>
        <v>0</v>
      </c>
      <c r="BF233" s="201">
        <f t="shared" si="15"/>
        <v>0</v>
      </c>
      <c r="BG233" s="201">
        <f t="shared" si="16"/>
        <v>0</v>
      </c>
      <c r="BH233" s="201">
        <f t="shared" si="17"/>
        <v>0</v>
      </c>
      <c r="BI233" s="201">
        <f t="shared" si="18"/>
        <v>0</v>
      </c>
      <c r="BJ233" s="18" t="s">
        <v>85</v>
      </c>
      <c r="BK233" s="201">
        <f t="shared" si="19"/>
        <v>0</v>
      </c>
      <c r="BL233" s="18" t="s">
        <v>1031</v>
      </c>
      <c r="BM233" s="200" t="s">
        <v>1050</v>
      </c>
    </row>
    <row r="234" spans="1:65" s="2" customFormat="1" ht="16.5" customHeight="1">
      <c r="A234" s="35"/>
      <c r="B234" s="36"/>
      <c r="C234" s="246" t="s">
        <v>395</v>
      </c>
      <c r="D234" s="246" t="s">
        <v>264</v>
      </c>
      <c r="E234" s="247" t="s">
        <v>1051</v>
      </c>
      <c r="F234" s="248" t="s">
        <v>1052</v>
      </c>
      <c r="G234" s="249" t="s">
        <v>291</v>
      </c>
      <c r="H234" s="250">
        <v>1</v>
      </c>
      <c r="I234" s="251"/>
      <c r="J234" s="252">
        <f t="shared" si="10"/>
        <v>0</v>
      </c>
      <c r="K234" s="253"/>
      <c r="L234" s="254"/>
      <c r="M234" s="255" t="s">
        <v>1</v>
      </c>
      <c r="N234" s="256" t="s">
        <v>42</v>
      </c>
      <c r="O234" s="72"/>
      <c r="P234" s="198">
        <f t="shared" si="11"/>
        <v>0</v>
      </c>
      <c r="Q234" s="198">
        <v>7.6999999999999996E-4</v>
      </c>
      <c r="R234" s="198">
        <f t="shared" si="12"/>
        <v>7.6999999999999996E-4</v>
      </c>
      <c r="S234" s="198">
        <v>0</v>
      </c>
      <c r="T234" s="199">
        <f t="shared" si="1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1031</v>
      </c>
      <c r="AT234" s="200" t="s">
        <v>264</v>
      </c>
      <c r="AU234" s="200" t="s">
        <v>87</v>
      </c>
      <c r="AY234" s="18" t="s">
        <v>134</v>
      </c>
      <c r="BE234" s="201">
        <f t="shared" si="14"/>
        <v>0</v>
      </c>
      <c r="BF234" s="201">
        <f t="shared" si="15"/>
        <v>0</v>
      </c>
      <c r="BG234" s="201">
        <f t="shared" si="16"/>
        <v>0</v>
      </c>
      <c r="BH234" s="201">
        <f t="shared" si="17"/>
        <v>0</v>
      </c>
      <c r="BI234" s="201">
        <f t="shared" si="18"/>
        <v>0</v>
      </c>
      <c r="BJ234" s="18" t="s">
        <v>85</v>
      </c>
      <c r="BK234" s="201">
        <f t="shared" si="19"/>
        <v>0</v>
      </c>
      <c r="BL234" s="18" t="s">
        <v>1031</v>
      </c>
      <c r="BM234" s="200" t="s">
        <v>1053</v>
      </c>
    </row>
    <row r="235" spans="1:65" s="2" customFormat="1" ht="21.75" customHeight="1">
      <c r="A235" s="35"/>
      <c r="B235" s="36"/>
      <c r="C235" s="246" t="s">
        <v>399</v>
      </c>
      <c r="D235" s="246" t="s">
        <v>264</v>
      </c>
      <c r="E235" s="247" t="s">
        <v>1054</v>
      </c>
      <c r="F235" s="248" t="s">
        <v>1055</v>
      </c>
      <c r="G235" s="249" t="s">
        <v>291</v>
      </c>
      <c r="H235" s="250">
        <v>1</v>
      </c>
      <c r="I235" s="251"/>
      <c r="J235" s="252">
        <f t="shared" si="10"/>
        <v>0</v>
      </c>
      <c r="K235" s="253"/>
      <c r="L235" s="254"/>
      <c r="M235" s="255" t="s">
        <v>1</v>
      </c>
      <c r="N235" s="256" t="s">
        <v>42</v>
      </c>
      <c r="O235" s="72"/>
      <c r="P235" s="198">
        <f t="shared" si="11"/>
        <v>0</v>
      </c>
      <c r="Q235" s="198">
        <v>0</v>
      </c>
      <c r="R235" s="198">
        <f t="shared" si="12"/>
        <v>0</v>
      </c>
      <c r="S235" s="198">
        <v>0</v>
      </c>
      <c r="T235" s="199">
        <f t="shared" si="1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0" t="s">
        <v>1031</v>
      </c>
      <c r="AT235" s="200" t="s">
        <v>264</v>
      </c>
      <c r="AU235" s="200" t="s">
        <v>87</v>
      </c>
      <c r="AY235" s="18" t="s">
        <v>134</v>
      </c>
      <c r="BE235" s="201">
        <f t="shared" si="14"/>
        <v>0</v>
      </c>
      <c r="BF235" s="201">
        <f t="shared" si="15"/>
        <v>0</v>
      </c>
      <c r="BG235" s="201">
        <f t="shared" si="16"/>
        <v>0</v>
      </c>
      <c r="BH235" s="201">
        <f t="shared" si="17"/>
        <v>0</v>
      </c>
      <c r="BI235" s="201">
        <f t="shared" si="18"/>
        <v>0</v>
      </c>
      <c r="BJ235" s="18" t="s">
        <v>85</v>
      </c>
      <c r="BK235" s="201">
        <f t="shared" si="19"/>
        <v>0</v>
      </c>
      <c r="BL235" s="18" t="s">
        <v>1031</v>
      </c>
      <c r="BM235" s="200" t="s">
        <v>1056</v>
      </c>
    </row>
    <row r="236" spans="1:65" s="2" customFormat="1" ht="16.5" customHeight="1">
      <c r="A236" s="35"/>
      <c r="B236" s="36"/>
      <c r="C236" s="246" t="s">
        <v>403</v>
      </c>
      <c r="D236" s="246" t="s">
        <v>264</v>
      </c>
      <c r="E236" s="247" t="s">
        <v>1057</v>
      </c>
      <c r="F236" s="248" t="s">
        <v>1058</v>
      </c>
      <c r="G236" s="249" t="s">
        <v>291</v>
      </c>
      <c r="H236" s="250">
        <v>1</v>
      </c>
      <c r="I236" s="251"/>
      <c r="J236" s="252">
        <f t="shared" si="10"/>
        <v>0</v>
      </c>
      <c r="K236" s="253"/>
      <c r="L236" s="254"/>
      <c r="M236" s="255" t="s">
        <v>1</v>
      </c>
      <c r="N236" s="256" t="s">
        <v>42</v>
      </c>
      <c r="O236" s="72"/>
      <c r="P236" s="198">
        <f t="shared" si="11"/>
        <v>0</v>
      </c>
      <c r="Q236" s="198">
        <v>0</v>
      </c>
      <c r="R236" s="198">
        <f t="shared" si="12"/>
        <v>0</v>
      </c>
      <c r="S236" s="198">
        <v>0</v>
      </c>
      <c r="T236" s="199">
        <f t="shared" si="1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1031</v>
      </c>
      <c r="AT236" s="200" t="s">
        <v>264</v>
      </c>
      <c r="AU236" s="200" t="s">
        <v>87</v>
      </c>
      <c r="AY236" s="18" t="s">
        <v>134</v>
      </c>
      <c r="BE236" s="201">
        <f t="shared" si="14"/>
        <v>0</v>
      </c>
      <c r="BF236" s="201">
        <f t="shared" si="15"/>
        <v>0</v>
      </c>
      <c r="BG236" s="201">
        <f t="shared" si="16"/>
        <v>0</v>
      </c>
      <c r="BH236" s="201">
        <f t="shared" si="17"/>
        <v>0</v>
      </c>
      <c r="BI236" s="201">
        <f t="shared" si="18"/>
        <v>0</v>
      </c>
      <c r="BJ236" s="18" t="s">
        <v>85</v>
      </c>
      <c r="BK236" s="201">
        <f t="shared" si="19"/>
        <v>0</v>
      </c>
      <c r="BL236" s="18" t="s">
        <v>1031</v>
      </c>
      <c r="BM236" s="200" t="s">
        <v>1059</v>
      </c>
    </row>
    <row r="237" spans="1:65" s="2" customFormat="1" ht="29.25">
      <c r="A237" s="35"/>
      <c r="B237" s="36"/>
      <c r="C237" s="37"/>
      <c r="D237" s="204" t="s">
        <v>411</v>
      </c>
      <c r="E237" s="37"/>
      <c r="F237" s="257" t="s">
        <v>1060</v>
      </c>
      <c r="G237" s="37"/>
      <c r="H237" s="37"/>
      <c r="I237" s="258"/>
      <c r="J237" s="37"/>
      <c r="K237" s="37"/>
      <c r="L237" s="40"/>
      <c r="M237" s="259"/>
      <c r="N237" s="260"/>
      <c r="O237" s="72"/>
      <c r="P237" s="72"/>
      <c r="Q237" s="72"/>
      <c r="R237" s="72"/>
      <c r="S237" s="72"/>
      <c r="T237" s="73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411</v>
      </c>
      <c r="AU237" s="18" t="s">
        <v>87</v>
      </c>
    </row>
    <row r="238" spans="1:65" s="2" customFormat="1" ht="16.5" customHeight="1">
      <c r="A238" s="35"/>
      <c r="B238" s="36"/>
      <c r="C238" s="246" t="s">
        <v>407</v>
      </c>
      <c r="D238" s="246" t="s">
        <v>264</v>
      </c>
      <c r="E238" s="247" t="s">
        <v>1061</v>
      </c>
      <c r="F238" s="248" t="s">
        <v>1062</v>
      </c>
      <c r="G238" s="249" t="s">
        <v>291</v>
      </c>
      <c r="H238" s="250">
        <v>2</v>
      </c>
      <c r="I238" s="251"/>
      <c r="J238" s="252">
        <f>ROUND(I238*H238,2)</f>
        <v>0</v>
      </c>
      <c r="K238" s="253"/>
      <c r="L238" s="254"/>
      <c r="M238" s="255" t="s">
        <v>1</v>
      </c>
      <c r="N238" s="256" t="s">
        <v>42</v>
      </c>
      <c r="O238" s="72"/>
      <c r="P238" s="198">
        <f>O238*H238</f>
        <v>0</v>
      </c>
      <c r="Q238" s="198">
        <v>1.4999999999999999E-2</v>
      </c>
      <c r="R238" s="198">
        <f>Q238*H238</f>
        <v>0.03</v>
      </c>
      <c r="S238" s="198">
        <v>0</v>
      </c>
      <c r="T238" s="19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1031</v>
      </c>
      <c r="AT238" s="200" t="s">
        <v>264</v>
      </c>
      <c r="AU238" s="200" t="s">
        <v>87</v>
      </c>
      <c r="AY238" s="18" t="s">
        <v>134</v>
      </c>
      <c r="BE238" s="201">
        <f>IF(N238="základní",J238,0)</f>
        <v>0</v>
      </c>
      <c r="BF238" s="201">
        <f>IF(N238="snížená",J238,0)</f>
        <v>0</v>
      </c>
      <c r="BG238" s="201">
        <f>IF(N238="zákl. přenesená",J238,0)</f>
        <v>0</v>
      </c>
      <c r="BH238" s="201">
        <f>IF(N238="sníž. přenesená",J238,0)</f>
        <v>0</v>
      </c>
      <c r="BI238" s="201">
        <f>IF(N238="nulová",J238,0)</f>
        <v>0</v>
      </c>
      <c r="BJ238" s="18" t="s">
        <v>85</v>
      </c>
      <c r="BK238" s="201">
        <f>ROUND(I238*H238,2)</f>
        <v>0</v>
      </c>
      <c r="BL238" s="18" t="s">
        <v>1031</v>
      </c>
      <c r="BM238" s="200" t="s">
        <v>1063</v>
      </c>
    </row>
    <row r="239" spans="1:65" s="2" customFormat="1" ht="29.25">
      <c r="A239" s="35"/>
      <c r="B239" s="36"/>
      <c r="C239" s="37"/>
      <c r="D239" s="204" t="s">
        <v>411</v>
      </c>
      <c r="E239" s="37"/>
      <c r="F239" s="257" t="s">
        <v>1064</v>
      </c>
      <c r="G239" s="37"/>
      <c r="H239" s="37"/>
      <c r="I239" s="258"/>
      <c r="J239" s="37"/>
      <c r="K239" s="37"/>
      <c r="L239" s="40"/>
      <c r="M239" s="259"/>
      <c r="N239" s="260"/>
      <c r="O239" s="72"/>
      <c r="P239" s="72"/>
      <c r="Q239" s="72"/>
      <c r="R239" s="72"/>
      <c r="S239" s="72"/>
      <c r="T239" s="73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411</v>
      </c>
      <c r="AU239" s="18" t="s">
        <v>87</v>
      </c>
    </row>
    <row r="240" spans="1:65" s="2" customFormat="1" ht="21.75" customHeight="1">
      <c r="A240" s="35"/>
      <c r="B240" s="36"/>
      <c r="C240" s="188" t="s">
        <v>413</v>
      </c>
      <c r="D240" s="188" t="s">
        <v>136</v>
      </c>
      <c r="E240" s="189" t="s">
        <v>1065</v>
      </c>
      <c r="F240" s="190" t="s">
        <v>1066</v>
      </c>
      <c r="G240" s="191" t="s">
        <v>291</v>
      </c>
      <c r="H240" s="192">
        <v>23</v>
      </c>
      <c r="I240" s="193"/>
      <c r="J240" s="194">
        <f t="shared" ref="J240:J246" si="20">ROUND(I240*H240,2)</f>
        <v>0</v>
      </c>
      <c r="K240" s="195"/>
      <c r="L240" s="40"/>
      <c r="M240" s="196" t="s">
        <v>1</v>
      </c>
      <c r="N240" s="197" t="s">
        <v>42</v>
      </c>
      <c r="O240" s="72"/>
      <c r="P240" s="198">
        <f t="shared" ref="P240:P246" si="21">O240*H240</f>
        <v>0</v>
      </c>
      <c r="Q240" s="198">
        <v>0</v>
      </c>
      <c r="R240" s="198">
        <f t="shared" ref="R240:R246" si="22">Q240*H240</f>
        <v>0</v>
      </c>
      <c r="S240" s="198">
        <v>0</v>
      </c>
      <c r="T240" s="199">
        <f t="shared" ref="T240:T246" si="23"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445</v>
      </c>
      <c r="AT240" s="200" t="s">
        <v>136</v>
      </c>
      <c r="AU240" s="200" t="s">
        <v>87</v>
      </c>
      <c r="AY240" s="18" t="s">
        <v>134</v>
      </c>
      <c r="BE240" s="201">
        <f t="shared" ref="BE240:BE246" si="24">IF(N240="základní",J240,0)</f>
        <v>0</v>
      </c>
      <c r="BF240" s="201">
        <f t="shared" ref="BF240:BF246" si="25">IF(N240="snížená",J240,0)</f>
        <v>0</v>
      </c>
      <c r="BG240" s="201">
        <f t="shared" ref="BG240:BG246" si="26">IF(N240="zákl. přenesená",J240,0)</f>
        <v>0</v>
      </c>
      <c r="BH240" s="201">
        <f t="shared" ref="BH240:BH246" si="27">IF(N240="sníž. přenesená",J240,0)</f>
        <v>0</v>
      </c>
      <c r="BI240" s="201">
        <f t="shared" ref="BI240:BI246" si="28">IF(N240="nulová",J240,0)</f>
        <v>0</v>
      </c>
      <c r="BJ240" s="18" t="s">
        <v>85</v>
      </c>
      <c r="BK240" s="201">
        <f t="shared" ref="BK240:BK246" si="29">ROUND(I240*H240,2)</f>
        <v>0</v>
      </c>
      <c r="BL240" s="18" t="s">
        <v>445</v>
      </c>
      <c r="BM240" s="200" t="s">
        <v>1067</v>
      </c>
    </row>
    <row r="241" spans="1:65" s="2" customFormat="1" ht="21.75" customHeight="1">
      <c r="A241" s="35"/>
      <c r="B241" s="36"/>
      <c r="C241" s="188" t="s">
        <v>417</v>
      </c>
      <c r="D241" s="188" t="s">
        <v>136</v>
      </c>
      <c r="E241" s="189" t="s">
        <v>1068</v>
      </c>
      <c r="F241" s="190" t="s">
        <v>1069</v>
      </c>
      <c r="G241" s="191" t="s">
        <v>291</v>
      </c>
      <c r="H241" s="192">
        <v>2</v>
      </c>
      <c r="I241" s="193"/>
      <c r="J241" s="194">
        <f t="shared" si="20"/>
        <v>0</v>
      </c>
      <c r="K241" s="195"/>
      <c r="L241" s="40"/>
      <c r="M241" s="196" t="s">
        <v>1</v>
      </c>
      <c r="N241" s="197" t="s">
        <v>42</v>
      </c>
      <c r="O241" s="72"/>
      <c r="P241" s="198">
        <f t="shared" si="21"/>
        <v>0</v>
      </c>
      <c r="Q241" s="198">
        <v>0</v>
      </c>
      <c r="R241" s="198">
        <f t="shared" si="22"/>
        <v>0</v>
      </c>
      <c r="S241" s="198">
        <v>0</v>
      </c>
      <c r="T241" s="199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445</v>
      </c>
      <c r="AT241" s="200" t="s">
        <v>136</v>
      </c>
      <c r="AU241" s="200" t="s">
        <v>87</v>
      </c>
      <c r="AY241" s="18" t="s">
        <v>134</v>
      </c>
      <c r="BE241" s="201">
        <f t="shared" si="24"/>
        <v>0</v>
      </c>
      <c r="BF241" s="201">
        <f t="shared" si="25"/>
        <v>0</v>
      </c>
      <c r="BG241" s="201">
        <f t="shared" si="26"/>
        <v>0</v>
      </c>
      <c r="BH241" s="201">
        <f t="shared" si="27"/>
        <v>0</v>
      </c>
      <c r="BI241" s="201">
        <f t="shared" si="28"/>
        <v>0</v>
      </c>
      <c r="BJ241" s="18" t="s">
        <v>85</v>
      </c>
      <c r="BK241" s="201">
        <f t="shared" si="29"/>
        <v>0</v>
      </c>
      <c r="BL241" s="18" t="s">
        <v>445</v>
      </c>
      <c r="BM241" s="200" t="s">
        <v>1070</v>
      </c>
    </row>
    <row r="242" spans="1:65" s="2" customFormat="1" ht="16.5" customHeight="1">
      <c r="A242" s="35"/>
      <c r="B242" s="36"/>
      <c r="C242" s="188" t="s">
        <v>421</v>
      </c>
      <c r="D242" s="188" t="s">
        <v>136</v>
      </c>
      <c r="E242" s="189" t="s">
        <v>1071</v>
      </c>
      <c r="F242" s="190" t="s">
        <v>1072</v>
      </c>
      <c r="G242" s="191" t="s">
        <v>291</v>
      </c>
      <c r="H242" s="192">
        <v>2</v>
      </c>
      <c r="I242" s="193"/>
      <c r="J242" s="194">
        <f t="shared" si="20"/>
        <v>0</v>
      </c>
      <c r="K242" s="195"/>
      <c r="L242" s="40"/>
      <c r="M242" s="196" t="s">
        <v>1</v>
      </c>
      <c r="N242" s="197" t="s">
        <v>42</v>
      </c>
      <c r="O242" s="72"/>
      <c r="P242" s="198">
        <f t="shared" si="21"/>
        <v>0</v>
      </c>
      <c r="Q242" s="198">
        <v>0</v>
      </c>
      <c r="R242" s="198">
        <f t="shared" si="22"/>
        <v>0</v>
      </c>
      <c r="S242" s="198">
        <v>0</v>
      </c>
      <c r="T242" s="199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445</v>
      </c>
      <c r="AT242" s="200" t="s">
        <v>136</v>
      </c>
      <c r="AU242" s="200" t="s">
        <v>87</v>
      </c>
      <c r="AY242" s="18" t="s">
        <v>134</v>
      </c>
      <c r="BE242" s="201">
        <f t="shared" si="24"/>
        <v>0</v>
      </c>
      <c r="BF242" s="201">
        <f t="shared" si="25"/>
        <v>0</v>
      </c>
      <c r="BG242" s="201">
        <f t="shared" si="26"/>
        <v>0</v>
      </c>
      <c r="BH242" s="201">
        <f t="shared" si="27"/>
        <v>0</v>
      </c>
      <c r="BI242" s="201">
        <f t="shared" si="28"/>
        <v>0</v>
      </c>
      <c r="BJ242" s="18" t="s">
        <v>85</v>
      </c>
      <c r="BK242" s="201">
        <f t="shared" si="29"/>
        <v>0</v>
      </c>
      <c r="BL242" s="18" t="s">
        <v>445</v>
      </c>
      <c r="BM242" s="200" t="s">
        <v>1073</v>
      </c>
    </row>
    <row r="243" spans="1:65" s="2" customFormat="1" ht="16.5" customHeight="1">
      <c r="A243" s="35"/>
      <c r="B243" s="36"/>
      <c r="C243" s="188" t="s">
        <v>425</v>
      </c>
      <c r="D243" s="188" t="s">
        <v>136</v>
      </c>
      <c r="E243" s="189" t="s">
        <v>1074</v>
      </c>
      <c r="F243" s="190" t="s">
        <v>1075</v>
      </c>
      <c r="G243" s="191" t="s">
        <v>291</v>
      </c>
      <c r="H243" s="192">
        <v>1</v>
      </c>
      <c r="I243" s="193"/>
      <c r="J243" s="194">
        <f t="shared" si="20"/>
        <v>0</v>
      </c>
      <c r="K243" s="195"/>
      <c r="L243" s="40"/>
      <c r="M243" s="196" t="s">
        <v>1</v>
      </c>
      <c r="N243" s="197" t="s">
        <v>42</v>
      </c>
      <c r="O243" s="72"/>
      <c r="P243" s="198">
        <f t="shared" si="21"/>
        <v>0</v>
      </c>
      <c r="Q243" s="198">
        <v>0</v>
      </c>
      <c r="R243" s="198">
        <f t="shared" si="22"/>
        <v>0</v>
      </c>
      <c r="S243" s="198">
        <v>0</v>
      </c>
      <c r="T243" s="199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445</v>
      </c>
      <c r="AT243" s="200" t="s">
        <v>136</v>
      </c>
      <c r="AU243" s="200" t="s">
        <v>87</v>
      </c>
      <c r="AY243" s="18" t="s">
        <v>134</v>
      </c>
      <c r="BE243" s="201">
        <f t="shared" si="24"/>
        <v>0</v>
      </c>
      <c r="BF243" s="201">
        <f t="shared" si="25"/>
        <v>0</v>
      </c>
      <c r="BG243" s="201">
        <f t="shared" si="26"/>
        <v>0</v>
      </c>
      <c r="BH243" s="201">
        <f t="shared" si="27"/>
        <v>0</v>
      </c>
      <c r="BI243" s="201">
        <f t="shared" si="28"/>
        <v>0</v>
      </c>
      <c r="BJ243" s="18" t="s">
        <v>85</v>
      </c>
      <c r="BK243" s="201">
        <f t="shared" si="29"/>
        <v>0</v>
      </c>
      <c r="BL243" s="18" t="s">
        <v>445</v>
      </c>
      <c r="BM243" s="200" t="s">
        <v>1076</v>
      </c>
    </row>
    <row r="244" spans="1:65" s="2" customFormat="1" ht="21.75" customHeight="1">
      <c r="A244" s="35"/>
      <c r="B244" s="36"/>
      <c r="C244" s="188" t="s">
        <v>429</v>
      </c>
      <c r="D244" s="188" t="s">
        <v>136</v>
      </c>
      <c r="E244" s="189" t="s">
        <v>1077</v>
      </c>
      <c r="F244" s="190" t="s">
        <v>1078</v>
      </c>
      <c r="G244" s="191" t="s">
        <v>291</v>
      </c>
      <c r="H244" s="192">
        <v>1</v>
      </c>
      <c r="I244" s="193"/>
      <c r="J244" s="194">
        <f t="shared" si="20"/>
        <v>0</v>
      </c>
      <c r="K244" s="195"/>
      <c r="L244" s="40"/>
      <c r="M244" s="196" t="s">
        <v>1</v>
      </c>
      <c r="N244" s="197" t="s">
        <v>42</v>
      </c>
      <c r="O244" s="72"/>
      <c r="P244" s="198">
        <f t="shared" si="21"/>
        <v>0</v>
      </c>
      <c r="Q244" s="198">
        <v>6.0000000000000002E-5</v>
      </c>
      <c r="R244" s="198">
        <f t="shared" si="22"/>
        <v>6.0000000000000002E-5</v>
      </c>
      <c r="S244" s="198">
        <v>0</v>
      </c>
      <c r="T244" s="199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445</v>
      </c>
      <c r="AT244" s="200" t="s">
        <v>136</v>
      </c>
      <c r="AU244" s="200" t="s">
        <v>87</v>
      </c>
      <c r="AY244" s="18" t="s">
        <v>134</v>
      </c>
      <c r="BE244" s="201">
        <f t="shared" si="24"/>
        <v>0</v>
      </c>
      <c r="BF244" s="201">
        <f t="shared" si="25"/>
        <v>0</v>
      </c>
      <c r="BG244" s="201">
        <f t="shared" si="26"/>
        <v>0</v>
      </c>
      <c r="BH244" s="201">
        <f t="shared" si="27"/>
        <v>0</v>
      </c>
      <c r="BI244" s="201">
        <f t="shared" si="28"/>
        <v>0</v>
      </c>
      <c r="BJ244" s="18" t="s">
        <v>85</v>
      </c>
      <c r="BK244" s="201">
        <f t="shared" si="29"/>
        <v>0</v>
      </c>
      <c r="BL244" s="18" t="s">
        <v>445</v>
      </c>
      <c r="BM244" s="200" t="s">
        <v>1079</v>
      </c>
    </row>
    <row r="245" spans="1:65" s="2" customFormat="1" ht="16.5" customHeight="1">
      <c r="A245" s="35"/>
      <c r="B245" s="36"/>
      <c r="C245" s="188" t="s">
        <v>433</v>
      </c>
      <c r="D245" s="188" t="s">
        <v>136</v>
      </c>
      <c r="E245" s="189" t="s">
        <v>1080</v>
      </c>
      <c r="F245" s="190" t="s">
        <v>1081</v>
      </c>
      <c r="G245" s="191" t="s">
        <v>291</v>
      </c>
      <c r="H245" s="192">
        <v>1</v>
      </c>
      <c r="I245" s="193"/>
      <c r="J245" s="194">
        <f t="shared" si="20"/>
        <v>0</v>
      </c>
      <c r="K245" s="195"/>
      <c r="L245" s="40"/>
      <c r="M245" s="196" t="s">
        <v>1</v>
      </c>
      <c r="N245" s="197" t="s">
        <v>42</v>
      </c>
      <c r="O245" s="72"/>
      <c r="P245" s="198">
        <f t="shared" si="21"/>
        <v>0</v>
      </c>
      <c r="Q245" s="198">
        <v>0</v>
      </c>
      <c r="R245" s="198">
        <f t="shared" si="22"/>
        <v>0</v>
      </c>
      <c r="S245" s="198">
        <v>0</v>
      </c>
      <c r="T245" s="199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445</v>
      </c>
      <c r="AT245" s="200" t="s">
        <v>136</v>
      </c>
      <c r="AU245" s="200" t="s">
        <v>87</v>
      </c>
      <c r="AY245" s="18" t="s">
        <v>134</v>
      </c>
      <c r="BE245" s="201">
        <f t="shared" si="24"/>
        <v>0</v>
      </c>
      <c r="BF245" s="201">
        <f t="shared" si="25"/>
        <v>0</v>
      </c>
      <c r="BG245" s="201">
        <f t="shared" si="26"/>
        <v>0</v>
      </c>
      <c r="BH245" s="201">
        <f t="shared" si="27"/>
        <v>0</v>
      </c>
      <c r="BI245" s="201">
        <f t="shared" si="28"/>
        <v>0</v>
      </c>
      <c r="BJ245" s="18" t="s">
        <v>85</v>
      </c>
      <c r="BK245" s="201">
        <f t="shared" si="29"/>
        <v>0</v>
      </c>
      <c r="BL245" s="18" t="s">
        <v>445</v>
      </c>
      <c r="BM245" s="200" t="s">
        <v>1082</v>
      </c>
    </row>
    <row r="246" spans="1:65" s="2" customFormat="1" ht="16.5" customHeight="1">
      <c r="A246" s="35"/>
      <c r="B246" s="36"/>
      <c r="C246" s="188" t="s">
        <v>437</v>
      </c>
      <c r="D246" s="188" t="s">
        <v>136</v>
      </c>
      <c r="E246" s="189" t="s">
        <v>1083</v>
      </c>
      <c r="F246" s="190" t="s">
        <v>1084</v>
      </c>
      <c r="G246" s="191" t="s">
        <v>150</v>
      </c>
      <c r="H246" s="192">
        <v>10.5</v>
      </c>
      <c r="I246" s="193"/>
      <c r="J246" s="194">
        <f t="shared" si="20"/>
        <v>0</v>
      </c>
      <c r="K246" s="195"/>
      <c r="L246" s="40"/>
      <c r="M246" s="196" t="s">
        <v>1</v>
      </c>
      <c r="N246" s="197" t="s">
        <v>42</v>
      </c>
      <c r="O246" s="72"/>
      <c r="P246" s="198">
        <f t="shared" si="21"/>
        <v>0</v>
      </c>
      <c r="Q246" s="198">
        <v>0</v>
      </c>
      <c r="R246" s="198">
        <f t="shared" si="22"/>
        <v>0</v>
      </c>
      <c r="S246" s="198">
        <v>0</v>
      </c>
      <c r="T246" s="199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445</v>
      </c>
      <c r="AT246" s="200" t="s">
        <v>136</v>
      </c>
      <c r="AU246" s="200" t="s">
        <v>87</v>
      </c>
      <c r="AY246" s="18" t="s">
        <v>134</v>
      </c>
      <c r="BE246" s="201">
        <f t="shared" si="24"/>
        <v>0</v>
      </c>
      <c r="BF246" s="201">
        <f t="shared" si="25"/>
        <v>0</v>
      </c>
      <c r="BG246" s="201">
        <f t="shared" si="26"/>
        <v>0</v>
      </c>
      <c r="BH246" s="201">
        <f t="shared" si="27"/>
        <v>0</v>
      </c>
      <c r="BI246" s="201">
        <f t="shared" si="28"/>
        <v>0</v>
      </c>
      <c r="BJ246" s="18" t="s">
        <v>85</v>
      </c>
      <c r="BK246" s="201">
        <f t="shared" si="29"/>
        <v>0</v>
      </c>
      <c r="BL246" s="18" t="s">
        <v>445</v>
      </c>
      <c r="BM246" s="200" t="s">
        <v>1085</v>
      </c>
    </row>
    <row r="247" spans="1:65" s="13" customFormat="1" ht="11.25">
      <c r="B247" s="202"/>
      <c r="C247" s="203"/>
      <c r="D247" s="204" t="s">
        <v>142</v>
      </c>
      <c r="E247" s="205" t="s">
        <v>1</v>
      </c>
      <c r="F247" s="206" t="s">
        <v>1086</v>
      </c>
      <c r="G247" s="203"/>
      <c r="H247" s="207">
        <v>10.5</v>
      </c>
      <c r="I247" s="208"/>
      <c r="J247" s="203"/>
      <c r="K247" s="203"/>
      <c r="L247" s="209"/>
      <c r="M247" s="210"/>
      <c r="N247" s="211"/>
      <c r="O247" s="211"/>
      <c r="P247" s="211"/>
      <c r="Q247" s="211"/>
      <c r="R247" s="211"/>
      <c r="S247" s="211"/>
      <c r="T247" s="212"/>
      <c r="AT247" s="213" t="s">
        <v>142</v>
      </c>
      <c r="AU247" s="213" t="s">
        <v>87</v>
      </c>
      <c r="AV247" s="13" t="s">
        <v>87</v>
      </c>
      <c r="AW247" s="13" t="s">
        <v>32</v>
      </c>
      <c r="AX247" s="13" t="s">
        <v>85</v>
      </c>
      <c r="AY247" s="213" t="s">
        <v>134</v>
      </c>
    </row>
    <row r="248" spans="1:65" s="2" customFormat="1" ht="21.75" customHeight="1">
      <c r="A248" s="35"/>
      <c r="B248" s="36"/>
      <c r="C248" s="188" t="s">
        <v>441</v>
      </c>
      <c r="D248" s="188" t="s">
        <v>136</v>
      </c>
      <c r="E248" s="189" t="s">
        <v>1087</v>
      </c>
      <c r="F248" s="190" t="s">
        <v>1088</v>
      </c>
      <c r="G248" s="191" t="s">
        <v>150</v>
      </c>
      <c r="H248" s="192">
        <v>166.6</v>
      </c>
      <c r="I248" s="193"/>
      <c r="J248" s="194">
        <f>ROUND(I248*H248,2)</f>
        <v>0</v>
      </c>
      <c r="K248" s="195"/>
      <c r="L248" s="40"/>
      <c r="M248" s="196" t="s">
        <v>1</v>
      </c>
      <c r="N248" s="197" t="s">
        <v>42</v>
      </c>
      <c r="O248" s="72"/>
      <c r="P248" s="198">
        <f>O248*H248</f>
        <v>0</v>
      </c>
      <c r="Q248" s="198">
        <v>0</v>
      </c>
      <c r="R248" s="198">
        <f>Q248*H248</f>
        <v>0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445</v>
      </c>
      <c r="AT248" s="200" t="s">
        <v>136</v>
      </c>
      <c r="AU248" s="200" t="s">
        <v>87</v>
      </c>
      <c r="AY248" s="18" t="s">
        <v>134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85</v>
      </c>
      <c r="BK248" s="201">
        <f>ROUND(I248*H248,2)</f>
        <v>0</v>
      </c>
      <c r="BL248" s="18" t="s">
        <v>445</v>
      </c>
      <c r="BM248" s="200" t="s">
        <v>1089</v>
      </c>
    </row>
    <row r="249" spans="1:65" s="13" customFormat="1" ht="11.25">
      <c r="B249" s="202"/>
      <c r="C249" s="203"/>
      <c r="D249" s="204" t="s">
        <v>142</v>
      </c>
      <c r="E249" s="205" t="s">
        <v>1</v>
      </c>
      <c r="F249" s="206" t="s">
        <v>1090</v>
      </c>
      <c r="G249" s="203"/>
      <c r="H249" s="207">
        <v>166.6</v>
      </c>
      <c r="I249" s="208"/>
      <c r="J249" s="203"/>
      <c r="K249" s="203"/>
      <c r="L249" s="209"/>
      <c r="M249" s="210"/>
      <c r="N249" s="211"/>
      <c r="O249" s="211"/>
      <c r="P249" s="211"/>
      <c r="Q249" s="211"/>
      <c r="R249" s="211"/>
      <c r="S249" s="211"/>
      <c r="T249" s="212"/>
      <c r="AT249" s="213" t="s">
        <v>142</v>
      </c>
      <c r="AU249" s="213" t="s">
        <v>87</v>
      </c>
      <c r="AV249" s="13" t="s">
        <v>87</v>
      </c>
      <c r="AW249" s="13" t="s">
        <v>32</v>
      </c>
      <c r="AX249" s="13" t="s">
        <v>85</v>
      </c>
      <c r="AY249" s="213" t="s">
        <v>134</v>
      </c>
    </row>
    <row r="250" spans="1:65" s="2" customFormat="1" ht="21.75" customHeight="1">
      <c r="A250" s="35"/>
      <c r="B250" s="36"/>
      <c r="C250" s="188" t="s">
        <v>445</v>
      </c>
      <c r="D250" s="188" t="s">
        <v>136</v>
      </c>
      <c r="E250" s="189" t="s">
        <v>1091</v>
      </c>
      <c r="F250" s="190" t="s">
        <v>1092</v>
      </c>
      <c r="G250" s="191" t="s">
        <v>291</v>
      </c>
      <c r="H250" s="192">
        <v>6</v>
      </c>
      <c r="I250" s="193"/>
      <c r="J250" s="194">
        <f>ROUND(I250*H250,2)</f>
        <v>0</v>
      </c>
      <c r="K250" s="195"/>
      <c r="L250" s="40"/>
      <c r="M250" s="196" t="s">
        <v>1</v>
      </c>
      <c r="N250" s="197" t="s">
        <v>42</v>
      </c>
      <c r="O250" s="72"/>
      <c r="P250" s="198">
        <f>O250*H250</f>
        <v>0</v>
      </c>
      <c r="Q250" s="198">
        <v>3.1E-4</v>
      </c>
      <c r="R250" s="198">
        <f>Q250*H250</f>
        <v>1.8600000000000001E-3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445</v>
      </c>
      <c r="AT250" s="200" t="s">
        <v>136</v>
      </c>
      <c r="AU250" s="200" t="s">
        <v>87</v>
      </c>
      <c r="AY250" s="18" t="s">
        <v>134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85</v>
      </c>
      <c r="BK250" s="201">
        <f>ROUND(I250*H250,2)</f>
        <v>0</v>
      </c>
      <c r="BL250" s="18" t="s">
        <v>445</v>
      </c>
      <c r="BM250" s="200" t="s">
        <v>1093</v>
      </c>
    </row>
    <row r="251" spans="1:65" s="2" customFormat="1" ht="21.75" customHeight="1">
      <c r="A251" s="35"/>
      <c r="B251" s="36"/>
      <c r="C251" s="188" t="s">
        <v>449</v>
      </c>
      <c r="D251" s="188" t="s">
        <v>136</v>
      </c>
      <c r="E251" s="189" t="s">
        <v>1094</v>
      </c>
      <c r="F251" s="190" t="s">
        <v>1095</v>
      </c>
      <c r="G251" s="191" t="s">
        <v>291</v>
      </c>
      <c r="H251" s="192">
        <v>6</v>
      </c>
      <c r="I251" s="193"/>
      <c r="J251" s="194">
        <f>ROUND(I251*H251,2)</f>
        <v>0</v>
      </c>
      <c r="K251" s="195"/>
      <c r="L251" s="40"/>
      <c r="M251" s="196" t="s">
        <v>1</v>
      </c>
      <c r="N251" s="197" t="s">
        <v>42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445</v>
      </c>
      <c r="AT251" s="200" t="s">
        <v>136</v>
      </c>
      <c r="AU251" s="200" t="s">
        <v>87</v>
      </c>
      <c r="AY251" s="18" t="s">
        <v>134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85</v>
      </c>
      <c r="BK251" s="201">
        <f>ROUND(I251*H251,2)</f>
        <v>0</v>
      </c>
      <c r="BL251" s="18" t="s">
        <v>445</v>
      </c>
      <c r="BM251" s="200" t="s">
        <v>1096</v>
      </c>
    </row>
    <row r="252" spans="1:65" s="2" customFormat="1" ht="21.75" customHeight="1">
      <c r="A252" s="35"/>
      <c r="B252" s="36"/>
      <c r="C252" s="246" t="s">
        <v>453</v>
      </c>
      <c r="D252" s="246" t="s">
        <v>264</v>
      </c>
      <c r="E252" s="247" t="s">
        <v>1097</v>
      </c>
      <c r="F252" s="248" t="s">
        <v>1098</v>
      </c>
      <c r="G252" s="249" t="s">
        <v>150</v>
      </c>
      <c r="H252" s="250">
        <v>169.09899999999999</v>
      </c>
      <c r="I252" s="251"/>
      <c r="J252" s="252">
        <f>ROUND(I252*H252,2)</f>
        <v>0</v>
      </c>
      <c r="K252" s="253"/>
      <c r="L252" s="254"/>
      <c r="M252" s="255" t="s">
        <v>1</v>
      </c>
      <c r="N252" s="256" t="s">
        <v>42</v>
      </c>
      <c r="O252" s="72"/>
      <c r="P252" s="198">
        <f>O252*H252</f>
        <v>0</v>
      </c>
      <c r="Q252" s="198">
        <v>1.4400000000000001E-3</v>
      </c>
      <c r="R252" s="198">
        <f>Q252*H252</f>
        <v>0.24350256000000001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1031</v>
      </c>
      <c r="AT252" s="200" t="s">
        <v>264</v>
      </c>
      <c r="AU252" s="200" t="s">
        <v>87</v>
      </c>
      <c r="AY252" s="18" t="s">
        <v>134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85</v>
      </c>
      <c r="BK252" s="201">
        <f>ROUND(I252*H252,2)</f>
        <v>0</v>
      </c>
      <c r="BL252" s="18" t="s">
        <v>1031</v>
      </c>
      <c r="BM252" s="200" t="s">
        <v>1099</v>
      </c>
    </row>
    <row r="253" spans="1:65" s="13" customFormat="1" ht="11.25">
      <c r="B253" s="202"/>
      <c r="C253" s="203"/>
      <c r="D253" s="204" t="s">
        <v>142</v>
      </c>
      <c r="E253" s="205" t="s">
        <v>1</v>
      </c>
      <c r="F253" s="206" t="s">
        <v>1100</v>
      </c>
      <c r="G253" s="203"/>
      <c r="H253" s="207">
        <v>169.09899999999999</v>
      </c>
      <c r="I253" s="208"/>
      <c r="J253" s="203"/>
      <c r="K253" s="203"/>
      <c r="L253" s="209"/>
      <c r="M253" s="210"/>
      <c r="N253" s="211"/>
      <c r="O253" s="211"/>
      <c r="P253" s="211"/>
      <c r="Q253" s="211"/>
      <c r="R253" s="211"/>
      <c r="S253" s="211"/>
      <c r="T253" s="212"/>
      <c r="AT253" s="213" t="s">
        <v>142</v>
      </c>
      <c r="AU253" s="213" t="s">
        <v>87</v>
      </c>
      <c r="AV253" s="13" t="s">
        <v>87</v>
      </c>
      <c r="AW253" s="13" t="s">
        <v>32</v>
      </c>
      <c r="AX253" s="13" t="s">
        <v>85</v>
      </c>
      <c r="AY253" s="213" t="s">
        <v>134</v>
      </c>
    </row>
    <row r="254" spans="1:65" s="2" customFormat="1" ht="21.75" customHeight="1">
      <c r="A254" s="35"/>
      <c r="B254" s="36"/>
      <c r="C254" s="246" t="s">
        <v>457</v>
      </c>
      <c r="D254" s="246" t="s">
        <v>264</v>
      </c>
      <c r="E254" s="247" t="s">
        <v>1101</v>
      </c>
      <c r="F254" s="248" t="s">
        <v>1102</v>
      </c>
      <c r="G254" s="249" t="s">
        <v>150</v>
      </c>
      <c r="H254" s="250">
        <v>23.141999999999999</v>
      </c>
      <c r="I254" s="251"/>
      <c r="J254" s="252">
        <f>ROUND(I254*H254,2)</f>
        <v>0</v>
      </c>
      <c r="K254" s="253"/>
      <c r="L254" s="254"/>
      <c r="M254" s="255" t="s">
        <v>1</v>
      </c>
      <c r="N254" s="256" t="s">
        <v>42</v>
      </c>
      <c r="O254" s="72"/>
      <c r="P254" s="198">
        <f>O254*H254</f>
        <v>0</v>
      </c>
      <c r="Q254" s="198">
        <v>4.8999999999999998E-4</v>
      </c>
      <c r="R254" s="198">
        <f>Q254*H254</f>
        <v>1.133958E-2</v>
      </c>
      <c r="S254" s="198">
        <v>0</v>
      </c>
      <c r="T254" s="199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1031</v>
      </c>
      <c r="AT254" s="200" t="s">
        <v>264</v>
      </c>
      <c r="AU254" s="200" t="s">
        <v>87</v>
      </c>
      <c r="AY254" s="18" t="s">
        <v>134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85</v>
      </c>
      <c r="BK254" s="201">
        <f>ROUND(I254*H254,2)</f>
        <v>0</v>
      </c>
      <c r="BL254" s="18" t="s">
        <v>1031</v>
      </c>
      <c r="BM254" s="200" t="s">
        <v>1103</v>
      </c>
    </row>
    <row r="255" spans="1:65" s="13" customFormat="1" ht="11.25">
      <c r="B255" s="202"/>
      <c r="C255" s="203"/>
      <c r="D255" s="204" t="s">
        <v>142</v>
      </c>
      <c r="E255" s="205" t="s">
        <v>1</v>
      </c>
      <c r="F255" s="206" t="s">
        <v>1104</v>
      </c>
      <c r="G255" s="203"/>
      <c r="H255" s="207">
        <v>23.141999999999999</v>
      </c>
      <c r="I255" s="208"/>
      <c r="J255" s="203"/>
      <c r="K255" s="203"/>
      <c r="L255" s="209"/>
      <c r="M255" s="210"/>
      <c r="N255" s="211"/>
      <c r="O255" s="211"/>
      <c r="P255" s="211"/>
      <c r="Q255" s="211"/>
      <c r="R255" s="211"/>
      <c r="S255" s="211"/>
      <c r="T255" s="212"/>
      <c r="AT255" s="213" t="s">
        <v>142</v>
      </c>
      <c r="AU255" s="213" t="s">
        <v>87</v>
      </c>
      <c r="AV255" s="13" t="s">
        <v>87</v>
      </c>
      <c r="AW255" s="13" t="s">
        <v>32</v>
      </c>
      <c r="AX255" s="13" t="s">
        <v>85</v>
      </c>
      <c r="AY255" s="213" t="s">
        <v>134</v>
      </c>
    </row>
    <row r="256" spans="1:65" s="2" customFormat="1" ht="16.5" customHeight="1">
      <c r="A256" s="35"/>
      <c r="B256" s="36"/>
      <c r="C256" s="246" t="s">
        <v>461</v>
      </c>
      <c r="D256" s="246" t="s">
        <v>264</v>
      </c>
      <c r="E256" s="247" t="s">
        <v>1105</v>
      </c>
      <c r="F256" s="248" t="s">
        <v>1106</v>
      </c>
      <c r="G256" s="249" t="s">
        <v>150</v>
      </c>
      <c r="H256" s="250">
        <v>10.5</v>
      </c>
      <c r="I256" s="251"/>
      <c r="J256" s="252">
        <f t="shared" ref="J256:J261" si="30">ROUND(I256*H256,2)</f>
        <v>0</v>
      </c>
      <c r="K256" s="253"/>
      <c r="L256" s="254"/>
      <c r="M256" s="255" t="s">
        <v>1</v>
      </c>
      <c r="N256" s="256" t="s">
        <v>42</v>
      </c>
      <c r="O256" s="72"/>
      <c r="P256" s="198">
        <f t="shared" ref="P256:P261" si="31">O256*H256</f>
        <v>0</v>
      </c>
      <c r="Q256" s="198">
        <v>9.6000000000000002E-4</v>
      </c>
      <c r="R256" s="198">
        <f t="shared" ref="R256:R261" si="32">Q256*H256</f>
        <v>1.008E-2</v>
      </c>
      <c r="S256" s="198">
        <v>0</v>
      </c>
      <c r="T256" s="199">
        <f t="shared" ref="T256:T261" si="33"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1031</v>
      </c>
      <c r="AT256" s="200" t="s">
        <v>264</v>
      </c>
      <c r="AU256" s="200" t="s">
        <v>87</v>
      </c>
      <c r="AY256" s="18" t="s">
        <v>134</v>
      </c>
      <c r="BE256" s="201">
        <f t="shared" ref="BE256:BE261" si="34">IF(N256="základní",J256,0)</f>
        <v>0</v>
      </c>
      <c r="BF256" s="201">
        <f t="shared" ref="BF256:BF261" si="35">IF(N256="snížená",J256,0)</f>
        <v>0</v>
      </c>
      <c r="BG256" s="201">
        <f t="shared" ref="BG256:BG261" si="36">IF(N256="zákl. přenesená",J256,0)</f>
        <v>0</v>
      </c>
      <c r="BH256" s="201">
        <f t="shared" ref="BH256:BH261" si="37">IF(N256="sníž. přenesená",J256,0)</f>
        <v>0</v>
      </c>
      <c r="BI256" s="201">
        <f t="shared" ref="BI256:BI261" si="38">IF(N256="nulová",J256,0)</f>
        <v>0</v>
      </c>
      <c r="BJ256" s="18" t="s">
        <v>85</v>
      </c>
      <c r="BK256" s="201">
        <f t="shared" ref="BK256:BK261" si="39">ROUND(I256*H256,2)</f>
        <v>0</v>
      </c>
      <c r="BL256" s="18" t="s">
        <v>1031</v>
      </c>
      <c r="BM256" s="200" t="s">
        <v>1107</v>
      </c>
    </row>
    <row r="257" spans="1:65" s="2" customFormat="1" ht="21.75" customHeight="1">
      <c r="A257" s="35"/>
      <c r="B257" s="36"/>
      <c r="C257" s="188" t="s">
        <v>465</v>
      </c>
      <c r="D257" s="188" t="s">
        <v>136</v>
      </c>
      <c r="E257" s="189" t="s">
        <v>1108</v>
      </c>
      <c r="F257" s="190" t="s">
        <v>1109</v>
      </c>
      <c r="G257" s="191" t="s">
        <v>291</v>
      </c>
      <c r="H257" s="192">
        <v>6</v>
      </c>
      <c r="I257" s="193"/>
      <c r="J257" s="194">
        <f t="shared" si="30"/>
        <v>0</v>
      </c>
      <c r="K257" s="195"/>
      <c r="L257" s="40"/>
      <c r="M257" s="196" t="s">
        <v>1</v>
      </c>
      <c r="N257" s="197" t="s">
        <v>42</v>
      </c>
      <c r="O257" s="72"/>
      <c r="P257" s="198">
        <f t="shared" si="31"/>
        <v>0</v>
      </c>
      <c r="Q257" s="198">
        <v>0</v>
      </c>
      <c r="R257" s="198">
        <f t="shared" si="32"/>
        <v>0</v>
      </c>
      <c r="S257" s="198">
        <v>0</v>
      </c>
      <c r="T257" s="199">
        <f t="shared" si="3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445</v>
      </c>
      <c r="AT257" s="200" t="s">
        <v>136</v>
      </c>
      <c r="AU257" s="200" t="s">
        <v>87</v>
      </c>
      <c r="AY257" s="18" t="s">
        <v>134</v>
      </c>
      <c r="BE257" s="201">
        <f t="shared" si="34"/>
        <v>0</v>
      </c>
      <c r="BF257" s="201">
        <f t="shared" si="35"/>
        <v>0</v>
      </c>
      <c r="BG257" s="201">
        <f t="shared" si="36"/>
        <v>0</v>
      </c>
      <c r="BH257" s="201">
        <f t="shared" si="37"/>
        <v>0</v>
      </c>
      <c r="BI257" s="201">
        <f t="shared" si="38"/>
        <v>0</v>
      </c>
      <c r="BJ257" s="18" t="s">
        <v>85</v>
      </c>
      <c r="BK257" s="201">
        <f t="shared" si="39"/>
        <v>0</v>
      </c>
      <c r="BL257" s="18" t="s">
        <v>445</v>
      </c>
      <c r="BM257" s="200" t="s">
        <v>1110</v>
      </c>
    </row>
    <row r="258" spans="1:65" s="2" customFormat="1" ht="21.75" customHeight="1">
      <c r="A258" s="35"/>
      <c r="B258" s="36"/>
      <c r="C258" s="246" t="s">
        <v>469</v>
      </c>
      <c r="D258" s="246" t="s">
        <v>264</v>
      </c>
      <c r="E258" s="247" t="s">
        <v>140</v>
      </c>
      <c r="F258" s="248" t="s">
        <v>1111</v>
      </c>
      <c r="G258" s="249" t="s">
        <v>291</v>
      </c>
      <c r="H258" s="250">
        <v>1</v>
      </c>
      <c r="I258" s="251"/>
      <c r="J258" s="252">
        <f t="shared" si="30"/>
        <v>0</v>
      </c>
      <c r="K258" s="253"/>
      <c r="L258" s="254"/>
      <c r="M258" s="255" t="s">
        <v>1</v>
      </c>
      <c r="N258" s="256" t="s">
        <v>42</v>
      </c>
      <c r="O258" s="72"/>
      <c r="P258" s="198">
        <f t="shared" si="31"/>
        <v>0</v>
      </c>
      <c r="Q258" s="198">
        <v>0</v>
      </c>
      <c r="R258" s="198">
        <f t="shared" si="32"/>
        <v>0</v>
      </c>
      <c r="S258" s="198">
        <v>0</v>
      </c>
      <c r="T258" s="199">
        <f t="shared" si="3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184</v>
      </c>
      <c r="AT258" s="200" t="s">
        <v>264</v>
      </c>
      <c r="AU258" s="200" t="s">
        <v>87</v>
      </c>
      <c r="AY258" s="18" t="s">
        <v>134</v>
      </c>
      <c r="BE258" s="201">
        <f t="shared" si="34"/>
        <v>0</v>
      </c>
      <c r="BF258" s="201">
        <f t="shared" si="35"/>
        <v>0</v>
      </c>
      <c r="BG258" s="201">
        <f t="shared" si="36"/>
        <v>0</v>
      </c>
      <c r="BH258" s="201">
        <f t="shared" si="37"/>
        <v>0</v>
      </c>
      <c r="BI258" s="201">
        <f t="shared" si="38"/>
        <v>0</v>
      </c>
      <c r="BJ258" s="18" t="s">
        <v>85</v>
      </c>
      <c r="BK258" s="201">
        <f t="shared" si="39"/>
        <v>0</v>
      </c>
      <c r="BL258" s="18" t="s">
        <v>140</v>
      </c>
      <c r="BM258" s="200" t="s">
        <v>1112</v>
      </c>
    </row>
    <row r="259" spans="1:65" s="2" customFormat="1" ht="16.5" customHeight="1">
      <c r="A259" s="35"/>
      <c r="B259" s="36"/>
      <c r="C259" s="246" t="s">
        <v>473</v>
      </c>
      <c r="D259" s="246" t="s">
        <v>264</v>
      </c>
      <c r="E259" s="247" t="s">
        <v>159</v>
      </c>
      <c r="F259" s="248" t="s">
        <v>833</v>
      </c>
      <c r="G259" s="249" t="s">
        <v>291</v>
      </c>
      <c r="H259" s="250">
        <v>1</v>
      </c>
      <c r="I259" s="251"/>
      <c r="J259" s="252">
        <f t="shared" si="30"/>
        <v>0</v>
      </c>
      <c r="K259" s="253"/>
      <c r="L259" s="254"/>
      <c r="M259" s="255" t="s">
        <v>1</v>
      </c>
      <c r="N259" s="256" t="s">
        <v>42</v>
      </c>
      <c r="O259" s="72"/>
      <c r="P259" s="198">
        <f t="shared" si="31"/>
        <v>0</v>
      </c>
      <c r="Q259" s="198">
        <v>0</v>
      </c>
      <c r="R259" s="198">
        <f t="shared" si="32"/>
        <v>0</v>
      </c>
      <c r="S259" s="198">
        <v>0</v>
      </c>
      <c r="T259" s="199">
        <f t="shared" si="3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184</v>
      </c>
      <c r="AT259" s="200" t="s">
        <v>264</v>
      </c>
      <c r="AU259" s="200" t="s">
        <v>87</v>
      </c>
      <c r="AY259" s="18" t="s">
        <v>134</v>
      </c>
      <c r="BE259" s="201">
        <f t="shared" si="34"/>
        <v>0</v>
      </c>
      <c r="BF259" s="201">
        <f t="shared" si="35"/>
        <v>0</v>
      </c>
      <c r="BG259" s="201">
        <f t="shared" si="36"/>
        <v>0</v>
      </c>
      <c r="BH259" s="201">
        <f t="shared" si="37"/>
        <v>0</v>
      </c>
      <c r="BI259" s="201">
        <f t="shared" si="38"/>
        <v>0</v>
      </c>
      <c r="BJ259" s="18" t="s">
        <v>85</v>
      </c>
      <c r="BK259" s="201">
        <f t="shared" si="39"/>
        <v>0</v>
      </c>
      <c r="BL259" s="18" t="s">
        <v>140</v>
      </c>
      <c r="BM259" s="200" t="s">
        <v>1113</v>
      </c>
    </row>
    <row r="260" spans="1:65" s="2" customFormat="1" ht="21.75" customHeight="1">
      <c r="A260" s="35"/>
      <c r="B260" s="36"/>
      <c r="C260" s="188" t="s">
        <v>477</v>
      </c>
      <c r="D260" s="188" t="s">
        <v>136</v>
      </c>
      <c r="E260" s="189" t="s">
        <v>1114</v>
      </c>
      <c r="F260" s="190" t="s">
        <v>1115</v>
      </c>
      <c r="G260" s="191" t="s">
        <v>150</v>
      </c>
      <c r="H260" s="192">
        <v>166.6</v>
      </c>
      <c r="I260" s="193"/>
      <c r="J260" s="194">
        <f t="shared" si="30"/>
        <v>0</v>
      </c>
      <c r="K260" s="195"/>
      <c r="L260" s="40"/>
      <c r="M260" s="196" t="s">
        <v>1</v>
      </c>
      <c r="N260" s="197" t="s">
        <v>42</v>
      </c>
      <c r="O260" s="72"/>
      <c r="P260" s="198">
        <f t="shared" si="31"/>
        <v>0</v>
      </c>
      <c r="Q260" s="198">
        <v>0</v>
      </c>
      <c r="R260" s="198">
        <f t="shared" si="32"/>
        <v>0</v>
      </c>
      <c r="S260" s="198">
        <v>0</v>
      </c>
      <c r="T260" s="199">
        <f t="shared" si="3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445</v>
      </c>
      <c r="AT260" s="200" t="s">
        <v>136</v>
      </c>
      <c r="AU260" s="200" t="s">
        <v>87</v>
      </c>
      <c r="AY260" s="18" t="s">
        <v>134</v>
      </c>
      <c r="BE260" s="201">
        <f t="shared" si="34"/>
        <v>0</v>
      </c>
      <c r="BF260" s="201">
        <f t="shared" si="35"/>
        <v>0</v>
      </c>
      <c r="BG260" s="201">
        <f t="shared" si="36"/>
        <v>0</v>
      </c>
      <c r="BH260" s="201">
        <f t="shared" si="37"/>
        <v>0</v>
      </c>
      <c r="BI260" s="201">
        <f t="shared" si="38"/>
        <v>0</v>
      </c>
      <c r="BJ260" s="18" t="s">
        <v>85</v>
      </c>
      <c r="BK260" s="201">
        <f t="shared" si="39"/>
        <v>0</v>
      </c>
      <c r="BL260" s="18" t="s">
        <v>445</v>
      </c>
      <c r="BM260" s="200" t="s">
        <v>1116</v>
      </c>
    </row>
    <row r="261" spans="1:65" s="2" customFormat="1" ht="16.5" customHeight="1">
      <c r="A261" s="35"/>
      <c r="B261" s="36"/>
      <c r="C261" s="188" t="s">
        <v>483</v>
      </c>
      <c r="D261" s="188" t="s">
        <v>136</v>
      </c>
      <c r="E261" s="189" t="s">
        <v>147</v>
      </c>
      <c r="F261" s="190" t="s">
        <v>1117</v>
      </c>
      <c r="G261" s="191" t="s">
        <v>150</v>
      </c>
      <c r="H261" s="192">
        <v>166.6</v>
      </c>
      <c r="I261" s="193"/>
      <c r="J261" s="194">
        <f t="shared" si="30"/>
        <v>0</v>
      </c>
      <c r="K261" s="195"/>
      <c r="L261" s="40"/>
      <c r="M261" s="261" t="s">
        <v>1</v>
      </c>
      <c r="N261" s="262" t="s">
        <v>42</v>
      </c>
      <c r="O261" s="263"/>
      <c r="P261" s="264">
        <f t="shared" si="31"/>
        <v>0</v>
      </c>
      <c r="Q261" s="264">
        <v>0</v>
      </c>
      <c r="R261" s="264">
        <f t="shared" si="32"/>
        <v>0</v>
      </c>
      <c r="S261" s="264">
        <v>0</v>
      </c>
      <c r="T261" s="265">
        <f t="shared" si="3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445</v>
      </c>
      <c r="AT261" s="200" t="s">
        <v>136</v>
      </c>
      <c r="AU261" s="200" t="s">
        <v>87</v>
      </c>
      <c r="AY261" s="18" t="s">
        <v>134</v>
      </c>
      <c r="BE261" s="201">
        <f t="shared" si="34"/>
        <v>0</v>
      </c>
      <c r="BF261" s="201">
        <f t="shared" si="35"/>
        <v>0</v>
      </c>
      <c r="BG261" s="201">
        <f t="shared" si="36"/>
        <v>0</v>
      </c>
      <c r="BH261" s="201">
        <f t="shared" si="37"/>
        <v>0</v>
      </c>
      <c r="BI261" s="201">
        <f t="shared" si="38"/>
        <v>0</v>
      </c>
      <c r="BJ261" s="18" t="s">
        <v>85</v>
      </c>
      <c r="BK261" s="201">
        <f t="shared" si="39"/>
        <v>0</v>
      </c>
      <c r="BL261" s="18" t="s">
        <v>445</v>
      </c>
      <c r="BM261" s="200" t="s">
        <v>1118</v>
      </c>
    </row>
    <row r="262" spans="1:65" s="2" customFormat="1" ht="6.95" customHeight="1">
      <c r="A262" s="35"/>
      <c r="B262" s="55"/>
      <c r="C262" s="56"/>
      <c r="D262" s="56"/>
      <c r="E262" s="56"/>
      <c r="F262" s="56"/>
      <c r="G262" s="56"/>
      <c r="H262" s="56"/>
      <c r="I262" s="56"/>
      <c r="J262" s="56"/>
      <c r="K262" s="56"/>
      <c r="L262" s="40"/>
      <c r="M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</row>
  </sheetData>
  <sheetProtection algorithmName="SHA-512" hashValue="VG042FQDp92yfwhIFPPBfduRuypq40WBS1UoxmSSZvU/JdCQpD6hZVD9+2xujZNLKPmbx/BrleWGjLx49Beg+A==" saltValue="Q4fbKB65p0iKW30s8fb52Ds+5OqN+AXotj8d2+v0eFZCR7JPQc5+nz+oHjPYy1Ih31eKRzhE5eeWIHpVczztqw==" spinCount="100000" sheet="1" objects="1" scenarios="1" formatColumns="0" formatRows="0" autoFilter="0"/>
  <autoFilter ref="C124:K261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8" t="s">
        <v>99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87</v>
      </c>
    </row>
    <row r="4" spans="1:46" s="1" customFormat="1" ht="24.95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07" t="str">
        <f>'Rekapitulace stavby'!K6</f>
        <v>Vratěnín-výstavba technické infrastruktury pro následnou výstavbu bytových a rodinných domů</v>
      </c>
      <c r="F7" s="308"/>
      <c r="G7" s="308"/>
      <c r="H7" s="308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9" t="s">
        <v>1119</v>
      </c>
      <c r="F9" s="310"/>
      <c r="G9" s="310"/>
      <c r="H9" s="31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8. 9. 2020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1" t="str">
        <f>'Rekapitulace stavby'!E14</f>
        <v>Vyplň údaj</v>
      </c>
      <c r="F18" s="312"/>
      <c r="G18" s="312"/>
      <c r="H18" s="312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35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36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3" t="s">
        <v>1</v>
      </c>
      <c r="F27" s="313"/>
      <c r="G27" s="313"/>
      <c r="H27" s="31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37</v>
      </c>
      <c r="E30" s="35"/>
      <c r="F30" s="35"/>
      <c r="G30" s="35"/>
      <c r="H30" s="35"/>
      <c r="I30" s="35"/>
      <c r="J30" s="121">
        <f>ROUND(J121,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39</v>
      </c>
      <c r="G32" s="35"/>
      <c r="H32" s="35"/>
      <c r="I32" s="122" t="s">
        <v>38</v>
      </c>
      <c r="J32" s="122" t="s">
        <v>40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41</v>
      </c>
      <c r="E33" s="113" t="s">
        <v>42</v>
      </c>
      <c r="F33" s="124">
        <f>ROUND((SUM(BE121:BE206)),  2)</f>
        <v>0</v>
      </c>
      <c r="G33" s="35"/>
      <c r="H33" s="35"/>
      <c r="I33" s="125">
        <v>0.21</v>
      </c>
      <c r="J33" s="124">
        <f>ROUND(((SUM(BE121:BE206))*I33),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43</v>
      </c>
      <c r="F34" s="124">
        <f>ROUND((SUM(BF121:BF206)),  2)</f>
        <v>0</v>
      </c>
      <c r="G34" s="35"/>
      <c r="H34" s="35"/>
      <c r="I34" s="125">
        <v>0.15</v>
      </c>
      <c r="J34" s="124">
        <f>ROUND(((SUM(BF121:BF206))*I34),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44</v>
      </c>
      <c r="F35" s="124">
        <f>ROUND((SUM(BG121:BG206)),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45</v>
      </c>
      <c r="F36" s="124">
        <f>ROUND((SUM(BH121:BH206)),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ROUND((SUM(BI121:BI206)),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50</v>
      </c>
      <c r="E50" s="134"/>
      <c r="F50" s="134"/>
      <c r="G50" s="133" t="s">
        <v>51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52</v>
      </c>
      <c r="E61" s="136"/>
      <c r="F61" s="137" t="s">
        <v>53</v>
      </c>
      <c r="G61" s="135" t="s">
        <v>52</v>
      </c>
      <c r="H61" s="136"/>
      <c r="I61" s="136"/>
      <c r="J61" s="138" t="s">
        <v>53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54</v>
      </c>
      <c r="E65" s="139"/>
      <c r="F65" s="139"/>
      <c r="G65" s="133" t="s">
        <v>55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52</v>
      </c>
      <c r="E76" s="136"/>
      <c r="F76" s="137" t="s">
        <v>53</v>
      </c>
      <c r="G76" s="135" t="s">
        <v>52</v>
      </c>
      <c r="H76" s="136"/>
      <c r="I76" s="136"/>
      <c r="J76" s="138" t="s">
        <v>53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26.25" customHeight="1">
      <c r="A85" s="35"/>
      <c r="B85" s="36"/>
      <c r="C85" s="37"/>
      <c r="D85" s="37"/>
      <c r="E85" s="314" t="str">
        <f>E7</f>
        <v>Vratěnín-výstavba technické infrastruktury pro následnou výstavbu bytových a rodinných domů</v>
      </c>
      <c r="F85" s="315"/>
      <c r="G85" s="315"/>
      <c r="H85" s="31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6" t="str">
        <f>E9</f>
        <v>SO 08 - Vodovodní přípojky</v>
      </c>
      <c r="F87" s="316"/>
      <c r="G87" s="316"/>
      <c r="H87" s="31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8. 9. 2020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Vratěnín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Ing.Josef Novotný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J121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5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J122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112</v>
      </c>
      <c r="E98" s="157"/>
      <c r="F98" s="157"/>
      <c r="G98" s="157"/>
      <c r="H98" s="157"/>
      <c r="I98" s="157"/>
      <c r="J98" s="158">
        <f>J123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113</v>
      </c>
      <c r="E99" s="157"/>
      <c r="F99" s="157"/>
      <c r="G99" s="157"/>
      <c r="H99" s="157"/>
      <c r="I99" s="157"/>
      <c r="J99" s="158">
        <f>J183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115</v>
      </c>
      <c r="E100" s="157"/>
      <c r="F100" s="157"/>
      <c r="G100" s="157"/>
      <c r="H100" s="157"/>
      <c r="I100" s="157"/>
      <c r="J100" s="158">
        <f>J185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118</v>
      </c>
      <c r="E101" s="157"/>
      <c r="F101" s="157"/>
      <c r="G101" s="157"/>
      <c r="H101" s="157"/>
      <c r="I101" s="157"/>
      <c r="J101" s="158">
        <f>J205</f>
        <v>0</v>
      </c>
      <c r="K101" s="155"/>
      <c r="L101" s="159"/>
    </row>
    <row r="102" spans="1:31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31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24.95" customHeight="1">
      <c r="A108" s="35"/>
      <c r="B108" s="36"/>
      <c r="C108" s="24" t="s">
        <v>119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6.25" customHeight="1">
      <c r="A111" s="35"/>
      <c r="B111" s="36"/>
      <c r="C111" s="37"/>
      <c r="D111" s="37"/>
      <c r="E111" s="314" t="str">
        <f>E7</f>
        <v>Vratěnín-výstavba technické infrastruktury pro následnou výstavbu bytových a rodinných domů</v>
      </c>
      <c r="F111" s="315"/>
      <c r="G111" s="315"/>
      <c r="H111" s="315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104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266" t="str">
        <f>E9</f>
        <v>SO 08 - Vodovodní přípojky</v>
      </c>
      <c r="F113" s="316"/>
      <c r="G113" s="316"/>
      <c r="H113" s="31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20</v>
      </c>
      <c r="D115" s="37"/>
      <c r="E115" s="37"/>
      <c r="F115" s="28" t="str">
        <f>F12</f>
        <v xml:space="preserve"> </v>
      </c>
      <c r="G115" s="37"/>
      <c r="H115" s="37"/>
      <c r="I115" s="30" t="s">
        <v>22</v>
      </c>
      <c r="J115" s="67" t="str">
        <f>IF(J12="","",J12)</f>
        <v>8. 9. 2020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24</v>
      </c>
      <c r="D117" s="37"/>
      <c r="E117" s="37"/>
      <c r="F117" s="28" t="str">
        <f>E15</f>
        <v>Obec Vratěnín</v>
      </c>
      <c r="G117" s="37"/>
      <c r="H117" s="37"/>
      <c r="I117" s="30" t="s">
        <v>31</v>
      </c>
      <c r="J117" s="33" t="str">
        <f>E21</f>
        <v xml:space="preserve"> 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29</v>
      </c>
      <c r="D118" s="37"/>
      <c r="E118" s="37"/>
      <c r="F118" s="28" t="str">
        <f>IF(E18="","",E18)</f>
        <v>Vyplň údaj</v>
      </c>
      <c r="G118" s="37"/>
      <c r="H118" s="37"/>
      <c r="I118" s="30" t="s">
        <v>33</v>
      </c>
      <c r="J118" s="33" t="str">
        <f>E24</f>
        <v>Ing.Josef Novotný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0.3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11" customFormat="1" ht="29.25" customHeight="1">
      <c r="A120" s="160"/>
      <c r="B120" s="161"/>
      <c r="C120" s="162" t="s">
        <v>120</v>
      </c>
      <c r="D120" s="163" t="s">
        <v>62</v>
      </c>
      <c r="E120" s="163" t="s">
        <v>58</v>
      </c>
      <c r="F120" s="163" t="s">
        <v>59</v>
      </c>
      <c r="G120" s="163" t="s">
        <v>121</v>
      </c>
      <c r="H120" s="163" t="s">
        <v>122</v>
      </c>
      <c r="I120" s="163" t="s">
        <v>123</v>
      </c>
      <c r="J120" s="164" t="s">
        <v>108</v>
      </c>
      <c r="K120" s="165" t="s">
        <v>124</v>
      </c>
      <c r="L120" s="166"/>
      <c r="M120" s="76" t="s">
        <v>1</v>
      </c>
      <c r="N120" s="77" t="s">
        <v>41</v>
      </c>
      <c r="O120" s="77" t="s">
        <v>125</v>
      </c>
      <c r="P120" s="77" t="s">
        <v>126</v>
      </c>
      <c r="Q120" s="77" t="s">
        <v>127</v>
      </c>
      <c r="R120" s="77" t="s">
        <v>128</v>
      </c>
      <c r="S120" s="77" t="s">
        <v>129</v>
      </c>
      <c r="T120" s="78" t="s">
        <v>130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pans="1:65" s="2" customFormat="1" ht="22.9" customHeight="1">
      <c r="A121" s="35"/>
      <c r="B121" s="36"/>
      <c r="C121" s="83" t="s">
        <v>131</v>
      </c>
      <c r="D121" s="37"/>
      <c r="E121" s="37"/>
      <c r="F121" s="37"/>
      <c r="G121" s="37"/>
      <c r="H121" s="37"/>
      <c r="I121" s="37"/>
      <c r="J121" s="167">
        <f>BK121</f>
        <v>0</v>
      </c>
      <c r="K121" s="37"/>
      <c r="L121" s="40"/>
      <c r="M121" s="79"/>
      <c r="N121" s="168"/>
      <c r="O121" s="80"/>
      <c r="P121" s="169">
        <f>P122</f>
        <v>0</v>
      </c>
      <c r="Q121" s="80"/>
      <c r="R121" s="169">
        <f>R122</f>
        <v>37.060265219999998</v>
      </c>
      <c r="S121" s="80"/>
      <c r="T121" s="170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76</v>
      </c>
      <c r="AU121" s="18" t="s">
        <v>110</v>
      </c>
      <c r="BK121" s="171">
        <f>BK122</f>
        <v>0</v>
      </c>
    </row>
    <row r="122" spans="1:65" s="12" customFormat="1" ht="25.9" customHeight="1">
      <c r="B122" s="172"/>
      <c r="C122" s="173"/>
      <c r="D122" s="174" t="s">
        <v>76</v>
      </c>
      <c r="E122" s="175" t="s">
        <v>132</v>
      </c>
      <c r="F122" s="175" t="s">
        <v>133</v>
      </c>
      <c r="G122" s="173"/>
      <c r="H122" s="173"/>
      <c r="I122" s="176"/>
      <c r="J122" s="177">
        <f>BK122</f>
        <v>0</v>
      </c>
      <c r="K122" s="173"/>
      <c r="L122" s="178"/>
      <c r="M122" s="179"/>
      <c r="N122" s="180"/>
      <c r="O122" s="180"/>
      <c r="P122" s="181">
        <f>P123+P183+P185+P205</f>
        <v>0</v>
      </c>
      <c r="Q122" s="180"/>
      <c r="R122" s="181">
        <f>R123+R183+R185+R205</f>
        <v>37.060265219999998</v>
      </c>
      <c r="S122" s="180"/>
      <c r="T122" s="182">
        <f>T123+T183+T185+T205</f>
        <v>0</v>
      </c>
      <c r="AR122" s="183" t="s">
        <v>85</v>
      </c>
      <c r="AT122" s="184" t="s">
        <v>76</v>
      </c>
      <c r="AU122" s="184" t="s">
        <v>77</v>
      </c>
      <c r="AY122" s="183" t="s">
        <v>134</v>
      </c>
      <c r="BK122" s="185">
        <f>BK123+BK183+BK185+BK205</f>
        <v>0</v>
      </c>
    </row>
    <row r="123" spans="1:65" s="12" customFormat="1" ht="22.9" customHeight="1">
      <c r="B123" s="172"/>
      <c r="C123" s="173"/>
      <c r="D123" s="174" t="s">
        <v>76</v>
      </c>
      <c r="E123" s="186" t="s">
        <v>85</v>
      </c>
      <c r="F123" s="186" t="s">
        <v>135</v>
      </c>
      <c r="G123" s="173"/>
      <c r="H123" s="173"/>
      <c r="I123" s="176"/>
      <c r="J123" s="187">
        <f>BK123</f>
        <v>0</v>
      </c>
      <c r="K123" s="173"/>
      <c r="L123" s="178"/>
      <c r="M123" s="179"/>
      <c r="N123" s="180"/>
      <c r="O123" s="180"/>
      <c r="P123" s="181">
        <f>SUM(P124:P182)</f>
        <v>0</v>
      </c>
      <c r="Q123" s="180"/>
      <c r="R123" s="181">
        <f>SUM(R124:R182)</f>
        <v>32.653189999999995</v>
      </c>
      <c r="S123" s="180"/>
      <c r="T123" s="182">
        <f>SUM(T124:T182)</f>
        <v>0</v>
      </c>
      <c r="AR123" s="183" t="s">
        <v>85</v>
      </c>
      <c r="AT123" s="184" t="s">
        <v>76</v>
      </c>
      <c r="AU123" s="184" t="s">
        <v>85</v>
      </c>
      <c r="AY123" s="183" t="s">
        <v>134</v>
      </c>
      <c r="BK123" s="185">
        <f>SUM(BK124:BK182)</f>
        <v>0</v>
      </c>
    </row>
    <row r="124" spans="1:65" s="2" customFormat="1" ht="21.75" customHeight="1">
      <c r="A124" s="35"/>
      <c r="B124" s="36"/>
      <c r="C124" s="188" t="s">
        <v>85</v>
      </c>
      <c r="D124" s="188" t="s">
        <v>136</v>
      </c>
      <c r="E124" s="189" t="s">
        <v>148</v>
      </c>
      <c r="F124" s="190" t="s">
        <v>149</v>
      </c>
      <c r="G124" s="191" t="s">
        <v>150</v>
      </c>
      <c r="H124" s="192">
        <v>4</v>
      </c>
      <c r="I124" s="193"/>
      <c r="J124" s="194">
        <f>ROUND(I124*H124,2)</f>
        <v>0</v>
      </c>
      <c r="K124" s="195"/>
      <c r="L124" s="40"/>
      <c r="M124" s="196" t="s">
        <v>1</v>
      </c>
      <c r="N124" s="197" t="s">
        <v>42</v>
      </c>
      <c r="O124" s="72"/>
      <c r="P124" s="198">
        <f>O124*H124</f>
        <v>0</v>
      </c>
      <c r="Q124" s="198">
        <v>8.6800000000000002E-3</v>
      </c>
      <c r="R124" s="198">
        <f>Q124*H124</f>
        <v>3.4720000000000001E-2</v>
      </c>
      <c r="S124" s="198">
        <v>0</v>
      </c>
      <c r="T124" s="19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0" t="s">
        <v>140</v>
      </c>
      <c r="AT124" s="200" t="s">
        <v>136</v>
      </c>
      <c r="AU124" s="200" t="s">
        <v>87</v>
      </c>
      <c r="AY124" s="18" t="s">
        <v>134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8" t="s">
        <v>85</v>
      </c>
      <c r="BK124" s="201">
        <f>ROUND(I124*H124,2)</f>
        <v>0</v>
      </c>
      <c r="BL124" s="18" t="s">
        <v>140</v>
      </c>
      <c r="BM124" s="200" t="s">
        <v>1120</v>
      </c>
    </row>
    <row r="125" spans="1:65" s="13" customFormat="1" ht="11.25">
      <c r="B125" s="202"/>
      <c r="C125" s="203"/>
      <c r="D125" s="204" t="s">
        <v>142</v>
      </c>
      <c r="E125" s="205" t="s">
        <v>1</v>
      </c>
      <c r="F125" s="206" t="s">
        <v>1121</v>
      </c>
      <c r="G125" s="203"/>
      <c r="H125" s="207">
        <v>4</v>
      </c>
      <c r="I125" s="208"/>
      <c r="J125" s="203"/>
      <c r="K125" s="203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142</v>
      </c>
      <c r="AU125" s="213" t="s">
        <v>87</v>
      </c>
      <c r="AV125" s="13" t="s">
        <v>87</v>
      </c>
      <c r="AW125" s="13" t="s">
        <v>32</v>
      </c>
      <c r="AX125" s="13" t="s">
        <v>85</v>
      </c>
      <c r="AY125" s="213" t="s">
        <v>134</v>
      </c>
    </row>
    <row r="126" spans="1:65" s="2" customFormat="1" ht="21.75" customHeight="1">
      <c r="A126" s="35"/>
      <c r="B126" s="36"/>
      <c r="C126" s="188" t="s">
        <v>87</v>
      </c>
      <c r="D126" s="188" t="s">
        <v>136</v>
      </c>
      <c r="E126" s="189" t="s">
        <v>153</v>
      </c>
      <c r="F126" s="190" t="s">
        <v>154</v>
      </c>
      <c r="G126" s="191" t="s">
        <v>150</v>
      </c>
      <c r="H126" s="192">
        <v>13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42</v>
      </c>
      <c r="O126" s="72"/>
      <c r="P126" s="198">
        <f>O126*H126</f>
        <v>0</v>
      </c>
      <c r="Q126" s="198">
        <v>1.269E-2</v>
      </c>
      <c r="R126" s="198">
        <f>Q126*H126</f>
        <v>0.16497000000000001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140</v>
      </c>
      <c r="AT126" s="200" t="s">
        <v>136</v>
      </c>
      <c r="AU126" s="200" t="s">
        <v>87</v>
      </c>
      <c r="AY126" s="18" t="s">
        <v>134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85</v>
      </c>
      <c r="BK126" s="201">
        <f>ROUND(I126*H126,2)</f>
        <v>0</v>
      </c>
      <c r="BL126" s="18" t="s">
        <v>140</v>
      </c>
      <c r="BM126" s="200" t="s">
        <v>1122</v>
      </c>
    </row>
    <row r="127" spans="1:65" s="13" customFormat="1" ht="11.25">
      <c r="B127" s="202"/>
      <c r="C127" s="203"/>
      <c r="D127" s="204" t="s">
        <v>142</v>
      </c>
      <c r="E127" s="205" t="s">
        <v>1</v>
      </c>
      <c r="F127" s="206" t="s">
        <v>1123</v>
      </c>
      <c r="G127" s="203"/>
      <c r="H127" s="207">
        <v>9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142</v>
      </c>
      <c r="AU127" s="213" t="s">
        <v>87</v>
      </c>
      <c r="AV127" s="13" t="s">
        <v>87</v>
      </c>
      <c r="AW127" s="13" t="s">
        <v>32</v>
      </c>
      <c r="AX127" s="13" t="s">
        <v>77</v>
      </c>
      <c r="AY127" s="213" t="s">
        <v>134</v>
      </c>
    </row>
    <row r="128" spans="1:65" s="13" customFormat="1" ht="11.25">
      <c r="B128" s="202"/>
      <c r="C128" s="203"/>
      <c r="D128" s="204" t="s">
        <v>142</v>
      </c>
      <c r="E128" s="205" t="s">
        <v>1</v>
      </c>
      <c r="F128" s="206" t="s">
        <v>1124</v>
      </c>
      <c r="G128" s="203"/>
      <c r="H128" s="207">
        <v>4</v>
      </c>
      <c r="I128" s="208"/>
      <c r="J128" s="203"/>
      <c r="K128" s="203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142</v>
      </c>
      <c r="AU128" s="213" t="s">
        <v>87</v>
      </c>
      <c r="AV128" s="13" t="s">
        <v>87</v>
      </c>
      <c r="AW128" s="13" t="s">
        <v>32</v>
      </c>
      <c r="AX128" s="13" t="s">
        <v>77</v>
      </c>
      <c r="AY128" s="213" t="s">
        <v>134</v>
      </c>
    </row>
    <row r="129" spans="1:65" s="14" customFormat="1" ht="11.25">
      <c r="B129" s="214"/>
      <c r="C129" s="215"/>
      <c r="D129" s="204" t="s">
        <v>142</v>
      </c>
      <c r="E129" s="216" t="s">
        <v>1</v>
      </c>
      <c r="F129" s="217" t="s">
        <v>158</v>
      </c>
      <c r="G129" s="215"/>
      <c r="H129" s="218">
        <v>13</v>
      </c>
      <c r="I129" s="219"/>
      <c r="J129" s="215"/>
      <c r="K129" s="215"/>
      <c r="L129" s="220"/>
      <c r="M129" s="221"/>
      <c r="N129" s="222"/>
      <c r="O129" s="222"/>
      <c r="P129" s="222"/>
      <c r="Q129" s="222"/>
      <c r="R129" s="222"/>
      <c r="S129" s="222"/>
      <c r="T129" s="223"/>
      <c r="AT129" s="224" t="s">
        <v>142</v>
      </c>
      <c r="AU129" s="224" t="s">
        <v>87</v>
      </c>
      <c r="AV129" s="14" t="s">
        <v>140</v>
      </c>
      <c r="AW129" s="14" t="s">
        <v>32</v>
      </c>
      <c r="AX129" s="14" t="s">
        <v>85</v>
      </c>
      <c r="AY129" s="224" t="s">
        <v>134</v>
      </c>
    </row>
    <row r="130" spans="1:65" s="2" customFormat="1" ht="21.75" customHeight="1">
      <c r="A130" s="35"/>
      <c r="B130" s="36"/>
      <c r="C130" s="188" t="s">
        <v>147</v>
      </c>
      <c r="D130" s="188" t="s">
        <v>136</v>
      </c>
      <c r="E130" s="189" t="s">
        <v>160</v>
      </c>
      <c r="F130" s="190" t="s">
        <v>161</v>
      </c>
      <c r="G130" s="191" t="s">
        <v>150</v>
      </c>
      <c r="H130" s="192">
        <v>5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42</v>
      </c>
      <c r="O130" s="72"/>
      <c r="P130" s="198">
        <f>O130*H130</f>
        <v>0</v>
      </c>
      <c r="Q130" s="198">
        <v>3.6900000000000002E-2</v>
      </c>
      <c r="R130" s="198">
        <f>Q130*H130</f>
        <v>0.1845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140</v>
      </c>
      <c r="AT130" s="200" t="s">
        <v>136</v>
      </c>
      <c r="AU130" s="200" t="s">
        <v>87</v>
      </c>
      <c r="AY130" s="18" t="s">
        <v>134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85</v>
      </c>
      <c r="BK130" s="201">
        <f>ROUND(I130*H130,2)</f>
        <v>0</v>
      </c>
      <c r="BL130" s="18" t="s">
        <v>140</v>
      </c>
      <c r="BM130" s="200" t="s">
        <v>1125</v>
      </c>
    </row>
    <row r="131" spans="1:65" s="13" customFormat="1" ht="11.25">
      <c r="B131" s="202"/>
      <c r="C131" s="203"/>
      <c r="D131" s="204" t="s">
        <v>142</v>
      </c>
      <c r="E131" s="205" t="s">
        <v>1</v>
      </c>
      <c r="F131" s="206" t="s">
        <v>1126</v>
      </c>
      <c r="G131" s="203"/>
      <c r="H131" s="207">
        <v>5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142</v>
      </c>
      <c r="AU131" s="213" t="s">
        <v>87</v>
      </c>
      <c r="AV131" s="13" t="s">
        <v>87</v>
      </c>
      <c r="AW131" s="13" t="s">
        <v>32</v>
      </c>
      <c r="AX131" s="13" t="s">
        <v>85</v>
      </c>
      <c r="AY131" s="213" t="s">
        <v>134</v>
      </c>
    </row>
    <row r="132" spans="1:65" s="2" customFormat="1" ht="21.75" customHeight="1">
      <c r="A132" s="35"/>
      <c r="B132" s="36"/>
      <c r="C132" s="188" t="s">
        <v>140</v>
      </c>
      <c r="D132" s="188" t="s">
        <v>136</v>
      </c>
      <c r="E132" s="189" t="s">
        <v>542</v>
      </c>
      <c r="F132" s="190" t="s">
        <v>543</v>
      </c>
      <c r="G132" s="191" t="s">
        <v>139</v>
      </c>
      <c r="H132" s="192">
        <v>50.04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42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140</v>
      </c>
      <c r="AT132" s="200" t="s">
        <v>136</v>
      </c>
      <c r="AU132" s="200" t="s">
        <v>87</v>
      </c>
      <c r="AY132" s="18" t="s">
        <v>134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85</v>
      </c>
      <c r="BK132" s="201">
        <f>ROUND(I132*H132,2)</f>
        <v>0</v>
      </c>
      <c r="BL132" s="18" t="s">
        <v>140</v>
      </c>
      <c r="BM132" s="200" t="s">
        <v>1127</v>
      </c>
    </row>
    <row r="133" spans="1:65" s="13" customFormat="1" ht="11.25">
      <c r="B133" s="202"/>
      <c r="C133" s="203"/>
      <c r="D133" s="204" t="s">
        <v>142</v>
      </c>
      <c r="E133" s="205" t="s">
        <v>1</v>
      </c>
      <c r="F133" s="206" t="s">
        <v>1128</v>
      </c>
      <c r="G133" s="203"/>
      <c r="H133" s="207">
        <v>50.04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142</v>
      </c>
      <c r="AU133" s="213" t="s">
        <v>87</v>
      </c>
      <c r="AV133" s="13" t="s">
        <v>87</v>
      </c>
      <c r="AW133" s="13" t="s">
        <v>32</v>
      </c>
      <c r="AX133" s="13" t="s">
        <v>85</v>
      </c>
      <c r="AY133" s="213" t="s">
        <v>134</v>
      </c>
    </row>
    <row r="134" spans="1:65" s="2" customFormat="1" ht="33" customHeight="1">
      <c r="A134" s="35"/>
      <c r="B134" s="36"/>
      <c r="C134" s="188" t="s">
        <v>159</v>
      </c>
      <c r="D134" s="188" t="s">
        <v>136</v>
      </c>
      <c r="E134" s="189" t="s">
        <v>1129</v>
      </c>
      <c r="F134" s="190" t="s">
        <v>1130</v>
      </c>
      <c r="G134" s="191" t="s">
        <v>168</v>
      </c>
      <c r="H134" s="192">
        <v>58.527999999999999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42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140</v>
      </c>
      <c r="AT134" s="200" t="s">
        <v>136</v>
      </c>
      <c r="AU134" s="200" t="s">
        <v>87</v>
      </c>
      <c r="AY134" s="18" t="s">
        <v>134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85</v>
      </c>
      <c r="BK134" s="201">
        <f>ROUND(I134*H134,2)</f>
        <v>0</v>
      </c>
      <c r="BL134" s="18" t="s">
        <v>140</v>
      </c>
      <c r="BM134" s="200" t="s">
        <v>1131</v>
      </c>
    </row>
    <row r="135" spans="1:65" s="16" customFormat="1" ht="11.25">
      <c r="B135" s="236"/>
      <c r="C135" s="237"/>
      <c r="D135" s="204" t="s">
        <v>142</v>
      </c>
      <c r="E135" s="238" t="s">
        <v>1</v>
      </c>
      <c r="F135" s="239" t="s">
        <v>1132</v>
      </c>
      <c r="G135" s="237"/>
      <c r="H135" s="238" t="s">
        <v>1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AT135" s="245" t="s">
        <v>142</v>
      </c>
      <c r="AU135" s="245" t="s">
        <v>87</v>
      </c>
      <c r="AV135" s="16" t="s">
        <v>85</v>
      </c>
      <c r="AW135" s="16" t="s">
        <v>32</v>
      </c>
      <c r="AX135" s="16" t="s">
        <v>77</v>
      </c>
      <c r="AY135" s="245" t="s">
        <v>134</v>
      </c>
    </row>
    <row r="136" spans="1:65" s="13" customFormat="1" ht="11.25">
      <c r="B136" s="202"/>
      <c r="C136" s="203"/>
      <c r="D136" s="204" t="s">
        <v>142</v>
      </c>
      <c r="E136" s="205" t="s">
        <v>1</v>
      </c>
      <c r="F136" s="206" t="s">
        <v>1133</v>
      </c>
      <c r="G136" s="203"/>
      <c r="H136" s="207">
        <v>30.297999999999998</v>
      </c>
      <c r="I136" s="208"/>
      <c r="J136" s="203"/>
      <c r="K136" s="203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142</v>
      </c>
      <c r="AU136" s="213" t="s">
        <v>87</v>
      </c>
      <c r="AV136" s="13" t="s">
        <v>87</v>
      </c>
      <c r="AW136" s="13" t="s">
        <v>32</v>
      </c>
      <c r="AX136" s="13" t="s">
        <v>77</v>
      </c>
      <c r="AY136" s="213" t="s">
        <v>134</v>
      </c>
    </row>
    <row r="137" spans="1:65" s="13" customFormat="1" ht="11.25">
      <c r="B137" s="202"/>
      <c r="C137" s="203"/>
      <c r="D137" s="204" t="s">
        <v>142</v>
      </c>
      <c r="E137" s="205" t="s">
        <v>1</v>
      </c>
      <c r="F137" s="206" t="s">
        <v>1134</v>
      </c>
      <c r="G137" s="203"/>
      <c r="H137" s="207">
        <v>2.907</v>
      </c>
      <c r="I137" s="208"/>
      <c r="J137" s="203"/>
      <c r="K137" s="203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142</v>
      </c>
      <c r="AU137" s="213" t="s">
        <v>87</v>
      </c>
      <c r="AV137" s="13" t="s">
        <v>87</v>
      </c>
      <c r="AW137" s="13" t="s">
        <v>32</v>
      </c>
      <c r="AX137" s="13" t="s">
        <v>77</v>
      </c>
      <c r="AY137" s="213" t="s">
        <v>134</v>
      </c>
    </row>
    <row r="138" spans="1:65" s="13" customFormat="1" ht="11.25">
      <c r="B138" s="202"/>
      <c r="C138" s="203"/>
      <c r="D138" s="204" t="s">
        <v>142</v>
      </c>
      <c r="E138" s="205" t="s">
        <v>1</v>
      </c>
      <c r="F138" s="206" t="s">
        <v>1135</v>
      </c>
      <c r="G138" s="203"/>
      <c r="H138" s="207">
        <v>26.544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142</v>
      </c>
      <c r="AU138" s="213" t="s">
        <v>87</v>
      </c>
      <c r="AV138" s="13" t="s">
        <v>87</v>
      </c>
      <c r="AW138" s="13" t="s">
        <v>32</v>
      </c>
      <c r="AX138" s="13" t="s">
        <v>77</v>
      </c>
      <c r="AY138" s="213" t="s">
        <v>134</v>
      </c>
    </row>
    <row r="139" spans="1:65" s="13" customFormat="1" ht="22.5">
      <c r="B139" s="202"/>
      <c r="C139" s="203"/>
      <c r="D139" s="204" t="s">
        <v>142</v>
      </c>
      <c r="E139" s="205" t="s">
        <v>1</v>
      </c>
      <c r="F139" s="206" t="s">
        <v>1136</v>
      </c>
      <c r="G139" s="203"/>
      <c r="H139" s="207">
        <v>13.416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142</v>
      </c>
      <c r="AU139" s="213" t="s">
        <v>87</v>
      </c>
      <c r="AV139" s="13" t="s">
        <v>87</v>
      </c>
      <c r="AW139" s="13" t="s">
        <v>32</v>
      </c>
      <c r="AX139" s="13" t="s">
        <v>77</v>
      </c>
      <c r="AY139" s="213" t="s">
        <v>134</v>
      </c>
    </row>
    <row r="140" spans="1:65" s="15" customFormat="1" ht="11.25">
      <c r="B140" s="225"/>
      <c r="C140" s="226"/>
      <c r="D140" s="204" t="s">
        <v>142</v>
      </c>
      <c r="E140" s="227" t="s">
        <v>1</v>
      </c>
      <c r="F140" s="228" t="s">
        <v>176</v>
      </c>
      <c r="G140" s="226"/>
      <c r="H140" s="229">
        <v>73.164999999999992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AT140" s="235" t="s">
        <v>142</v>
      </c>
      <c r="AU140" s="235" t="s">
        <v>87</v>
      </c>
      <c r="AV140" s="15" t="s">
        <v>147</v>
      </c>
      <c r="AW140" s="15" t="s">
        <v>32</v>
      </c>
      <c r="AX140" s="15" t="s">
        <v>77</v>
      </c>
      <c r="AY140" s="235" t="s">
        <v>134</v>
      </c>
    </row>
    <row r="141" spans="1:65" s="13" customFormat="1" ht="11.25">
      <c r="B141" s="202"/>
      <c r="C141" s="203"/>
      <c r="D141" s="204" t="s">
        <v>142</v>
      </c>
      <c r="E141" s="205" t="s">
        <v>1</v>
      </c>
      <c r="F141" s="206" t="s">
        <v>1137</v>
      </c>
      <c r="G141" s="203"/>
      <c r="H141" s="207">
        <v>58.527999999999999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142</v>
      </c>
      <c r="AU141" s="213" t="s">
        <v>87</v>
      </c>
      <c r="AV141" s="13" t="s">
        <v>87</v>
      </c>
      <c r="AW141" s="13" t="s">
        <v>32</v>
      </c>
      <c r="AX141" s="13" t="s">
        <v>85</v>
      </c>
      <c r="AY141" s="213" t="s">
        <v>134</v>
      </c>
    </row>
    <row r="142" spans="1:65" s="2" customFormat="1" ht="33" customHeight="1">
      <c r="A142" s="35"/>
      <c r="B142" s="36"/>
      <c r="C142" s="188" t="s">
        <v>165</v>
      </c>
      <c r="D142" s="188" t="s">
        <v>136</v>
      </c>
      <c r="E142" s="189" t="s">
        <v>1138</v>
      </c>
      <c r="F142" s="190" t="s">
        <v>1139</v>
      </c>
      <c r="G142" s="191" t="s">
        <v>168</v>
      </c>
      <c r="H142" s="192">
        <v>14.632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42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140</v>
      </c>
      <c r="AT142" s="200" t="s">
        <v>136</v>
      </c>
      <c r="AU142" s="200" t="s">
        <v>87</v>
      </c>
      <c r="AY142" s="18" t="s">
        <v>134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85</v>
      </c>
      <c r="BK142" s="201">
        <f>ROUND(I142*H142,2)</f>
        <v>0</v>
      </c>
      <c r="BL142" s="18" t="s">
        <v>140</v>
      </c>
      <c r="BM142" s="200" t="s">
        <v>1140</v>
      </c>
    </row>
    <row r="143" spans="1:65" s="13" customFormat="1" ht="11.25">
      <c r="B143" s="202"/>
      <c r="C143" s="203"/>
      <c r="D143" s="204" t="s">
        <v>142</v>
      </c>
      <c r="E143" s="205" t="s">
        <v>1</v>
      </c>
      <c r="F143" s="206" t="s">
        <v>1141</v>
      </c>
      <c r="G143" s="203"/>
      <c r="H143" s="207">
        <v>14.632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142</v>
      </c>
      <c r="AU143" s="213" t="s">
        <v>87</v>
      </c>
      <c r="AV143" s="13" t="s">
        <v>87</v>
      </c>
      <c r="AW143" s="13" t="s">
        <v>32</v>
      </c>
      <c r="AX143" s="13" t="s">
        <v>85</v>
      </c>
      <c r="AY143" s="213" t="s">
        <v>134</v>
      </c>
    </row>
    <row r="144" spans="1:65" s="2" customFormat="1" ht="21.75" customHeight="1">
      <c r="A144" s="35"/>
      <c r="B144" s="36"/>
      <c r="C144" s="188" t="s">
        <v>178</v>
      </c>
      <c r="D144" s="188" t="s">
        <v>136</v>
      </c>
      <c r="E144" s="189" t="s">
        <v>195</v>
      </c>
      <c r="F144" s="190" t="s">
        <v>196</v>
      </c>
      <c r="G144" s="191" t="s">
        <v>168</v>
      </c>
      <c r="H144" s="192">
        <v>45.398000000000003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42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140</v>
      </c>
      <c r="AT144" s="200" t="s">
        <v>136</v>
      </c>
      <c r="AU144" s="200" t="s">
        <v>87</v>
      </c>
      <c r="AY144" s="18" t="s">
        <v>134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85</v>
      </c>
      <c r="BK144" s="201">
        <f>ROUND(I144*H144,2)</f>
        <v>0</v>
      </c>
      <c r="BL144" s="18" t="s">
        <v>140</v>
      </c>
      <c r="BM144" s="200" t="s">
        <v>1142</v>
      </c>
    </row>
    <row r="145" spans="1:65" s="13" customFormat="1" ht="11.25">
      <c r="B145" s="202"/>
      <c r="C145" s="203"/>
      <c r="D145" s="204" t="s">
        <v>142</v>
      </c>
      <c r="E145" s="205" t="s">
        <v>1</v>
      </c>
      <c r="F145" s="206" t="s">
        <v>1143</v>
      </c>
      <c r="G145" s="203"/>
      <c r="H145" s="207">
        <v>45.398000000000003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142</v>
      </c>
      <c r="AU145" s="213" t="s">
        <v>87</v>
      </c>
      <c r="AV145" s="13" t="s">
        <v>87</v>
      </c>
      <c r="AW145" s="13" t="s">
        <v>32</v>
      </c>
      <c r="AX145" s="13" t="s">
        <v>85</v>
      </c>
      <c r="AY145" s="213" t="s">
        <v>134</v>
      </c>
    </row>
    <row r="146" spans="1:65" s="2" customFormat="1" ht="21.75" customHeight="1">
      <c r="A146" s="35"/>
      <c r="B146" s="36"/>
      <c r="C146" s="188" t="s">
        <v>184</v>
      </c>
      <c r="D146" s="188" t="s">
        <v>136</v>
      </c>
      <c r="E146" s="189" t="s">
        <v>209</v>
      </c>
      <c r="F146" s="190" t="s">
        <v>210</v>
      </c>
      <c r="G146" s="191" t="s">
        <v>168</v>
      </c>
      <c r="H146" s="192">
        <v>18.640999999999998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42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140</v>
      </c>
      <c r="AT146" s="200" t="s">
        <v>136</v>
      </c>
      <c r="AU146" s="200" t="s">
        <v>87</v>
      </c>
      <c r="AY146" s="18" t="s">
        <v>134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85</v>
      </c>
      <c r="BK146" s="201">
        <f>ROUND(I146*H146,2)</f>
        <v>0</v>
      </c>
      <c r="BL146" s="18" t="s">
        <v>140</v>
      </c>
      <c r="BM146" s="200" t="s">
        <v>1144</v>
      </c>
    </row>
    <row r="147" spans="1:65" s="13" customFormat="1" ht="11.25">
      <c r="B147" s="202"/>
      <c r="C147" s="203"/>
      <c r="D147" s="204" t="s">
        <v>142</v>
      </c>
      <c r="E147" s="205" t="s">
        <v>1</v>
      </c>
      <c r="F147" s="206" t="s">
        <v>1145</v>
      </c>
      <c r="G147" s="203"/>
      <c r="H147" s="207">
        <v>18.640999999999998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142</v>
      </c>
      <c r="AU147" s="213" t="s">
        <v>87</v>
      </c>
      <c r="AV147" s="13" t="s">
        <v>87</v>
      </c>
      <c r="AW147" s="13" t="s">
        <v>32</v>
      </c>
      <c r="AX147" s="13" t="s">
        <v>85</v>
      </c>
      <c r="AY147" s="213" t="s">
        <v>134</v>
      </c>
    </row>
    <row r="148" spans="1:65" s="2" customFormat="1" ht="33" customHeight="1">
      <c r="A148" s="35"/>
      <c r="B148" s="36"/>
      <c r="C148" s="188" t="s">
        <v>189</v>
      </c>
      <c r="D148" s="188" t="s">
        <v>136</v>
      </c>
      <c r="E148" s="189" t="s">
        <v>214</v>
      </c>
      <c r="F148" s="190" t="s">
        <v>215</v>
      </c>
      <c r="G148" s="191" t="s">
        <v>168</v>
      </c>
      <c r="H148" s="192">
        <v>15.56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42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140</v>
      </c>
      <c r="AT148" s="200" t="s">
        <v>136</v>
      </c>
      <c r="AU148" s="200" t="s">
        <v>87</v>
      </c>
      <c r="AY148" s="18" t="s">
        <v>134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85</v>
      </c>
      <c r="BK148" s="201">
        <f>ROUND(I148*H148,2)</f>
        <v>0</v>
      </c>
      <c r="BL148" s="18" t="s">
        <v>140</v>
      </c>
      <c r="BM148" s="200" t="s">
        <v>1146</v>
      </c>
    </row>
    <row r="149" spans="1:65" s="13" customFormat="1" ht="11.25">
      <c r="B149" s="202"/>
      <c r="C149" s="203"/>
      <c r="D149" s="204" t="s">
        <v>142</v>
      </c>
      <c r="E149" s="205" t="s">
        <v>1</v>
      </c>
      <c r="F149" s="206" t="s">
        <v>1147</v>
      </c>
      <c r="G149" s="203"/>
      <c r="H149" s="207">
        <v>4.0730000000000004</v>
      </c>
      <c r="I149" s="208"/>
      <c r="J149" s="203"/>
      <c r="K149" s="203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142</v>
      </c>
      <c r="AU149" s="213" t="s">
        <v>87</v>
      </c>
      <c r="AV149" s="13" t="s">
        <v>87</v>
      </c>
      <c r="AW149" s="13" t="s">
        <v>32</v>
      </c>
      <c r="AX149" s="13" t="s">
        <v>77</v>
      </c>
      <c r="AY149" s="213" t="s">
        <v>134</v>
      </c>
    </row>
    <row r="150" spans="1:65" s="13" customFormat="1" ht="11.25">
      <c r="B150" s="202"/>
      <c r="C150" s="203"/>
      <c r="D150" s="204" t="s">
        <v>142</v>
      </c>
      <c r="E150" s="205" t="s">
        <v>1</v>
      </c>
      <c r="F150" s="206" t="s">
        <v>1148</v>
      </c>
      <c r="G150" s="203"/>
      <c r="H150" s="207">
        <v>15.378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142</v>
      </c>
      <c r="AU150" s="213" t="s">
        <v>87</v>
      </c>
      <c r="AV150" s="13" t="s">
        <v>87</v>
      </c>
      <c r="AW150" s="13" t="s">
        <v>32</v>
      </c>
      <c r="AX150" s="13" t="s">
        <v>77</v>
      </c>
      <c r="AY150" s="213" t="s">
        <v>134</v>
      </c>
    </row>
    <row r="151" spans="1:65" s="15" customFormat="1" ht="11.25">
      <c r="B151" s="225"/>
      <c r="C151" s="226"/>
      <c r="D151" s="204" t="s">
        <v>142</v>
      </c>
      <c r="E151" s="227" t="s">
        <v>1</v>
      </c>
      <c r="F151" s="228" t="s">
        <v>176</v>
      </c>
      <c r="G151" s="226"/>
      <c r="H151" s="229">
        <v>19.451000000000001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AT151" s="235" t="s">
        <v>142</v>
      </c>
      <c r="AU151" s="235" t="s">
        <v>87</v>
      </c>
      <c r="AV151" s="15" t="s">
        <v>147</v>
      </c>
      <c r="AW151" s="15" t="s">
        <v>32</v>
      </c>
      <c r="AX151" s="15" t="s">
        <v>77</v>
      </c>
      <c r="AY151" s="235" t="s">
        <v>134</v>
      </c>
    </row>
    <row r="152" spans="1:65" s="13" customFormat="1" ht="11.25">
      <c r="B152" s="202"/>
      <c r="C152" s="203"/>
      <c r="D152" s="204" t="s">
        <v>142</v>
      </c>
      <c r="E152" s="205" t="s">
        <v>1</v>
      </c>
      <c r="F152" s="206" t="s">
        <v>1149</v>
      </c>
      <c r="G152" s="203"/>
      <c r="H152" s="207">
        <v>15.56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142</v>
      </c>
      <c r="AU152" s="213" t="s">
        <v>87</v>
      </c>
      <c r="AV152" s="13" t="s">
        <v>87</v>
      </c>
      <c r="AW152" s="13" t="s">
        <v>32</v>
      </c>
      <c r="AX152" s="13" t="s">
        <v>85</v>
      </c>
      <c r="AY152" s="213" t="s">
        <v>134</v>
      </c>
    </row>
    <row r="153" spans="1:65" s="2" customFormat="1" ht="33" customHeight="1">
      <c r="A153" s="35"/>
      <c r="B153" s="36"/>
      <c r="C153" s="188" t="s">
        <v>194</v>
      </c>
      <c r="D153" s="188" t="s">
        <v>136</v>
      </c>
      <c r="E153" s="189" t="s">
        <v>226</v>
      </c>
      <c r="F153" s="190" t="s">
        <v>227</v>
      </c>
      <c r="G153" s="191" t="s">
        <v>168</v>
      </c>
      <c r="H153" s="192">
        <v>77.5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42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140</v>
      </c>
      <c r="AT153" s="200" t="s">
        <v>136</v>
      </c>
      <c r="AU153" s="200" t="s">
        <v>87</v>
      </c>
      <c r="AY153" s="18" t="s">
        <v>134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85</v>
      </c>
      <c r="BK153" s="201">
        <f>ROUND(I153*H153,2)</f>
        <v>0</v>
      </c>
      <c r="BL153" s="18" t="s">
        <v>140</v>
      </c>
      <c r="BM153" s="200" t="s">
        <v>1150</v>
      </c>
    </row>
    <row r="154" spans="1:65" s="13" customFormat="1" ht="11.25">
      <c r="B154" s="202"/>
      <c r="C154" s="203"/>
      <c r="D154" s="204" t="s">
        <v>142</v>
      </c>
      <c r="E154" s="205" t="s">
        <v>1</v>
      </c>
      <c r="F154" s="206" t="s">
        <v>1151</v>
      </c>
      <c r="G154" s="203"/>
      <c r="H154" s="207">
        <v>77.5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142</v>
      </c>
      <c r="AU154" s="213" t="s">
        <v>87</v>
      </c>
      <c r="AV154" s="13" t="s">
        <v>87</v>
      </c>
      <c r="AW154" s="13" t="s">
        <v>32</v>
      </c>
      <c r="AX154" s="13" t="s">
        <v>85</v>
      </c>
      <c r="AY154" s="213" t="s">
        <v>134</v>
      </c>
    </row>
    <row r="155" spans="1:65" s="2" customFormat="1" ht="33" customHeight="1">
      <c r="A155" s="35"/>
      <c r="B155" s="36"/>
      <c r="C155" s="188" t="s">
        <v>199</v>
      </c>
      <c r="D155" s="188" t="s">
        <v>136</v>
      </c>
      <c r="E155" s="189" t="s">
        <v>231</v>
      </c>
      <c r="F155" s="190" t="s">
        <v>232</v>
      </c>
      <c r="G155" s="191" t="s">
        <v>168</v>
      </c>
      <c r="H155" s="192">
        <v>3.89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42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140</v>
      </c>
      <c r="AT155" s="200" t="s">
        <v>136</v>
      </c>
      <c r="AU155" s="200" t="s">
        <v>87</v>
      </c>
      <c r="AY155" s="18" t="s">
        <v>134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85</v>
      </c>
      <c r="BK155" s="201">
        <f>ROUND(I155*H155,2)</f>
        <v>0</v>
      </c>
      <c r="BL155" s="18" t="s">
        <v>140</v>
      </c>
      <c r="BM155" s="200" t="s">
        <v>1152</v>
      </c>
    </row>
    <row r="156" spans="1:65" s="13" customFormat="1" ht="11.25">
      <c r="B156" s="202"/>
      <c r="C156" s="203"/>
      <c r="D156" s="204" t="s">
        <v>142</v>
      </c>
      <c r="E156" s="205" t="s">
        <v>1</v>
      </c>
      <c r="F156" s="206" t="s">
        <v>1153</v>
      </c>
      <c r="G156" s="203"/>
      <c r="H156" s="207">
        <v>3.89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142</v>
      </c>
      <c r="AU156" s="213" t="s">
        <v>87</v>
      </c>
      <c r="AV156" s="13" t="s">
        <v>87</v>
      </c>
      <c r="AW156" s="13" t="s">
        <v>32</v>
      </c>
      <c r="AX156" s="13" t="s">
        <v>85</v>
      </c>
      <c r="AY156" s="213" t="s">
        <v>134</v>
      </c>
    </row>
    <row r="157" spans="1:65" s="2" customFormat="1" ht="33" customHeight="1">
      <c r="A157" s="35"/>
      <c r="B157" s="36"/>
      <c r="C157" s="188" t="s">
        <v>204</v>
      </c>
      <c r="D157" s="188" t="s">
        <v>136</v>
      </c>
      <c r="E157" s="189" t="s">
        <v>236</v>
      </c>
      <c r="F157" s="190" t="s">
        <v>237</v>
      </c>
      <c r="G157" s="191" t="s">
        <v>168</v>
      </c>
      <c r="H157" s="192">
        <v>19.5</v>
      </c>
      <c r="I157" s="193"/>
      <c r="J157" s="194">
        <f>ROUND(I157*H157,2)</f>
        <v>0</v>
      </c>
      <c r="K157" s="195"/>
      <c r="L157" s="40"/>
      <c r="M157" s="196" t="s">
        <v>1</v>
      </c>
      <c r="N157" s="197" t="s">
        <v>42</v>
      </c>
      <c r="O157" s="72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140</v>
      </c>
      <c r="AT157" s="200" t="s">
        <v>136</v>
      </c>
      <c r="AU157" s="200" t="s">
        <v>87</v>
      </c>
      <c r="AY157" s="18" t="s">
        <v>134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8" t="s">
        <v>85</v>
      </c>
      <c r="BK157" s="201">
        <f>ROUND(I157*H157,2)</f>
        <v>0</v>
      </c>
      <c r="BL157" s="18" t="s">
        <v>140</v>
      </c>
      <c r="BM157" s="200" t="s">
        <v>1154</v>
      </c>
    </row>
    <row r="158" spans="1:65" s="13" customFormat="1" ht="11.25">
      <c r="B158" s="202"/>
      <c r="C158" s="203"/>
      <c r="D158" s="204" t="s">
        <v>142</v>
      </c>
      <c r="E158" s="205" t="s">
        <v>1</v>
      </c>
      <c r="F158" s="206" t="s">
        <v>1155</v>
      </c>
      <c r="G158" s="203"/>
      <c r="H158" s="207">
        <v>19.5</v>
      </c>
      <c r="I158" s="208"/>
      <c r="J158" s="203"/>
      <c r="K158" s="203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142</v>
      </c>
      <c r="AU158" s="213" t="s">
        <v>87</v>
      </c>
      <c r="AV158" s="13" t="s">
        <v>87</v>
      </c>
      <c r="AW158" s="13" t="s">
        <v>32</v>
      </c>
      <c r="AX158" s="13" t="s">
        <v>85</v>
      </c>
      <c r="AY158" s="213" t="s">
        <v>134</v>
      </c>
    </row>
    <row r="159" spans="1:65" s="2" customFormat="1" ht="21.75" customHeight="1">
      <c r="A159" s="35"/>
      <c r="B159" s="36"/>
      <c r="C159" s="188" t="s">
        <v>208</v>
      </c>
      <c r="D159" s="188" t="s">
        <v>136</v>
      </c>
      <c r="E159" s="189" t="s">
        <v>241</v>
      </c>
      <c r="F159" s="190" t="s">
        <v>242</v>
      </c>
      <c r="G159" s="191" t="s">
        <v>168</v>
      </c>
      <c r="H159" s="192">
        <v>18.640999999999998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42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140</v>
      </c>
      <c r="AT159" s="200" t="s">
        <v>136</v>
      </c>
      <c r="AU159" s="200" t="s">
        <v>87</v>
      </c>
      <c r="AY159" s="18" t="s">
        <v>134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85</v>
      </c>
      <c r="BK159" s="201">
        <f>ROUND(I159*H159,2)</f>
        <v>0</v>
      </c>
      <c r="BL159" s="18" t="s">
        <v>140</v>
      </c>
      <c r="BM159" s="200" t="s">
        <v>1156</v>
      </c>
    </row>
    <row r="160" spans="1:65" s="2" customFormat="1" ht="33" customHeight="1">
      <c r="A160" s="35"/>
      <c r="B160" s="36"/>
      <c r="C160" s="188" t="s">
        <v>213</v>
      </c>
      <c r="D160" s="188" t="s">
        <v>136</v>
      </c>
      <c r="E160" s="189" t="s">
        <v>245</v>
      </c>
      <c r="F160" s="190" t="s">
        <v>246</v>
      </c>
      <c r="G160" s="191" t="s">
        <v>247</v>
      </c>
      <c r="H160" s="192">
        <v>27.125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42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140</v>
      </c>
      <c r="AT160" s="200" t="s">
        <v>136</v>
      </c>
      <c r="AU160" s="200" t="s">
        <v>87</v>
      </c>
      <c r="AY160" s="18" t="s">
        <v>134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85</v>
      </c>
      <c r="BK160" s="201">
        <f>ROUND(I160*H160,2)</f>
        <v>0</v>
      </c>
      <c r="BL160" s="18" t="s">
        <v>140</v>
      </c>
      <c r="BM160" s="200" t="s">
        <v>1157</v>
      </c>
    </row>
    <row r="161" spans="1:65" s="13" customFormat="1" ht="11.25">
      <c r="B161" s="202"/>
      <c r="C161" s="203"/>
      <c r="D161" s="204" t="s">
        <v>142</v>
      </c>
      <c r="E161" s="205" t="s">
        <v>1</v>
      </c>
      <c r="F161" s="206" t="s">
        <v>1158</v>
      </c>
      <c r="G161" s="203"/>
      <c r="H161" s="207">
        <v>27.125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142</v>
      </c>
      <c r="AU161" s="213" t="s">
        <v>87</v>
      </c>
      <c r="AV161" s="13" t="s">
        <v>87</v>
      </c>
      <c r="AW161" s="13" t="s">
        <v>32</v>
      </c>
      <c r="AX161" s="13" t="s">
        <v>85</v>
      </c>
      <c r="AY161" s="213" t="s">
        <v>134</v>
      </c>
    </row>
    <row r="162" spans="1:65" s="2" customFormat="1" ht="16.5" customHeight="1">
      <c r="A162" s="35"/>
      <c r="B162" s="36"/>
      <c r="C162" s="188" t="s">
        <v>8</v>
      </c>
      <c r="D162" s="188" t="s">
        <v>136</v>
      </c>
      <c r="E162" s="189" t="s">
        <v>251</v>
      </c>
      <c r="F162" s="190" t="s">
        <v>252</v>
      </c>
      <c r="G162" s="191" t="s">
        <v>168</v>
      </c>
      <c r="H162" s="192">
        <v>15.5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42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140</v>
      </c>
      <c r="AT162" s="200" t="s">
        <v>136</v>
      </c>
      <c r="AU162" s="200" t="s">
        <v>87</v>
      </c>
      <c r="AY162" s="18" t="s">
        <v>134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85</v>
      </c>
      <c r="BK162" s="201">
        <f>ROUND(I162*H162,2)</f>
        <v>0</v>
      </c>
      <c r="BL162" s="18" t="s">
        <v>140</v>
      </c>
      <c r="BM162" s="200" t="s">
        <v>1159</v>
      </c>
    </row>
    <row r="163" spans="1:65" s="2" customFormat="1" ht="21.75" customHeight="1">
      <c r="A163" s="35"/>
      <c r="B163" s="36"/>
      <c r="C163" s="188" t="s">
        <v>230</v>
      </c>
      <c r="D163" s="188" t="s">
        <v>136</v>
      </c>
      <c r="E163" s="189" t="s">
        <v>254</v>
      </c>
      <c r="F163" s="190" t="s">
        <v>255</v>
      </c>
      <c r="G163" s="191" t="s">
        <v>168</v>
      </c>
      <c r="H163" s="192">
        <v>19.434999999999999</v>
      </c>
      <c r="I163" s="193"/>
      <c r="J163" s="194">
        <f>ROUND(I163*H163,2)</f>
        <v>0</v>
      </c>
      <c r="K163" s="195"/>
      <c r="L163" s="40"/>
      <c r="M163" s="196" t="s">
        <v>1</v>
      </c>
      <c r="N163" s="197" t="s">
        <v>42</v>
      </c>
      <c r="O163" s="72"/>
      <c r="P163" s="198">
        <f>O163*H163</f>
        <v>0</v>
      </c>
      <c r="Q163" s="198">
        <v>0</v>
      </c>
      <c r="R163" s="198">
        <f>Q163*H163</f>
        <v>0</v>
      </c>
      <c r="S163" s="198">
        <v>0</v>
      </c>
      <c r="T163" s="19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140</v>
      </c>
      <c r="AT163" s="200" t="s">
        <v>136</v>
      </c>
      <c r="AU163" s="200" t="s">
        <v>87</v>
      </c>
      <c r="AY163" s="18" t="s">
        <v>134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18" t="s">
        <v>85</v>
      </c>
      <c r="BK163" s="201">
        <f>ROUND(I163*H163,2)</f>
        <v>0</v>
      </c>
      <c r="BL163" s="18" t="s">
        <v>140</v>
      </c>
      <c r="BM163" s="200" t="s">
        <v>1160</v>
      </c>
    </row>
    <row r="164" spans="1:65" s="16" customFormat="1" ht="11.25">
      <c r="B164" s="236"/>
      <c r="C164" s="237"/>
      <c r="D164" s="204" t="s">
        <v>142</v>
      </c>
      <c r="E164" s="238" t="s">
        <v>1</v>
      </c>
      <c r="F164" s="239" t="s">
        <v>1161</v>
      </c>
      <c r="G164" s="237"/>
      <c r="H164" s="238" t="s">
        <v>1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AT164" s="245" t="s">
        <v>142</v>
      </c>
      <c r="AU164" s="245" t="s">
        <v>87</v>
      </c>
      <c r="AV164" s="16" t="s">
        <v>85</v>
      </c>
      <c r="AW164" s="16" t="s">
        <v>32</v>
      </c>
      <c r="AX164" s="16" t="s">
        <v>77</v>
      </c>
      <c r="AY164" s="245" t="s">
        <v>134</v>
      </c>
    </row>
    <row r="165" spans="1:65" s="13" customFormat="1" ht="11.25">
      <c r="B165" s="202"/>
      <c r="C165" s="203"/>
      <c r="D165" s="204" t="s">
        <v>142</v>
      </c>
      <c r="E165" s="205" t="s">
        <v>1</v>
      </c>
      <c r="F165" s="206" t="s">
        <v>1162</v>
      </c>
      <c r="G165" s="203"/>
      <c r="H165" s="207">
        <v>26.54</v>
      </c>
      <c r="I165" s="208"/>
      <c r="J165" s="203"/>
      <c r="K165" s="203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142</v>
      </c>
      <c r="AU165" s="213" t="s">
        <v>87</v>
      </c>
      <c r="AV165" s="13" t="s">
        <v>87</v>
      </c>
      <c r="AW165" s="13" t="s">
        <v>32</v>
      </c>
      <c r="AX165" s="13" t="s">
        <v>77</v>
      </c>
      <c r="AY165" s="213" t="s">
        <v>134</v>
      </c>
    </row>
    <row r="166" spans="1:65" s="13" customFormat="1" ht="11.25">
      <c r="B166" s="202"/>
      <c r="C166" s="203"/>
      <c r="D166" s="204" t="s">
        <v>142</v>
      </c>
      <c r="E166" s="205" t="s">
        <v>1</v>
      </c>
      <c r="F166" s="206" t="s">
        <v>1163</v>
      </c>
      <c r="G166" s="203"/>
      <c r="H166" s="207">
        <v>-7.1050000000000004</v>
      </c>
      <c r="I166" s="208"/>
      <c r="J166" s="203"/>
      <c r="K166" s="203"/>
      <c r="L166" s="209"/>
      <c r="M166" s="210"/>
      <c r="N166" s="211"/>
      <c r="O166" s="211"/>
      <c r="P166" s="211"/>
      <c r="Q166" s="211"/>
      <c r="R166" s="211"/>
      <c r="S166" s="211"/>
      <c r="T166" s="212"/>
      <c r="AT166" s="213" t="s">
        <v>142</v>
      </c>
      <c r="AU166" s="213" t="s">
        <v>87</v>
      </c>
      <c r="AV166" s="13" t="s">
        <v>87</v>
      </c>
      <c r="AW166" s="13" t="s">
        <v>32</v>
      </c>
      <c r="AX166" s="13" t="s">
        <v>77</v>
      </c>
      <c r="AY166" s="213" t="s">
        <v>134</v>
      </c>
    </row>
    <row r="167" spans="1:65" s="14" customFormat="1" ht="11.25">
      <c r="B167" s="214"/>
      <c r="C167" s="215"/>
      <c r="D167" s="204" t="s">
        <v>142</v>
      </c>
      <c r="E167" s="216" t="s">
        <v>1</v>
      </c>
      <c r="F167" s="217" t="s">
        <v>158</v>
      </c>
      <c r="G167" s="215"/>
      <c r="H167" s="218">
        <v>19.434999999999999</v>
      </c>
      <c r="I167" s="219"/>
      <c r="J167" s="215"/>
      <c r="K167" s="215"/>
      <c r="L167" s="220"/>
      <c r="M167" s="221"/>
      <c r="N167" s="222"/>
      <c r="O167" s="222"/>
      <c r="P167" s="222"/>
      <c r="Q167" s="222"/>
      <c r="R167" s="222"/>
      <c r="S167" s="222"/>
      <c r="T167" s="223"/>
      <c r="AT167" s="224" t="s">
        <v>142</v>
      </c>
      <c r="AU167" s="224" t="s">
        <v>87</v>
      </c>
      <c r="AV167" s="14" t="s">
        <v>140</v>
      </c>
      <c r="AW167" s="14" t="s">
        <v>32</v>
      </c>
      <c r="AX167" s="14" t="s">
        <v>85</v>
      </c>
      <c r="AY167" s="224" t="s">
        <v>134</v>
      </c>
    </row>
    <row r="168" spans="1:65" s="2" customFormat="1" ht="21.75" customHeight="1">
      <c r="A168" s="35"/>
      <c r="B168" s="36"/>
      <c r="C168" s="188" t="s">
        <v>235</v>
      </c>
      <c r="D168" s="188" t="s">
        <v>136</v>
      </c>
      <c r="E168" s="189" t="s">
        <v>1164</v>
      </c>
      <c r="F168" s="190" t="s">
        <v>1165</v>
      </c>
      <c r="G168" s="191" t="s">
        <v>168</v>
      </c>
      <c r="H168" s="192">
        <v>34.270000000000003</v>
      </c>
      <c r="I168" s="193"/>
      <c r="J168" s="194">
        <f>ROUND(I168*H168,2)</f>
        <v>0</v>
      </c>
      <c r="K168" s="195"/>
      <c r="L168" s="40"/>
      <c r="M168" s="196" t="s">
        <v>1</v>
      </c>
      <c r="N168" s="197" t="s">
        <v>42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140</v>
      </c>
      <c r="AT168" s="200" t="s">
        <v>136</v>
      </c>
      <c r="AU168" s="200" t="s">
        <v>87</v>
      </c>
      <c r="AY168" s="18" t="s">
        <v>134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85</v>
      </c>
      <c r="BK168" s="201">
        <f>ROUND(I168*H168,2)</f>
        <v>0</v>
      </c>
      <c r="BL168" s="18" t="s">
        <v>140</v>
      </c>
      <c r="BM168" s="200" t="s">
        <v>1166</v>
      </c>
    </row>
    <row r="169" spans="1:65" s="13" customFormat="1" ht="11.25">
      <c r="B169" s="202"/>
      <c r="C169" s="203"/>
      <c r="D169" s="204" t="s">
        <v>142</v>
      </c>
      <c r="E169" s="205" t="s">
        <v>1</v>
      </c>
      <c r="F169" s="206" t="s">
        <v>1167</v>
      </c>
      <c r="G169" s="203"/>
      <c r="H169" s="207">
        <v>46.62</v>
      </c>
      <c r="I169" s="208"/>
      <c r="J169" s="203"/>
      <c r="K169" s="203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142</v>
      </c>
      <c r="AU169" s="213" t="s">
        <v>87</v>
      </c>
      <c r="AV169" s="13" t="s">
        <v>87</v>
      </c>
      <c r="AW169" s="13" t="s">
        <v>32</v>
      </c>
      <c r="AX169" s="13" t="s">
        <v>77</v>
      </c>
      <c r="AY169" s="213" t="s">
        <v>134</v>
      </c>
    </row>
    <row r="170" spans="1:65" s="13" customFormat="1" ht="11.25">
      <c r="B170" s="202"/>
      <c r="C170" s="203"/>
      <c r="D170" s="204" t="s">
        <v>142</v>
      </c>
      <c r="E170" s="205" t="s">
        <v>1</v>
      </c>
      <c r="F170" s="206" t="s">
        <v>1168</v>
      </c>
      <c r="G170" s="203"/>
      <c r="H170" s="207">
        <v>-12.35</v>
      </c>
      <c r="I170" s="208"/>
      <c r="J170" s="203"/>
      <c r="K170" s="203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142</v>
      </c>
      <c r="AU170" s="213" t="s">
        <v>87</v>
      </c>
      <c r="AV170" s="13" t="s">
        <v>87</v>
      </c>
      <c r="AW170" s="13" t="s">
        <v>32</v>
      </c>
      <c r="AX170" s="13" t="s">
        <v>77</v>
      </c>
      <c r="AY170" s="213" t="s">
        <v>134</v>
      </c>
    </row>
    <row r="171" spans="1:65" s="14" customFormat="1" ht="11.25">
      <c r="B171" s="214"/>
      <c r="C171" s="215"/>
      <c r="D171" s="204" t="s">
        <v>142</v>
      </c>
      <c r="E171" s="216" t="s">
        <v>1</v>
      </c>
      <c r="F171" s="217" t="s">
        <v>158</v>
      </c>
      <c r="G171" s="215"/>
      <c r="H171" s="218">
        <v>34.269999999999996</v>
      </c>
      <c r="I171" s="219"/>
      <c r="J171" s="215"/>
      <c r="K171" s="215"/>
      <c r="L171" s="220"/>
      <c r="M171" s="221"/>
      <c r="N171" s="222"/>
      <c r="O171" s="222"/>
      <c r="P171" s="222"/>
      <c r="Q171" s="222"/>
      <c r="R171" s="222"/>
      <c r="S171" s="222"/>
      <c r="T171" s="223"/>
      <c r="AT171" s="224" t="s">
        <v>142</v>
      </c>
      <c r="AU171" s="224" t="s">
        <v>87</v>
      </c>
      <c r="AV171" s="14" t="s">
        <v>140</v>
      </c>
      <c r="AW171" s="14" t="s">
        <v>32</v>
      </c>
      <c r="AX171" s="14" t="s">
        <v>85</v>
      </c>
      <c r="AY171" s="224" t="s">
        <v>134</v>
      </c>
    </row>
    <row r="172" spans="1:65" s="2" customFormat="1" ht="21.75" customHeight="1">
      <c r="A172" s="35"/>
      <c r="B172" s="36"/>
      <c r="C172" s="188" t="s">
        <v>240</v>
      </c>
      <c r="D172" s="188" t="s">
        <v>136</v>
      </c>
      <c r="E172" s="189" t="s">
        <v>260</v>
      </c>
      <c r="F172" s="190" t="s">
        <v>261</v>
      </c>
      <c r="G172" s="191" t="s">
        <v>168</v>
      </c>
      <c r="H172" s="192">
        <v>18.64</v>
      </c>
      <c r="I172" s="193"/>
      <c r="J172" s="194">
        <f>ROUND(I172*H172,2)</f>
        <v>0</v>
      </c>
      <c r="K172" s="195"/>
      <c r="L172" s="40"/>
      <c r="M172" s="196" t="s">
        <v>1</v>
      </c>
      <c r="N172" s="197" t="s">
        <v>42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140</v>
      </c>
      <c r="AT172" s="200" t="s">
        <v>136</v>
      </c>
      <c r="AU172" s="200" t="s">
        <v>87</v>
      </c>
      <c r="AY172" s="18" t="s">
        <v>134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18" t="s">
        <v>85</v>
      </c>
      <c r="BK172" s="201">
        <f>ROUND(I172*H172,2)</f>
        <v>0</v>
      </c>
      <c r="BL172" s="18" t="s">
        <v>140</v>
      </c>
      <c r="BM172" s="200" t="s">
        <v>1169</v>
      </c>
    </row>
    <row r="173" spans="1:65" s="2" customFormat="1" ht="21.75" customHeight="1">
      <c r="A173" s="35"/>
      <c r="B173" s="36"/>
      <c r="C173" s="188" t="s">
        <v>244</v>
      </c>
      <c r="D173" s="188" t="s">
        <v>136</v>
      </c>
      <c r="E173" s="189" t="s">
        <v>1170</v>
      </c>
      <c r="F173" s="190" t="s">
        <v>1171</v>
      </c>
      <c r="G173" s="191" t="s">
        <v>139</v>
      </c>
      <c r="H173" s="192">
        <v>50.04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42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140</v>
      </c>
      <c r="AT173" s="200" t="s">
        <v>136</v>
      </c>
      <c r="AU173" s="200" t="s">
        <v>87</v>
      </c>
      <c r="AY173" s="18" t="s">
        <v>134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85</v>
      </c>
      <c r="BK173" s="201">
        <f>ROUND(I173*H173,2)</f>
        <v>0</v>
      </c>
      <c r="BL173" s="18" t="s">
        <v>140</v>
      </c>
      <c r="BM173" s="200" t="s">
        <v>1172</v>
      </c>
    </row>
    <row r="174" spans="1:65" s="2" customFormat="1" ht="21.75" customHeight="1">
      <c r="A174" s="35"/>
      <c r="B174" s="36"/>
      <c r="C174" s="188" t="s">
        <v>250</v>
      </c>
      <c r="D174" s="188" t="s">
        <v>136</v>
      </c>
      <c r="E174" s="189" t="s">
        <v>605</v>
      </c>
      <c r="F174" s="190" t="s">
        <v>606</v>
      </c>
      <c r="G174" s="191" t="s">
        <v>139</v>
      </c>
      <c r="H174" s="192">
        <v>50.04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42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140</v>
      </c>
      <c r="AT174" s="200" t="s">
        <v>136</v>
      </c>
      <c r="AU174" s="200" t="s">
        <v>87</v>
      </c>
      <c r="AY174" s="18" t="s">
        <v>134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85</v>
      </c>
      <c r="BK174" s="201">
        <f>ROUND(I174*H174,2)</f>
        <v>0</v>
      </c>
      <c r="BL174" s="18" t="s">
        <v>140</v>
      </c>
      <c r="BM174" s="200" t="s">
        <v>1173</v>
      </c>
    </row>
    <row r="175" spans="1:65" s="2" customFormat="1" ht="21.75" customHeight="1">
      <c r="A175" s="35"/>
      <c r="B175" s="36"/>
      <c r="C175" s="188" t="s">
        <v>7</v>
      </c>
      <c r="D175" s="188" t="s">
        <v>136</v>
      </c>
      <c r="E175" s="189" t="s">
        <v>270</v>
      </c>
      <c r="F175" s="190" t="s">
        <v>271</v>
      </c>
      <c r="G175" s="191" t="s">
        <v>139</v>
      </c>
      <c r="H175" s="192">
        <v>28.8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42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140</v>
      </c>
      <c r="AT175" s="200" t="s">
        <v>136</v>
      </c>
      <c r="AU175" s="200" t="s">
        <v>87</v>
      </c>
      <c r="AY175" s="18" t="s">
        <v>134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85</v>
      </c>
      <c r="BK175" s="201">
        <f>ROUND(I175*H175,2)</f>
        <v>0</v>
      </c>
      <c r="BL175" s="18" t="s">
        <v>140</v>
      </c>
      <c r="BM175" s="200" t="s">
        <v>1174</v>
      </c>
    </row>
    <row r="176" spans="1:65" s="13" customFormat="1" ht="11.25">
      <c r="B176" s="202"/>
      <c r="C176" s="203"/>
      <c r="D176" s="204" t="s">
        <v>142</v>
      </c>
      <c r="E176" s="205" t="s">
        <v>1</v>
      </c>
      <c r="F176" s="206" t="s">
        <v>1175</v>
      </c>
      <c r="G176" s="203"/>
      <c r="H176" s="207">
        <v>28.8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142</v>
      </c>
      <c r="AU176" s="213" t="s">
        <v>87</v>
      </c>
      <c r="AV176" s="13" t="s">
        <v>87</v>
      </c>
      <c r="AW176" s="13" t="s">
        <v>32</v>
      </c>
      <c r="AX176" s="13" t="s">
        <v>85</v>
      </c>
      <c r="AY176" s="213" t="s">
        <v>134</v>
      </c>
    </row>
    <row r="177" spans="1:65" s="2" customFormat="1" ht="16.5" customHeight="1">
      <c r="A177" s="35"/>
      <c r="B177" s="36"/>
      <c r="C177" s="246" t="s">
        <v>259</v>
      </c>
      <c r="D177" s="246" t="s">
        <v>264</v>
      </c>
      <c r="E177" s="247" t="s">
        <v>265</v>
      </c>
      <c r="F177" s="248" t="s">
        <v>266</v>
      </c>
      <c r="G177" s="249" t="s">
        <v>247</v>
      </c>
      <c r="H177" s="250">
        <v>31.687999999999999</v>
      </c>
      <c r="I177" s="251"/>
      <c r="J177" s="252">
        <f>ROUND(I177*H177,2)</f>
        <v>0</v>
      </c>
      <c r="K177" s="253"/>
      <c r="L177" s="254"/>
      <c r="M177" s="255" t="s">
        <v>1</v>
      </c>
      <c r="N177" s="256" t="s">
        <v>42</v>
      </c>
      <c r="O177" s="72"/>
      <c r="P177" s="198">
        <f>O177*H177</f>
        <v>0</v>
      </c>
      <c r="Q177" s="198">
        <v>1</v>
      </c>
      <c r="R177" s="198">
        <f>Q177*H177</f>
        <v>31.687999999999999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184</v>
      </c>
      <c r="AT177" s="200" t="s">
        <v>264</v>
      </c>
      <c r="AU177" s="200" t="s">
        <v>87</v>
      </c>
      <c r="AY177" s="18" t="s">
        <v>134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85</v>
      </c>
      <c r="BK177" s="201">
        <f>ROUND(I177*H177,2)</f>
        <v>0</v>
      </c>
      <c r="BL177" s="18" t="s">
        <v>140</v>
      </c>
      <c r="BM177" s="200" t="s">
        <v>1176</v>
      </c>
    </row>
    <row r="178" spans="1:65" s="13" customFormat="1" ht="11.25">
      <c r="B178" s="202"/>
      <c r="C178" s="203"/>
      <c r="D178" s="204" t="s">
        <v>142</v>
      </c>
      <c r="E178" s="205" t="s">
        <v>1</v>
      </c>
      <c r="F178" s="206" t="s">
        <v>1177</v>
      </c>
      <c r="G178" s="203"/>
      <c r="H178" s="207">
        <v>31.687999999999999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142</v>
      </c>
      <c r="AU178" s="213" t="s">
        <v>87</v>
      </c>
      <c r="AV178" s="13" t="s">
        <v>87</v>
      </c>
      <c r="AW178" s="13" t="s">
        <v>32</v>
      </c>
      <c r="AX178" s="13" t="s">
        <v>85</v>
      </c>
      <c r="AY178" s="213" t="s">
        <v>134</v>
      </c>
    </row>
    <row r="179" spans="1:65" s="2" customFormat="1" ht="21.75" customHeight="1">
      <c r="A179" s="35"/>
      <c r="B179" s="36"/>
      <c r="C179" s="188" t="s">
        <v>263</v>
      </c>
      <c r="D179" s="188" t="s">
        <v>136</v>
      </c>
      <c r="E179" s="189" t="s">
        <v>277</v>
      </c>
      <c r="F179" s="190" t="s">
        <v>278</v>
      </c>
      <c r="G179" s="191" t="s">
        <v>168</v>
      </c>
      <c r="H179" s="192">
        <v>73.16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42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140</v>
      </c>
      <c r="AT179" s="200" t="s">
        <v>136</v>
      </c>
      <c r="AU179" s="200" t="s">
        <v>87</v>
      </c>
      <c r="AY179" s="18" t="s">
        <v>134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85</v>
      </c>
      <c r="BK179" s="201">
        <f>ROUND(I179*H179,2)</f>
        <v>0</v>
      </c>
      <c r="BL179" s="18" t="s">
        <v>140</v>
      </c>
      <c r="BM179" s="200" t="s">
        <v>1178</v>
      </c>
    </row>
    <row r="180" spans="1:65" s="2" customFormat="1" ht="16.5" customHeight="1">
      <c r="A180" s="35"/>
      <c r="B180" s="36"/>
      <c r="C180" s="188" t="s">
        <v>269</v>
      </c>
      <c r="D180" s="188" t="s">
        <v>136</v>
      </c>
      <c r="E180" s="189" t="s">
        <v>281</v>
      </c>
      <c r="F180" s="190" t="s">
        <v>282</v>
      </c>
      <c r="G180" s="191" t="s">
        <v>168</v>
      </c>
      <c r="H180" s="192">
        <v>53.71</v>
      </c>
      <c r="I180" s="193"/>
      <c r="J180" s="194">
        <f>ROUND(I180*H180,2)</f>
        <v>0</v>
      </c>
      <c r="K180" s="195"/>
      <c r="L180" s="40"/>
      <c r="M180" s="196" t="s">
        <v>1</v>
      </c>
      <c r="N180" s="197" t="s">
        <v>42</v>
      </c>
      <c r="O180" s="72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140</v>
      </c>
      <c r="AT180" s="200" t="s">
        <v>136</v>
      </c>
      <c r="AU180" s="200" t="s">
        <v>87</v>
      </c>
      <c r="AY180" s="18" t="s">
        <v>134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85</v>
      </c>
      <c r="BK180" s="201">
        <f>ROUND(I180*H180,2)</f>
        <v>0</v>
      </c>
      <c r="BL180" s="18" t="s">
        <v>140</v>
      </c>
      <c r="BM180" s="200" t="s">
        <v>1179</v>
      </c>
    </row>
    <row r="181" spans="1:65" s="2" customFormat="1" ht="21.75" customHeight="1">
      <c r="A181" s="35"/>
      <c r="B181" s="36"/>
      <c r="C181" s="246" t="s">
        <v>276</v>
      </c>
      <c r="D181" s="246" t="s">
        <v>264</v>
      </c>
      <c r="E181" s="247" t="s">
        <v>285</v>
      </c>
      <c r="F181" s="248" t="s">
        <v>286</v>
      </c>
      <c r="G181" s="249" t="s">
        <v>150</v>
      </c>
      <c r="H181" s="250">
        <v>5</v>
      </c>
      <c r="I181" s="251"/>
      <c r="J181" s="252">
        <f>ROUND(I181*H181,2)</f>
        <v>0</v>
      </c>
      <c r="K181" s="253"/>
      <c r="L181" s="254"/>
      <c r="M181" s="255" t="s">
        <v>1</v>
      </c>
      <c r="N181" s="256" t="s">
        <v>42</v>
      </c>
      <c r="O181" s="72"/>
      <c r="P181" s="198">
        <f>O181*H181</f>
        <v>0</v>
      </c>
      <c r="Q181" s="198">
        <v>9.7000000000000003E-2</v>
      </c>
      <c r="R181" s="198">
        <f>Q181*H181</f>
        <v>0.48499999999999999</v>
      </c>
      <c r="S181" s="198">
        <v>0</v>
      </c>
      <c r="T181" s="19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0" t="s">
        <v>184</v>
      </c>
      <c r="AT181" s="200" t="s">
        <v>264</v>
      </c>
      <c r="AU181" s="200" t="s">
        <v>87</v>
      </c>
      <c r="AY181" s="18" t="s">
        <v>134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18" t="s">
        <v>85</v>
      </c>
      <c r="BK181" s="201">
        <f>ROUND(I181*H181,2)</f>
        <v>0</v>
      </c>
      <c r="BL181" s="18" t="s">
        <v>140</v>
      </c>
      <c r="BM181" s="200" t="s">
        <v>1180</v>
      </c>
    </row>
    <row r="182" spans="1:65" s="2" customFormat="1" ht="16.5" customHeight="1">
      <c r="A182" s="35"/>
      <c r="B182" s="36"/>
      <c r="C182" s="246" t="s">
        <v>280</v>
      </c>
      <c r="D182" s="246" t="s">
        <v>264</v>
      </c>
      <c r="E182" s="247" t="s">
        <v>289</v>
      </c>
      <c r="F182" s="248" t="s">
        <v>290</v>
      </c>
      <c r="G182" s="249" t="s">
        <v>291</v>
      </c>
      <c r="H182" s="250">
        <v>10</v>
      </c>
      <c r="I182" s="251"/>
      <c r="J182" s="252">
        <f>ROUND(I182*H182,2)</f>
        <v>0</v>
      </c>
      <c r="K182" s="253"/>
      <c r="L182" s="254"/>
      <c r="M182" s="255" t="s">
        <v>1</v>
      </c>
      <c r="N182" s="256" t="s">
        <v>42</v>
      </c>
      <c r="O182" s="72"/>
      <c r="P182" s="198">
        <f>O182*H182</f>
        <v>0</v>
      </c>
      <c r="Q182" s="198">
        <v>9.5999999999999992E-3</v>
      </c>
      <c r="R182" s="198">
        <f>Q182*H182</f>
        <v>9.5999999999999988E-2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184</v>
      </c>
      <c r="AT182" s="200" t="s">
        <v>264</v>
      </c>
      <c r="AU182" s="200" t="s">
        <v>87</v>
      </c>
      <c r="AY182" s="18" t="s">
        <v>134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85</v>
      </c>
      <c r="BK182" s="201">
        <f>ROUND(I182*H182,2)</f>
        <v>0</v>
      </c>
      <c r="BL182" s="18" t="s">
        <v>140</v>
      </c>
      <c r="BM182" s="200" t="s">
        <v>1181</v>
      </c>
    </row>
    <row r="183" spans="1:65" s="12" customFormat="1" ht="22.9" customHeight="1">
      <c r="B183" s="172"/>
      <c r="C183" s="173"/>
      <c r="D183" s="174" t="s">
        <v>76</v>
      </c>
      <c r="E183" s="186" t="s">
        <v>140</v>
      </c>
      <c r="F183" s="186" t="s">
        <v>293</v>
      </c>
      <c r="G183" s="173"/>
      <c r="H183" s="173"/>
      <c r="I183" s="176"/>
      <c r="J183" s="187">
        <f>BK183</f>
        <v>0</v>
      </c>
      <c r="K183" s="173"/>
      <c r="L183" s="178"/>
      <c r="M183" s="179"/>
      <c r="N183" s="180"/>
      <c r="O183" s="180"/>
      <c r="P183" s="181">
        <f>P184</f>
        <v>0</v>
      </c>
      <c r="Q183" s="180"/>
      <c r="R183" s="181">
        <f>R184</f>
        <v>0</v>
      </c>
      <c r="S183" s="180"/>
      <c r="T183" s="182">
        <f>T184</f>
        <v>0</v>
      </c>
      <c r="AR183" s="183" t="s">
        <v>85</v>
      </c>
      <c r="AT183" s="184" t="s">
        <v>76</v>
      </c>
      <c r="AU183" s="184" t="s">
        <v>85</v>
      </c>
      <c r="AY183" s="183" t="s">
        <v>134</v>
      </c>
      <c r="BK183" s="185">
        <f>BK184</f>
        <v>0</v>
      </c>
    </row>
    <row r="184" spans="1:65" s="2" customFormat="1" ht="16.5" customHeight="1">
      <c r="A184" s="35"/>
      <c r="B184" s="36"/>
      <c r="C184" s="188" t="s">
        <v>284</v>
      </c>
      <c r="D184" s="188" t="s">
        <v>136</v>
      </c>
      <c r="E184" s="189" t="s">
        <v>295</v>
      </c>
      <c r="F184" s="190" t="s">
        <v>296</v>
      </c>
      <c r="G184" s="191" t="s">
        <v>168</v>
      </c>
      <c r="H184" s="192">
        <v>4.07</v>
      </c>
      <c r="I184" s="193"/>
      <c r="J184" s="194">
        <f>ROUND(I184*H184,2)</f>
        <v>0</v>
      </c>
      <c r="K184" s="195"/>
      <c r="L184" s="40"/>
      <c r="M184" s="196" t="s">
        <v>1</v>
      </c>
      <c r="N184" s="197" t="s">
        <v>42</v>
      </c>
      <c r="O184" s="72"/>
      <c r="P184" s="198">
        <f>O184*H184</f>
        <v>0</v>
      </c>
      <c r="Q184" s="198">
        <v>0</v>
      </c>
      <c r="R184" s="198">
        <f>Q184*H184</f>
        <v>0</v>
      </c>
      <c r="S184" s="198">
        <v>0</v>
      </c>
      <c r="T184" s="19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0" t="s">
        <v>140</v>
      </c>
      <c r="AT184" s="200" t="s">
        <v>136</v>
      </c>
      <c r="AU184" s="200" t="s">
        <v>87</v>
      </c>
      <c r="AY184" s="18" t="s">
        <v>134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8" t="s">
        <v>85</v>
      </c>
      <c r="BK184" s="201">
        <f>ROUND(I184*H184,2)</f>
        <v>0</v>
      </c>
      <c r="BL184" s="18" t="s">
        <v>140</v>
      </c>
      <c r="BM184" s="200" t="s">
        <v>1182</v>
      </c>
    </row>
    <row r="185" spans="1:65" s="12" customFormat="1" ht="22.9" customHeight="1">
      <c r="B185" s="172"/>
      <c r="C185" s="173"/>
      <c r="D185" s="174" t="s">
        <v>76</v>
      </c>
      <c r="E185" s="186" t="s">
        <v>184</v>
      </c>
      <c r="F185" s="186" t="s">
        <v>346</v>
      </c>
      <c r="G185" s="173"/>
      <c r="H185" s="173"/>
      <c r="I185" s="176"/>
      <c r="J185" s="187">
        <f>BK185</f>
        <v>0</v>
      </c>
      <c r="K185" s="173"/>
      <c r="L185" s="178"/>
      <c r="M185" s="179"/>
      <c r="N185" s="180"/>
      <c r="O185" s="180"/>
      <c r="P185" s="181">
        <f>SUM(P186:P204)</f>
        <v>0</v>
      </c>
      <c r="Q185" s="180"/>
      <c r="R185" s="181">
        <f>SUM(R186:R204)</f>
        <v>4.4070752200000003</v>
      </c>
      <c r="S185" s="180"/>
      <c r="T185" s="182">
        <f>SUM(T186:T204)</f>
        <v>0</v>
      </c>
      <c r="AR185" s="183" t="s">
        <v>85</v>
      </c>
      <c r="AT185" s="184" t="s">
        <v>76</v>
      </c>
      <c r="AU185" s="184" t="s">
        <v>85</v>
      </c>
      <c r="AY185" s="183" t="s">
        <v>134</v>
      </c>
      <c r="BK185" s="185">
        <f>SUM(BK186:BK204)</f>
        <v>0</v>
      </c>
    </row>
    <row r="186" spans="1:65" s="2" customFormat="1" ht="21.75" customHeight="1">
      <c r="A186" s="35"/>
      <c r="B186" s="36"/>
      <c r="C186" s="188" t="s">
        <v>288</v>
      </c>
      <c r="D186" s="188" t="s">
        <v>136</v>
      </c>
      <c r="E186" s="189" t="s">
        <v>1183</v>
      </c>
      <c r="F186" s="190" t="s">
        <v>1184</v>
      </c>
      <c r="G186" s="191" t="s">
        <v>150</v>
      </c>
      <c r="H186" s="192">
        <v>65.7</v>
      </c>
      <c r="I186" s="193"/>
      <c r="J186" s="194">
        <f>ROUND(I186*H186,2)</f>
        <v>0</v>
      </c>
      <c r="K186" s="195"/>
      <c r="L186" s="40"/>
      <c r="M186" s="196" t="s">
        <v>1</v>
      </c>
      <c r="N186" s="197" t="s">
        <v>42</v>
      </c>
      <c r="O186" s="7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140</v>
      </c>
      <c r="AT186" s="200" t="s">
        <v>136</v>
      </c>
      <c r="AU186" s="200" t="s">
        <v>87</v>
      </c>
      <c r="AY186" s="18" t="s">
        <v>134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85</v>
      </c>
      <c r="BK186" s="201">
        <f>ROUND(I186*H186,2)</f>
        <v>0</v>
      </c>
      <c r="BL186" s="18" t="s">
        <v>140</v>
      </c>
      <c r="BM186" s="200" t="s">
        <v>1185</v>
      </c>
    </row>
    <row r="187" spans="1:65" s="2" customFormat="1" ht="21.75" customHeight="1">
      <c r="A187" s="35"/>
      <c r="B187" s="36"/>
      <c r="C187" s="188" t="s">
        <v>294</v>
      </c>
      <c r="D187" s="188" t="s">
        <v>136</v>
      </c>
      <c r="E187" s="189" t="s">
        <v>1186</v>
      </c>
      <c r="F187" s="190" t="s">
        <v>1187</v>
      </c>
      <c r="G187" s="191" t="s">
        <v>291</v>
      </c>
      <c r="H187" s="192">
        <v>10</v>
      </c>
      <c r="I187" s="193"/>
      <c r="J187" s="194">
        <f>ROUND(I187*H187,2)</f>
        <v>0</v>
      </c>
      <c r="K187" s="195"/>
      <c r="L187" s="40"/>
      <c r="M187" s="196" t="s">
        <v>1</v>
      </c>
      <c r="N187" s="197" t="s">
        <v>42</v>
      </c>
      <c r="O187" s="72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140</v>
      </c>
      <c r="AT187" s="200" t="s">
        <v>136</v>
      </c>
      <c r="AU187" s="200" t="s">
        <v>87</v>
      </c>
      <c r="AY187" s="18" t="s">
        <v>134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85</v>
      </c>
      <c r="BK187" s="201">
        <f>ROUND(I187*H187,2)</f>
        <v>0</v>
      </c>
      <c r="BL187" s="18" t="s">
        <v>140</v>
      </c>
      <c r="BM187" s="200" t="s">
        <v>1188</v>
      </c>
    </row>
    <row r="188" spans="1:65" s="2" customFormat="1" ht="33" customHeight="1">
      <c r="A188" s="35"/>
      <c r="B188" s="36"/>
      <c r="C188" s="188" t="s">
        <v>298</v>
      </c>
      <c r="D188" s="188" t="s">
        <v>136</v>
      </c>
      <c r="E188" s="189" t="s">
        <v>1189</v>
      </c>
      <c r="F188" s="190" t="s">
        <v>1190</v>
      </c>
      <c r="G188" s="191" t="s">
        <v>291</v>
      </c>
      <c r="H188" s="192">
        <v>10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42</v>
      </c>
      <c r="O188" s="7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140</v>
      </c>
      <c r="AT188" s="200" t="s">
        <v>136</v>
      </c>
      <c r="AU188" s="200" t="s">
        <v>87</v>
      </c>
      <c r="AY188" s="18" t="s">
        <v>134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85</v>
      </c>
      <c r="BK188" s="201">
        <f>ROUND(I188*H188,2)</f>
        <v>0</v>
      </c>
      <c r="BL188" s="18" t="s">
        <v>140</v>
      </c>
      <c r="BM188" s="200" t="s">
        <v>1191</v>
      </c>
    </row>
    <row r="189" spans="1:65" s="2" customFormat="1" ht="21.75" customHeight="1">
      <c r="A189" s="35"/>
      <c r="B189" s="36"/>
      <c r="C189" s="188" t="s">
        <v>303</v>
      </c>
      <c r="D189" s="188" t="s">
        <v>136</v>
      </c>
      <c r="E189" s="189" t="s">
        <v>1192</v>
      </c>
      <c r="F189" s="190" t="s">
        <v>1193</v>
      </c>
      <c r="G189" s="191" t="s">
        <v>291</v>
      </c>
      <c r="H189" s="192">
        <v>10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42</v>
      </c>
      <c r="O189" s="72"/>
      <c r="P189" s="198">
        <f>O189*H189</f>
        <v>0</v>
      </c>
      <c r="Q189" s="198">
        <v>2.0000000000000002E-5</v>
      </c>
      <c r="R189" s="198">
        <f>Q189*H189</f>
        <v>2.0000000000000001E-4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140</v>
      </c>
      <c r="AT189" s="200" t="s">
        <v>136</v>
      </c>
      <c r="AU189" s="200" t="s">
        <v>87</v>
      </c>
      <c r="AY189" s="18" t="s">
        <v>134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85</v>
      </c>
      <c r="BK189" s="201">
        <f>ROUND(I189*H189,2)</f>
        <v>0</v>
      </c>
      <c r="BL189" s="18" t="s">
        <v>140</v>
      </c>
      <c r="BM189" s="200" t="s">
        <v>1194</v>
      </c>
    </row>
    <row r="190" spans="1:65" s="2" customFormat="1" ht="21.75" customHeight="1">
      <c r="A190" s="35"/>
      <c r="B190" s="36"/>
      <c r="C190" s="246" t="s">
        <v>309</v>
      </c>
      <c r="D190" s="246" t="s">
        <v>264</v>
      </c>
      <c r="E190" s="247" t="s">
        <v>1195</v>
      </c>
      <c r="F190" s="248" t="s">
        <v>1196</v>
      </c>
      <c r="G190" s="249" t="s">
        <v>150</v>
      </c>
      <c r="H190" s="250">
        <v>66.686000000000007</v>
      </c>
      <c r="I190" s="251"/>
      <c r="J190" s="252">
        <f>ROUND(I190*H190,2)</f>
        <v>0</v>
      </c>
      <c r="K190" s="253"/>
      <c r="L190" s="254"/>
      <c r="M190" s="255" t="s">
        <v>1</v>
      </c>
      <c r="N190" s="256" t="s">
        <v>42</v>
      </c>
      <c r="O190" s="72"/>
      <c r="P190" s="198">
        <f>O190*H190</f>
        <v>0</v>
      </c>
      <c r="Q190" s="198">
        <v>2.7E-4</v>
      </c>
      <c r="R190" s="198">
        <f>Q190*H190</f>
        <v>1.8005220000000002E-2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184</v>
      </c>
      <c r="AT190" s="200" t="s">
        <v>264</v>
      </c>
      <c r="AU190" s="200" t="s">
        <v>87</v>
      </c>
      <c r="AY190" s="18" t="s">
        <v>134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85</v>
      </c>
      <c r="BK190" s="201">
        <f>ROUND(I190*H190,2)</f>
        <v>0</v>
      </c>
      <c r="BL190" s="18" t="s">
        <v>140</v>
      </c>
      <c r="BM190" s="200" t="s">
        <v>1197</v>
      </c>
    </row>
    <row r="191" spans="1:65" s="13" customFormat="1" ht="11.25">
      <c r="B191" s="202"/>
      <c r="C191" s="203"/>
      <c r="D191" s="204" t="s">
        <v>142</v>
      </c>
      <c r="E191" s="205" t="s">
        <v>1</v>
      </c>
      <c r="F191" s="206" t="s">
        <v>1198</v>
      </c>
      <c r="G191" s="203"/>
      <c r="H191" s="207">
        <v>66.686000000000007</v>
      </c>
      <c r="I191" s="208"/>
      <c r="J191" s="203"/>
      <c r="K191" s="203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142</v>
      </c>
      <c r="AU191" s="213" t="s">
        <v>87</v>
      </c>
      <c r="AV191" s="13" t="s">
        <v>87</v>
      </c>
      <c r="AW191" s="13" t="s">
        <v>32</v>
      </c>
      <c r="AX191" s="13" t="s">
        <v>85</v>
      </c>
      <c r="AY191" s="213" t="s">
        <v>134</v>
      </c>
    </row>
    <row r="192" spans="1:65" s="2" customFormat="1" ht="16.5" customHeight="1">
      <c r="A192" s="35"/>
      <c r="B192" s="36"/>
      <c r="C192" s="246" t="s">
        <v>316</v>
      </c>
      <c r="D192" s="246" t="s">
        <v>264</v>
      </c>
      <c r="E192" s="247" t="s">
        <v>1199</v>
      </c>
      <c r="F192" s="248" t="s">
        <v>1200</v>
      </c>
      <c r="G192" s="249" t="s">
        <v>291</v>
      </c>
      <c r="H192" s="250">
        <v>10</v>
      </c>
      <c r="I192" s="251"/>
      <c r="J192" s="252">
        <f t="shared" ref="J192:J203" si="0">ROUND(I192*H192,2)</f>
        <v>0</v>
      </c>
      <c r="K192" s="253"/>
      <c r="L192" s="254"/>
      <c r="M192" s="255" t="s">
        <v>1</v>
      </c>
      <c r="N192" s="256" t="s">
        <v>42</v>
      </c>
      <c r="O192" s="72"/>
      <c r="P192" s="198">
        <f t="shared" ref="P192:P203" si="1">O192*H192</f>
        <v>0</v>
      </c>
      <c r="Q192" s="198">
        <v>1.6000000000000001E-4</v>
      </c>
      <c r="R192" s="198">
        <f t="shared" ref="R192:R203" si="2">Q192*H192</f>
        <v>1.6000000000000001E-3</v>
      </c>
      <c r="S192" s="198">
        <v>0</v>
      </c>
      <c r="T192" s="199">
        <f t="shared" ref="T192:T203" si="3"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184</v>
      </c>
      <c r="AT192" s="200" t="s">
        <v>264</v>
      </c>
      <c r="AU192" s="200" t="s">
        <v>87</v>
      </c>
      <c r="AY192" s="18" t="s">
        <v>134</v>
      </c>
      <c r="BE192" s="201">
        <f t="shared" ref="BE192:BE203" si="4">IF(N192="základní",J192,0)</f>
        <v>0</v>
      </c>
      <c r="BF192" s="201">
        <f t="shared" ref="BF192:BF203" si="5">IF(N192="snížená",J192,0)</f>
        <v>0</v>
      </c>
      <c r="BG192" s="201">
        <f t="shared" ref="BG192:BG203" si="6">IF(N192="zákl. přenesená",J192,0)</f>
        <v>0</v>
      </c>
      <c r="BH192" s="201">
        <f t="shared" ref="BH192:BH203" si="7">IF(N192="sníž. přenesená",J192,0)</f>
        <v>0</v>
      </c>
      <c r="BI192" s="201">
        <f t="shared" ref="BI192:BI203" si="8">IF(N192="nulová",J192,0)</f>
        <v>0</v>
      </c>
      <c r="BJ192" s="18" t="s">
        <v>85</v>
      </c>
      <c r="BK192" s="201">
        <f t="shared" ref="BK192:BK203" si="9">ROUND(I192*H192,2)</f>
        <v>0</v>
      </c>
      <c r="BL192" s="18" t="s">
        <v>140</v>
      </c>
      <c r="BM192" s="200" t="s">
        <v>1201</v>
      </c>
    </row>
    <row r="193" spans="1:65" s="2" customFormat="1" ht="16.5" customHeight="1">
      <c r="A193" s="35"/>
      <c r="B193" s="36"/>
      <c r="C193" s="246" t="s">
        <v>320</v>
      </c>
      <c r="D193" s="246" t="s">
        <v>264</v>
      </c>
      <c r="E193" s="247" t="s">
        <v>1202</v>
      </c>
      <c r="F193" s="248" t="s">
        <v>1203</v>
      </c>
      <c r="G193" s="249" t="s">
        <v>291</v>
      </c>
      <c r="H193" s="250">
        <v>10</v>
      </c>
      <c r="I193" s="251"/>
      <c r="J193" s="252">
        <f t="shared" si="0"/>
        <v>0</v>
      </c>
      <c r="K193" s="253"/>
      <c r="L193" s="254"/>
      <c r="M193" s="255" t="s">
        <v>1</v>
      </c>
      <c r="N193" s="256" t="s">
        <v>42</v>
      </c>
      <c r="O193" s="72"/>
      <c r="P193" s="198">
        <f t="shared" si="1"/>
        <v>0</v>
      </c>
      <c r="Q193" s="198">
        <v>2.9399999999999999E-3</v>
      </c>
      <c r="R193" s="198">
        <f t="shared" si="2"/>
        <v>2.9399999999999999E-2</v>
      </c>
      <c r="S193" s="198">
        <v>0</v>
      </c>
      <c r="T193" s="199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184</v>
      </c>
      <c r="AT193" s="200" t="s">
        <v>264</v>
      </c>
      <c r="AU193" s="200" t="s">
        <v>87</v>
      </c>
      <c r="AY193" s="18" t="s">
        <v>134</v>
      </c>
      <c r="BE193" s="201">
        <f t="shared" si="4"/>
        <v>0</v>
      </c>
      <c r="BF193" s="201">
        <f t="shared" si="5"/>
        <v>0</v>
      </c>
      <c r="BG193" s="201">
        <f t="shared" si="6"/>
        <v>0</v>
      </c>
      <c r="BH193" s="201">
        <f t="shared" si="7"/>
        <v>0</v>
      </c>
      <c r="BI193" s="201">
        <f t="shared" si="8"/>
        <v>0</v>
      </c>
      <c r="BJ193" s="18" t="s">
        <v>85</v>
      </c>
      <c r="BK193" s="201">
        <f t="shared" si="9"/>
        <v>0</v>
      </c>
      <c r="BL193" s="18" t="s">
        <v>140</v>
      </c>
      <c r="BM193" s="200" t="s">
        <v>1204</v>
      </c>
    </row>
    <row r="194" spans="1:65" s="2" customFormat="1" ht="16.5" customHeight="1">
      <c r="A194" s="35"/>
      <c r="B194" s="36"/>
      <c r="C194" s="246" t="s">
        <v>324</v>
      </c>
      <c r="D194" s="246" t="s">
        <v>264</v>
      </c>
      <c r="E194" s="247" t="s">
        <v>1205</v>
      </c>
      <c r="F194" s="248" t="s">
        <v>1206</v>
      </c>
      <c r="G194" s="249" t="s">
        <v>291</v>
      </c>
      <c r="H194" s="250">
        <v>10</v>
      </c>
      <c r="I194" s="251"/>
      <c r="J194" s="252">
        <f t="shared" si="0"/>
        <v>0</v>
      </c>
      <c r="K194" s="253"/>
      <c r="L194" s="254"/>
      <c r="M194" s="255" t="s">
        <v>1</v>
      </c>
      <c r="N194" s="256" t="s">
        <v>42</v>
      </c>
      <c r="O194" s="72"/>
      <c r="P194" s="198">
        <f t="shared" si="1"/>
        <v>0</v>
      </c>
      <c r="Q194" s="198">
        <v>2.8800000000000002E-3</v>
      </c>
      <c r="R194" s="198">
        <f t="shared" si="2"/>
        <v>2.8800000000000003E-2</v>
      </c>
      <c r="S194" s="198">
        <v>0</v>
      </c>
      <c r="T194" s="199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184</v>
      </c>
      <c r="AT194" s="200" t="s">
        <v>264</v>
      </c>
      <c r="AU194" s="200" t="s">
        <v>87</v>
      </c>
      <c r="AY194" s="18" t="s">
        <v>134</v>
      </c>
      <c r="BE194" s="201">
        <f t="shared" si="4"/>
        <v>0</v>
      </c>
      <c r="BF194" s="201">
        <f t="shared" si="5"/>
        <v>0</v>
      </c>
      <c r="BG194" s="201">
        <f t="shared" si="6"/>
        <v>0</v>
      </c>
      <c r="BH194" s="201">
        <f t="shared" si="7"/>
        <v>0</v>
      </c>
      <c r="BI194" s="201">
        <f t="shared" si="8"/>
        <v>0</v>
      </c>
      <c r="BJ194" s="18" t="s">
        <v>85</v>
      </c>
      <c r="BK194" s="201">
        <f t="shared" si="9"/>
        <v>0</v>
      </c>
      <c r="BL194" s="18" t="s">
        <v>140</v>
      </c>
      <c r="BM194" s="200" t="s">
        <v>1207</v>
      </c>
    </row>
    <row r="195" spans="1:65" s="2" customFormat="1" ht="16.5" customHeight="1">
      <c r="A195" s="35"/>
      <c r="B195" s="36"/>
      <c r="C195" s="246" t="s">
        <v>328</v>
      </c>
      <c r="D195" s="246" t="s">
        <v>264</v>
      </c>
      <c r="E195" s="247" t="s">
        <v>446</v>
      </c>
      <c r="F195" s="248" t="s">
        <v>447</v>
      </c>
      <c r="G195" s="249" t="s">
        <v>291</v>
      </c>
      <c r="H195" s="250">
        <v>10</v>
      </c>
      <c r="I195" s="251"/>
      <c r="J195" s="252">
        <f t="shared" si="0"/>
        <v>0</v>
      </c>
      <c r="K195" s="253"/>
      <c r="L195" s="254"/>
      <c r="M195" s="255" t="s">
        <v>1</v>
      </c>
      <c r="N195" s="256" t="s">
        <v>42</v>
      </c>
      <c r="O195" s="72"/>
      <c r="P195" s="198">
        <f t="shared" si="1"/>
        <v>0</v>
      </c>
      <c r="Q195" s="198">
        <v>4.3E-3</v>
      </c>
      <c r="R195" s="198">
        <f t="shared" si="2"/>
        <v>4.2999999999999997E-2</v>
      </c>
      <c r="S195" s="198">
        <v>0</v>
      </c>
      <c r="T195" s="199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184</v>
      </c>
      <c r="AT195" s="200" t="s">
        <v>264</v>
      </c>
      <c r="AU195" s="200" t="s">
        <v>87</v>
      </c>
      <c r="AY195" s="18" t="s">
        <v>134</v>
      </c>
      <c r="BE195" s="201">
        <f t="shared" si="4"/>
        <v>0</v>
      </c>
      <c r="BF195" s="201">
        <f t="shared" si="5"/>
        <v>0</v>
      </c>
      <c r="BG195" s="201">
        <f t="shared" si="6"/>
        <v>0</v>
      </c>
      <c r="BH195" s="201">
        <f t="shared" si="7"/>
        <v>0</v>
      </c>
      <c r="BI195" s="201">
        <f t="shared" si="8"/>
        <v>0</v>
      </c>
      <c r="BJ195" s="18" t="s">
        <v>85</v>
      </c>
      <c r="BK195" s="201">
        <f t="shared" si="9"/>
        <v>0</v>
      </c>
      <c r="BL195" s="18" t="s">
        <v>140</v>
      </c>
      <c r="BM195" s="200" t="s">
        <v>1208</v>
      </c>
    </row>
    <row r="196" spans="1:65" s="2" customFormat="1" ht="21.75" customHeight="1">
      <c r="A196" s="35"/>
      <c r="B196" s="36"/>
      <c r="C196" s="246" t="s">
        <v>332</v>
      </c>
      <c r="D196" s="246" t="s">
        <v>264</v>
      </c>
      <c r="E196" s="247" t="s">
        <v>450</v>
      </c>
      <c r="F196" s="248" t="s">
        <v>451</v>
      </c>
      <c r="G196" s="249" t="s">
        <v>291</v>
      </c>
      <c r="H196" s="250">
        <v>10</v>
      </c>
      <c r="I196" s="251"/>
      <c r="J196" s="252">
        <f t="shared" si="0"/>
        <v>0</v>
      </c>
      <c r="K196" s="253"/>
      <c r="L196" s="254"/>
      <c r="M196" s="255" t="s">
        <v>1</v>
      </c>
      <c r="N196" s="256" t="s">
        <v>42</v>
      </c>
      <c r="O196" s="72"/>
      <c r="P196" s="198">
        <f t="shared" si="1"/>
        <v>0</v>
      </c>
      <c r="Q196" s="198">
        <v>1E-3</v>
      </c>
      <c r="R196" s="198">
        <f t="shared" si="2"/>
        <v>0.01</v>
      </c>
      <c r="S196" s="198">
        <v>0</v>
      </c>
      <c r="T196" s="199">
        <f t="shared" si="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184</v>
      </c>
      <c r="AT196" s="200" t="s">
        <v>264</v>
      </c>
      <c r="AU196" s="200" t="s">
        <v>87</v>
      </c>
      <c r="AY196" s="18" t="s">
        <v>134</v>
      </c>
      <c r="BE196" s="201">
        <f t="shared" si="4"/>
        <v>0</v>
      </c>
      <c r="BF196" s="201">
        <f t="shared" si="5"/>
        <v>0</v>
      </c>
      <c r="BG196" s="201">
        <f t="shared" si="6"/>
        <v>0</v>
      </c>
      <c r="BH196" s="201">
        <f t="shared" si="7"/>
        <v>0</v>
      </c>
      <c r="BI196" s="201">
        <f t="shared" si="8"/>
        <v>0</v>
      </c>
      <c r="BJ196" s="18" t="s">
        <v>85</v>
      </c>
      <c r="BK196" s="201">
        <f t="shared" si="9"/>
        <v>0</v>
      </c>
      <c r="BL196" s="18" t="s">
        <v>140</v>
      </c>
      <c r="BM196" s="200" t="s">
        <v>1209</v>
      </c>
    </row>
    <row r="197" spans="1:65" s="2" customFormat="1" ht="21.75" customHeight="1">
      <c r="A197" s="35"/>
      <c r="B197" s="36"/>
      <c r="C197" s="188" t="s">
        <v>336</v>
      </c>
      <c r="D197" s="188" t="s">
        <v>136</v>
      </c>
      <c r="E197" s="189" t="s">
        <v>867</v>
      </c>
      <c r="F197" s="190" t="s">
        <v>1210</v>
      </c>
      <c r="G197" s="191" t="s">
        <v>150</v>
      </c>
      <c r="H197" s="192">
        <v>65.7</v>
      </c>
      <c r="I197" s="193"/>
      <c r="J197" s="194">
        <f t="shared" si="0"/>
        <v>0</v>
      </c>
      <c r="K197" s="195"/>
      <c r="L197" s="40"/>
      <c r="M197" s="196" t="s">
        <v>1</v>
      </c>
      <c r="N197" s="197" t="s">
        <v>42</v>
      </c>
      <c r="O197" s="72"/>
      <c r="P197" s="198">
        <f t="shared" si="1"/>
        <v>0</v>
      </c>
      <c r="Q197" s="198">
        <v>0</v>
      </c>
      <c r="R197" s="198">
        <f t="shared" si="2"/>
        <v>0</v>
      </c>
      <c r="S197" s="198">
        <v>0</v>
      </c>
      <c r="T197" s="199">
        <f t="shared" si="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0" t="s">
        <v>140</v>
      </c>
      <c r="AT197" s="200" t="s">
        <v>136</v>
      </c>
      <c r="AU197" s="200" t="s">
        <v>87</v>
      </c>
      <c r="AY197" s="18" t="s">
        <v>134</v>
      </c>
      <c r="BE197" s="201">
        <f t="shared" si="4"/>
        <v>0</v>
      </c>
      <c r="BF197" s="201">
        <f t="shared" si="5"/>
        <v>0</v>
      </c>
      <c r="BG197" s="201">
        <f t="shared" si="6"/>
        <v>0</v>
      </c>
      <c r="BH197" s="201">
        <f t="shared" si="7"/>
        <v>0</v>
      </c>
      <c r="BI197" s="201">
        <f t="shared" si="8"/>
        <v>0</v>
      </c>
      <c r="BJ197" s="18" t="s">
        <v>85</v>
      </c>
      <c r="BK197" s="201">
        <f t="shared" si="9"/>
        <v>0</v>
      </c>
      <c r="BL197" s="18" t="s">
        <v>140</v>
      </c>
      <c r="BM197" s="200" t="s">
        <v>1211</v>
      </c>
    </row>
    <row r="198" spans="1:65" s="2" customFormat="1" ht="33" customHeight="1">
      <c r="A198" s="35"/>
      <c r="B198" s="36"/>
      <c r="C198" s="188" t="s">
        <v>341</v>
      </c>
      <c r="D198" s="188" t="s">
        <v>136</v>
      </c>
      <c r="E198" s="189" t="s">
        <v>1212</v>
      </c>
      <c r="F198" s="190" t="s">
        <v>1213</v>
      </c>
      <c r="G198" s="191" t="s">
        <v>291</v>
      </c>
      <c r="H198" s="192">
        <v>10</v>
      </c>
      <c r="I198" s="193"/>
      <c r="J198" s="194">
        <f t="shared" si="0"/>
        <v>0</v>
      </c>
      <c r="K198" s="195"/>
      <c r="L198" s="40"/>
      <c r="M198" s="196" t="s">
        <v>1</v>
      </c>
      <c r="N198" s="197" t="s">
        <v>42</v>
      </c>
      <c r="O198" s="72"/>
      <c r="P198" s="198">
        <f t="shared" si="1"/>
        <v>0</v>
      </c>
      <c r="Q198" s="198">
        <v>0.36191000000000001</v>
      </c>
      <c r="R198" s="198">
        <f t="shared" si="2"/>
        <v>3.6191</v>
      </c>
      <c r="S198" s="198">
        <v>0</v>
      </c>
      <c r="T198" s="199">
        <f t="shared" si="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140</v>
      </c>
      <c r="AT198" s="200" t="s">
        <v>136</v>
      </c>
      <c r="AU198" s="200" t="s">
        <v>87</v>
      </c>
      <c r="AY198" s="18" t="s">
        <v>134</v>
      </c>
      <c r="BE198" s="201">
        <f t="shared" si="4"/>
        <v>0</v>
      </c>
      <c r="BF198" s="201">
        <f t="shared" si="5"/>
        <v>0</v>
      </c>
      <c r="BG198" s="201">
        <f t="shared" si="6"/>
        <v>0</v>
      </c>
      <c r="BH198" s="201">
        <f t="shared" si="7"/>
        <v>0</v>
      </c>
      <c r="BI198" s="201">
        <f t="shared" si="8"/>
        <v>0</v>
      </c>
      <c r="BJ198" s="18" t="s">
        <v>85</v>
      </c>
      <c r="BK198" s="201">
        <f t="shared" si="9"/>
        <v>0</v>
      </c>
      <c r="BL198" s="18" t="s">
        <v>140</v>
      </c>
      <c r="BM198" s="200" t="s">
        <v>1214</v>
      </c>
    </row>
    <row r="199" spans="1:65" s="2" customFormat="1" ht="16.5" customHeight="1">
      <c r="A199" s="35"/>
      <c r="B199" s="36"/>
      <c r="C199" s="246" t="s">
        <v>347</v>
      </c>
      <c r="D199" s="246" t="s">
        <v>264</v>
      </c>
      <c r="E199" s="247" t="s">
        <v>1215</v>
      </c>
      <c r="F199" s="248" t="s">
        <v>1216</v>
      </c>
      <c r="G199" s="249" t="s">
        <v>291</v>
      </c>
      <c r="H199" s="250">
        <v>10</v>
      </c>
      <c r="I199" s="251"/>
      <c r="J199" s="252">
        <f t="shared" si="0"/>
        <v>0</v>
      </c>
      <c r="K199" s="253"/>
      <c r="L199" s="254"/>
      <c r="M199" s="255" t="s">
        <v>1</v>
      </c>
      <c r="N199" s="256" t="s">
        <v>42</v>
      </c>
      <c r="O199" s="72"/>
      <c r="P199" s="198">
        <f t="shared" si="1"/>
        <v>0</v>
      </c>
      <c r="Q199" s="198">
        <v>0</v>
      </c>
      <c r="R199" s="198">
        <f t="shared" si="2"/>
        <v>0</v>
      </c>
      <c r="S199" s="198">
        <v>0</v>
      </c>
      <c r="T199" s="199">
        <f t="shared" si="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184</v>
      </c>
      <c r="AT199" s="200" t="s">
        <v>264</v>
      </c>
      <c r="AU199" s="200" t="s">
        <v>87</v>
      </c>
      <c r="AY199" s="18" t="s">
        <v>134</v>
      </c>
      <c r="BE199" s="201">
        <f t="shared" si="4"/>
        <v>0</v>
      </c>
      <c r="BF199" s="201">
        <f t="shared" si="5"/>
        <v>0</v>
      </c>
      <c r="BG199" s="201">
        <f t="shared" si="6"/>
        <v>0</v>
      </c>
      <c r="BH199" s="201">
        <f t="shared" si="7"/>
        <v>0</v>
      </c>
      <c r="BI199" s="201">
        <f t="shared" si="8"/>
        <v>0</v>
      </c>
      <c r="BJ199" s="18" t="s">
        <v>85</v>
      </c>
      <c r="BK199" s="201">
        <f t="shared" si="9"/>
        <v>0</v>
      </c>
      <c r="BL199" s="18" t="s">
        <v>140</v>
      </c>
      <c r="BM199" s="200" t="s">
        <v>1217</v>
      </c>
    </row>
    <row r="200" spans="1:65" s="2" customFormat="1" ht="16.5" customHeight="1">
      <c r="A200" s="35"/>
      <c r="B200" s="36"/>
      <c r="C200" s="188" t="s">
        <v>351</v>
      </c>
      <c r="D200" s="188" t="s">
        <v>136</v>
      </c>
      <c r="E200" s="189" t="s">
        <v>1218</v>
      </c>
      <c r="F200" s="190" t="s">
        <v>1219</v>
      </c>
      <c r="G200" s="191" t="s">
        <v>291</v>
      </c>
      <c r="H200" s="192">
        <v>10</v>
      </c>
      <c r="I200" s="193"/>
      <c r="J200" s="194">
        <f t="shared" si="0"/>
        <v>0</v>
      </c>
      <c r="K200" s="195"/>
      <c r="L200" s="40"/>
      <c r="M200" s="196" t="s">
        <v>1</v>
      </c>
      <c r="N200" s="197" t="s">
        <v>42</v>
      </c>
      <c r="O200" s="72"/>
      <c r="P200" s="198">
        <f t="shared" si="1"/>
        <v>0</v>
      </c>
      <c r="Q200" s="198">
        <v>6.3829999999999998E-2</v>
      </c>
      <c r="R200" s="198">
        <f t="shared" si="2"/>
        <v>0.63829999999999998</v>
      </c>
      <c r="S200" s="198">
        <v>0</v>
      </c>
      <c r="T200" s="199">
        <f t="shared" si="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140</v>
      </c>
      <c r="AT200" s="200" t="s">
        <v>136</v>
      </c>
      <c r="AU200" s="200" t="s">
        <v>87</v>
      </c>
      <c r="AY200" s="18" t="s">
        <v>134</v>
      </c>
      <c r="BE200" s="201">
        <f t="shared" si="4"/>
        <v>0</v>
      </c>
      <c r="BF200" s="201">
        <f t="shared" si="5"/>
        <v>0</v>
      </c>
      <c r="BG200" s="201">
        <f t="shared" si="6"/>
        <v>0</v>
      </c>
      <c r="BH200" s="201">
        <f t="shared" si="7"/>
        <v>0</v>
      </c>
      <c r="BI200" s="201">
        <f t="shared" si="8"/>
        <v>0</v>
      </c>
      <c r="BJ200" s="18" t="s">
        <v>85</v>
      </c>
      <c r="BK200" s="201">
        <f t="shared" si="9"/>
        <v>0</v>
      </c>
      <c r="BL200" s="18" t="s">
        <v>140</v>
      </c>
      <c r="BM200" s="200" t="s">
        <v>1220</v>
      </c>
    </row>
    <row r="201" spans="1:65" s="2" customFormat="1" ht="16.5" customHeight="1">
      <c r="A201" s="35"/>
      <c r="B201" s="36"/>
      <c r="C201" s="188" t="s">
        <v>355</v>
      </c>
      <c r="D201" s="188" t="s">
        <v>136</v>
      </c>
      <c r="E201" s="189" t="s">
        <v>392</v>
      </c>
      <c r="F201" s="190" t="s">
        <v>393</v>
      </c>
      <c r="G201" s="191" t="s">
        <v>150</v>
      </c>
      <c r="H201" s="192">
        <v>67</v>
      </c>
      <c r="I201" s="193"/>
      <c r="J201" s="194">
        <f t="shared" si="0"/>
        <v>0</v>
      </c>
      <c r="K201" s="195"/>
      <c r="L201" s="40"/>
      <c r="M201" s="196" t="s">
        <v>1</v>
      </c>
      <c r="N201" s="197" t="s">
        <v>42</v>
      </c>
      <c r="O201" s="72"/>
      <c r="P201" s="198">
        <f t="shared" si="1"/>
        <v>0</v>
      </c>
      <c r="Q201" s="198">
        <v>1.9000000000000001E-4</v>
      </c>
      <c r="R201" s="198">
        <f t="shared" si="2"/>
        <v>1.273E-2</v>
      </c>
      <c r="S201" s="198">
        <v>0</v>
      </c>
      <c r="T201" s="199">
        <f t="shared" si="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0" t="s">
        <v>140</v>
      </c>
      <c r="AT201" s="200" t="s">
        <v>136</v>
      </c>
      <c r="AU201" s="200" t="s">
        <v>87</v>
      </c>
      <c r="AY201" s="18" t="s">
        <v>134</v>
      </c>
      <c r="BE201" s="201">
        <f t="shared" si="4"/>
        <v>0</v>
      </c>
      <c r="BF201" s="201">
        <f t="shared" si="5"/>
        <v>0</v>
      </c>
      <c r="BG201" s="201">
        <f t="shared" si="6"/>
        <v>0</v>
      </c>
      <c r="BH201" s="201">
        <f t="shared" si="7"/>
        <v>0</v>
      </c>
      <c r="BI201" s="201">
        <f t="shared" si="8"/>
        <v>0</v>
      </c>
      <c r="BJ201" s="18" t="s">
        <v>85</v>
      </c>
      <c r="BK201" s="201">
        <f t="shared" si="9"/>
        <v>0</v>
      </c>
      <c r="BL201" s="18" t="s">
        <v>140</v>
      </c>
      <c r="BM201" s="200" t="s">
        <v>1221</v>
      </c>
    </row>
    <row r="202" spans="1:65" s="2" customFormat="1" ht="21.75" customHeight="1">
      <c r="A202" s="35"/>
      <c r="B202" s="36"/>
      <c r="C202" s="188" t="s">
        <v>359</v>
      </c>
      <c r="D202" s="188" t="s">
        <v>136</v>
      </c>
      <c r="E202" s="189" t="s">
        <v>396</v>
      </c>
      <c r="F202" s="190" t="s">
        <v>397</v>
      </c>
      <c r="G202" s="191" t="s">
        <v>150</v>
      </c>
      <c r="H202" s="192">
        <v>66</v>
      </c>
      <c r="I202" s="193"/>
      <c r="J202" s="194">
        <f t="shared" si="0"/>
        <v>0</v>
      </c>
      <c r="K202" s="195"/>
      <c r="L202" s="40"/>
      <c r="M202" s="196" t="s">
        <v>1</v>
      </c>
      <c r="N202" s="197" t="s">
        <v>42</v>
      </c>
      <c r="O202" s="72"/>
      <c r="P202" s="198">
        <f t="shared" si="1"/>
        <v>0</v>
      </c>
      <c r="Q202" s="198">
        <v>9.0000000000000006E-5</v>
      </c>
      <c r="R202" s="198">
        <f t="shared" si="2"/>
        <v>5.94E-3</v>
      </c>
      <c r="S202" s="198">
        <v>0</v>
      </c>
      <c r="T202" s="199">
        <f t="shared" si="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140</v>
      </c>
      <c r="AT202" s="200" t="s">
        <v>136</v>
      </c>
      <c r="AU202" s="200" t="s">
        <v>87</v>
      </c>
      <c r="AY202" s="18" t="s">
        <v>134</v>
      </c>
      <c r="BE202" s="201">
        <f t="shared" si="4"/>
        <v>0</v>
      </c>
      <c r="BF202" s="201">
        <f t="shared" si="5"/>
        <v>0</v>
      </c>
      <c r="BG202" s="201">
        <f t="shared" si="6"/>
        <v>0</v>
      </c>
      <c r="BH202" s="201">
        <f t="shared" si="7"/>
        <v>0</v>
      </c>
      <c r="BI202" s="201">
        <f t="shared" si="8"/>
        <v>0</v>
      </c>
      <c r="BJ202" s="18" t="s">
        <v>85</v>
      </c>
      <c r="BK202" s="201">
        <f t="shared" si="9"/>
        <v>0</v>
      </c>
      <c r="BL202" s="18" t="s">
        <v>140</v>
      </c>
      <c r="BM202" s="200" t="s">
        <v>1222</v>
      </c>
    </row>
    <row r="203" spans="1:65" s="2" customFormat="1" ht="16.5" customHeight="1">
      <c r="A203" s="35"/>
      <c r="B203" s="36"/>
      <c r="C203" s="246" t="s">
        <v>363</v>
      </c>
      <c r="D203" s="246" t="s">
        <v>264</v>
      </c>
      <c r="E203" s="247" t="s">
        <v>422</v>
      </c>
      <c r="F203" s="248" t="s">
        <v>423</v>
      </c>
      <c r="G203" s="249" t="s">
        <v>150</v>
      </c>
      <c r="H203" s="250">
        <v>66</v>
      </c>
      <c r="I203" s="251"/>
      <c r="J203" s="252">
        <f t="shared" si="0"/>
        <v>0</v>
      </c>
      <c r="K203" s="253"/>
      <c r="L203" s="254"/>
      <c r="M203" s="255" t="s">
        <v>1</v>
      </c>
      <c r="N203" s="256" t="s">
        <v>42</v>
      </c>
      <c r="O203" s="72"/>
      <c r="P203" s="198">
        <f t="shared" si="1"/>
        <v>0</v>
      </c>
      <c r="Q203" s="198">
        <v>0</v>
      </c>
      <c r="R203" s="198">
        <f t="shared" si="2"/>
        <v>0</v>
      </c>
      <c r="S203" s="198">
        <v>0</v>
      </c>
      <c r="T203" s="199">
        <f t="shared" si="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184</v>
      </c>
      <c r="AT203" s="200" t="s">
        <v>264</v>
      </c>
      <c r="AU203" s="200" t="s">
        <v>87</v>
      </c>
      <c r="AY203" s="18" t="s">
        <v>134</v>
      </c>
      <c r="BE203" s="201">
        <f t="shared" si="4"/>
        <v>0</v>
      </c>
      <c r="BF203" s="201">
        <f t="shared" si="5"/>
        <v>0</v>
      </c>
      <c r="BG203" s="201">
        <f t="shared" si="6"/>
        <v>0</v>
      </c>
      <c r="BH203" s="201">
        <f t="shared" si="7"/>
        <v>0</v>
      </c>
      <c r="BI203" s="201">
        <f t="shared" si="8"/>
        <v>0</v>
      </c>
      <c r="BJ203" s="18" t="s">
        <v>85</v>
      </c>
      <c r="BK203" s="201">
        <f t="shared" si="9"/>
        <v>0</v>
      </c>
      <c r="BL203" s="18" t="s">
        <v>140</v>
      </c>
      <c r="BM203" s="200" t="s">
        <v>1223</v>
      </c>
    </row>
    <row r="204" spans="1:65" s="2" customFormat="1" ht="19.5">
      <c r="A204" s="35"/>
      <c r="B204" s="36"/>
      <c r="C204" s="37"/>
      <c r="D204" s="204" t="s">
        <v>411</v>
      </c>
      <c r="E204" s="37"/>
      <c r="F204" s="257" t="s">
        <v>412</v>
      </c>
      <c r="G204" s="37"/>
      <c r="H204" s="37"/>
      <c r="I204" s="258"/>
      <c r="J204" s="37"/>
      <c r="K204" s="37"/>
      <c r="L204" s="40"/>
      <c r="M204" s="259"/>
      <c r="N204" s="260"/>
      <c r="O204" s="72"/>
      <c r="P204" s="72"/>
      <c r="Q204" s="72"/>
      <c r="R204" s="72"/>
      <c r="S204" s="72"/>
      <c r="T204" s="73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411</v>
      </c>
      <c r="AU204" s="18" t="s">
        <v>87</v>
      </c>
    </row>
    <row r="205" spans="1:65" s="12" customFormat="1" ht="22.9" customHeight="1">
      <c r="B205" s="172"/>
      <c r="C205" s="173"/>
      <c r="D205" s="174" t="s">
        <v>76</v>
      </c>
      <c r="E205" s="186" t="s">
        <v>519</v>
      </c>
      <c r="F205" s="186" t="s">
        <v>520</v>
      </c>
      <c r="G205" s="173"/>
      <c r="H205" s="173"/>
      <c r="I205" s="176"/>
      <c r="J205" s="187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85</v>
      </c>
      <c r="AT205" s="184" t="s">
        <v>76</v>
      </c>
      <c r="AU205" s="184" t="s">
        <v>85</v>
      </c>
      <c r="AY205" s="183" t="s">
        <v>134</v>
      </c>
      <c r="BK205" s="185">
        <f>BK206</f>
        <v>0</v>
      </c>
    </row>
    <row r="206" spans="1:65" s="2" customFormat="1" ht="21.75" customHeight="1">
      <c r="A206" s="35"/>
      <c r="B206" s="36"/>
      <c r="C206" s="188" t="s">
        <v>367</v>
      </c>
      <c r="D206" s="188" t="s">
        <v>136</v>
      </c>
      <c r="E206" s="189" t="s">
        <v>522</v>
      </c>
      <c r="F206" s="190" t="s">
        <v>523</v>
      </c>
      <c r="G206" s="191" t="s">
        <v>247</v>
      </c>
      <c r="H206" s="192">
        <v>37.06</v>
      </c>
      <c r="I206" s="193"/>
      <c r="J206" s="194">
        <f>ROUND(I206*H206,2)</f>
        <v>0</v>
      </c>
      <c r="K206" s="195"/>
      <c r="L206" s="40"/>
      <c r="M206" s="261" t="s">
        <v>1</v>
      </c>
      <c r="N206" s="262" t="s">
        <v>42</v>
      </c>
      <c r="O206" s="263"/>
      <c r="P206" s="264">
        <f>O206*H206</f>
        <v>0</v>
      </c>
      <c r="Q206" s="264">
        <v>0</v>
      </c>
      <c r="R206" s="264">
        <f>Q206*H206</f>
        <v>0</v>
      </c>
      <c r="S206" s="264">
        <v>0</v>
      </c>
      <c r="T206" s="26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140</v>
      </c>
      <c r="AT206" s="200" t="s">
        <v>136</v>
      </c>
      <c r="AU206" s="200" t="s">
        <v>87</v>
      </c>
      <c r="AY206" s="18" t="s">
        <v>134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85</v>
      </c>
      <c r="BK206" s="201">
        <f>ROUND(I206*H206,2)</f>
        <v>0</v>
      </c>
      <c r="BL206" s="18" t="s">
        <v>140</v>
      </c>
      <c r="BM206" s="200" t="s">
        <v>1224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d0ypJ+3EDhCQecJjH8DNxzc+QmsDAY/VD58xAzuqtVK/XxNLKXtRaW/oeLiwWndz9GBcSfmZ2AjWyIYPYdCR5w==" saltValue="Oyifg93dkGsPk8eVhH34fIuxvENfrTfXQrYYIRt6omD++j55jDPwWvDO1xM7n7i/4/fZe1Y1TNwIyYaC2C1Ddw==" spinCount="100000" sheet="1" objects="1" scenarios="1" formatColumns="0" formatRows="0" autoFilter="0"/>
  <autoFilter ref="C120:K206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6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8" t="s">
        <v>102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87</v>
      </c>
    </row>
    <row r="4" spans="1:46" s="1" customFormat="1" ht="24.95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26.25" customHeight="1">
      <c r="B7" s="21"/>
      <c r="E7" s="307" t="str">
        <f>'Rekapitulace stavby'!K6</f>
        <v>Vratěnín-výstavba technické infrastruktury pro následnou výstavbu bytových a rodinných domů</v>
      </c>
      <c r="F7" s="308"/>
      <c r="G7" s="308"/>
      <c r="H7" s="308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9" t="s">
        <v>1225</v>
      </c>
      <c r="F9" s="310"/>
      <c r="G9" s="310"/>
      <c r="H9" s="31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8. 9. 2020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1" t="str">
        <f>'Rekapitulace stavby'!E14</f>
        <v>Vyplň údaj</v>
      </c>
      <c r="F18" s="312"/>
      <c r="G18" s="312"/>
      <c r="H18" s="312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35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36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3" t="s">
        <v>1</v>
      </c>
      <c r="F27" s="313"/>
      <c r="G27" s="313"/>
      <c r="H27" s="31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37</v>
      </c>
      <c r="E30" s="35"/>
      <c r="F30" s="35"/>
      <c r="G30" s="35"/>
      <c r="H30" s="35"/>
      <c r="I30" s="35"/>
      <c r="J30" s="121">
        <f>ROUND(J121,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39</v>
      </c>
      <c r="G32" s="35"/>
      <c r="H32" s="35"/>
      <c r="I32" s="122" t="s">
        <v>38</v>
      </c>
      <c r="J32" s="122" t="s">
        <v>40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41</v>
      </c>
      <c r="E33" s="113" t="s">
        <v>42</v>
      </c>
      <c r="F33" s="124">
        <f>ROUND((SUM(BE121:BE264)),  2)</f>
        <v>0</v>
      </c>
      <c r="G33" s="35"/>
      <c r="H33" s="35"/>
      <c r="I33" s="125">
        <v>0.21</v>
      </c>
      <c r="J33" s="124">
        <f>ROUND(((SUM(BE121:BE264))*I33),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43</v>
      </c>
      <c r="F34" s="124">
        <f>ROUND((SUM(BF121:BF264)),  2)</f>
        <v>0</v>
      </c>
      <c r="G34" s="35"/>
      <c r="H34" s="35"/>
      <c r="I34" s="125">
        <v>0.15</v>
      </c>
      <c r="J34" s="124">
        <f>ROUND(((SUM(BF121:BF264))*I34),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44</v>
      </c>
      <c r="F35" s="124">
        <f>ROUND((SUM(BG121:BG264)),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45</v>
      </c>
      <c r="F36" s="124">
        <f>ROUND((SUM(BH121:BH264)),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46</v>
      </c>
      <c r="F37" s="124">
        <f>ROUND((SUM(BI121:BI264)),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47</v>
      </c>
      <c r="E39" s="128"/>
      <c r="F39" s="128"/>
      <c r="G39" s="129" t="s">
        <v>48</v>
      </c>
      <c r="H39" s="130" t="s">
        <v>49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50</v>
      </c>
      <c r="E50" s="134"/>
      <c r="F50" s="134"/>
      <c r="G50" s="133" t="s">
        <v>51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52</v>
      </c>
      <c r="E61" s="136"/>
      <c r="F61" s="137" t="s">
        <v>53</v>
      </c>
      <c r="G61" s="135" t="s">
        <v>52</v>
      </c>
      <c r="H61" s="136"/>
      <c r="I61" s="136"/>
      <c r="J61" s="138" t="s">
        <v>53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54</v>
      </c>
      <c r="E65" s="139"/>
      <c r="F65" s="139"/>
      <c r="G65" s="133" t="s">
        <v>55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52</v>
      </c>
      <c r="E76" s="136"/>
      <c r="F76" s="137" t="s">
        <v>53</v>
      </c>
      <c r="G76" s="135" t="s">
        <v>52</v>
      </c>
      <c r="H76" s="136"/>
      <c r="I76" s="136"/>
      <c r="J76" s="138" t="s">
        <v>53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26.25" customHeight="1">
      <c r="A85" s="35"/>
      <c r="B85" s="36"/>
      <c r="C85" s="37"/>
      <c r="D85" s="37"/>
      <c r="E85" s="314" t="str">
        <f>E7</f>
        <v>Vratěnín-výstavba technické infrastruktury pro následnou výstavbu bytových a rodinných domů</v>
      </c>
      <c r="F85" s="315"/>
      <c r="G85" s="315"/>
      <c r="H85" s="31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66" t="str">
        <f>E9</f>
        <v>SO 09 - Přípojky splaškové kanalizace</v>
      </c>
      <c r="F87" s="316"/>
      <c r="G87" s="316"/>
      <c r="H87" s="31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8. 9. 2020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Vratěnín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Ing.Josef Novotný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J121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5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J122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112</v>
      </c>
      <c r="E98" s="157"/>
      <c r="F98" s="157"/>
      <c r="G98" s="157"/>
      <c r="H98" s="157"/>
      <c r="I98" s="157"/>
      <c r="J98" s="158">
        <f>J123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113</v>
      </c>
      <c r="E99" s="157"/>
      <c r="F99" s="157"/>
      <c r="G99" s="157"/>
      <c r="H99" s="157"/>
      <c r="I99" s="157"/>
      <c r="J99" s="158">
        <f>J229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115</v>
      </c>
      <c r="E100" s="157"/>
      <c r="F100" s="157"/>
      <c r="G100" s="157"/>
      <c r="H100" s="157"/>
      <c r="I100" s="157"/>
      <c r="J100" s="158">
        <f>J236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118</v>
      </c>
      <c r="E101" s="157"/>
      <c r="F101" s="157"/>
      <c r="G101" s="157"/>
      <c r="H101" s="157"/>
      <c r="I101" s="157"/>
      <c r="J101" s="158">
        <f>J263</f>
        <v>0</v>
      </c>
      <c r="K101" s="155"/>
      <c r="L101" s="159"/>
    </row>
    <row r="102" spans="1:31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31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31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24.95" customHeight="1">
      <c r="A108" s="35"/>
      <c r="B108" s="36"/>
      <c r="C108" s="24" t="s">
        <v>119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6.25" customHeight="1">
      <c r="A111" s="35"/>
      <c r="B111" s="36"/>
      <c r="C111" s="37"/>
      <c r="D111" s="37"/>
      <c r="E111" s="314" t="str">
        <f>E7</f>
        <v>Vratěnín-výstavba technické infrastruktury pro následnou výstavbu bytových a rodinných domů</v>
      </c>
      <c r="F111" s="315"/>
      <c r="G111" s="315"/>
      <c r="H111" s="315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104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266" t="str">
        <f>E9</f>
        <v>SO 09 - Přípojky splaškové kanalizace</v>
      </c>
      <c r="F113" s="316"/>
      <c r="G113" s="316"/>
      <c r="H113" s="31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20</v>
      </c>
      <c r="D115" s="37"/>
      <c r="E115" s="37"/>
      <c r="F115" s="28" t="str">
        <f>F12</f>
        <v xml:space="preserve"> </v>
      </c>
      <c r="G115" s="37"/>
      <c r="H115" s="37"/>
      <c r="I115" s="30" t="s">
        <v>22</v>
      </c>
      <c r="J115" s="67" t="str">
        <f>IF(J12="","",J12)</f>
        <v>8. 9. 2020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24</v>
      </c>
      <c r="D117" s="37"/>
      <c r="E117" s="37"/>
      <c r="F117" s="28" t="str">
        <f>E15</f>
        <v>Obec Vratěnín</v>
      </c>
      <c r="G117" s="37"/>
      <c r="H117" s="37"/>
      <c r="I117" s="30" t="s">
        <v>31</v>
      </c>
      <c r="J117" s="33" t="str">
        <f>E21</f>
        <v xml:space="preserve"> 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29</v>
      </c>
      <c r="D118" s="37"/>
      <c r="E118" s="37"/>
      <c r="F118" s="28" t="str">
        <f>IF(E18="","",E18)</f>
        <v>Vyplň údaj</v>
      </c>
      <c r="G118" s="37"/>
      <c r="H118" s="37"/>
      <c r="I118" s="30" t="s">
        <v>33</v>
      </c>
      <c r="J118" s="33" t="str">
        <f>E24</f>
        <v>Ing.Josef Novotný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0.3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11" customFormat="1" ht="29.25" customHeight="1">
      <c r="A120" s="160"/>
      <c r="B120" s="161"/>
      <c r="C120" s="162" t="s">
        <v>120</v>
      </c>
      <c r="D120" s="163" t="s">
        <v>62</v>
      </c>
      <c r="E120" s="163" t="s">
        <v>58</v>
      </c>
      <c r="F120" s="163" t="s">
        <v>59</v>
      </c>
      <c r="G120" s="163" t="s">
        <v>121</v>
      </c>
      <c r="H120" s="163" t="s">
        <v>122</v>
      </c>
      <c r="I120" s="163" t="s">
        <v>123</v>
      </c>
      <c r="J120" s="164" t="s">
        <v>108</v>
      </c>
      <c r="K120" s="165" t="s">
        <v>124</v>
      </c>
      <c r="L120" s="166"/>
      <c r="M120" s="76" t="s">
        <v>1</v>
      </c>
      <c r="N120" s="77" t="s">
        <v>41</v>
      </c>
      <c r="O120" s="77" t="s">
        <v>125</v>
      </c>
      <c r="P120" s="77" t="s">
        <v>126</v>
      </c>
      <c r="Q120" s="77" t="s">
        <v>127</v>
      </c>
      <c r="R120" s="77" t="s">
        <v>128</v>
      </c>
      <c r="S120" s="77" t="s">
        <v>129</v>
      </c>
      <c r="T120" s="78" t="s">
        <v>130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pans="1:65" s="2" customFormat="1" ht="22.9" customHeight="1">
      <c r="A121" s="35"/>
      <c r="B121" s="36"/>
      <c r="C121" s="83" t="s">
        <v>131</v>
      </c>
      <c r="D121" s="37"/>
      <c r="E121" s="37"/>
      <c r="F121" s="37"/>
      <c r="G121" s="37"/>
      <c r="H121" s="37"/>
      <c r="I121" s="37"/>
      <c r="J121" s="167">
        <f>BK121</f>
        <v>0</v>
      </c>
      <c r="K121" s="37"/>
      <c r="L121" s="40"/>
      <c r="M121" s="79"/>
      <c r="N121" s="168"/>
      <c r="O121" s="80"/>
      <c r="P121" s="169">
        <f>P122</f>
        <v>0</v>
      </c>
      <c r="Q121" s="80"/>
      <c r="R121" s="169">
        <f>R122</f>
        <v>78.529029999999992</v>
      </c>
      <c r="S121" s="80"/>
      <c r="T121" s="170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76</v>
      </c>
      <c r="AU121" s="18" t="s">
        <v>110</v>
      </c>
      <c r="BK121" s="171">
        <f>BK122</f>
        <v>0</v>
      </c>
    </row>
    <row r="122" spans="1:65" s="12" customFormat="1" ht="25.9" customHeight="1">
      <c r="B122" s="172"/>
      <c r="C122" s="173"/>
      <c r="D122" s="174" t="s">
        <v>76</v>
      </c>
      <c r="E122" s="175" t="s">
        <v>132</v>
      </c>
      <c r="F122" s="175" t="s">
        <v>133</v>
      </c>
      <c r="G122" s="173"/>
      <c r="H122" s="173"/>
      <c r="I122" s="176"/>
      <c r="J122" s="177">
        <f>BK122</f>
        <v>0</v>
      </c>
      <c r="K122" s="173"/>
      <c r="L122" s="178"/>
      <c r="M122" s="179"/>
      <c r="N122" s="180"/>
      <c r="O122" s="180"/>
      <c r="P122" s="181">
        <f>P123+P229+P236+P263</f>
        <v>0</v>
      </c>
      <c r="Q122" s="180"/>
      <c r="R122" s="181">
        <f>R123+R229+R236+R263</f>
        <v>78.529029999999992</v>
      </c>
      <c r="S122" s="180"/>
      <c r="T122" s="182">
        <f>T123+T229+T236+T263</f>
        <v>0</v>
      </c>
      <c r="AR122" s="183" t="s">
        <v>85</v>
      </c>
      <c r="AT122" s="184" t="s">
        <v>76</v>
      </c>
      <c r="AU122" s="184" t="s">
        <v>77</v>
      </c>
      <c r="AY122" s="183" t="s">
        <v>134</v>
      </c>
      <c r="BK122" s="185">
        <f>BK123+BK229+BK236+BK263</f>
        <v>0</v>
      </c>
    </row>
    <row r="123" spans="1:65" s="12" customFormat="1" ht="22.9" customHeight="1">
      <c r="B123" s="172"/>
      <c r="C123" s="173"/>
      <c r="D123" s="174" t="s">
        <v>76</v>
      </c>
      <c r="E123" s="186" t="s">
        <v>85</v>
      </c>
      <c r="F123" s="186" t="s">
        <v>135</v>
      </c>
      <c r="G123" s="173"/>
      <c r="H123" s="173"/>
      <c r="I123" s="176"/>
      <c r="J123" s="187">
        <f>BK123</f>
        <v>0</v>
      </c>
      <c r="K123" s="173"/>
      <c r="L123" s="178"/>
      <c r="M123" s="179"/>
      <c r="N123" s="180"/>
      <c r="O123" s="180"/>
      <c r="P123" s="181">
        <f>SUM(P124:P228)</f>
        <v>0</v>
      </c>
      <c r="Q123" s="180"/>
      <c r="R123" s="181">
        <f>SUM(R124:R228)</f>
        <v>76.668273999999997</v>
      </c>
      <c r="S123" s="180"/>
      <c r="T123" s="182">
        <f>SUM(T124:T228)</f>
        <v>0</v>
      </c>
      <c r="AR123" s="183" t="s">
        <v>85</v>
      </c>
      <c r="AT123" s="184" t="s">
        <v>76</v>
      </c>
      <c r="AU123" s="184" t="s">
        <v>85</v>
      </c>
      <c r="AY123" s="183" t="s">
        <v>134</v>
      </c>
      <c r="BK123" s="185">
        <f>SUM(BK124:BK228)</f>
        <v>0</v>
      </c>
    </row>
    <row r="124" spans="1:65" s="2" customFormat="1" ht="21.75" customHeight="1">
      <c r="A124" s="35"/>
      <c r="B124" s="36"/>
      <c r="C124" s="188" t="s">
        <v>85</v>
      </c>
      <c r="D124" s="188" t="s">
        <v>136</v>
      </c>
      <c r="E124" s="189" t="s">
        <v>148</v>
      </c>
      <c r="F124" s="190" t="s">
        <v>149</v>
      </c>
      <c r="G124" s="191" t="s">
        <v>150</v>
      </c>
      <c r="H124" s="192">
        <v>10</v>
      </c>
      <c r="I124" s="193"/>
      <c r="J124" s="194">
        <f>ROUND(I124*H124,2)</f>
        <v>0</v>
      </c>
      <c r="K124" s="195"/>
      <c r="L124" s="40"/>
      <c r="M124" s="196" t="s">
        <v>1</v>
      </c>
      <c r="N124" s="197" t="s">
        <v>42</v>
      </c>
      <c r="O124" s="72"/>
      <c r="P124" s="198">
        <f>O124*H124</f>
        <v>0</v>
      </c>
      <c r="Q124" s="198">
        <v>8.6800000000000002E-3</v>
      </c>
      <c r="R124" s="198">
        <f>Q124*H124</f>
        <v>8.6800000000000002E-2</v>
      </c>
      <c r="S124" s="198">
        <v>0</v>
      </c>
      <c r="T124" s="19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0" t="s">
        <v>140</v>
      </c>
      <c r="AT124" s="200" t="s">
        <v>136</v>
      </c>
      <c r="AU124" s="200" t="s">
        <v>87</v>
      </c>
      <c r="AY124" s="18" t="s">
        <v>134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18" t="s">
        <v>85</v>
      </c>
      <c r="BK124" s="201">
        <f>ROUND(I124*H124,2)</f>
        <v>0</v>
      </c>
      <c r="BL124" s="18" t="s">
        <v>140</v>
      </c>
      <c r="BM124" s="200" t="s">
        <v>1226</v>
      </c>
    </row>
    <row r="125" spans="1:65" s="13" customFormat="1" ht="11.25">
      <c r="B125" s="202"/>
      <c r="C125" s="203"/>
      <c r="D125" s="204" t="s">
        <v>142</v>
      </c>
      <c r="E125" s="205" t="s">
        <v>1</v>
      </c>
      <c r="F125" s="206" t="s">
        <v>1227</v>
      </c>
      <c r="G125" s="203"/>
      <c r="H125" s="207">
        <v>10</v>
      </c>
      <c r="I125" s="208"/>
      <c r="J125" s="203"/>
      <c r="K125" s="203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142</v>
      </c>
      <c r="AU125" s="213" t="s">
        <v>87</v>
      </c>
      <c r="AV125" s="13" t="s">
        <v>87</v>
      </c>
      <c r="AW125" s="13" t="s">
        <v>32</v>
      </c>
      <c r="AX125" s="13" t="s">
        <v>85</v>
      </c>
      <c r="AY125" s="213" t="s">
        <v>134</v>
      </c>
    </row>
    <row r="126" spans="1:65" s="2" customFormat="1" ht="21.75" customHeight="1">
      <c r="A126" s="35"/>
      <c r="B126" s="36"/>
      <c r="C126" s="188" t="s">
        <v>87</v>
      </c>
      <c r="D126" s="188" t="s">
        <v>136</v>
      </c>
      <c r="E126" s="189" t="s">
        <v>153</v>
      </c>
      <c r="F126" s="190" t="s">
        <v>154</v>
      </c>
      <c r="G126" s="191" t="s">
        <v>150</v>
      </c>
      <c r="H126" s="192">
        <v>5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42</v>
      </c>
      <c r="O126" s="72"/>
      <c r="P126" s="198">
        <f>O126*H126</f>
        <v>0</v>
      </c>
      <c r="Q126" s="198">
        <v>1.269E-2</v>
      </c>
      <c r="R126" s="198">
        <f>Q126*H126</f>
        <v>6.3450000000000006E-2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140</v>
      </c>
      <c r="AT126" s="200" t="s">
        <v>136</v>
      </c>
      <c r="AU126" s="200" t="s">
        <v>87</v>
      </c>
      <c r="AY126" s="18" t="s">
        <v>134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85</v>
      </c>
      <c r="BK126" s="201">
        <f>ROUND(I126*H126,2)</f>
        <v>0</v>
      </c>
      <c r="BL126" s="18" t="s">
        <v>140</v>
      </c>
      <c r="BM126" s="200" t="s">
        <v>1228</v>
      </c>
    </row>
    <row r="127" spans="1:65" s="13" customFormat="1" ht="11.25">
      <c r="B127" s="202"/>
      <c r="C127" s="203"/>
      <c r="D127" s="204" t="s">
        <v>142</v>
      </c>
      <c r="E127" s="205" t="s">
        <v>1</v>
      </c>
      <c r="F127" s="206" t="s">
        <v>1229</v>
      </c>
      <c r="G127" s="203"/>
      <c r="H127" s="207">
        <v>5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142</v>
      </c>
      <c r="AU127" s="213" t="s">
        <v>87</v>
      </c>
      <c r="AV127" s="13" t="s">
        <v>87</v>
      </c>
      <c r="AW127" s="13" t="s">
        <v>32</v>
      </c>
      <c r="AX127" s="13" t="s">
        <v>85</v>
      </c>
      <c r="AY127" s="213" t="s">
        <v>134</v>
      </c>
    </row>
    <row r="128" spans="1:65" s="2" customFormat="1" ht="21.75" customHeight="1">
      <c r="A128" s="35"/>
      <c r="B128" s="36"/>
      <c r="C128" s="188" t="s">
        <v>147</v>
      </c>
      <c r="D128" s="188" t="s">
        <v>136</v>
      </c>
      <c r="E128" s="189" t="s">
        <v>542</v>
      </c>
      <c r="F128" s="190" t="s">
        <v>543</v>
      </c>
      <c r="G128" s="191" t="s">
        <v>139</v>
      </c>
      <c r="H128" s="192">
        <v>82.85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42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140</v>
      </c>
      <c r="AT128" s="200" t="s">
        <v>136</v>
      </c>
      <c r="AU128" s="200" t="s">
        <v>87</v>
      </c>
      <c r="AY128" s="18" t="s">
        <v>134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85</v>
      </c>
      <c r="BK128" s="201">
        <f>ROUND(I128*H128,2)</f>
        <v>0</v>
      </c>
      <c r="BL128" s="18" t="s">
        <v>140</v>
      </c>
      <c r="BM128" s="200" t="s">
        <v>1230</v>
      </c>
    </row>
    <row r="129" spans="1:65" s="13" customFormat="1" ht="11.25">
      <c r="B129" s="202"/>
      <c r="C129" s="203"/>
      <c r="D129" s="204" t="s">
        <v>142</v>
      </c>
      <c r="E129" s="205" t="s">
        <v>1</v>
      </c>
      <c r="F129" s="206" t="s">
        <v>1231</v>
      </c>
      <c r="G129" s="203"/>
      <c r="H129" s="207">
        <v>19.8</v>
      </c>
      <c r="I129" s="208"/>
      <c r="J129" s="203"/>
      <c r="K129" s="203"/>
      <c r="L129" s="209"/>
      <c r="M129" s="210"/>
      <c r="N129" s="211"/>
      <c r="O129" s="211"/>
      <c r="P129" s="211"/>
      <c r="Q129" s="211"/>
      <c r="R129" s="211"/>
      <c r="S129" s="211"/>
      <c r="T129" s="212"/>
      <c r="AT129" s="213" t="s">
        <v>142</v>
      </c>
      <c r="AU129" s="213" t="s">
        <v>87</v>
      </c>
      <c r="AV129" s="13" t="s">
        <v>87</v>
      </c>
      <c r="AW129" s="13" t="s">
        <v>32</v>
      </c>
      <c r="AX129" s="13" t="s">
        <v>77</v>
      </c>
      <c r="AY129" s="213" t="s">
        <v>134</v>
      </c>
    </row>
    <row r="130" spans="1:65" s="13" customFormat="1" ht="11.25">
      <c r="B130" s="202"/>
      <c r="C130" s="203"/>
      <c r="D130" s="204" t="s">
        <v>142</v>
      </c>
      <c r="E130" s="205" t="s">
        <v>1</v>
      </c>
      <c r="F130" s="206" t="s">
        <v>1232</v>
      </c>
      <c r="G130" s="203"/>
      <c r="H130" s="207">
        <v>10.792</v>
      </c>
      <c r="I130" s="208"/>
      <c r="J130" s="203"/>
      <c r="K130" s="203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142</v>
      </c>
      <c r="AU130" s="213" t="s">
        <v>87</v>
      </c>
      <c r="AV130" s="13" t="s">
        <v>87</v>
      </c>
      <c r="AW130" s="13" t="s">
        <v>32</v>
      </c>
      <c r="AX130" s="13" t="s">
        <v>77</v>
      </c>
      <c r="AY130" s="213" t="s">
        <v>134</v>
      </c>
    </row>
    <row r="131" spans="1:65" s="13" customFormat="1" ht="11.25">
      <c r="B131" s="202"/>
      <c r="C131" s="203"/>
      <c r="D131" s="204" t="s">
        <v>142</v>
      </c>
      <c r="E131" s="205" t="s">
        <v>1</v>
      </c>
      <c r="F131" s="206" t="s">
        <v>1233</v>
      </c>
      <c r="G131" s="203"/>
      <c r="H131" s="207">
        <v>10.048999999999999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142</v>
      </c>
      <c r="AU131" s="213" t="s">
        <v>87</v>
      </c>
      <c r="AV131" s="13" t="s">
        <v>87</v>
      </c>
      <c r="AW131" s="13" t="s">
        <v>32</v>
      </c>
      <c r="AX131" s="13" t="s">
        <v>77</v>
      </c>
      <c r="AY131" s="213" t="s">
        <v>134</v>
      </c>
    </row>
    <row r="132" spans="1:65" s="13" customFormat="1" ht="11.25">
      <c r="B132" s="202"/>
      <c r="C132" s="203"/>
      <c r="D132" s="204" t="s">
        <v>142</v>
      </c>
      <c r="E132" s="205" t="s">
        <v>1</v>
      </c>
      <c r="F132" s="206" t="s">
        <v>1234</v>
      </c>
      <c r="G132" s="203"/>
      <c r="H132" s="207">
        <v>10.4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142</v>
      </c>
      <c r="AU132" s="213" t="s">
        <v>87</v>
      </c>
      <c r="AV132" s="13" t="s">
        <v>87</v>
      </c>
      <c r="AW132" s="13" t="s">
        <v>32</v>
      </c>
      <c r="AX132" s="13" t="s">
        <v>77</v>
      </c>
      <c r="AY132" s="213" t="s">
        <v>134</v>
      </c>
    </row>
    <row r="133" spans="1:65" s="13" customFormat="1" ht="11.25">
      <c r="B133" s="202"/>
      <c r="C133" s="203"/>
      <c r="D133" s="204" t="s">
        <v>142</v>
      </c>
      <c r="E133" s="205" t="s">
        <v>1</v>
      </c>
      <c r="F133" s="206" t="s">
        <v>1235</v>
      </c>
      <c r="G133" s="203"/>
      <c r="H133" s="207">
        <v>11.36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142</v>
      </c>
      <c r="AU133" s="213" t="s">
        <v>87</v>
      </c>
      <c r="AV133" s="13" t="s">
        <v>87</v>
      </c>
      <c r="AW133" s="13" t="s">
        <v>32</v>
      </c>
      <c r="AX133" s="13" t="s">
        <v>77</v>
      </c>
      <c r="AY133" s="213" t="s">
        <v>134</v>
      </c>
    </row>
    <row r="134" spans="1:65" s="13" customFormat="1" ht="11.25">
      <c r="B134" s="202"/>
      <c r="C134" s="203"/>
      <c r="D134" s="204" t="s">
        <v>142</v>
      </c>
      <c r="E134" s="205" t="s">
        <v>1</v>
      </c>
      <c r="F134" s="206" t="s">
        <v>1236</v>
      </c>
      <c r="G134" s="203"/>
      <c r="H134" s="207">
        <v>5.9409999999999998</v>
      </c>
      <c r="I134" s="208"/>
      <c r="J134" s="203"/>
      <c r="K134" s="203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142</v>
      </c>
      <c r="AU134" s="213" t="s">
        <v>87</v>
      </c>
      <c r="AV134" s="13" t="s">
        <v>87</v>
      </c>
      <c r="AW134" s="13" t="s">
        <v>32</v>
      </c>
      <c r="AX134" s="13" t="s">
        <v>77</v>
      </c>
      <c r="AY134" s="213" t="s">
        <v>134</v>
      </c>
    </row>
    <row r="135" spans="1:65" s="13" customFormat="1" ht="11.25">
      <c r="B135" s="202"/>
      <c r="C135" s="203"/>
      <c r="D135" s="204" t="s">
        <v>142</v>
      </c>
      <c r="E135" s="205" t="s">
        <v>1</v>
      </c>
      <c r="F135" s="206" t="s">
        <v>1237</v>
      </c>
      <c r="G135" s="203"/>
      <c r="H135" s="207">
        <v>14.507999999999999</v>
      </c>
      <c r="I135" s="208"/>
      <c r="J135" s="203"/>
      <c r="K135" s="203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142</v>
      </c>
      <c r="AU135" s="213" t="s">
        <v>87</v>
      </c>
      <c r="AV135" s="13" t="s">
        <v>87</v>
      </c>
      <c r="AW135" s="13" t="s">
        <v>32</v>
      </c>
      <c r="AX135" s="13" t="s">
        <v>77</v>
      </c>
      <c r="AY135" s="213" t="s">
        <v>134</v>
      </c>
    </row>
    <row r="136" spans="1:65" s="14" customFormat="1" ht="11.25">
      <c r="B136" s="214"/>
      <c r="C136" s="215"/>
      <c r="D136" s="204" t="s">
        <v>142</v>
      </c>
      <c r="E136" s="216" t="s">
        <v>1</v>
      </c>
      <c r="F136" s="217" t="s">
        <v>158</v>
      </c>
      <c r="G136" s="215"/>
      <c r="H136" s="218">
        <v>82.85</v>
      </c>
      <c r="I136" s="219"/>
      <c r="J136" s="215"/>
      <c r="K136" s="215"/>
      <c r="L136" s="220"/>
      <c r="M136" s="221"/>
      <c r="N136" s="222"/>
      <c r="O136" s="222"/>
      <c r="P136" s="222"/>
      <c r="Q136" s="222"/>
      <c r="R136" s="222"/>
      <c r="S136" s="222"/>
      <c r="T136" s="223"/>
      <c r="AT136" s="224" t="s">
        <v>142</v>
      </c>
      <c r="AU136" s="224" t="s">
        <v>87</v>
      </c>
      <c r="AV136" s="14" t="s">
        <v>140</v>
      </c>
      <c r="AW136" s="14" t="s">
        <v>32</v>
      </c>
      <c r="AX136" s="14" t="s">
        <v>85</v>
      </c>
      <c r="AY136" s="224" t="s">
        <v>134</v>
      </c>
    </row>
    <row r="137" spans="1:65" s="2" customFormat="1" ht="33" customHeight="1">
      <c r="A137" s="35"/>
      <c r="B137" s="36"/>
      <c r="C137" s="188" t="s">
        <v>140</v>
      </c>
      <c r="D137" s="188" t="s">
        <v>136</v>
      </c>
      <c r="E137" s="189" t="s">
        <v>166</v>
      </c>
      <c r="F137" s="190" t="s">
        <v>167</v>
      </c>
      <c r="G137" s="191" t="s">
        <v>168</v>
      </c>
      <c r="H137" s="192">
        <v>113.504</v>
      </c>
      <c r="I137" s="193"/>
      <c r="J137" s="194">
        <f>ROUND(I137*H137,2)</f>
        <v>0</v>
      </c>
      <c r="K137" s="195"/>
      <c r="L137" s="40"/>
      <c r="M137" s="196" t="s">
        <v>1</v>
      </c>
      <c r="N137" s="197" t="s">
        <v>42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140</v>
      </c>
      <c r="AT137" s="200" t="s">
        <v>136</v>
      </c>
      <c r="AU137" s="200" t="s">
        <v>87</v>
      </c>
      <c r="AY137" s="18" t="s">
        <v>134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18" t="s">
        <v>85</v>
      </c>
      <c r="BK137" s="201">
        <f>ROUND(I137*H137,2)</f>
        <v>0</v>
      </c>
      <c r="BL137" s="18" t="s">
        <v>140</v>
      </c>
      <c r="BM137" s="200" t="s">
        <v>1238</v>
      </c>
    </row>
    <row r="138" spans="1:65" s="16" customFormat="1" ht="11.25">
      <c r="B138" s="236"/>
      <c r="C138" s="237"/>
      <c r="D138" s="204" t="s">
        <v>142</v>
      </c>
      <c r="E138" s="238" t="s">
        <v>1</v>
      </c>
      <c r="F138" s="239" t="s">
        <v>1239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AT138" s="245" t="s">
        <v>142</v>
      </c>
      <c r="AU138" s="245" t="s">
        <v>87</v>
      </c>
      <c r="AV138" s="16" t="s">
        <v>85</v>
      </c>
      <c r="AW138" s="16" t="s">
        <v>32</v>
      </c>
      <c r="AX138" s="16" t="s">
        <v>77</v>
      </c>
      <c r="AY138" s="245" t="s">
        <v>134</v>
      </c>
    </row>
    <row r="139" spans="1:65" s="13" customFormat="1" ht="11.25">
      <c r="B139" s="202"/>
      <c r="C139" s="203"/>
      <c r="D139" s="204" t="s">
        <v>142</v>
      </c>
      <c r="E139" s="205" t="s">
        <v>1</v>
      </c>
      <c r="F139" s="206" t="s">
        <v>1240</v>
      </c>
      <c r="G139" s="203"/>
      <c r="H139" s="207">
        <v>12.723000000000001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142</v>
      </c>
      <c r="AU139" s="213" t="s">
        <v>87</v>
      </c>
      <c r="AV139" s="13" t="s">
        <v>87</v>
      </c>
      <c r="AW139" s="13" t="s">
        <v>32</v>
      </c>
      <c r="AX139" s="13" t="s">
        <v>77</v>
      </c>
      <c r="AY139" s="213" t="s">
        <v>134</v>
      </c>
    </row>
    <row r="140" spans="1:65" s="13" customFormat="1" ht="11.25">
      <c r="B140" s="202"/>
      <c r="C140" s="203"/>
      <c r="D140" s="204" t="s">
        <v>142</v>
      </c>
      <c r="E140" s="205" t="s">
        <v>1</v>
      </c>
      <c r="F140" s="206" t="s">
        <v>1241</v>
      </c>
      <c r="G140" s="203"/>
      <c r="H140" s="207">
        <v>13.167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142</v>
      </c>
      <c r="AU140" s="213" t="s">
        <v>87</v>
      </c>
      <c r="AV140" s="13" t="s">
        <v>87</v>
      </c>
      <c r="AW140" s="13" t="s">
        <v>32</v>
      </c>
      <c r="AX140" s="13" t="s">
        <v>77</v>
      </c>
      <c r="AY140" s="213" t="s">
        <v>134</v>
      </c>
    </row>
    <row r="141" spans="1:65" s="13" customFormat="1" ht="11.25">
      <c r="B141" s="202"/>
      <c r="C141" s="203"/>
      <c r="D141" s="204" t="s">
        <v>142</v>
      </c>
      <c r="E141" s="205" t="s">
        <v>1</v>
      </c>
      <c r="F141" s="206" t="s">
        <v>1242</v>
      </c>
      <c r="G141" s="203"/>
      <c r="H141" s="207">
        <v>13.585000000000001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142</v>
      </c>
      <c r="AU141" s="213" t="s">
        <v>87</v>
      </c>
      <c r="AV141" s="13" t="s">
        <v>87</v>
      </c>
      <c r="AW141" s="13" t="s">
        <v>32</v>
      </c>
      <c r="AX141" s="13" t="s">
        <v>77</v>
      </c>
      <c r="AY141" s="213" t="s">
        <v>134</v>
      </c>
    </row>
    <row r="142" spans="1:65" s="13" customFormat="1" ht="11.25">
      <c r="B142" s="202"/>
      <c r="C142" s="203"/>
      <c r="D142" s="204" t="s">
        <v>142</v>
      </c>
      <c r="E142" s="205" t="s">
        <v>1</v>
      </c>
      <c r="F142" s="206" t="s">
        <v>1243</v>
      </c>
      <c r="G142" s="203"/>
      <c r="H142" s="207">
        <v>14.839</v>
      </c>
      <c r="I142" s="208"/>
      <c r="J142" s="203"/>
      <c r="K142" s="203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142</v>
      </c>
      <c r="AU142" s="213" t="s">
        <v>87</v>
      </c>
      <c r="AV142" s="13" t="s">
        <v>87</v>
      </c>
      <c r="AW142" s="13" t="s">
        <v>32</v>
      </c>
      <c r="AX142" s="13" t="s">
        <v>77</v>
      </c>
      <c r="AY142" s="213" t="s">
        <v>134</v>
      </c>
    </row>
    <row r="143" spans="1:65" s="13" customFormat="1" ht="11.25">
      <c r="B143" s="202"/>
      <c r="C143" s="203"/>
      <c r="D143" s="204" t="s">
        <v>142</v>
      </c>
      <c r="E143" s="205" t="s">
        <v>1</v>
      </c>
      <c r="F143" s="206" t="s">
        <v>1244</v>
      </c>
      <c r="G143" s="203"/>
      <c r="H143" s="207">
        <v>7.3639999999999999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142</v>
      </c>
      <c r="AU143" s="213" t="s">
        <v>87</v>
      </c>
      <c r="AV143" s="13" t="s">
        <v>87</v>
      </c>
      <c r="AW143" s="13" t="s">
        <v>32</v>
      </c>
      <c r="AX143" s="13" t="s">
        <v>77</v>
      </c>
      <c r="AY143" s="213" t="s">
        <v>134</v>
      </c>
    </row>
    <row r="144" spans="1:65" s="13" customFormat="1" ht="11.25">
      <c r="B144" s="202"/>
      <c r="C144" s="203"/>
      <c r="D144" s="204" t="s">
        <v>142</v>
      </c>
      <c r="E144" s="205" t="s">
        <v>1</v>
      </c>
      <c r="F144" s="206" t="s">
        <v>1245</v>
      </c>
      <c r="G144" s="203"/>
      <c r="H144" s="207">
        <v>18.023</v>
      </c>
      <c r="I144" s="208"/>
      <c r="J144" s="203"/>
      <c r="K144" s="203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142</v>
      </c>
      <c r="AU144" s="213" t="s">
        <v>87</v>
      </c>
      <c r="AV144" s="13" t="s">
        <v>87</v>
      </c>
      <c r="AW144" s="13" t="s">
        <v>32</v>
      </c>
      <c r="AX144" s="13" t="s">
        <v>77</v>
      </c>
      <c r="AY144" s="213" t="s">
        <v>134</v>
      </c>
    </row>
    <row r="145" spans="1:65" s="15" customFormat="1" ht="11.25">
      <c r="B145" s="225"/>
      <c r="C145" s="226"/>
      <c r="D145" s="204" t="s">
        <v>142</v>
      </c>
      <c r="E145" s="227" t="s">
        <v>1</v>
      </c>
      <c r="F145" s="228" t="s">
        <v>176</v>
      </c>
      <c r="G145" s="226"/>
      <c r="H145" s="229">
        <v>79.700999999999993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AT145" s="235" t="s">
        <v>142</v>
      </c>
      <c r="AU145" s="235" t="s">
        <v>87</v>
      </c>
      <c r="AV145" s="15" t="s">
        <v>147</v>
      </c>
      <c r="AW145" s="15" t="s">
        <v>32</v>
      </c>
      <c r="AX145" s="15" t="s">
        <v>77</v>
      </c>
      <c r="AY145" s="235" t="s">
        <v>134</v>
      </c>
    </row>
    <row r="146" spans="1:65" s="16" customFormat="1" ht="11.25">
      <c r="B146" s="236"/>
      <c r="C146" s="237"/>
      <c r="D146" s="204" t="s">
        <v>142</v>
      </c>
      <c r="E146" s="238" t="s">
        <v>1</v>
      </c>
      <c r="F146" s="239" t="s">
        <v>1246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AT146" s="245" t="s">
        <v>142</v>
      </c>
      <c r="AU146" s="245" t="s">
        <v>87</v>
      </c>
      <c r="AV146" s="16" t="s">
        <v>85</v>
      </c>
      <c r="AW146" s="16" t="s">
        <v>32</v>
      </c>
      <c r="AX146" s="16" t="s">
        <v>77</v>
      </c>
      <c r="AY146" s="245" t="s">
        <v>134</v>
      </c>
    </row>
    <row r="147" spans="1:65" s="13" customFormat="1" ht="11.25">
      <c r="B147" s="202"/>
      <c r="C147" s="203"/>
      <c r="D147" s="204" t="s">
        <v>142</v>
      </c>
      <c r="E147" s="205" t="s">
        <v>1</v>
      </c>
      <c r="F147" s="206" t="s">
        <v>1247</v>
      </c>
      <c r="G147" s="203"/>
      <c r="H147" s="207">
        <v>10.661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142</v>
      </c>
      <c r="AU147" s="213" t="s">
        <v>87</v>
      </c>
      <c r="AV147" s="13" t="s">
        <v>87</v>
      </c>
      <c r="AW147" s="13" t="s">
        <v>32</v>
      </c>
      <c r="AX147" s="13" t="s">
        <v>77</v>
      </c>
      <c r="AY147" s="213" t="s">
        <v>134</v>
      </c>
    </row>
    <row r="148" spans="1:65" s="13" customFormat="1" ht="11.25">
      <c r="B148" s="202"/>
      <c r="C148" s="203"/>
      <c r="D148" s="204" t="s">
        <v>142</v>
      </c>
      <c r="E148" s="205" t="s">
        <v>1</v>
      </c>
      <c r="F148" s="206" t="s">
        <v>1248</v>
      </c>
      <c r="G148" s="203"/>
      <c r="H148" s="207">
        <v>37.295999999999999</v>
      </c>
      <c r="I148" s="208"/>
      <c r="J148" s="203"/>
      <c r="K148" s="203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142</v>
      </c>
      <c r="AU148" s="213" t="s">
        <v>87</v>
      </c>
      <c r="AV148" s="13" t="s">
        <v>87</v>
      </c>
      <c r="AW148" s="13" t="s">
        <v>32</v>
      </c>
      <c r="AX148" s="13" t="s">
        <v>77</v>
      </c>
      <c r="AY148" s="213" t="s">
        <v>134</v>
      </c>
    </row>
    <row r="149" spans="1:65" s="13" customFormat="1" ht="11.25">
      <c r="B149" s="202"/>
      <c r="C149" s="203"/>
      <c r="D149" s="204" t="s">
        <v>142</v>
      </c>
      <c r="E149" s="205" t="s">
        <v>1</v>
      </c>
      <c r="F149" s="206" t="s">
        <v>1249</v>
      </c>
      <c r="G149" s="203"/>
      <c r="H149" s="207">
        <v>7.69</v>
      </c>
      <c r="I149" s="208"/>
      <c r="J149" s="203"/>
      <c r="K149" s="203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142</v>
      </c>
      <c r="AU149" s="213" t="s">
        <v>87</v>
      </c>
      <c r="AV149" s="13" t="s">
        <v>87</v>
      </c>
      <c r="AW149" s="13" t="s">
        <v>32</v>
      </c>
      <c r="AX149" s="13" t="s">
        <v>77</v>
      </c>
      <c r="AY149" s="213" t="s">
        <v>134</v>
      </c>
    </row>
    <row r="150" spans="1:65" s="15" customFormat="1" ht="11.25">
      <c r="B150" s="225"/>
      <c r="C150" s="226"/>
      <c r="D150" s="204" t="s">
        <v>142</v>
      </c>
      <c r="E150" s="227" t="s">
        <v>1</v>
      </c>
      <c r="F150" s="228" t="s">
        <v>176</v>
      </c>
      <c r="G150" s="226"/>
      <c r="H150" s="229">
        <v>55.646999999999998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AT150" s="235" t="s">
        <v>142</v>
      </c>
      <c r="AU150" s="235" t="s">
        <v>87</v>
      </c>
      <c r="AV150" s="15" t="s">
        <v>147</v>
      </c>
      <c r="AW150" s="15" t="s">
        <v>32</v>
      </c>
      <c r="AX150" s="15" t="s">
        <v>77</v>
      </c>
      <c r="AY150" s="235" t="s">
        <v>134</v>
      </c>
    </row>
    <row r="151" spans="1:65" s="16" customFormat="1" ht="11.25">
      <c r="B151" s="236"/>
      <c r="C151" s="237"/>
      <c r="D151" s="204" t="s">
        <v>142</v>
      </c>
      <c r="E151" s="238" t="s">
        <v>1</v>
      </c>
      <c r="F151" s="239" t="s">
        <v>1239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AT151" s="245" t="s">
        <v>142</v>
      </c>
      <c r="AU151" s="245" t="s">
        <v>87</v>
      </c>
      <c r="AV151" s="16" t="s">
        <v>85</v>
      </c>
      <c r="AW151" s="16" t="s">
        <v>32</v>
      </c>
      <c r="AX151" s="16" t="s">
        <v>77</v>
      </c>
      <c r="AY151" s="245" t="s">
        <v>134</v>
      </c>
    </row>
    <row r="152" spans="1:65" s="13" customFormat="1" ht="11.25">
      <c r="B152" s="202"/>
      <c r="C152" s="203"/>
      <c r="D152" s="204" t="s">
        <v>142</v>
      </c>
      <c r="E152" s="205" t="s">
        <v>1</v>
      </c>
      <c r="F152" s="206" t="s">
        <v>1250</v>
      </c>
      <c r="G152" s="203"/>
      <c r="H152" s="207">
        <v>6.5339999999999998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142</v>
      </c>
      <c r="AU152" s="213" t="s">
        <v>87</v>
      </c>
      <c r="AV152" s="13" t="s">
        <v>87</v>
      </c>
      <c r="AW152" s="13" t="s">
        <v>32</v>
      </c>
      <c r="AX152" s="13" t="s">
        <v>77</v>
      </c>
      <c r="AY152" s="213" t="s">
        <v>134</v>
      </c>
    </row>
    <row r="153" spans="1:65" s="14" customFormat="1" ht="11.25">
      <c r="B153" s="214"/>
      <c r="C153" s="215"/>
      <c r="D153" s="204" t="s">
        <v>142</v>
      </c>
      <c r="E153" s="216" t="s">
        <v>1</v>
      </c>
      <c r="F153" s="217" t="s">
        <v>158</v>
      </c>
      <c r="G153" s="215"/>
      <c r="H153" s="218">
        <v>141.88199999999998</v>
      </c>
      <c r="I153" s="219"/>
      <c r="J153" s="215"/>
      <c r="K153" s="215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142</v>
      </c>
      <c r="AU153" s="224" t="s">
        <v>87</v>
      </c>
      <c r="AV153" s="14" t="s">
        <v>140</v>
      </c>
      <c r="AW153" s="14" t="s">
        <v>32</v>
      </c>
      <c r="AX153" s="14" t="s">
        <v>77</v>
      </c>
      <c r="AY153" s="224" t="s">
        <v>134</v>
      </c>
    </row>
    <row r="154" spans="1:65" s="13" customFormat="1" ht="11.25">
      <c r="B154" s="202"/>
      <c r="C154" s="203"/>
      <c r="D154" s="204" t="s">
        <v>142</v>
      </c>
      <c r="E154" s="205" t="s">
        <v>1</v>
      </c>
      <c r="F154" s="206" t="s">
        <v>1251</v>
      </c>
      <c r="G154" s="203"/>
      <c r="H154" s="207">
        <v>113.504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142</v>
      </c>
      <c r="AU154" s="213" t="s">
        <v>87</v>
      </c>
      <c r="AV154" s="13" t="s">
        <v>87</v>
      </c>
      <c r="AW154" s="13" t="s">
        <v>32</v>
      </c>
      <c r="AX154" s="13" t="s">
        <v>85</v>
      </c>
      <c r="AY154" s="213" t="s">
        <v>134</v>
      </c>
    </row>
    <row r="155" spans="1:65" s="2" customFormat="1" ht="33" customHeight="1">
      <c r="A155" s="35"/>
      <c r="B155" s="36"/>
      <c r="C155" s="188" t="s">
        <v>159</v>
      </c>
      <c r="D155" s="188" t="s">
        <v>136</v>
      </c>
      <c r="E155" s="189" t="s">
        <v>185</v>
      </c>
      <c r="F155" s="190" t="s">
        <v>186</v>
      </c>
      <c r="G155" s="191" t="s">
        <v>168</v>
      </c>
      <c r="H155" s="192">
        <v>28.376000000000001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42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140</v>
      </c>
      <c r="AT155" s="200" t="s">
        <v>136</v>
      </c>
      <c r="AU155" s="200" t="s">
        <v>87</v>
      </c>
      <c r="AY155" s="18" t="s">
        <v>134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85</v>
      </c>
      <c r="BK155" s="201">
        <f>ROUND(I155*H155,2)</f>
        <v>0</v>
      </c>
      <c r="BL155" s="18" t="s">
        <v>140</v>
      </c>
      <c r="BM155" s="200" t="s">
        <v>1252</v>
      </c>
    </row>
    <row r="156" spans="1:65" s="13" customFormat="1" ht="11.25">
      <c r="B156" s="202"/>
      <c r="C156" s="203"/>
      <c r="D156" s="204" t="s">
        <v>142</v>
      </c>
      <c r="E156" s="205" t="s">
        <v>1</v>
      </c>
      <c r="F156" s="206" t="s">
        <v>1253</v>
      </c>
      <c r="G156" s="203"/>
      <c r="H156" s="207">
        <v>28.376000000000001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142</v>
      </c>
      <c r="AU156" s="213" t="s">
        <v>87</v>
      </c>
      <c r="AV156" s="13" t="s">
        <v>87</v>
      </c>
      <c r="AW156" s="13" t="s">
        <v>32</v>
      </c>
      <c r="AX156" s="13" t="s">
        <v>85</v>
      </c>
      <c r="AY156" s="213" t="s">
        <v>134</v>
      </c>
    </row>
    <row r="157" spans="1:65" s="2" customFormat="1" ht="21.75" customHeight="1">
      <c r="A157" s="35"/>
      <c r="B157" s="36"/>
      <c r="C157" s="188" t="s">
        <v>165</v>
      </c>
      <c r="D157" s="188" t="s">
        <v>136</v>
      </c>
      <c r="E157" s="189" t="s">
        <v>195</v>
      </c>
      <c r="F157" s="190" t="s">
        <v>196</v>
      </c>
      <c r="G157" s="191" t="s">
        <v>168</v>
      </c>
      <c r="H157" s="192">
        <v>31.338000000000001</v>
      </c>
      <c r="I157" s="193"/>
      <c r="J157" s="194">
        <f>ROUND(I157*H157,2)</f>
        <v>0</v>
      </c>
      <c r="K157" s="195"/>
      <c r="L157" s="40"/>
      <c r="M157" s="196" t="s">
        <v>1</v>
      </c>
      <c r="N157" s="197" t="s">
        <v>42</v>
      </c>
      <c r="O157" s="72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140</v>
      </c>
      <c r="AT157" s="200" t="s">
        <v>136</v>
      </c>
      <c r="AU157" s="200" t="s">
        <v>87</v>
      </c>
      <c r="AY157" s="18" t="s">
        <v>134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8" t="s">
        <v>85</v>
      </c>
      <c r="BK157" s="201">
        <f>ROUND(I157*H157,2)</f>
        <v>0</v>
      </c>
      <c r="BL157" s="18" t="s">
        <v>140</v>
      </c>
      <c r="BM157" s="200" t="s">
        <v>1254</v>
      </c>
    </row>
    <row r="158" spans="1:65" s="13" customFormat="1" ht="11.25">
      <c r="B158" s="202"/>
      <c r="C158" s="203"/>
      <c r="D158" s="204" t="s">
        <v>142</v>
      </c>
      <c r="E158" s="205" t="s">
        <v>1</v>
      </c>
      <c r="F158" s="206" t="s">
        <v>1255</v>
      </c>
      <c r="G158" s="203"/>
      <c r="H158" s="207">
        <v>31.338000000000001</v>
      </c>
      <c r="I158" s="208"/>
      <c r="J158" s="203"/>
      <c r="K158" s="203"/>
      <c r="L158" s="209"/>
      <c r="M158" s="210"/>
      <c r="N158" s="211"/>
      <c r="O158" s="211"/>
      <c r="P158" s="211"/>
      <c r="Q158" s="211"/>
      <c r="R158" s="211"/>
      <c r="S158" s="211"/>
      <c r="T158" s="212"/>
      <c r="AT158" s="213" t="s">
        <v>142</v>
      </c>
      <c r="AU158" s="213" t="s">
        <v>87</v>
      </c>
      <c r="AV158" s="13" t="s">
        <v>87</v>
      </c>
      <c r="AW158" s="13" t="s">
        <v>32</v>
      </c>
      <c r="AX158" s="13" t="s">
        <v>85</v>
      </c>
      <c r="AY158" s="213" t="s">
        <v>134</v>
      </c>
    </row>
    <row r="159" spans="1:65" s="2" customFormat="1" ht="21.75" customHeight="1">
      <c r="A159" s="35"/>
      <c r="B159" s="36"/>
      <c r="C159" s="188" t="s">
        <v>178</v>
      </c>
      <c r="D159" s="188" t="s">
        <v>136</v>
      </c>
      <c r="E159" s="189" t="s">
        <v>209</v>
      </c>
      <c r="F159" s="190" t="s">
        <v>210</v>
      </c>
      <c r="G159" s="191" t="s">
        <v>168</v>
      </c>
      <c r="H159" s="192">
        <v>45.014000000000003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42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140</v>
      </c>
      <c r="AT159" s="200" t="s">
        <v>136</v>
      </c>
      <c r="AU159" s="200" t="s">
        <v>87</v>
      </c>
      <c r="AY159" s="18" t="s">
        <v>134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85</v>
      </c>
      <c r="BK159" s="201">
        <f>ROUND(I159*H159,2)</f>
        <v>0</v>
      </c>
      <c r="BL159" s="18" t="s">
        <v>140</v>
      </c>
      <c r="BM159" s="200" t="s">
        <v>1256</v>
      </c>
    </row>
    <row r="160" spans="1:65" s="13" customFormat="1" ht="11.25">
      <c r="B160" s="202"/>
      <c r="C160" s="203"/>
      <c r="D160" s="204" t="s">
        <v>142</v>
      </c>
      <c r="E160" s="205" t="s">
        <v>1</v>
      </c>
      <c r="F160" s="206" t="s">
        <v>1257</v>
      </c>
      <c r="G160" s="203"/>
      <c r="H160" s="207">
        <v>45.014000000000003</v>
      </c>
      <c r="I160" s="208"/>
      <c r="J160" s="203"/>
      <c r="K160" s="203"/>
      <c r="L160" s="209"/>
      <c r="M160" s="210"/>
      <c r="N160" s="211"/>
      <c r="O160" s="211"/>
      <c r="P160" s="211"/>
      <c r="Q160" s="211"/>
      <c r="R160" s="211"/>
      <c r="S160" s="211"/>
      <c r="T160" s="212"/>
      <c r="AT160" s="213" t="s">
        <v>142</v>
      </c>
      <c r="AU160" s="213" t="s">
        <v>87</v>
      </c>
      <c r="AV160" s="13" t="s">
        <v>87</v>
      </c>
      <c r="AW160" s="13" t="s">
        <v>32</v>
      </c>
      <c r="AX160" s="13" t="s">
        <v>85</v>
      </c>
      <c r="AY160" s="213" t="s">
        <v>134</v>
      </c>
    </row>
    <row r="161" spans="1:65" s="2" customFormat="1" ht="33" customHeight="1">
      <c r="A161" s="35"/>
      <c r="B161" s="36"/>
      <c r="C161" s="188" t="s">
        <v>184</v>
      </c>
      <c r="D161" s="188" t="s">
        <v>136</v>
      </c>
      <c r="E161" s="189" t="s">
        <v>214</v>
      </c>
      <c r="F161" s="190" t="s">
        <v>215</v>
      </c>
      <c r="G161" s="191" t="s">
        <v>168</v>
      </c>
      <c r="H161" s="192">
        <v>43.887999999999998</v>
      </c>
      <c r="I161" s="193"/>
      <c r="J161" s="194">
        <f>ROUND(I161*H161,2)</f>
        <v>0</v>
      </c>
      <c r="K161" s="195"/>
      <c r="L161" s="40"/>
      <c r="M161" s="196" t="s">
        <v>1</v>
      </c>
      <c r="N161" s="197" t="s">
        <v>42</v>
      </c>
      <c r="O161" s="72"/>
      <c r="P161" s="198">
        <f>O161*H161</f>
        <v>0</v>
      </c>
      <c r="Q161" s="198">
        <v>0</v>
      </c>
      <c r="R161" s="198">
        <f>Q161*H161</f>
        <v>0</v>
      </c>
      <c r="S161" s="198">
        <v>0</v>
      </c>
      <c r="T161" s="19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140</v>
      </c>
      <c r="AT161" s="200" t="s">
        <v>136</v>
      </c>
      <c r="AU161" s="200" t="s">
        <v>87</v>
      </c>
      <c r="AY161" s="18" t="s">
        <v>134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8" t="s">
        <v>85</v>
      </c>
      <c r="BK161" s="201">
        <f>ROUND(I161*H161,2)</f>
        <v>0</v>
      </c>
      <c r="BL161" s="18" t="s">
        <v>140</v>
      </c>
      <c r="BM161" s="200" t="s">
        <v>1258</v>
      </c>
    </row>
    <row r="162" spans="1:65" s="16" customFormat="1" ht="11.25">
      <c r="B162" s="236"/>
      <c r="C162" s="237"/>
      <c r="D162" s="204" t="s">
        <v>142</v>
      </c>
      <c r="E162" s="238" t="s">
        <v>1</v>
      </c>
      <c r="F162" s="239" t="s">
        <v>1259</v>
      </c>
      <c r="G162" s="237"/>
      <c r="H162" s="238" t="s">
        <v>1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AT162" s="245" t="s">
        <v>142</v>
      </c>
      <c r="AU162" s="245" t="s">
        <v>87</v>
      </c>
      <c r="AV162" s="16" t="s">
        <v>85</v>
      </c>
      <c r="AW162" s="16" t="s">
        <v>32</v>
      </c>
      <c r="AX162" s="16" t="s">
        <v>77</v>
      </c>
      <c r="AY162" s="245" t="s">
        <v>134</v>
      </c>
    </row>
    <row r="163" spans="1:65" s="16" customFormat="1" ht="11.25">
      <c r="B163" s="236"/>
      <c r="C163" s="237"/>
      <c r="D163" s="204" t="s">
        <v>142</v>
      </c>
      <c r="E163" s="238" t="s">
        <v>1</v>
      </c>
      <c r="F163" s="239" t="s">
        <v>1260</v>
      </c>
      <c r="G163" s="237"/>
      <c r="H163" s="238" t="s">
        <v>1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AT163" s="245" t="s">
        <v>142</v>
      </c>
      <c r="AU163" s="245" t="s">
        <v>87</v>
      </c>
      <c r="AV163" s="16" t="s">
        <v>85</v>
      </c>
      <c r="AW163" s="16" t="s">
        <v>32</v>
      </c>
      <c r="AX163" s="16" t="s">
        <v>77</v>
      </c>
      <c r="AY163" s="245" t="s">
        <v>134</v>
      </c>
    </row>
    <row r="164" spans="1:65" s="13" customFormat="1" ht="11.25">
      <c r="B164" s="202"/>
      <c r="C164" s="203"/>
      <c r="D164" s="204" t="s">
        <v>142</v>
      </c>
      <c r="E164" s="205" t="s">
        <v>1</v>
      </c>
      <c r="F164" s="206" t="s">
        <v>1261</v>
      </c>
      <c r="G164" s="203"/>
      <c r="H164" s="207">
        <v>2.1779999999999999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142</v>
      </c>
      <c r="AU164" s="213" t="s">
        <v>87</v>
      </c>
      <c r="AV164" s="13" t="s">
        <v>87</v>
      </c>
      <c r="AW164" s="13" t="s">
        <v>32</v>
      </c>
      <c r="AX164" s="13" t="s">
        <v>77</v>
      </c>
      <c r="AY164" s="213" t="s">
        <v>134</v>
      </c>
    </row>
    <row r="165" spans="1:65" s="15" customFormat="1" ht="11.25">
      <c r="B165" s="225"/>
      <c r="C165" s="226"/>
      <c r="D165" s="204" t="s">
        <v>142</v>
      </c>
      <c r="E165" s="227" t="s">
        <v>1</v>
      </c>
      <c r="F165" s="228" t="s">
        <v>176</v>
      </c>
      <c r="G165" s="226"/>
      <c r="H165" s="229">
        <v>2.1779999999999999</v>
      </c>
      <c r="I165" s="230"/>
      <c r="J165" s="226"/>
      <c r="K165" s="226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142</v>
      </c>
      <c r="AU165" s="235" t="s">
        <v>87</v>
      </c>
      <c r="AV165" s="15" t="s">
        <v>147</v>
      </c>
      <c r="AW165" s="15" t="s">
        <v>32</v>
      </c>
      <c r="AX165" s="15" t="s">
        <v>77</v>
      </c>
      <c r="AY165" s="235" t="s">
        <v>134</v>
      </c>
    </row>
    <row r="166" spans="1:65" s="16" customFormat="1" ht="11.25">
      <c r="B166" s="236"/>
      <c r="C166" s="237"/>
      <c r="D166" s="204" t="s">
        <v>142</v>
      </c>
      <c r="E166" s="238" t="s">
        <v>1</v>
      </c>
      <c r="F166" s="239" t="s">
        <v>1262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AT166" s="245" t="s">
        <v>142</v>
      </c>
      <c r="AU166" s="245" t="s">
        <v>87</v>
      </c>
      <c r="AV166" s="16" t="s">
        <v>85</v>
      </c>
      <c r="AW166" s="16" t="s">
        <v>32</v>
      </c>
      <c r="AX166" s="16" t="s">
        <v>77</v>
      </c>
      <c r="AY166" s="245" t="s">
        <v>134</v>
      </c>
    </row>
    <row r="167" spans="1:65" s="13" customFormat="1" ht="11.25">
      <c r="B167" s="202"/>
      <c r="C167" s="203"/>
      <c r="D167" s="204" t="s">
        <v>142</v>
      </c>
      <c r="E167" s="205" t="s">
        <v>1</v>
      </c>
      <c r="F167" s="206" t="s">
        <v>1263</v>
      </c>
      <c r="G167" s="203"/>
      <c r="H167" s="207">
        <v>3.96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142</v>
      </c>
      <c r="AU167" s="213" t="s">
        <v>87</v>
      </c>
      <c r="AV167" s="13" t="s">
        <v>87</v>
      </c>
      <c r="AW167" s="13" t="s">
        <v>32</v>
      </c>
      <c r="AX167" s="13" t="s">
        <v>77</v>
      </c>
      <c r="AY167" s="213" t="s">
        <v>134</v>
      </c>
    </row>
    <row r="168" spans="1:65" s="16" customFormat="1" ht="11.25">
      <c r="B168" s="236"/>
      <c r="C168" s="237"/>
      <c r="D168" s="204" t="s">
        <v>142</v>
      </c>
      <c r="E168" s="238" t="s">
        <v>1</v>
      </c>
      <c r="F168" s="239" t="s">
        <v>221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AT168" s="245" t="s">
        <v>142</v>
      </c>
      <c r="AU168" s="245" t="s">
        <v>87</v>
      </c>
      <c r="AV168" s="16" t="s">
        <v>85</v>
      </c>
      <c r="AW168" s="16" t="s">
        <v>32</v>
      </c>
      <c r="AX168" s="16" t="s">
        <v>77</v>
      </c>
      <c r="AY168" s="245" t="s">
        <v>134</v>
      </c>
    </row>
    <row r="169" spans="1:65" s="15" customFormat="1" ht="11.25">
      <c r="B169" s="225"/>
      <c r="C169" s="226"/>
      <c r="D169" s="204" t="s">
        <v>142</v>
      </c>
      <c r="E169" s="227" t="s">
        <v>1</v>
      </c>
      <c r="F169" s="228" t="s">
        <v>176</v>
      </c>
      <c r="G169" s="226"/>
      <c r="H169" s="229">
        <v>3.96</v>
      </c>
      <c r="I169" s="230"/>
      <c r="J169" s="226"/>
      <c r="K169" s="226"/>
      <c r="L169" s="231"/>
      <c r="M169" s="232"/>
      <c r="N169" s="233"/>
      <c r="O169" s="233"/>
      <c r="P169" s="233"/>
      <c r="Q169" s="233"/>
      <c r="R169" s="233"/>
      <c r="S169" s="233"/>
      <c r="T169" s="234"/>
      <c r="AT169" s="235" t="s">
        <v>142</v>
      </c>
      <c r="AU169" s="235" t="s">
        <v>87</v>
      </c>
      <c r="AV169" s="15" t="s">
        <v>147</v>
      </c>
      <c r="AW169" s="15" t="s">
        <v>32</v>
      </c>
      <c r="AX169" s="15" t="s">
        <v>77</v>
      </c>
      <c r="AY169" s="235" t="s">
        <v>134</v>
      </c>
    </row>
    <row r="170" spans="1:65" s="13" customFormat="1" ht="11.25">
      <c r="B170" s="202"/>
      <c r="C170" s="203"/>
      <c r="D170" s="204" t="s">
        <v>142</v>
      </c>
      <c r="E170" s="205" t="s">
        <v>1</v>
      </c>
      <c r="F170" s="206" t="s">
        <v>1264</v>
      </c>
      <c r="G170" s="203"/>
      <c r="H170" s="207">
        <v>9.9</v>
      </c>
      <c r="I170" s="208"/>
      <c r="J170" s="203"/>
      <c r="K170" s="203"/>
      <c r="L170" s="209"/>
      <c r="M170" s="210"/>
      <c r="N170" s="211"/>
      <c r="O170" s="211"/>
      <c r="P170" s="211"/>
      <c r="Q170" s="211"/>
      <c r="R170" s="211"/>
      <c r="S170" s="211"/>
      <c r="T170" s="212"/>
      <c r="AT170" s="213" t="s">
        <v>142</v>
      </c>
      <c r="AU170" s="213" t="s">
        <v>87</v>
      </c>
      <c r="AV170" s="13" t="s">
        <v>87</v>
      </c>
      <c r="AW170" s="13" t="s">
        <v>32</v>
      </c>
      <c r="AX170" s="13" t="s">
        <v>77</v>
      </c>
      <c r="AY170" s="213" t="s">
        <v>134</v>
      </c>
    </row>
    <row r="171" spans="1:65" s="16" customFormat="1" ht="11.25">
      <c r="B171" s="236"/>
      <c r="C171" s="237"/>
      <c r="D171" s="204" t="s">
        <v>142</v>
      </c>
      <c r="E171" s="238" t="s">
        <v>1</v>
      </c>
      <c r="F171" s="239" t="s">
        <v>1265</v>
      </c>
      <c r="G171" s="237"/>
      <c r="H171" s="238" t="s">
        <v>1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AT171" s="245" t="s">
        <v>142</v>
      </c>
      <c r="AU171" s="245" t="s">
        <v>87</v>
      </c>
      <c r="AV171" s="16" t="s">
        <v>85</v>
      </c>
      <c r="AW171" s="16" t="s">
        <v>32</v>
      </c>
      <c r="AX171" s="16" t="s">
        <v>77</v>
      </c>
      <c r="AY171" s="245" t="s">
        <v>134</v>
      </c>
    </row>
    <row r="172" spans="1:65" s="15" customFormat="1" ht="11.25">
      <c r="B172" s="225"/>
      <c r="C172" s="226"/>
      <c r="D172" s="204" t="s">
        <v>142</v>
      </c>
      <c r="E172" s="227" t="s">
        <v>1</v>
      </c>
      <c r="F172" s="228" t="s">
        <v>176</v>
      </c>
      <c r="G172" s="226"/>
      <c r="H172" s="229">
        <v>9.9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AT172" s="235" t="s">
        <v>142</v>
      </c>
      <c r="AU172" s="235" t="s">
        <v>87</v>
      </c>
      <c r="AV172" s="15" t="s">
        <v>147</v>
      </c>
      <c r="AW172" s="15" t="s">
        <v>32</v>
      </c>
      <c r="AX172" s="15" t="s">
        <v>77</v>
      </c>
      <c r="AY172" s="235" t="s">
        <v>134</v>
      </c>
    </row>
    <row r="173" spans="1:65" s="13" customFormat="1" ht="11.25">
      <c r="B173" s="202"/>
      <c r="C173" s="203"/>
      <c r="D173" s="204" t="s">
        <v>142</v>
      </c>
      <c r="E173" s="205" t="s">
        <v>1</v>
      </c>
      <c r="F173" s="206" t="s">
        <v>1266</v>
      </c>
      <c r="G173" s="203"/>
      <c r="H173" s="207">
        <v>0.35</v>
      </c>
      <c r="I173" s="208"/>
      <c r="J173" s="203"/>
      <c r="K173" s="203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142</v>
      </c>
      <c r="AU173" s="213" t="s">
        <v>87</v>
      </c>
      <c r="AV173" s="13" t="s">
        <v>87</v>
      </c>
      <c r="AW173" s="13" t="s">
        <v>32</v>
      </c>
      <c r="AX173" s="13" t="s">
        <v>77</v>
      </c>
      <c r="AY173" s="213" t="s">
        <v>134</v>
      </c>
    </row>
    <row r="174" spans="1:65" s="15" customFormat="1" ht="11.25">
      <c r="B174" s="225"/>
      <c r="C174" s="226"/>
      <c r="D174" s="204" t="s">
        <v>142</v>
      </c>
      <c r="E174" s="227" t="s">
        <v>1</v>
      </c>
      <c r="F174" s="228" t="s">
        <v>176</v>
      </c>
      <c r="G174" s="226"/>
      <c r="H174" s="229">
        <v>0.35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AT174" s="235" t="s">
        <v>142</v>
      </c>
      <c r="AU174" s="235" t="s">
        <v>87</v>
      </c>
      <c r="AV174" s="15" t="s">
        <v>147</v>
      </c>
      <c r="AW174" s="15" t="s">
        <v>32</v>
      </c>
      <c r="AX174" s="15" t="s">
        <v>77</v>
      </c>
      <c r="AY174" s="235" t="s">
        <v>134</v>
      </c>
    </row>
    <row r="175" spans="1:65" s="16" customFormat="1" ht="11.25">
      <c r="B175" s="236"/>
      <c r="C175" s="237"/>
      <c r="D175" s="204" t="s">
        <v>142</v>
      </c>
      <c r="E175" s="238" t="s">
        <v>1</v>
      </c>
      <c r="F175" s="239" t="s">
        <v>1267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AT175" s="245" t="s">
        <v>142</v>
      </c>
      <c r="AU175" s="245" t="s">
        <v>87</v>
      </c>
      <c r="AV175" s="16" t="s">
        <v>85</v>
      </c>
      <c r="AW175" s="16" t="s">
        <v>32</v>
      </c>
      <c r="AX175" s="16" t="s">
        <v>77</v>
      </c>
      <c r="AY175" s="245" t="s">
        <v>134</v>
      </c>
    </row>
    <row r="176" spans="1:65" s="16" customFormat="1" ht="11.25">
      <c r="B176" s="236"/>
      <c r="C176" s="237"/>
      <c r="D176" s="204" t="s">
        <v>142</v>
      </c>
      <c r="E176" s="238" t="s">
        <v>1</v>
      </c>
      <c r="F176" s="239" t="s">
        <v>217</v>
      </c>
      <c r="G176" s="237"/>
      <c r="H176" s="238" t="s">
        <v>1</v>
      </c>
      <c r="I176" s="240"/>
      <c r="J176" s="237"/>
      <c r="K176" s="237"/>
      <c r="L176" s="241"/>
      <c r="M176" s="242"/>
      <c r="N176" s="243"/>
      <c r="O176" s="243"/>
      <c r="P176" s="243"/>
      <c r="Q176" s="243"/>
      <c r="R176" s="243"/>
      <c r="S176" s="243"/>
      <c r="T176" s="244"/>
      <c r="AT176" s="245" t="s">
        <v>142</v>
      </c>
      <c r="AU176" s="245" t="s">
        <v>87</v>
      </c>
      <c r="AV176" s="16" t="s">
        <v>85</v>
      </c>
      <c r="AW176" s="16" t="s">
        <v>32</v>
      </c>
      <c r="AX176" s="16" t="s">
        <v>77</v>
      </c>
      <c r="AY176" s="245" t="s">
        <v>134</v>
      </c>
    </row>
    <row r="177" spans="2:51" s="13" customFormat="1" ht="11.25">
      <c r="B177" s="202"/>
      <c r="C177" s="203"/>
      <c r="D177" s="204" t="s">
        <v>142</v>
      </c>
      <c r="E177" s="205" t="s">
        <v>1</v>
      </c>
      <c r="F177" s="206" t="s">
        <v>1268</v>
      </c>
      <c r="G177" s="203"/>
      <c r="H177" s="207">
        <v>4.992</v>
      </c>
      <c r="I177" s="208"/>
      <c r="J177" s="203"/>
      <c r="K177" s="203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142</v>
      </c>
      <c r="AU177" s="213" t="s">
        <v>87</v>
      </c>
      <c r="AV177" s="13" t="s">
        <v>87</v>
      </c>
      <c r="AW177" s="13" t="s">
        <v>32</v>
      </c>
      <c r="AX177" s="13" t="s">
        <v>77</v>
      </c>
      <c r="AY177" s="213" t="s">
        <v>134</v>
      </c>
    </row>
    <row r="178" spans="2:51" s="13" customFormat="1" ht="11.25">
      <c r="B178" s="202"/>
      <c r="C178" s="203"/>
      <c r="D178" s="204" t="s">
        <v>142</v>
      </c>
      <c r="E178" s="205" t="s">
        <v>1</v>
      </c>
      <c r="F178" s="206" t="s">
        <v>1269</v>
      </c>
      <c r="G178" s="203"/>
      <c r="H178" s="207">
        <v>3.4860000000000002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142</v>
      </c>
      <c r="AU178" s="213" t="s">
        <v>87</v>
      </c>
      <c r="AV178" s="13" t="s">
        <v>87</v>
      </c>
      <c r="AW178" s="13" t="s">
        <v>32</v>
      </c>
      <c r="AX178" s="13" t="s">
        <v>77</v>
      </c>
      <c r="AY178" s="213" t="s">
        <v>134</v>
      </c>
    </row>
    <row r="179" spans="2:51" s="15" customFormat="1" ht="11.25">
      <c r="B179" s="225"/>
      <c r="C179" s="226"/>
      <c r="D179" s="204" t="s">
        <v>142</v>
      </c>
      <c r="E179" s="227" t="s">
        <v>1</v>
      </c>
      <c r="F179" s="228" t="s">
        <v>176</v>
      </c>
      <c r="G179" s="226"/>
      <c r="H179" s="229">
        <v>8.4779999999999998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AT179" s="235" t="s">
        <v>142</v>
      </c>
      <c r="AU179" s="235" t="s">
        <v>87</v>
      </c>
      <c r="AV179" s="15" t="s">
        <v>147</v>
      </c>
      <c r="AW179" s="15" t="s">
        <v>32</v>
      </c>
      <c r="AX179" s="15" t="s">
        <v>77</v>
      </c>
      <c r="AY179" s="235" t="s">
        <v>134</v>
      </c>
    </row>
    <row r="180" spans="2:51" s="16" customFormat="1" ht="11.25">
      <c r="B180" s="236"/>
      <c r="C180" s="237"/>
      <c r="D180" s="204" t="s">
        <v>142</v>
      </c>
      <c r="E180" s="238" t="s">
        <v>1</v>
      </c>
      <c r="F180" s="239" t="s">
        <v>221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AT180" s="245" t="s">
        <v>142</v>
      </c>
      <c r="AU180" s="245" t="s">
        <v>87</v>
      </c>
      <c r="AV180" s="16" t="s">
        <v>85</v>
      </c>
      <c r="AW180" s="16" t="s">
        <v>32</v>
      </c>
      <c r="AX180" s="16" t="s">
        <v>77</v>
      </c>
      <c r="AY180" s="245" t="s">
        <v>134</v>
      </c>
    </row>
    <row r="181" spans="2:51" s="13" customFormat="1" ht="11.25">
      <c r="B181" s="202"/>
      <c r="C181" s="203"/>
      <c r="D181" s="204" t="s">
        <v>142</v>
      </c>
      <c r="E181" s="205" t="s">
        <v>1</v>
      </c>
      <c r="F181" s="206" t="s">
        <v>1270</v>
      </c>
      <c r="G181" s="203"/>
      <c r="H181" s="207">
        <v>16.04</v>
      </c>
      <c r="I181" s="208"/>
      <c r="J181" s="203"/>
      <c r="K181" s="203"/>
      <c r="L181" s="209"/>
      <c r="M181" s="210"/>
      <c r="N181" s="211"/>
      <c r="O181" s="211"/>
      <c r="P181" s="211"/>
      <c r="Q181" s="211"/>
      <c r="R181" s="211"/>
      <c r="S181" s="211"/>
      <c r="T181" s="212"/>
      <c r="AT181" s="213" t="s">
        <v>142</v>
      </c>
      <c r="AU181" s="213" t="s">
        <v>87</v>
      </c>
      <c r="AV181" s="13" t="s">
        <v>87</v>
      </c>
      <c r="AW181" s="13" t="s">
        <v>32</v>
      </c>
      <c r="AX181" s="13" t="s">
        <v>77</v>
      </c>
      <c r="AY181" s="213" t="s">
        <v>134</v>
      </c>
    </row>
    <row r="182" spans="2:51" s="13" customFormat="1" ht="11.25">
      <c r="B182" s="202"/>
      <c r="C182" s="203"/>
      <c r="D182" s="204" t="s">
        <v>142</v>
      </c>
      <c r="E182" s="205" t="s">
        <v>1</v>
      </c>
      <c r="F182" s="206" t="s">
        <v>1271</v>
      </c>
      <c r="G182" s="203"/>
      <c r="H182" s="207">
        <v>11.2</v>
      </c>
      <c r="I182" s="208"/>
      <c r="J182" s="203"/>
      <c r="K182" s="203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142</v>
      </c>
      <c r="AU182" s="213" t="s">
        <v>87</v>
      </c>
      <c r="AV182" s="13" t="s">
        <v>87</v>
      </c>
      <c r="AW182" s="13" t="s">
        <v>32</v>
      </c>
      <c r="AX182" s="13" t="s">
        <v>77</v>
      </c>
      <c r="AY182" s="213" t="s">
        <v>134</v>
      </c>
    </row>
    <row r="183" spans="2:51" s="15" customFormat="1" ht="11.25">
      <c r="B183" s="225"/>
      <c r="C183" s="226"/>
      <c r="D183" s="204" t="s">
        <v>142</v>
      </c>
      <c r="E183" s="227" t="s">
        <v>1</v>
      </c>
      <c r="F183" s="228" t="s">
        <v>176</v>
      </c>
      <c r="G183" s="226"/>
      <c r="H183" s="229">
        <v>27.24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AT183" s="235" t="s">
        <v>142</v>
      </c>
      <c r="AU183" s="235" t="s">
        <v>87</v>
      </c>
      <c r="AV183" s="15" t="s">
        <v>147</v>
      </c>
      <c r="AW183" s="15" t="s">
        <v>32</v>
      </c>
      <c r="AX183" s="15" t="s">
        <v>77</v>
      </c>
      <c r="AY183" s="235" t="s">
        <v>134</v>
      </c>
    </row>
    <row r="184" spans="2:51" s="16" customFormat="1" ht="11.25">
      <c r="B184" s="236"/>
      <c r="C184" s="237"/>
      <c r="D184" s="204" t="s">
        <v>142</v>
      </c>
      <c r="E184" s="238" t="s">
        <v>1</v>
      </c>
      <c r="F184" s="239" t="s">
        <v>567</v>
      </c>
      <c r="G184" s="237"/>
      <c r="H184" s="238" t="s">
        <v>1</v>
      </c>
      <c r="I184" s="240"/>
      <c r="J184" s="237"/>
      <c r="K184" s="237"/>
      <c r="L184" s="241"/>
      <c r="M184" s="242"/>
      <c r="N184" s="243"/>
      <c r="O184" s="243"/>
      <c r="P184" s="243"/>
      <c r="Q184" s="243"/>
      <c r="R184" s="243"/>
      <c r="S184" s="243"/>
      <c r="T184" s="244"/>
      <c r="AT184" s="245" t="s">
        <v>142</v>
      </c>
      <c r="AU184" s="245" t="s">
        <v>87</v>
      </c>
      <c r="AV184" s="16" t="s">
        <v>85</v>
      </c>
      <c r="AW184" s="16" t="s">
        <v>32</v>
      </c>
      <c r="AX184" s="16" t="s">
        <v>77</v>
      </c>
      <c r="AY184" s="245" t="s">
        <v>134</v>
      </c>
    </row>
    <row r="185" spans="2:51" s="13" customFormat="1" ht="11.25">
      <c r="B185" s="202"/>
      <c r="C185" s="203"/>
      <c r="D185" s="204" t="s">
        <v>142</v>
      </c>
      <c r="E185" s="205" t="s">
        <v>1</v>
      </c>
      <c r="F185" s="206" t="s">
        <v>1272</v>
      </c>
      <c r="G185" s="203"/>
      <c r="H185" s="207">
        <v>1.5580000000000001</v>
      </c>
      <c r="I185" s="208"/>
      <c r="J185" s="203"/>
      <c r="K185" s="203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142</v>
      </c>
      <c r="AU185" s="213" t="s">
        <v>87</v>
      </c>
      <c r="AV185" s="13" t="s">
        <v>87</v>
      </c>
      <c r="AW185" s="13" t="s">
        <v>32</v>
      </c>
      <c r="AX185" s="13" t="s">
        <v>77</v>
      </c>
      <c r="AY185" s="213" t="s">
        <v>134</v>
      </c>
    </row>
    <row r="186" spans="2:51" s="15" customFormat="1" ht="11.25">
      <c r="B186" s="225"/>
      <c r="C186" s="226"/>
      <c r="D186" s="204" t="s">
        <v>142</v>
      </c>
      <c r="E186" s="227" t="s">
        <v>1</v>
      </c>
      <c r="F186" s="228" t="s">
        <v>176</v>
      </c>
      <c r="G186" s="226"/>
      <c r="H186" s="229">
        <v>1.5580000000000001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AT186" s="235" t="s">
        <v>142</v>
      </c>
      <c r="AU186" s="235" t="s">
        <v>87</v>
      </c>
      <c r="AV186" s="15" t="s">
        <v>147</v>
      </c>
      <c r="AW186" s="15" t="s">
        <v>32</v>
      </c>
      <c r="AX186" s="15" t="s">
        <v>77</v>
      </c>
      <c r="AY186" s="235" t="s">
        <v>134</v>
      </c>
    </row>
    <row r="187" spans="2:51" s="16" customFormat="1" ht="11.25">
      <c r="B187" s="236"/>
      <c r="C187" s="237"/>
      <c r="D187" s="204" t="s">
        <v>142</v>
      </c>
      <c r="E187" s="238" t="s">
        <v>1</v>
      </c>
      <c r="F187" s="239" t="s">
        <v>1273</v>
      </c>
      <c r="G187" s="237"/>
      <c r="H187" s="238" t="s">
        <v>1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AT187" s="245" t="s">
        <v>142</v>
      </c>
      <c r="AU187" s="245" t="s">
        <v>87</v>
      </c>
      <c r="AV187" s="16" t="s">
        <v>85</v>
      </c>
      <c r="AW187" s="16" t="s">
        <v>32</v>
      </c>
      <c r="AX187" s="16" t="s">
        <v>77</v>
      </c>
      <c r="AY187" s="245" t="s">
        <v>134</v>
      </c>
    </row>
    <row r="188" spans="2:51" s="13" customFormat="1" ht="11.25">
      <c r="B188" s="202"/>
      <c r="C188" s="203"/>
      <c r="D188" s="204" t="s">
        <v>142</v>
      </c>
      <c r="E188" s="205" t="s">
        <v>1</v>
      </c>
      <c r="F188" s="206" t="s">
        <v>1274</v>
      </c>
      <c r="G188" s="203"/>
      <c r="H188" s="207">
        <v>0.70799999999999996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142</v>
      </c>
      <c r="AU188" s="213" t="s">
        <v>87</v>
      </c>
      <c r="AV188" s="13" t="s">
        <v>87</v>
      </c>
      <c r="AW188" s="13" t="s">
        <v>32</v>
      </c>
      <c r="AX188" s="13" t="s">
        <v>77</v>
      </c>
      <c r="AY188" s="213" t="s">
        <v>134</v>
      </c>
    </row>
    <row r="189" spans="2:51" s="13" customFormat="1" ht="11.25">
      <c r="B189" s="202"/>
      <c r="C189" s="203"/>
      <c r="D189" s="204" t="s">
        <v>142</v>
      </c>
      <c r="E189" s="205" t="s">
        <v>1</v>
      </c>
      <c r="F189" s="206" t="s">
        <v>1275</v>
      </c>
      <c r="G189" s="203"/>
      <c r="H189" s="207">
        <v>0.495</v>
      </c>
      <c r="I189" s="208"/>
      <c r="J189" s="203"/>
      <c r="K189" s="203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142</v>
      </c>
      <c r="AU189" s="213" t="s">
        <v>87</v>
      </c>
      <c r="AV189" s="13" t="s">
        <v>87</v>
      </c>
      <c r="AW189" s="13" t="s">
        <v>32</v>
      </c>
      <c r="AX189" s="13" t="s">
        <v>77</v>
      </c>
      <c r="AY189" s="213" t="s">
        <v>134</v>
      </c>
    </row>
    <row r="190" spans="2:51" s="15" customFormat="1" ht="11.25">
      <c r="B190" s="225"/>
      <c r="C190" s="226"/>
      <c r="D190" s="204" t="s">
        <v>142</v>
      </c>
      <c r="E190" s="227" t="s">
        <v>1</v>
      </c>
      <c r="F190" s="228" t="s">
        <v>176</v>
      </c>
      <c r="G190" s="226"/>
      <c r="H190" s="229">
        <v>1.2029999999999998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AT190" s="235" t="s">
        <v>142</v>
      </c>
      <c r="AU190" s="235" t="s">
        <v>87</v>
      </c>
      <c r="AV190" s="15" t="s">
        <v>147</v>
      </c>
      <c r="AW190" s="15" t="s">
        <v>32</v>
      </c>
      <c r="AX190" s="15" t="s">
        <v>77</v>
      </c>
      <c r="AY190" s="235" t="s">
        <v>134</v>
      </c>
    </row>
    <row r="191" spans="2:51" s="14" customFormat="1" ht="11.25">
      <c r="B191" s="214"/>
      <c r="C191" s="215"/>
      <c r="D191" s="204" t="s">
        <v>142</v>
      </c>
      <c r="E191" s="216" t="s">
        <v>1</v>
      </c>
      <c r="F191" s="217" t="s">
        <v>158</v>
      </c>
      <c r="G191" s="215"/>
      <c r="H191" s="218">
        <v>54.867000000000004</v>
      </c>
      <c r="I191" s="219"/>
      <c r="J191" s="215"/>
      <c r="K191" s="215"/>
      <c r="L191" s="220"/>
      <c r="M191" s="221"/>
      <c r="N191" s="222"/>
      <c r="O191" s="222"/>
      <c r="P191" s="222"/>
      <c r="Q191" s="222"/>
      <c r="R191" s="222"/>
      <c r="S191" s="222"/>
      <c r="T191" s="223"/>
      <c r="AT191" s="224" t="s">
        <v>142</v>
      </c>
      <c r="AU191" s="224" t="s">
        <v>87</v>
      </c>
      <c r="AV191" s="14" t="s">
        <v>140</v>
      </c>
      <c r="AW191" s="14" t="s">
        <v>32</v>
      </c>
      <c r="AX191" s="14" t="s">
        <v>77</v>
      </c>
      <c r="AY191" s="224" t="s">
        <v>134</v>
      </c>
    </row>
    <row r="192" spans="2:51" s="13" customFormat="1" ht="11.25">
      <c r="B192" s="202"/>
      <c r="C192" s="203"/>
      <c r="D192" s="204" t="s">
        <v>142</v>
      </c>
      <c r="E192" s="205" t="s">
        <v>1</v>
      </c>
      <c r="F192" s="206" t="s">
        <v>1276</v>
      </c>
      <c r="G192" s="203"/>
      <c r="H192" s="207">
        <v>43.887999999999998</v>
      </c>
      <c r="I192" s="208"/>
      <c r="J192" s="203"/>
      <c r="K192" s="203"/>
      <c r="L192" s="209"/>
      <c r="M192" s="210"/>
      <c r="N192" s="211"/>
      <c r="O192" s="211"/>
      <c r="P192" s="211"/>
      <c r="Q192" s="211"/>
      <c r="R192" s="211"/>
      <c r="S192" s="211"/>
      <c r="T192" s="212"/>
      <c r="AT192" s="213" t="s">
        <v>142</v>
      </c>
      <c r="AU192" s="213" t="s">
        <v>87</v>
      </c>
      <c r="AV192" s="13" t="s">
        <v>87</v>
      </c>
      <c r="AW192" s="13" t="s">
        <v>32</v>
      </c>
      <c r="AX192" s="13" t="s">
        <v>85</v>
      </c>
      <c r="AY192" s="213" t="s">
        <v>134</v>
      </c>
    </row>
    <row r="193" spans="1:65" s="2" customFormat="1" ht="33" customHeight="1">
      <c r="A193" s="35"/>
      <c r="B193" s="36"/>
      <c r="C193" s="188" t="s">
        <v>189</v>
      </c>
      <c r="D193" s="188" t="s">
        <v>136</v>
      </c>
      <c r="E193" s="189" t="s">
        <v>226</v>
      </c>
      <c r="F193" s="190" t="s">
        <v>227</v>
      </c>
      <c r="G193" s="191" t="s">
        <v>168</v>
      </c>
      <c r="H193" s="192">
        <v>219.45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42</v>
      </c>
      <c r="O193" s="72"/>
      <c r="P193" s="198">
        <f>O193*H193</f>
        <v>0</v>
      </c>
      <c r="Q193" s="198">
        <v>0</v>
      </c>
      <c r="R193" s="198">
        <f>Q193*H193</f>
        <v>0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140</v>
      </c>
      <c r="AT193" s="200" t="s">
        <v>136</v>
      </c>
      <c r="AU193" s="200" t="s">
        <v>87</v>
      </c>
      <c r="AY193" s="18" t="s">
        <v>134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85</v>
      </c>
      <c r="BK193" s="201">
        <f>ROUND(I193*H193,2)</f>
        <v>0</v>
      </c>
      <c r="BL193" s="18" t="s">
        <v>140</v>
      </c>
      <c r="BM193" s="200" t="s">
        <v>1277</v>
      </c>
    </row>
    <row r="194" spans="1:65" s="13" customFormat="1" ht="11.25">
      <c r="B194" s="202"/>
      <c r="C194" s="203"/>
      <c r="D194" s="204" t="s">
        <v>142</v>
      </c>
      <c r="E194" s="205" t="s">
        <v>1</v>
      </c>
      <c r="F194" s="206" t="s">
        <v>1278</v>
      </c>
      <c r="G194" s="203"/>
      <c r="H194" s="207">
        <v>219.45</v>
      </c>
      <c r="I194" s="208"/>
      <c r="J194" s="203"/>
      <c r="K194" s="203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142</v>
      </c>
      <c r="AU194" s="213" t="s">
        <v>87</v>
      </c>
      <c r="AV194" s="13" t="s">
        <v>87</v>
      </c>
      <c r="AW194" s="13" t="s">
        <v>32</v>
      </c>
      <c r="AX194" s="13" t="s">
        <v>85</v>
      </c>
      <c r="AY194" s="213" t="s">
        <v>134</v>
      </c>
    </row>
    <row r="195" spans="1:65" s="2" customFormat="1" ht="33" customHeight="1">
      <c r="A195" s="35"/>
      <c r="B195" s="36"/>
      <c r="C195" s="188" t="s">
        <v>194</v>
      </c>
      <c r="D195" s="188" t="s">
        <v>136</v>
      </c>
      <c r="E195" s="189" t="s">
        <v>231</v>
      </c>
      <c r="F195" s="190" t="s">
        <v>232</v>
      </c>
      <c r="G195" s="191" t="s">
        <v>168</v>
      </c>
      <c r="H195" s="192">
        <v>10.972</v>
      </c>
      <c r="I195" s="193"/>
      <c r="J195" s="194">
        <f>ROUND(I195*H195,2)</f>
        <v>0</v>
      </c>
      <c r="K195" s="195"/>
      <c r="L195" s="40"/>
      <c r="M195" s="196" t="s">
        <v>1</v>
      </c>
      <c r="N195" s="197" t="s">
        <v>42</v>
      </c>
      <c r="O195" s="7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140</v>
      </c>
      <c r="AT195" s="200" t="s">
        <v>136</v>
      </c>
      <c r="AU195" s="200" t="s">
        <v>87</v>
      </c>
      <c r="AY195" s="18" t="s">
        <v>134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85</v>
      </c>
      <c r="BK195" s="201">
        <f>ROUND(I195*H195,2)</f>
        <v>0</v>
      </c>
      <c r="BL195" s="18" t="s">
        <v>140</v>
      </c>
      <c r="BM195" s="200" t="s">
        <v>1279</v>
      </c>
    </row>
    <row r="196" spans="1:65" s="13" customFormat="1" ht="11.25">
      <c r="B196" s="202"/>
      <c r="C196" s="203"/>
      <c r="D196" s="204" t="s">
        <v>142</v>
      </c>
      <c r="E196" s="205" t="s">
        <v>1</v>
      </c>
      <c r="F196" s="206" t="s">
        <v>1280</v>
      </c>
      <c r="G196" s="203"/>
      <c r="H196" s="207">
        <v>10.972</v>
      </c>
      <c r="I196" s="208"/>
      <c r="J196" s="203"/>
      <c r="K196" s="203"/>
      <c r="L196" s="209"/>
      <c r="M196" s="210"/>
      <c r="N196" s="211"/>
      <c r="O196" s="211"/>
      <c r="P196" s="211"/>
      <c r="Q196" s="211"/>
      <c r="R196" s="211"/>
      <c r="S196" s="211"/>
      <c r="T196" s="212"/>
      <c r="AT196" s="213" t="s">
        <v>142</v>
      </c>
      <c r="AU196" s="213" t="s">
        <v>87</v>
      </c>
      <c r="AV196" s="13" t="s">
        <v>87</v>
      </c>
      <c r="AW196" s="13" t="s">
        <v>32</v>
      </c>
      <c r="AX196" s="13" t="s">
        <v>85</v>
      </c>
      <c r="AY196" s="213" t="s">
        <v>134</v>
      </c>
    </row>
    <row r="197" spans="1:65" s="2" customFormat="1" ht="33" customHeight="1">
      <c r="A197" s="35"/>
      <c r="B197" s="36"/>
      <c r="C197" s="188" t="s">
        <v>199</v>
      </c>
      <c r="D197" s="188" t="s">
        <v>136</v>
      </c>
      <c r="E197" s="189" t="s">
        <v>236</v>
      </c>
      <c r="F197" s="190" t="s">
        <v>237</v>
      </c>
      <c r="G197" s="191" t="s">
        <v>168</v>
      </c>
      <c r="H197" s="192">
        <v>54.85</v>
      </c>
      <c r="I197" s="193"/>
      <c r="J197" s="194">
        <f>ROUND(I197*H197,2)</f>
        <v>0</v>
      </c>
      <c r="K197" s="195"/>
      <c r="L197" s="40"/>
      <c r="M197" s="196" t="s">
        <v>1</v>
      </c>
      <c r="N197" s="197" t="s">
        <v>42</v>
      </c>
      <c r="O197" s="72"/>
      <c r="P197" s="198">
        <f>O197*H197</f>
        <v>0</v>
      </c>
      <c r="Q197" s="198">
        <v>0</v>
      </c>
      <c r="R197" s="198">
        <f>Q197*H197</f>
        <v>0</v>
      </c>
      <c r="S197" s="198">
        <v>0</v>
      </c>
      <c r="T197" s="19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0" t="s">
        <v>140</v>
      </c>
      <c r="AT197" s="200" t="s">
        <v>136</v>
      </c>
      <c r="AU197" s="200" t="s">
        <v>87</v>
      </c>
      <c r="AY197" s="18" t="s">
        <v>134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18" t="s">
        <v>85</v>
      </c>
      <c r="BK197" s="201">
        <f>ROUND(I197*H197,2)</f>
        <v>0</v>
      </c>
      <c r="BL197" s="18" t="s">
        <v>140</v>
      </c>
      <c r="BM197" s="200" t="s">
        <v>1281</v>
      </c>
    </row>
    <row r="198" spans="1:65" s="13" customFormat="1" ht="11.25">
      <c r="B198" s="202"/>
      <c r="C198" s="203"/>
      <c r="D198" s="204" t="s">
        <v>142</v>
      </c>
      <c r="E198" s="205" t="s">
        <v>1</v>
      </c>
      <c r="F198" s="206" t="s">
        <v>1282</v>
      </c>
      <c r="G198" s="203"/>
      <c r="H198" s="207">
        <v>54.85</v>
      </c>
      <c r="I198" s="208"/>
      <c r="J198" s="203"/>
      <c r="K198" s="203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142</v>
      </c>
      <c r="AU198" s="213" t="s">
        <v>87</v>
      </c>
      <c r="AV198" s="13" t="s">
        <v>87</v>
      </c>
      <c r="AW198" s="13" t="s">
        <v>32</v>
      </c>
      <c r="AX198" s="13" t="s">
        <v>85</v>
      </c>
      <c r="AY198" s="213" t="s">
        <v>134</v>
      </c>
    </row>
    <row r="199" spans="1:65" s="2" customFormat="1" ht="21.75" customHeight="1">
      <c r="A199" s="35"/>
      <c r="B199" s="36"/>
      <c r="C199" s="188" t="s">
        <v>204</v>
      </c>
      <c r="D199" s="188" t="s">
        <v>136</v>
      </c>
      <c r="E199" s="189" t="s">
        <v>241</v>
      </c>
      <c r="F199" s="190" t="s">
        <v>242</v>
      </c>
      <c r="G199" s="191" t="s">
        <v>168</v>
      </c>
      <c r="H199" s="192">
        <v>45.014000000000003</v>
      </c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42</v>
      </c>
      <c r="O199" s="7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140</v>
      </c>
      <c r="AT199" s="200" t="s">
        <v>136</v>
      </c>
      <c r="AU199" s="200" t="s">
        <v>87</v>
      </c>
      <c r="AY199" s="18" t="s">
        <v>134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85</v>
      </c>
      <c r="BK199" s="201">
        <f>ROUND(I199*H199,2)</f>
        <v>0</v>
      </c>
      <c r="BL199" s="18" t="s">
        <v>140</v>
      </c>
      <c r="BM199" s="200" t="s">
        <v>1283</v>
      </c>
    </row>
    <row r="200" spans="1:65" s="2" customFormat="1" ht="33" customHeight="1">
      <c r="A200" s="35"/>
      <c r="B200" s="36"/>
      <c r="C200" s="188" t="s">
        <v>208</v>
      </c>
      <c r="D200" s="188" t="s">
        <v>136</v>
      </c>
      <c r="E200" s="189" t="s">
        <v>245</v>
      </c>
      <c r="F200" s="190" t="s">
        <v>246</v>
      </c>
      <c r="G200" s="191" t="s">
        <v>247</v>
      </c>
      <c r="H200" s="192">
        <v>96.004999999999995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42</v>
      </c>
      <c r="O200" s="72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140</v>
      </c>
      <c r="AT200" s="200" t="s">
        <v>136</v>
      </c>
      <c r="AU200" s="200" t="s">
        <v>87</v>
      </c>
      <c r="AY200" s="18" t="s">
        <v>134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85</v>
      </c>
      <c r="BK200" s="201">
        <f>ROUND(I200*H200,2)</f>
        <v>0</v>
      </c>
      <c r="BL200" s="18" t="s">
        <v>140</v>
      </c>
      <c r="BM200" s="200" t="s">
        <v>1284</v>
      </c>
    </row>
    <row r="201" spans="1:65" s="13" customFormat="1" ht="11.25">
      <c r="B201" s="202"/>
      <c r="C201" s="203"/>
      <c r="D201" s="204" t="s">
        <v>142</v>
      </c>
      <c r="E201" s="205" t="s">
        <v>1</v>
      </c>
      <c r="F201" s="206" t="s">
        <v>1285</v>
      </c>
      <c r="G201" s="203"/>
      <c r="H201" s="207">
        <v>96.004999999999995</v>
      </c>
      <c r="I201" s="208"/>
      <c r="J201" s="203"/>
      <c r="K201" s="203"/>
      <c r="L201" s="209"/>
      <c r="M201" s="210"/>
      <c r="N201" s="211"/>
      <c r="O201" s="211"/>
      <c r="P201" s="211"/>
      <c r="Q201" s="211"/>
      <c r="R201" s="211"/>
      <c r="S201" s="211"/>
      <c r="T201" s="212"/>
      <c r="AT201" s="213" t="s">
        <v>142</v>
      </c>
      <c r="AU201" s="213" t="s">
        <v>87</v>
      </c>
      <c r="AV201" s="13" t="s">
        <v>87</v>
      </c>
      <c r="AW201" s="13" t="s">
        <v>32</v>
      </c>
      <c r="AX201" s="13" t="s">
        <v>85</v>
      </c>
      <c r="AY201" s="213" t="s">
        <v>134</v>
      </c>
    </row>
    <row r="202" spans="1:65" s="2" customFormat="1" ht="16.5" customHeight="1">
      <c r="A202" s="35"/>
      <c r="B202" s="36"/>
      <c r="C202" s="188" t="s">
        <v>213</v>
      </c>
      <c r="D202" s="188" t="s">
        <v>136</v>
      </c>
      <c r="E202" s="189" t="s">
        <v>251</v>
      </c>
      <c r="F202" s="190" t="s">
        <v>252</v>
      </c>
      <c r="G202" s="191" t="s">
        <v>168</v>
      </c>
      <c r="H202" s="192">
        <v>54.86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42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140</v>
      </c>
      <c r="AT202" s="200" t="s">
        <v>136</v>
      </c>
      <c r="AU202" s="200" t="s">
        <v>87</v>
      </c>
      <c r="AY202" s="18" t="s">
        <v>134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85</v>
      </c>
      <c r="BK202" s="201">
        <f>ROUND(I202*H202,2)</f>
        <v>0</v>
      </c>
      <c r="BL202" s="18" t="s">
        <v>140</v>
      </c>
      <c r="BM202" s="200" t="s">
        <v>1286</v>
      </c>
    </row>
    <row r="203" spans="1:65" s="2" customFormat="1" ht="21.75" customHeight="1">
      <c r="A203" s="35"/>
      <c r="B203" s="36"/>
      <c r="C203" s="188" t="s">
        <v>8</v>
      </c>
      <c r="D203" s="188" t="s">
        <v>136</v>
      </c>
      <c r="E203" s="189" t="s">
        <v>254</v>
      </c>
      <c r="F203" s="190" t="s">
        <v>255</v>
      </c>
      <c r="G203" s="191" t="s">
        <v>168</v>
      </c>
      <c r="H203" s="192">
        <v>40.46</v>
      </c>
      <c r="I203" s="193"/>
      <c r="J203" s="194">
        <f>ROUND(I203*H203,2)</f>
        <v>0</v>
      </c>
      <c r="K203" s="195"/>
      <c r="L203" s="40"/>
      <c r="M203" s="196" t="s">
        <v>1</v>
      </c>
      <c r="N203" s="197" t="s">
        <v>42</v>
      </c>
      <c r="O203" s="72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0" t="s">
        <v>140</v>
      </c>
      <c r="AT203" s="200" t="s">
        <v>136</v>
      </c>
      <c r="AU203" s="200" t="s">
        <v>87</v>
      </c>
      <c r="AY203" s="18" t="s">
        <v>134</v>
      </c>
      <c r="BE203" s="201">
        <f>IF(N203="základní",J203,0)</f>
        <v>0</v>
      </c>
      <c r="BF203" s="201">
        <f>IF(N203="snížená",J203,0)</f>
        <v>0</v>
      </c>
      <c r="BG203" s="201">
        <f>IF(N203="zákl. přenesená",J203,0)</f>
        <v>0</v>
      </c>
      <c r="BH203" s="201">
        <f>IF(N203="sníž. přenesená",J203,0)</f>
        <v>0</v>
      </c>
      <c r="BI203" s="201">
        <f>IF(N203="nulová",J203,0)</f>
        <v>0</v>
      </c>
      <c r="BJ203" s="18" t="s">
        <v>85</v>
      </c>
      <c r="BK203" s="201">
        <f>ROUND(I203*H203,2)</f>
        <v>0</v>
      </c>
      <c r="BL203" s="18" t="s">
        <v>140</v>
      </c>
      <c r="BM203" s="200" t="s">
        <v>1287</v>
      </c>
    </row>
    <row r="204" spans="1:65" s="16" customFormat="1" ht="11.25">
      <c r="B204" s="236"/>
      <c r="C204" s="237"/>
      <c r="D204" s="204" t="s">
        <v>142</v>
      </c>
      <c r="E204" s="238" t="s">
        <v>1</v>
      </c>
      <c r="F204" s="239" t="s">
        <v>1288</v>
      </c>
      <c r="G204" s="237"/>
      <c r="H204" s="238" t="s">
        <v>1</v>
      </c>
      <c r="I204" s="240"/>
      <c r="J204" s="237"/>
      <c r="K204" s="237"/>
      <c r="L204" s="241"/>
      <c r="M204" s="242"/>
      <c r="N204" s="243"/>
      <c r="O204" s="243"/>
      <c r="P204" s="243"/>
      <c r="Q204" s="243"/>
      <c r="R204" s="243"/>
      <c r="S204" s="243"/>
      <c r="T204" s="244"/>
      <c r="AT204" s="245" t="s">
        <v>142</v>
      </c>
      <c r="AU204" s="245" t="s">
        <v>87</v>
      </c>
      <c r="AV204" s="16" t="s">
        <v>85</v>
      </c>
      <c r="AW204" s="16" t="s">
        <v>32</v>
      </c>
      <c r="AX204" s="16" t="s">
        <v>77</v>
      </c>
      <c r="AY204" s="245" t="s">
        <v>134</v>
      </c>
    </row>
    <row r="205" spans="1:65" s="13" customFormat="1" ht="11.25">
      <c r="B205" s="202"/>
      <c r="C205" s="203"/>
      <c r="D205" s="204" t="s">
        <v>142</v>
      </c>
      <c r="E205" s="205" t="s">
        <v>1</v>
      </c>
      <c r="F205" s="206" t="s">
        <v>1289</v>
      </c>
      <c r="G205" s="203"/>
      <c r="H205" s="207">
        <v>55.64</v>
      </c>
      <c r="I205" s="208"/>
      <c r="J205" s="203"/>
      <c r="K205" s="203"/>
      <c r="L205" s="209"/>
      <c r="M205" s="210"/>
      <c r="N205" s="211"/>
      <c r="O205" s="211"/>
      <c r="P205" s="211"/>
      <c r="Q205" s="211"/>
      <c r="R205" s="211"/>
      <c r="S205" s="211"/>
      <c r="T205" s="212"/>
      <c r="AT205" s="213" t="s">
        <v>142</v>
      </c>
      <c r="AU205" s="213" t="s">
        <v>87</v>
      </c>
      <c r="AV205" s="13" t="s">
        <v>87</v>
      </c>
      <c r="AW205" s="13" t="s">
        <v>32</v>
      </c>
      <c r="AX205" s="13" t="s">
        <v>77</v>
      </c>
      <c r="AY205" s="213" t="s">
        <v>134</v>
      </c>
    </row>
    <row r="206" spans="1:65" s="13" customFormat="1" ht="11.25">
      <c r="B206" s="202"/>
      <c r="C206" s="203"/>
      <c r="D206" s="204" t="s">
        <v>142</v>
      </c>
      <c r="E206" s="205" t="s">
        <v>1</v>
      </c>
      <c r="F206" s="206" t="s">
        <v>1290</v>
      </c>
      <c r="G206" s="203"/>
      <c r="H206" s="207">
        <v>-15.18</v>
      </c>
      <c r="I206" s="208"/>
      <c r="J206" s="203"/>
      <c r="K206" s="203"/>
      <c r="L206" s="209"/>
      <c r="M206" s="210"/>
      <c r="N206" s="211"/>
      <c r="O206" s="211"/>
      <c r="P206" s="211"/>
      <c r="Q206" s="211"/>
      <c r="R206" s="211"/>
      <c r="S206" s="211"/>
      <c r="T206" s="212"/>
      <c r="AT206" s="213" t="s">
        <v>142</v>
      </c>
      <c r="AU206" s="213" t="s">
        <v>87</v>
      </c>
      <c r="AV206" s="13" t="s">
        <v>87</v>
      </c>
      <c r="AW206" s="13" t="s">
        <v>32</v>
      </c>
      <c r="AX206" s="13" t="s">
        <v>77</v>
      </c>
      <c r="AY206" s="213" t="s">
        <v>134</v>
      </c>
    </row>
    <row r="207" spans="1:65" s="14" customFormat="1" ht="11.25">
      <c r="B207" s="214"/>
      <c r="C207" s="215"/>
      <c r="D207" s="204" t="s">
        <v>142</v>
      </c>
      <c r="E207" s="216" t="s">
        <v>1</v>
      </c>
      <c r="F207" s="217" t="s">
        <v>158</v>
      </c>
      <c r="G207" s="215"/>
      <c r="H207" s="218">
        <v>40.46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142</v>
      </c>
      <c r="AU207" s="224" t="s">
        <v>87</v>
      </c>
      <c r="AV207" s="14" t="s">
        <v>140</v>
      </c>
      <c r="AW207" s="14" t="s">
        <v>32</v>
      </c>
      <c r="AX207" s="14" t="s">
        <v>85</v>
      </c>
      <c r="AY207" s="224" t="s">
        <v>134</v>
      </c>
    </row>
    <row r="208" spans="1:65" s="2" customFormat="1" ht="21.75" customHeight="1">
      <c r="A208" s="35"/>
      <c r="B208" s="36"/>
      <c r="C208" s="188" t="s">
        <v>230</v>
      </c>
      <c r="D208" s="188" t="s">
        <v>136</v>
      </c>
      <c r="E208" s="189" t="s">
        <v>1164</v>
      </c>
      <c r="F208" s="190" t="s">
        <v>1165</v>
      </c>
      <c r="G208" s="191" t="s">
        <v>168</v>
      </c>
      <c r="H208" s="192">
        <v>48.94</v>
      </c>
      <c r="I208" s="193"/>
      <c r="J208" s="194">
        <f>ROUND(I208*H208,2)</f>
        <v>0</v>
      </c>
      <c r="K208" s="195"/>
      <c r="L208" s="40"/>
      <c r="M208" s="196" t="s">
        <v>1</v>
      </c>
      <c r="N208" s="197" t="s">
        <v>42</v>
      </c>
      <c r="O208" s="72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140</v>
      </c>
      <c r="AT208" s="200" t="s">
        <v>136</v>
      </c>
      <c r="AU208" s="200" t="s">
        <v>87</v>
      </c>
      <c r="AY208" s="18" t="s">
        <v>134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85</v>
      </c>
      <c r="BK208" s="201">
        <f>ROUND(I208*H208,2)</f>
        <v>0</v>
      </c>
      <c r="BL208" s="18" t="s">
        <v>140</v>
      </c>
      <c r="BM208" s="200" t="s">
        <v>1291</v>
      </c>
    </row>
    <row r="209" spans="1:65" s="16" customFormat="1" ht="11.25">
      <c r="B209" s="236"/>
      <c r="C209" s="237"/>
      <c r="D209" s="204" t="s">
        <v>142</v>
      </c>
      <c r="E209" s="238" t="s">
        <v>1</v>
      </c>
      <c r="F209" s="239" t="s">
        <v>1292</v>
      </c>
      <c r="G209" s="237"/>
      <c r="H209" s="238" t="s">
        <v>1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AT209" s="245" t="s">
        <v>142</v>
      </c>
      <c r="AU209" s="245" t="s">
        <v>87</v>
      </c>
      <c r="AV209" s="16" t="s">
        <v>85</v>
      </c>
      <c r="AW209" s="16" t="s">
        <v>32</v>
      </c>
      <c r="AX209" s="16" t="s">
        <v>77</v>
      </c>
      <c r="AY209" s="245" t="s">
        <v>134</v>
      </c>
    </row>
    <row r="210" spans="1:65" s="13" customFormat="1" ht="11.25">
      <c r="B210" s="202"/>
      <c r="C210" s="203"/>
      <c r="D210" s="204" t="s">
        <v>142</v>
      </c>
      <c r="E210" s="205" t="s">
        <v>1</v>
      </c>
      <c r="F210" s="206" t="s">
        <v>1293</v>
      </c>
      <c r="G210" s="203"/>
      <c r="H210" s="207">
        <v>88.62</v>
      </c>
      <c r="I210" s="208"/>
      <c r="J210" s="203"/>
      <c r="K210" s="203"/>
      <c r="L210" s="209"/>
      <c r="M210" s="210"/>
      <c r="N210" s="211"/>
      <c r="O210" s="211"/>
      <c r="P210" s="211"/>
      <c r="Q210" s="211"/>
      <c r="R210" s="211"/>
      <c r="S210" s="211"/>
      <c r="T210" s="212"/>
      <c r="AT210" s="213" t="s">
        <v>142</v>
      </c>
      <c r="AU210" s="213" t="s">
        <v>87</v>
      </c>
      <c r="AV210" s="13" t="s">
        <v>87</v>
      </c>
      <c r="AW210" s="13" t="s">
        <v>32</v>
      </c>
      <c r="AX210" s="13" t="s">
        <v>77</v>
      </c>
      <c r="AY210" s="213" t="s">
        <v>134</v>
      </c>
    </row>
    <row r="211" spans="1:65" s="13" customFormat="1" ht="11.25">
      <c r="B211" s="202"/>
      <c r="C211" s="203"/>
      <c r="D211" s="204" t="s">
        <v>142</v>
      </c>
      <c r="E211" s="205" t="s">
        <v>1</v>
      </c>
      <c r="F211" s="206" t="s">
        <v>1294</v>
      </c>
      <c r="G211" s="203"/>
      <c r="H211" s="207">
        <v>-39.68</v>
      </c>
      <c r="I211" s="208"/>
      <c r="J211" s="203"/>
      <c r="K211" s="203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142</v>
      </c>
      <c r="AU211" s="213" t="s">
        <v>87</v>
      </c>
      <c r="AV211" s="13" t="s">
        <v>87</v>
      </c>
      <c r="AW211" s="13" t="s">
        <v>32</v>
      </c>
      <c r="AX211" s="13" t="s">
        <v>77</v>
      </c>
      <c r="AY211" s="213" t="s">
        <v>134</v>
      </c>
    </row>
    <row r="212" spans="1:65" s="14" customFormat="1" ht="11.25">
      <c r="B212" s="214"/>
      <c r="C212" s="215"/>
      <c r="D212" s="204" t="s">
        <v>142</v>
      </c>
      <c r="E212" s="216" t="s">
        <v>1</v>
      </c>
      <c r="F212" s="217" t="s">
        <v>158</v>
      </c>
      <c r="G212" s="215"/>
      <c r="H212" s="218">
        <v>48.940000000000005</v>
      </c>
      <c r="I212" s="219"/>
      <c r="J212" s="215"/>
      <c r="K212" s="215"/>
      <c r="L212" s="220"/>
      <c r="M212" s="221"/>
      <c r="N212" s="222"/>
      <c r="O212" s="222"/>
      <c r="P212" s="222"/>
      <c r="Q212" s="222"/>
      <c r="R212" s="222"/>
      <c r="S212" s="222"/>
      <c r="T212" s="223"/>
      <c r="AT212" s="224" t="s">
        <v>142</v>
      </c>
      <c r="AU212" s="224" t="s">
        <v>87</v>
      </c>
      <c r="AV212" s="14" t="s">
        <v>140</v>
      </c>
      <c r="AW212" s="14" t="s">
        <v>32</v>
      </c>
      <c r="AX212" s="14" t="s">
        <v>85</v>
      </c>
      <c r="AY212" s="224" t="s">
        <v>134</v>
      </c>
    </row>
    <row r="213" spans="1:65" s="2" customFormat="1" ht="21.75" customHeight="1">
      <c r="A213" s="35"/>
      <c r="B213" s="36"/>
      <c r="C213" s="188" t="s">
        <v>235</v>
      </c>
      <c r="D213" s="188" t="s">
        <v>136</v>
      </c>
      <c r="E213" s="189" t="s">
        <v>260</v>
      </c>
      <c r="F213" s="190" t="s">
        <v>261</v>
      </c>
      <c r="G213" s="191" t="s">
        <v>168</v>
      </c>
      <c r="H213" s="192">
        <v>45.01</v>
      </c>
      <c r="I213" s="193"/>
      <c r="J213" s="194">
        <f>ROUND(I213*H213,2)</f>
        <v>0</v>
      </c>
      <c r="K213" s="195"/>
      <c r="L213" s="40"/>
      <c r="M213" s="196" t="s">
        <v>1</v>
      </c>
      <c r="N213" s="197" t="s">
        <v>42</v>
      </c>
      <c r="O213" s="72"/>
      <c r="P213" s="198">
        <f>O213*H213</f>
        <v>0</v>
      </c>
      <c r="Q213" s="198">
        <v>0</v>
      </c>
      <c r="R213" s="198">
        <f>Q213*H213</f>
        <v>0</v>
      </c>
      <c r="S213" s="198">
        <v>0</v>
      </c>
      <c r="T213" s="19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0" t="s">
        <v>140</v>
      </c>
      <c r="AT213" s="200" t="s">
        <v>136</v>
      </c>
      <c r="AU213" s="200" t="s">
        <v>87</v>
      </c>
      <c r="AY213" s="18" t="s">
        <v>134</v>
      </c>
      <c r="BE213" s="201">
        <f>IF(N213="základní",J213,0)</f>
        <v>0</v>
      </c>
      <c r="BF213" s="201">
        <f>IF(N213="snížená",J213,0)</f>
        <v>0</v>
      </c>
      <c r="BG213" s="201">
        <f>IF(N213="zákl. přenesená",J213,0)</f>
        <v>0</v>
      </c>
      <c r="BH213" s="201">
        <f>IF(N213="sníž. přenesená",J213,0)</f>
        <v>0</v>
      </c>
      <c r="BI213" s="201">
        <f>IF(N213="nulová",J213,0)</f>
        <v>0</v>
      </c>
      <c r="BJ213" s="18" t="s">
        <v>85</v>
      </c>
      <c r="BK213" s="201">
        <f>ROUND(I213*H213,2)</f>
        <v>0</v>
      </c>
      <c r="BL213" s="18" t="s">
        <v>140</v>
      </c>
      <c r="BM213" s="200" t="s">
        <v>1295</v>
      </c>
    </row>
    <row r="214" spans="1:65" s="2" customFormat="1" ht="21.75" customHeight="1">
      <c r="A214" s="35"/>
      <c r="B214" s="36"/>
      <c r="C214" s="188" t="s">
        <v>240</v>
      </c>
      <c r="D214" s="188" t="s">
        <v>136</v>
      </c>
      <c r="E214" s="189" t="s">
        <v>1296</v>
      </c>
      <c r="F214" s="190" t="s">
        <v>1297</v>
      </c>
      <c r="G214" s="191" t="s">
        <v>139</v>
      </c>
      <c r="H214" s="192">
        <v>82.84</v>
      </c>
      <c r="I214" s="193"/>
      <c r="J214" s="194">
        <f>ROUND(I214*H214,2)</f>
        <v>0</v>
      </c>
      <c r="K214" s="195"/>
      <c r="L214" s="40"/>
      <c r="M214" s="196" t="s">
        <v>1</v>
      </c>
      <c r="N214" s="197" t="s">
        <v>42</v>
      </c>
      <c r="O214" s="72"/>
      <c r="P214" s="198">
        <f>O214*H214</f>
        <v>0</v>
      </c>
      <c r="Q214" s="198">
        <v>0</v>
      </c>
      <c r="R214" s="198">
        <f>Q214*H214</f>
        <v>0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140</v>
      </c>
      <c r="AT214" s="200" t="s">
        <v>136</v>
      </c>
      <c r="AU214" s="200" t="s">
        <v>87</v>
      </c>
      <c r="AY214" s="18" t="s">
        <v>134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85</v>
      </c>
      <c r="BK214" s="201">
        <f>ROUND(I214*H214,2)</f>
        <v>0</v>
      </c>
      <c r="BL214" s="18" t="s">
        <v>140</v>
      </c>
      <c r="BM214" s="200" t="s">
        <v>1298</v>
      </c>
    </row>
    <row r="215" spans="1:65" s="2" customFormat="1" ht="21.75" customHeight="1">
      <c r="A215" s="35"/>
      <c r="B215" s="36"/>
      <c r="C215" s="188" t="s">
        <v>244</v>
      </c>
      <c r="D215" s="188" t="s">
        <v>136</v>
      </c>
      <c r="E215" s="189" t="s">
        <v>595</v>
      </c>
      <c r="F215" s="190" t="s">
        <v>596</v>
      </c>
      <c r="G215" s="191" t="s">
        <v>139</v>
      </c>
      <c r="H215" s="192">
        <v>82.84</v>
      </c>
      <c r="I215" s="193"/>
      <c r="J215" s="194">
        <f>ROUND(I215*H215,2)</f>
        <v>0</v>
      </c>
      <c r="K215" s="195"/>
      <c r="L215" s="40"/>
      <c r="M215" s="196" t="s">
        <v>1</v>
      </c>
      <c r="N215" s="197" t="s">
        <v>42</v>
      </c>
      <c r="O215" s="72"/>
      <c r="P215" s="198">
        <f>O215*H215</f>
        <v>0</v>
      </c>
      <c r="Q215" s="198">
        <v>0</v>
      </c>
      <c r="R215" s="198">
        <f>Q215*H215</f>
        <v>0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140</v>
      </c>
      <c r="AT215" s="200" t="s">
        <v>136</v>
      </c>
      <c r="AU215" s="200" t="s">
        <v>87</v>
      </c>
      <c r="AY215" s="18" t="s">
        <v>134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85</v>
      </c>
      <c r="BK215" s="201">
        <f>ROUND(I215*H215,2)</f>
        <v>0</v>
      </c>
      <c r="BL215" s="18" t="s">
        <v>140</v>
      </c>
      <c r="BM215" s="200" t="s">
        <v>1299</v>
      </c>
    </row>
    <row r="216" spans="1:65" s="2" customFormat="1" ht="16.5" customHeight="1">
      <c r="A216" s="35"/>
      <c r="B216" s="36"/>
      <c r="C216" s="246" t="s">
        <v>250</v>
      </c>
      <c r="D216" s="246" t="s">
        <v>264</v>
      </c>
      <c r="E216" s="247" t="s">
        <v>598</v>
      </c>
      <c r="F216" s="248" t="s">
        <v>599</v>
      </c>
      <c r="G216" s="249" t="s">
        <v>600</v>
      </c>
      <c r="H216" s="250">
        <v>1.024</v>
      </c>
      <c r="I216" s="251"/>
      <c r="J216" s="252">
        <f>ROUND(I216*H216,2)</f>
        <v>0</v>
      </c>
      <c r="K216" s="253"/>
      <c r="L216" s="254"/>
      <c r="M216" s="255" t="s">
        <v>1</v>
      </c>
      <c r="N216" s="256" t="s">
        <v>42</v>
      </c>
      <c r="O216" s="72"/>
      <c r="P216" s="198">
        <f>O216*H216</f>
        <v>0</v>
      </c>
      <c r="Q216" s="198">
        <v>1E-3</v>
      </c>
      <c r="R216" s="198">
        <f>Q216*H216</f>
        <v>1.024E-3</v>
      </c>
      <c r="S216" s="198">
        <v>0</v>
      </c>
      <c r="T216" s="19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0" t="s">
        <v>184</v>
      </c>
      <c r="AT216" s="200" t="s">
        <v>264</v>
      </c>
      <c r="AU216" s="200" t="s">
        <v>87</v>
      </c>
      <c r="AY216" s="18" t="s">
        <v>134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18" t="s">
        <v>85</v>
      </c>
      <c r="BK216" s="201">
        <f>ROUND(I216*H216,2)</f>
        <v>0</v>
      </c>
      <c r="BL216" s="18" t="s">
        <v>140</v>
      </c>
      <c r="BM216" s="200" t="s">
        <v>1300</v>
      </c>
    </row>
    <row r="217" spans="1:65" s="13" customFormat="1" ht="11.25">
      <c r="B217" s="202"/>
      <c r="C217" s="203"/>
      <c r="D217" s="204" t="s">
        <v>142</v>
      </c>
      <c r="E217" s="205" t="s">
        <v>1</v>
      </c>
      <c r="F217" s="206" t="s">
        <v>1301</v>
      </c>
      <c r="G217" s="203"/>
      <c r="H217" s="207">
        <v>1.024</v>
      </c>
      <c r="I217" s="208"/>
      <c r="J217" s="203"/>
      <c r="K217" s="203"/>
      <c r="L217" s="209"/>
      <c r="M217" s="210"/>
      <c r="N217" s="211"/>
      <c r="O217" s="211"/>
      <c r="P217" s="211"/>
      <c r="Q217" s="211"/>
      <c r="R217" s="211"/>
      <c r="S217" s="211"/>
      <c r="T217" s="212"/>
      <c r="AT217" s="213" t="s">
        <v>142</v>
      </c>
      <c r="AU217" s="213" t="s">
        <v>87</v>
      </c>
      <c r="AV217" s="13" t="s">
        <v>87</v>
      </c>
      <c r="AW217" s="13" t="s">
        <v>32</v>
      </c>
      <c r="AX217" s="13" t="s">
        <v>85</v>
      </c>
      <c r="AY217" s="213" t="s">
        <v>134</v>
      </c>
    </row>
    <row r="218" spans="1:65" s="2" customFormat="1" ht="16.5" customHeight="1">
      <c r="A218" s="35"/>
      <c r="B218" s="36"/>
      <c r="C218" s="246" t="s">
        <v>7</v>
      </c>
      <c r="D218" s="246" t="s">
        <v>264</v>
      </c>
      <c r="E218" s="247" t="s">
        <v>265</v>
      </c>
      <c r="F218" s="248" t="s">
        <v>266</v>
      </c>
      <c r="G218" s="249" t="s">
        <v>247</v>
      </c>
      <c r="H218" s="250">
        <v>76.516999999999996</v>
      </c>
      <c r="I218" s="251"/>
      <c r="J218" s="252">
        <f>ROUND(I218*H218,2)</f>
        <v>0</v>
      </c>
      <c r="K218" s="253"/>
      <c r="L218" s="254"/>
      <c r="M218" s="255" t="s">
        <v>1</v>
      </c>
      <c r="N218" s="256" t="s">
        <v>42</v>
      </c>
      <c r="O218" s="72"/>
      <c r="P218" s="198">
        <f>O218*H218</f>
        <v>0</v>
      </c>
      <c r="Q218" s="198">
        <v>1</v>
      </c>
      <c r="R218" s="198">
        <f>Q218*H218</f>
        <v>76.516999999999996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184</v>
      </c>
      <c r="AT218" s="200" t="s">
        <v>264</v>
      </c>
      <c r="AU218" s="200" t="s">
        <v>87</v>
      </c>
      <c r="AY218" s="18" t="s">
        <v>134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85</v>
      </c>
      <c r="BK218" s="201">
        <f>ROUND(I218*H218,2)</f>
        <v>0</v>
      </c>
      <c r="BL218" s="18" t="s">
        <v>140</v>
      </c>
      <c r="BM218" s="200" t="s">
        <v>1302</v>
      </c>
    </row>
    <row r="219" spans="1:65" s="13" customFormat="1" ht="11.25">
      <c r="B219" s="202"/>
      <c r="C219" s="203"/>
      <c r="D219" s="204" t="s">
        <v>142</v>
      </c>
      <c r="E219" s="205" t="s">
        <v>1</v>
      </c>
      <c r="F219" s="206" t="s">
        <v>1303</v>
      </c>
      <c r="G219" s="203"/>
      <c r="H219" s="207">
        <v>76.516999999999996</v>
      </c>
      <c r="I219" s="208"/>
      <c r="J219" s="203"/>
      <c r="K219" s="203"/>
      <c r="L219" s="209"/>
      <c r="M219" s="210"/>
      <c r="N219" s="211"/>
      <c r="O219" s="211"/>
      <c r="P219" s="211"/>
      <c r="Q219" s="211"/>
      <c r="R219" s="211"/>
      <c r="S219" s="211"/>
      <c r="T219" s="212"/>
      <c r="AT219" s="213" t="s">
        <v>142</v>
      </c>
      <c r="AU219" s="213" t="s">
        <v>87</v>
      </c>
      <c r="AV219" s="13" t="s">
        <v>87</v>
      </c>
      <c r="AW219" s="13" t="s">
        <v>32</v>
      </c>
      <c r="AX219" s="13" t="s">
        <v>85</v>
      </c>
      <c r="AY219" s="213" t="s">
        <v>134</v>
      </c>
    </row>
    <row r="220" spans="1:65" s="2" customFormat="1" ht="21.75" customHeight="1">
      <c r="A220" s="35"/>
      <c r="B220" s="36"/>
      <c r="C220" s="188" t="s">
        <v>259</v>
      </c>
      <c r="D220" s="188" t="s">
        <v>136</v>
      </c>
      <c r="E220" s="189" t="s">
        <v>605</v>
      </c>
      <c r="F220" s="190" t="s">
        <v>606</v>
      </c>
      <c r="G220" s="191" t="s">
        <v>139</v>
      </c>
      <c r="H220" s="192">
        <v>82.84</v>
      </c>
      <c r="I220" s="193"/>
      <c r="J220" s="194">
        <f>ROUND(I220*H220,2)</f>
        <v>0</v>
      </c>
      <c r="K220" s="195"/>
      <c r="L220" s="40"/>
      <c r="M220" s="196" t="s">
        <v>1</v>
      </c>
      <c r="N220" s="197" t="s">
        <v>42</v>
      </c>
      <c r="O220" s="72"/>
      <c r="P220" s="198">
        <f>O220*H220</f>
        <v>0</v>
      </c>
      <c r="Q220" s="198">
        <v>0</v>
      </c>
      <c r="R220" s="198">
        <f>Q220*H220</f>
        <v>0</v>
      </c>
      <c r="S220" s="198">
        <v>0</v>
      </c>
      <c r="T220" s="199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0" t="s">
        <v>140</v>
      </c>
      <c r="AT220" s="200" t="s">
        <v>136</v>
      </c>
      <c r="AU220" s="200" t="s">
        <v>87</v>
      </c>
      <c r="AY220" s="18" t="s">
        <v>134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18" t="s">
        <v>85</v>
      </c>
      <c r="BK220" s="201">
        <f>ROUND(I220*H220,2)</f>
        <v>0</v>
      </c>
      <c r="BL220" s="18" t="s">
        <v>140</v>
      </c>
      <c r="BM220" s="200" t="s">
        <v>1304</v>
      </c>
    </row>
    <row r="221" spans="1:65" s="2" customFormat="1" ht="21.75" customHeight="1">
      <c r="A221" s="35"/>
      <c r="B221" s="36"/>
      <c r="C221" s="188" t="s">
        <v>263</v>
      </c>
      <c r="D221" s="188" t="s">
        <v>136</v>
      </c>
      <c r="E221" s="189" t="s">
        <v>270</v>
      </c>
      <c r="F221" s="190" t="s">
        <v>271</v>
      </c>
      <c r="G221" s="191" t="s">
        <v>139</v>
      </c>
      <c r="H221" s="192">
        <v>44.16</v>
      </c>
      <c r="I221" s="193"/>
      <c r="J221" s="194">
        <f>ROUND(I221*H221,2)</f>
        <v>0</v>
      </c>
      <c r="K221" s="195"/>
      <c r="L221" s="40"/>
      <c r="M221" s="196" t="s">
        <v>1</v>
      </c>
      <c r="N221" s="197" t="s">
        <v>42</v>
      </c>
      <c r="O221" s="72"/>
      <c r="P221" s="198">
        <f>O221*H221</f>
        <v>0</v>
      </c>
      <c r="Q221" s="198">
        <v>0</v>
      </c>
      <c r="R221" s="198">
        <f>Q221*H221</f>
        <v>0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140</v>
      </c>
      <c r="AT221" s="200" t="s">
        <v>136</v>
      </c>
      <c r="AU221" s="200" t="s">
        <v>87</v>
      </c>
      <c r="AY221" s="18" t="s">
        <v>134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85</v>
      </c>
      <c r="BK221" s="201">
        <f>ROUND(I221*H221,2)</f>
        <v>0</v>
      </c>
      <c r="BL221" s="18" t="s">
        <v>140</v>
      </c>
      <c r="BM221" s="200" t="s">
        <v>1305</v>
      </c>
    </row>
    <row r="222" spans="1:65" s="16" customFormat="1" ht="11.25">
      <c r="B222" s="236"/>
      <c r="C222" s="237"/>
      <c r="D222" s="204" t="s">
        <v>142</v>
      </c>
      <c r="E222" s="238" t="s">
        <v>1</v>
      </c>
      <c r="F222" s="239" t="s">
        <v>1246</v>
      </c>
      <c r="G222" s="237"/>
      <c r="H222" s="238" t="s">
        <v>1</v>
      </c>
      <c r="I222" s="240"/>
      <c r="J222" s="237"/>
      <c r="K222" s="237"/>
      <c r="L222" s="241"/>
      <c r="M222" s="242"/>
      <c r="N222" s="243"/>
      <c r="O222" s="243"/>
      <c r="P222" s="243"/>
      <c r="Q222" s="243"/>
      <c r="R222" s="243"/>
      <c r="S222" s="243"/>
      <c r="T222" s="244"/>
      <c r="AT222" s="245" t="s">
        <v>142</v>
      </c>
      <c r="AU222" s="245" t="s">
        <v>87</v>
      </c>
      <c r="AV222" s="16" t="s">
        <v>85</v>
      </c>
      <c r="AW222" s="16" t="s">
        <v>32</v>
      </c>
      <c r="AX222" s="16" t="s">
        <v>77</v>
      </c>
      <c r="AY222" s="245" t="s">
        <v>134</v>
      </c>
    </row>
    <row r="223" spans="1:65" s="13" customFormat="1" ht="11.25">
      <c r="B223" s="202"/>
      <c r="C223" s="203"/>
      <c r="D223" s="204" t="s">
        <v>142</v>
      </c>
      <c r="E223" s="205" t="s">
        <v>1</v>
      </c>
      <c r="F223" s="206" t="s">
        <v>1306</v>
      </c>
      <c r="G223" s="203"/>
      <c r="H223" s="207">
        <v>9.1199999999999992</v>
      </c>
      <c r="I223" s="208"/>
      <c r="J223" s="203"/>
      <c r="K223" s="203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142</v>
      </c>
      <c r="AU223" s="213" t="s">
        <v>87</v>
      </c>
      <c r="AV223" s="13" t="s">
        <v>87</v>
      </c>
      <c r="AW223" s="13" t="s">
        <v>32</v>
      </c>
      <c r="AX223" s="13" t="s">
        <v>77</v>
      </c>
      <c r="AY223" s="213" t="s">
        <v>134</v>
      </c>
    </row>
    <row r="224" spans="1:65" s="13" customFormat="1" ht="11.25">
      <c r="B224" s="202"/>
      <c r="C224" s="203"/>
      <c r="D224" s="204" t="s">
        <v>142</v>
      </c>
      <c r="E224" s="205" t="s">
        <v>1</v>
      </c>
      <c r="F224" s="206" t="s">
        <v>1307</v>
      </c>
      <c r="G224" s="203"/>
      <c r="H224" s="207">
        <v>28.8</v>
      </c>
      <c r="I224" s="208"/>
      <c r="J224" s="203"/>
      <c r="K224" s="203"/>
      <c r="L224" s="209"/>
      <c r="M224" s="210"/>
      <c r="N224" s="211"/>
      <c r="O224" s="211"/>
      <c r="P224" s="211"/>
      <c r="Q224" s="211"/>
      <c r="R224" s="211"/>
      <c r="S224" s="211"/>
      <c r="T224" s="212"/>
      <c r="AT224" s="213" t="s">
        <v>142</v>
      </c>
      <c r="AU224" s="213" t="s">
        <v>87</v>
      </c>
      <c r="AV224" s="13" t="s">
        <v>87</v>
      </c>
      <c r="AW224" s="13" t="s">
        <v>32</v>
      </c>
      <c r="AX224" s="13" t="s">
        <v>77</v>
      </c>
      <c r="AY224" s="213" t="s">
        <v>134</v>
      </c>
    </row>
    <row r="225" spans="1:65" s="13" customFormat="1" ht="11.25">
      <c r="B225" s="202"/>
      <c r="C225" s="203"/>
      <c r="D225" s="204" t="s">
        <v>142</v>
      </c>
      <c r="E225" s="205" t="s">
        <v>1</v>
      </c>
      <c r="F225" s="206" t="s">
        <v>1308</v>
      </c>
      <c r="G225" s="203"/>
      <c r="H225" s="207">
        <v>6.24</v>
      </c>
      <c r="I225" s="208"/>
      <c r="J225" s="203"/>
      <c r="K225" s="203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142</v>
      </c>
      <c r="AU225" s="213" t="s">
        <v>87</v>
      </c>
      <c r="AV225" s="13" t="s">
        <v>87</v>
      </c>
      <c r="AW225" s="13" t="s">
        <v>32</v>
      </c>
      <c r="AX225" s="13" t="s">
        <v>77</v>
      </c>
      <c r="AY225" s="213" t="s">
        <v>134</v>
      </c>
    </row>
    <row r="226" spans="1:65" s="14" customFormat="1" ht="11.25">
      <c r="B226" s="214"/>
      <c r="C226" s="215"/>
      <c r="D226" s="204" t="s">
        <v>142</v>
      </c>
      <c r="E226" s="216" t="s">
        <v>1</v>
      </c>
      <c r="F226" s="217" t="s">
        <v>158</v>
      </c>
      <c r="G226" s="215"/>
      <c r="H226" s="218">
        <v>44.160000000000004</v>
      </c>
      <c r="I226" s="219"/>
      <c r="J226" s="215"/>
      <c r="K226" s="215"/>
      <c r="L226" s="220"/>
      <c r="M226" s="221"/>
      <c r="N226" s="222"/>
      <c r="O226" s="222"/>
      <c r="P226" s="222"/>
      <c r="Q226" s="222"/>
      <c r="R226" s="222"/>
      <c r="S226" s="222"/>
      <c r="T226" s="223"/>
      <c r="AT226" s="224" t="s">
        <v>142</v>
      </c>
      <c r="AU226" s="224" t="s">
        <v>87</v>
      </c>
      <c r="AV226" s="14" t="s">
        <v>140</v>
      </c>
      <c r="AW226" s="14" t="s">
        <v>32</v>
      </c>
      <c r="AX226" s="14" t="s">
        <v>85</v>
      </c>
      <c r="AY226" s="224" t="s">
        <v>134</v>
      </c>
    </row>
    <row r="227" spans="1:65" s="2" customFormat="1" ht="21.75" customHeight="1">
      <c r="A227" s="35"/>
      <c r="B227" s="36"/>
      <c r="C227" s="188" t="s">
        <v>269</v>
      </c>
      <c r="D227" s="188" t="s">
        <v>136</v>
      </c>
      <c r="E227" s="189" t="s">
        <v>277</v>
      </c>
      <c r="F227" s="190" t="s">
        <v>278</v>
      </c>
      <c r="G227" s="191" t="s">
        <v>168</v>
      </c>
      <c r="H227" s="192">
        <v>141.88</v>
      </c>
      <c r="I227" s="193"/>
      <c r="J227" s="194">
        <f>ROUND(I227*H227,2)</f>
        <v>0</v>
      </c>
      <c r="K227" s="195"/>
      <c r="L227" s="40"/>
      <c r="M227" s="196" t="s">
        <v>1</v>
      </c>
      <c r="N227" s="197" t="s">
        <v>42</v>
      </c>
      <c r="O227" s="72"/>
      <c r="P227" s="198">
        <f>O227*H227</f>
        <v>0</v>
      </c>
      <c r="Q227" s="198">
        <v>0</v>
      </c>
      <c r="R227" s="198">
        <f>Q227*H227</f>
        <v>0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140</v>
      </c>
      <c r="AT227" s="200" t="s">
        <v>136</v>
      </c>
      <c r="AU227" s="200" t="s">
        <v>87</v>
      </c>
      <c r="AY227" s="18" t="s">
        <v>134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18" t="s">
        <v>85</v>
      </c>
      <c r="BK227" s="201">
        <f>ROUND(I227*H227,2)</f>
        <v>0</v>
      </c>
      <c r="BL227" s="18" t="s">
        <v>140</v>
      </c>
      <c r="BM227" s="200" t="s">
        <v>1309</v>
      </c>
    </row>
    <row r="228" spans="1:65" s="2" customFormat="1" ht="16.5" customHeight="1">
      <c r="A228" s="35"/>
      <c r="B228" s="36"/>
      <c r="C228" s="188" t="s">
        <v>276</v>
      </c>
      <c r="D228" s="188" t="s">
        <v>136</v>
      </c>
      <c r="E228" s="189" t="s">
        <v>281</v>
      </c>
      <c r="F228" s="190" t="s">
        <v>282</v>
      </c>
      <c r="G228" s="191" t="s">
        <v>168</v>
      </c>
      <c r="H228" s="192">
        <v>89.4</v>
      </c>
      <c r="I228" s="193"/>
      <c r="J228" s="194">
        <f>ROUND(I228*H228,2)</f>
        <v>0</v>
      </c>
      <c r="K228" s="195"/>
      <c r="L228" s="40"/>
      <c r="M228" s="196" t="s">
        <v>1</v>
      </c>
      <c r="N228" s="197" t="s">
        <v>42</v>
      </c>
      <c r="O228" s="72"/>
      <c r="P228" s="198">
        <f>O228*H228</f>
        <v>0</v>
      </c>
      <c r="Q228" s="198">
        <v>0</v>
      </c>
      <c r="R228" s="198">
        <f>Q228*H228</f>
        <v>0</v>
      </c>
      <c r="S228" s="198">
        <v>0</v>
      </c>
      <c r="T228" s="19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0" t="s">
        <v>140</v>
      </c>
      <c r="AT228" s="200" t="s">
        <v>136</v>
      </c>
      <c r="AU228" s="200" t="s">
        <v>87</v>
      </c>
      <c r="AY228" s="18" t="s">
        <v>134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18" t="s">
        <v>85</v>
      </c>
      <c r="BK228" s="201">
        <f>ROUND(I228*H228,2)</f>
        <v>0</v>
      </c>
      <c r="BL228" s="18" t="s">
        <v>140</v>
      </c>
      <c r="BM228" s="200" t="s">
        <v>1310</v>
      </c>
    </row>
    <row r="229" spans="1:65" s="12" customFormat="1" ht="22.9" customHeight="1">
      <c r="B229" s="172"/>
      <c r="C229" s="173"/>
      <c r="D229" s="174" t="s">
        <v>76</v>
      </c>
      <c r="E229" s="186" t="s">
        <v>140</v>
      </c>
      <c r="F229" s="186" t="s">
        <v>293</v>
      </c>
      <c r="G229" s="173"/>
      <c r="H229" s="173"/>
      <c r="I229" s="176"/>
      <c r="J229" s="187">
        <f>BK229</f>
        <v>0</v>
      </c>
      <c r="K229" s="173"/>
      <c r="L229" s="178"/>
      <c r="M229" s="179"/>
      <c r="N229" s="180"/>
      <c r="O229" s="180"/>
      <c r="P229" s="181">
        <f>SUM(P230:P235)</f>
        <v>0</v>
      </c>
      <c r="Q229" s="180"/>
      <c r="R229" s="181">
        <f>SUM(R230:R235)</f>
        <v>0</v>
      </c>
      <c r="S229" s="180"/>
      <c r="T229" s="182">
        <f>SUM(T230:T235)</f>
        <v>0</v>
      </c>
      <c r="AR229" s="183" t="s">
        <v>85</v>
      </c>
      <c r="AT229" s="184" t="s">
        <v>76</v>
      </c>
      <c r="AU229" s="184" t="s">
        <v>85</v>
      </c>
      <c r="AY229" s="183" t="s">
        <v>134</v>
      </c>
      <c r="BK229" s="185">
        <f>SUM(BK230:BK235)</f>
        <v>0</v>
      </c>
    </row>
    <row r="230" spans="1:65" s="2" customFormat="1" ht="16.5" customHeight="1">
      <c r="A230" s="35"/>
      <c r="B230" s="36"/>
      <c r="C230" s="188" t="s">
        <v>280</v>
      </c>
      <c r="D230" s="188" t="s">
        <v>136</v>
      </c>
      <c r="E230" s="189" t="s">
        <v>621</v>
      </c>
      <c r="F230" s="190" t="s">
        <v>622</v>
      </c>
      <c r="G230" s="191" t="s">
        <v>168</v>
      </c>
      <c r="H230" s="192">
        <v>2.1779999999999999</v>
      </c>
      <c r="I230" s="193"/>
      <c r="J230" s="194">
        <f>ROUND(I230*H230,2)</f>
        <v>0</v>
      </c>
      <c r="K230" s="195"/>
      <c r="L230" s="40"/>
      <c r="M230" s="196" t="s">
        <v>1</v>
      </c>
      <c r="N230" s="197" t="s">
        <v>42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140</v>
      </c>
      <c r="AT230" s="200" t="s">
        <v>136</v>
      </c>
      <c r="AU230" s="200" t="s">
        <v>87</v>
      </c>
      <c r="AY230" s="18" t="s">
        <v>134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85</v>
      </c>
      <c r="BK230" s="201">
        <f>ROUND(I230*H230,2)</f>
        <v>0</v>
      </c>
      <c r="BL230" s="18" t="s">
        <v>140</v>
      </c>
      <c r="BM230" s="200" t="s">
        <v>1311</v>
      </c>
    </row>
    <row r="231" spans="1:65" s="13" customFormat="1" ht="11.25">
      <c r="B231" s="202"/>
      <c r="C231" s="203"/>
      <c r="D231" s="204" t="s">
        <v>142</v>
      </c>
      <c r="E231" s="205" t="s">
        <v>1</v>
      </c>
      <c r="F231" s="206" t="s">
        <v>1261</v>
      </c>
      <c r="G231" s="203"/>
      <c r="H231" s="207">
        <v>2.1779999999999999</v>
      </c>
      <c r="I231" s="208"/>
      <c r="J231" s="203"/>
      <c r="K231" s="203"/>
      <c r="L231" s="209"/>
      <c r="M231" s="210"/>
      <c r="N231" s="211"/>
      <c r="O231" s="211"/>
      <c r="P231" s="211"/>
      <c r="Q231" s="211"/>
      <c r="R231" s="211"/>
      <c r="S231" s="211"/>
      <c r="T231" s="212"/>
      <c r="AT231" s="213" t="s">
        <v>142</v>
      </c>
      <c r="AU231" s="213" t="s">
        <v>87</v>
      </c>
      <c r="AV231" s="13" t="s">
        <v>87</v>
      </c>
      <c r="AW231" s="13" t="s">
        <v>32</v>
      </c>
      <c r="AX231" s="13" t="s">
        <v>85</v>
      </c>
      <c r="AY231" s="213" t="s">
        <v>134</v>
      </c>
    </row>
    <row r="232" spans="1:65" s="2" customFormat="1" ht="16.5" customHeight="1">
      <c r="A232" s="35"/>
      <c r="B232" s="36"/>
      <c r="C232" s="188" t="s">
        <v>284</v>
      </c>
      <c r="D232" s="188" t="s">
        <v>136</v>
      </c>
      <c r="E232" s="189" t="s">
        <v>295</v>
      </c>
      <c r="F232" s="190" t="s">
        <v>296</v>
      </c>
      <c r="G232" s="191" t="s">
        <v>168</v>
      </c>
      <c r="H232" s="192">
        <v>8.4779999999999998</v>
      </c>
      <c r="I232" s="193"/>
      <c r="J232" s="194">
        <f>ROUND(I232*H232,2)</f>
        <v>0</v>
      </c>
      <c r="K232" s="195"/>
      <c r="L232" s="40"/>
      <c r="M232" s="196" t="s">
        <v>1</v>
      </c>
      <c r="N232" s="197" t="s">
        <v>42</v>
      </c>
      <c r="O232" s="72"/>
      <c r="P232" s="198">
        <f>O232*H232</f>
        <v>0</v>
      </c>
      <c r="Q232" s="198">
        <v>0</v>
      </c>
      <c r="R232" s="198">
        <f>Q232*H232</f>
        <v>0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140</v>
      </c>
      <c r="AT232" s="200" t="s">
        <v>136</v>
      </c>
      <c r="AU232" s="200" t="s">
        <v>87</v>
      </c>
      <c r="AY232" s="18" t="s">
        <v>134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18" t="s">
        <v>85</v>
      </c>
      <c r="BK232" s="201">
        <f>ROUND(I232*H232,2)</f>
        <v>0</v>
      </c>
      <c r="BL232" s="18" t="s">
        <v>140</v>
      </c>
      <c r="BM232" s="200" t="s">
        <v>1312</v>
      </c>
    </row>
    <row r="233" spans="1:65" s="13" customFormat="1" ht="11.25">
      <c r="B233" s="202"/>
      <c r="C233" s="203"/>
      <c r="D233" s="204" t="s">
        <v>142</v>
      </c>
      <c r="E233" s="205" t="s">
        <v>1</v>
      </c>
      <c r="F233" s="206" t="s">
        <v>1313</v>
      </c>
      <c r="G233" s="203"/>
      <c r="H233" s="207">
        <v>8.4779999999999998</v>
      </c>
      <c r="I233" s="208"/>
      <c r="J233" s="203"/>
      <c r="K233" s="203"/>
      <c r="L233" s="209"/>
      <c r="M233" s="210"/>
      <c r="N233" s="211"/>
      <c r="O233" s="211"/>
      <c r="P233" s="211"/>
      <c r="Q233" s="211"/>
      <c r="R233" s="211"/>
      <c r="S233" s="211"/>
      <c r="T233" s="212"/>
      <c r="AT233" s="213" t="s">
        <v>142</v>
      </c>
      <c r="AU233" s="213" t="s">
        <v>87</v>
      </c>
      <c r="AV233" s="13" t="s">
        <v>87</v>
      </c>
      <c r="AW233" s="13" t="s">
        <v>32</v>
      </c>
      <c r="AX233" s="13" t="s">
        <v>85</v>
      </c>
      <c r="AY233" s="213" t="s">
        <v>134</v>
      </c>
    </row>
    <row r="234" spans="1:65" s="2" customFormat="1" ht="21.75" customHeight="1">
      <c r="A234" s="35"/>
      <c r="B234" s="36"/>
      <c r="C234" s="188" t="s">
        <v>288</v>
      </c>
      <c r="D234" s="188" t="s">
        <v>136</v>
      </c>
      <c r="E234" s="189" t="s">
        <v>1314</v>
      </c>
      <c r="F234" s="190" t="s">
        <v>1315</v>
      </c>
      <c r="G234" s="191" t="s">
        <v>168</v>
      </c>
      <c r="H234" s="192">
        <v>3.96</v>
      </c>
      <c r="I234" s="193"/>
      <c r="J234" s="194">
        <f>ROUND(I234*H234,2)</f>
        <v>0</v>
      </c>
      <c r="K234" s="195"/>
      <c r="L234" s="40"/>
      <c r="M234" s="196" t="s">
        <v>1</v>
      </c>
      <c r="N234" s="197" t="s">
        <v>42</v>
      </c>
      <c r="O234" s="72"/>
      <c r="P234" s="198">
        <f>O234*H234</f>
        <v>0</v>
      </c>
      <c r="Q234" s="198">
        <v>0</v>
      </c>
      <c r="R234" s="198">
        <f>Q234*H234</f>
        <v>0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140</v>
      </c>
      <c r="AT234" s="200" t="s">
        <v>136</v>
      </c>
      <c r="AU234" s="200" t="s">
        <v>87</v>
      </c>
      <c r="AY234" s="18" t="s">
        <v>134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18" t="s">
        <v>85</v>
      </c>
      <c r="BK234" s="201">
        <f>ROUND(I234*H234,2)</f>
        <v>0</v>
      </c>
      <c r="BL234" s="18" t="s">
        <v>140</v>
      </c>
      <c r="BM234" s="200" t="s">
        <v>1316</v>
      </c>
    </row>
    <row r="235" spans="1:65" s="13" customFormat="1" ht="11.25">
      <c r="B235" s="202"/>
      <c r="C235" s="203"/>
      <c r="D235" s="204" t="s">
        <v>142</v>
      </c>
      <c r="E235" s="205" t="s">
        <v>1</v>
      </c>
      <c r="F235" s="206" t="s">
        <v>1263</v>
      </c>
      <c r="G235" s="203"/>
      <c r="H235" s="207">
        <v>3.96</v>
      </c>
      <c r="I235" s="208"/>
      <c r="J235" s="203"/>
      <c r="K235" s="203"/>
      <c r="L235" s="209"/>
      <c r="M235" s="210"/>
      <c r="N235" s="211"/>
      <c r="O235" s="211"/>
      <c r="P235" s="211"/>
      <c r="Q235" s="211"/>
      <c r="R235" s="211"/>
      <c r="S235" s="211"/>
      <c r="T235" s="212"/>
      <c r="AT235" s="213" t="s">
        <v>142</v>
      </c>
      <c r="AU235" s="213" t="s">
        <v>87</v>
      </c>
      <c r="AV235" s="13" t="s">
        <v>87</v>
      </c>
      <c r="AW235" s="13" t="s">
        <v>32</v>
      </c>
      <c r="AX235" s="13" t="s">
        <v>85</v>
      </c>
      <c r="AY235" s="213" t="s">
        <v>134</v>
      </c>
    </row>
    <row r="236" spans="1:65" s="12" customFormat="1" ht="22.9" customHeight="1">
      <c r="B236" s="172"/>
      <c r="C236" s="173"/>
      <c r="D236" s="174" t="s">
        <v>76</v>
      </c>
      <c r="E236" s="186" t="s">
        <v>184</v>
      </c>
      <c r="F236" s="186" t="s">
        <v>346</v>
      </c>
      <c r="G236" s="173"/>
      <c r="H236" s="173"/>
      <c r="I236" s="176"/>
      <c r="J236" s="187">
        <f>BK236</f>
        <v>0</v>
      </c>
      <c r="K236" s="173"/>
      <c r="L236" s="178"/>
      <c r="M236" s="179"/>
      <c r="N236" s="180"/>
      <c r="O236" s="180"/>
      <c r="P236" s="181">
        <f>SUM(P237:P262)</f>
        <v>0</v>
      </c>
      <c r="Q236" s="180"/>
      <c r="R236" s="181">
        <f>SUM(R237:R262)</f>
        <v>1.8607560000000001</v>
      </c>
      <c r="S236" s="180"/>
      <c r="T236" s="182">
        <f>SUM(T237:T262)</f>
        <v>0</v>
      </c>
      <c r="AR236" s="183" t="s">
        <v>85</v>
      </c>
      <c r="AT236" s="184" t="s">
        <v>76</v>
      </c>
      <c r="AU236" s="184" t="s">
        <v>85</v>
      </c>
      <c r="AY236" s="183" t="s">
        <v>134</v>
      </c>
      <c r="BK236" s="185">
        <f>SUM(BK237:BK262)</f>
        <v>0</v>
      </c>
    </row>
    <row r="237" spans="1:65" s="2" customFormat="1" ht="33" customHeight="1">
      <c r="A237" s="35"/>
      <c r="B237" s="36"/>
      <c r="C237" s="188" t="s">
        <v>294</v>
      </c>
      <c r="D237" s="188" t="s">
        <v>136</v>
      </c>
      <c r="E237" s="189" t="s">
        <v>1317</v>
      </c>
      <c r="F237" s="190" t="s">
        <v>1318</v>
      </c>
      <c r="G237" s="191" t="s">
        <v>150</v>
      </c>
      <c r="H237" s="192">
        <v>19.8</v>
      </c>
      <c r="I237" s="193"/>
      <c r="J237" s="194">
        <f>ROUND(I237*H237,2)</f>
        <v>0</v>
      </c>
      <c r="K237" s="195"/>
      <c r="L237" s="40"/>
      <c r="M237" s="196" t="s">
        <v>1</v>
      </c>
      <c r="N237" s="197" t="s">
        <v>42</v>
      </c>
      <c r="O237" s="72"/>
      <c r="P237" s="198">
        <f>O237*H237</f>
        <v>0</v>
      </c>
      <c r="Q237" s="198">
        <v>3.0000000000000001E-5</v>
      </c>
      <c r="R237" s="198">
        <f>Q237*H237</f>
        <v>5.9400000000000002E-4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140</v>
      </c>
      <c r="AT237" s="200" t="s">
        <v>136</v>
      </c>
      <c r="AU237" s="200" t="s">
        <v>87</v>
      </c>
      <c r="AY237" s="18" t="s">
        <v>134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85</v>
      </c>
      <c r="BK237" s="201">
        <f>ROUND(I237*H237,2)</f>
        <v>0</v>
      </c>
      <c r="BL237" s="18" t="s">
        <v>140</v>
      </c>
      <c r="BM237" s="200" t="s">
        <v>1319</v>
      </c>
    </row>
    <row r="238" spans="1:65" s="2" customFormat="1" ht="21.75" customHeight="1">
      <c r="A238" s="35"/>
      <c r="B238" s="36"/>
      <c r="C238" s="188" t="s">
        <v>298</v>
      </c>
      <c r="D238" s="188" t="s">
        <v>136</v>
      </c>
      <c r="E238" s="189" t="s">
        <v>1320</v>
      </c>
      <c r="F238" s="190" t="s">
        <v>1321</v>
      </c>
      <c r="G238" s="191" t="s">
        <v>291</v>
      </c>
      <c r="H238" s="192">
        <v>15</v>
      </c>
      <c r="I238" s="193"/>
      <c r="J238" s="194">
        <f>ROUND(I238*H238,2)</f>
        <v>0</v>
      </c>
      <c r="K238" s="195"/>
      <c r="L238" s="40"/>
      <c r="M238" s="196" t="s">
        <v>1</v>
      </c>
      <c r="N238" s="197" t="s">
        <v>42</v>
      </c>
      <c r="O238" s="72"/>
      <c r="P238" s="198">
        <f>O238*H238</f>
        <v>0</v>
      </c>
      <c r="Q238" s="198">
        <v>6.9999999999999994E-5</v>
      </c>
      <c r="R238" s="198">
        <f>Q238*H238</f>
        <v>1.0499999999999999E-3</v>
      </c>
      <c r="S238" s="198">
        <v>0</v>
      </c>
      <c r="T238" s="19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0" t="s">
        <v>140</v>
      </c>
      <c r="AT238" s="200" t="s">
        <v>136</v>
      </c>
      <c r="AU238" s="200" t="s">
        <v>87</v>
      </c>
      <c r="AY238" s="18" t="s">
        <v>134</v>
      </c>
      <c r="BE238" s="201">
        <f>IF(N238="základní",J238,0)</f>
        <v>0</v>
      </c>
      <c r="BF238" s="201">
        <f>IF(N238="snížená",J238,0)</f>
        <v>0</v>
      </c>
      <c r="BG238" s="201">
        <f>IF(N238="zákl. přenesená",J238,0)</f>
        <v>0</v>
      </c>
      <c r="BH238" s="201">
        <f>IF(N238="sníž. přenesená",J238,0)</f>
        <v>0</v>
      </c>
      <c r="BI238" s="201">
        <f>IF(N238="nulová",J238,0)</f>
        <v>0</v>
      </c>
      <c r="BJ238" s="18" t="s">
        <v>85</v>
      </c>
      <c r="BK238" s="201">
        <f>ROUND(I238*H238,2)</f>
        <v>0</v>
      </c>
      <c r="BL238" s="18" t="s">
        <v>140</v>
      </c>
      <c r="BM238" s="200" t="s">
        <v>1322</v>
      </c>
    </row>
    <row r="239" spans="1:65" s="2" customFormat="1" ht="21.75" customHeight="1">
      <c r="A239" s="35"/>
      <c r="B239" s="36"/>
      <c r="C239" s="188" t="s">
        <v>303</v>
      </c>
      <c r="D239" s="188" t="s">
        <v>136</v>
      </c>
      <c r="E239" s="189" t="s">
        <v>1323</v>
      </c>
      <c r="F239" s="190" t="s">
        <v>1324</v>
      </c>
      <c r="G239" s="191" t="s">
        <v>291</v>
      </c>
      <c r="H239" s="192">
        <v>1</v>
      </c>
      <c r="I239" s="193"/>
      <c r="J239" s="194">
        <f>ROUND(I239*H239,2)</f>
        <v>0</v>
      </c>
      <c r="K239" s="195"/>
      <c r="L239" s="40"/>
      <c r="M239" s="196" t="s">
        <v>1</v>
      </c>
      <c r="N239" s="197" t="s">
        <v>42</v>
      </c>
      <c r="O239" s="72"/>
      <c r="P239" s="198">
        <f>O239*H239</f>
        <v>0</v>
      </c>
      <c r="Q239" s="198">
        <v>1.4999999999999999E-4</v>
      </c>
      <c r="R239" s="198">
        <f>Q239*H239</f>
        <v>1.4999999999999999E-4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140</v>
      </c>
      <c r="AT239" s="200" t="s">
        <v>136</v>
      </c>
      <c r="AU239" s="200" t="s">
        <v>87</v>
      </c>
      <c r="AY239" s="18" t="s">
        <v>134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18" t="s">
        <v>85</v>
      </c>
      <c r="BK239" s="201">
        <f>ROUND(I239*H239,2)</f>
        <v>0</v>
      </c>
      <c r="BL239" s="18" t="s">
        <v>140</v>
      </c>
      <c r="BM239" s="200" t="s">
        <v>1325</v>
      </c>
    </row>
    <row r="240" spans="1:65" s="2" customFormat="1" ht="21.75" customHeight="1">
      <c r="A240" s="35"/>
      <c r="B240" s="36"/>
      <c r="C240" s="188" t="s">
        <v>309</v>
      </c>
      <c r="D240" s="188" t="s">
        <v>136</v>
      </c>
      <c r="E240" s="189" t="s">
        <v>662</v>
      </c>
      <c r="F240" s="190" t="s">
        <v>663</v>
      </c>
      <c r="G240" s="191" t="s">
        <v>150</v>
      </c>
      <c r="H240" s="192">
        <v>68.599999999999994</v>
      </c>
      <c r="I240" s="193"/>
      <c r="J240" s="194">
        <f>ROUND(I240*H240,2)</f>
        <v>0</v>
      </c>
      <c r="K240" s="195"/>
      <c r="L240" s="40"/>
      <c r="M240" s="196" t="s">
        <v>1</v>
      </c>
      <c r="N240" s="197" t="s">
        <v>42</v>
      </c>
      <c r="O240" s="72"/>
      <c r="P240" s="198">
        <f>O240*H240</f>
        <v>0</v>
      </c>
      <c r="Q240" s="198">
        <v>1.0000000000000001E-5</v>
      </c>
      <c r="R240" s="198">
        <f>Q240*H240</f>
        <v>6.8599999999999998E-4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140</v>
      </c>
      <c r="AT240" s="200" t="s">
        <v>136</v>
      </c>
      <c r="AU240" s="200" t="s">
        <v>87</v>
      </c>
      <c r="AY240" s="18" t="s">
        <v>134</v>
      </c>
      <c r="BE240" s="201">
        <f>IF(N240="základní",J240,0)</f>
        <v>0</v>
      </c>
      <c r="BF240" s="201">
        <f>IF(N240="snížená",J240,0)</f>
        <v>0</v>
      </c>
      <c r="BG240" s="201">
        <f>IF(N240="zákl. přenesená",J240,0)</f>
        <v>0</v>
      </c>
      <c r="BH240" s="201">
        <f>IF(N240="sníž. přenesená",J240,0)</f>
        <v>0</v>
      </c>
      <c r="BI240" s="201">
        <f>IF(N240="nulová",J240,0)</f>
        <v>0</v>
      </c>
      <c r="BJ240" s="18" t="s">
        <v>85</v>
      </c>
      <c r="BK240" s="201">
        <f>ROUND(I240*H240,2)</f>
        <v>0</v>
      </c>
      <c r="BL240" s="18" t="s">
        <v>140</v>
      </c>
      <c r="BM240" s="200" t="s">
        <v>1326</v>
      </c>
    </row>
    <row r="241" spans="1:65" s="13" customFormat="1" ht="11.25">
      <c r="B241" s="202"/>
      <c r="C241" s="203"/>
      <c r="D241" s="204" t="s">
        <v>142</v>
      </c>
      <c r="E241" s="205" t="s">
        <v>1</v>
      </c>
      <c r="F241" s="206" t="s">
        <v>1327</v>
      </c>
      <c r="G241" s="203"/>
      <c r="H241" s="207">
        <v>68.599999999999994</v>
      </c>
      <c r="I241" s="208"/>
      <c r="J241" s="203"/>
      <c r="K241" s="203"/>
      <c r="L241" s="209"/>
      <c r="M241" s="210"/>
      <c r="N241" s="211"/>
      <c r="O241" s="211"/>
      <c r="P241" s="211"/>
      <c r="Q241" s="211"/>
      <c r="R241" s="211"/>
      <c r="S241" s="211"/>
      <c r="T241" s="212"/>
      <c r="AT241" s="213" t="s">
        <v>142</v>
      </c>
      <c r="AU241" s="213" t="s">
        <v>87</v>
      </c>
      <c r="AV241" s="13" t="s">
        <v>87</v>
      </c>
      <c r="AW241" s="13" t="s">
        <v>32</v>
      </c>
      <c r="AX241" s="13" t="s">
        <v>85</v>
      </c>
      <c r="AY241" s="213" t="s">
        <v>134</v>
      </c>
    </row>
    <row r="242" spans="1:65" s="2" customFormat="1" ht="21.75" customHeight="1">
      <c r="A242" s="35"/>
      <c r="B242" s="36"/>
      <c r="C242" s="188" t="s">
        <v>316</v>
      </c>
      <c r="D242" s="188" t="s">
        <v>136</v>
      </c>
      <c r="E242" s="189" t="s">
        <v>669</v>
      </c>
      <c r="F242" s="190" t="s">
        <v>670</v>
      </c>
      <c r="G242" s="191" t="s">
        <v>291</v>
      </c>
      <c r="H242" s="192">
        <v>30</v>
      </c>
      <c r="I242" s="193"/>
      <c r="J242" s="194">
        <f t="shared" ref="J242:J249" si="0">ROUND(I242*H242,2)</f>
        <v>0</v>
      </c>
      <c r="K242" s="195"/>
      <c r="L242" s="40"/>
      <c r="M242" s="196" t="s">
        <v>1</v>
      </c>
      <c r="N242" s="197" t="s">
        <v>42</v>
      </c>
      <c r="O242" s="72"/>
      <c r="P242" s="198">
        <f t="shared" ref="P242:P249" si="1">O242*H242</f>
        <v>0</v>
      </c>
      <c r="Q242" s="198">
        <v>0</v>
      </c>
      <c r="R242" s="198">
        <f t="shared" ref="R242:R249" si="2">Q242*H242</f>
        <v>0</v>
      </c>
      <c r="S242" s="198">
        <v>0</v>
      </c>
      <c r="T242" s="199">
        <f t="shared" ref="T242:T249" si="3"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140</v>
      </c>
      <c r="AT242" s="200" t="s">
        <v>136</v>
      </c>
      <c r="AU242" s="200" t="s">
        <v>87</v>
      </c>
      <c r="AY242" s="18" t="s">
        <v>134</v>
      </c>
      <c r="BE242" s="201">
        <f t="shared" ref="BE242:BE249" si="4">IF(N242="základní",J242,0)</f>
        <v>0</v>
      </c>
      <c r="BF242" s="201">
        <f t="shared" ref="BF242:BF249" si="5">IF(N242="snížená",J242,0)</f>
        <v>0</v>
      </c>
      <c r="BG242" s="201">
        <f t="shared" ref="BG242:BG249" si="6">IF(N242="zákl. přenesená",J242,0)</f>
        <v>0</v>
      </c>
      <c r="BH242" s="201">
        <f t="shared" ref="BH242:BH249" si="7">IF(N242="sníž. přenesená",J242,0)</f>
        <v>0</v>
      </c>
      <c r="BI242" s="201">
        <f t="shared" ref="BI242:BI249" si="8">IF(N242="nulová",J242,0)</f>
        <v>0</v>
      </c>
      <c r="BJ242" s="18" t="s">
        <v>85</v>
      </c>
      <c r="BK242" s="201">
        <f t="shared" ref="BK242:BK249" si="9">ROUND(I242*H242,2)</f>
        <v>0</v>
      </c>
      <c r="BL242" s="18" t="s">
        <v>140</v>
      </c>
      <c r="BM242" s="200" t="s">
        <v>1328</v>
      </c>
    </row>
    <row r="243" spans="1:65" s="2" customFormat="1" ht="21.75" customHeight="1">
      <c r="A243" s="35"/>
      <c r="B243" s="36"/>
      <c r="C243" s="188" t="s">
        <v>320</v>
      </c>
      <c r="D243" s="188" t="s">
        <v>136</v>
      </c>
      <c r="E243" s="189" t="s">
        <v>672</v>
      </c>
      <c r="F243" s="190" t="s">
        <v>673</v>
      </c>
      <c r="G243" s="191" t="s">
        <v>291</v>
      </c>
      <c r="H243" s="192">
        <v>9</v>
      </c>
      <c r="I243" s="193"/>
      <c r="J243" s="194">
        <f t="shared" si="0"/>
        <v>0</v>
      </c>
      <c r="K243" s="195"/>
      <c r="L243" s="40"/>
      <c r="M243" s="196" t="s">
        <v>1</v>
      </c>
      <c r="N243" s="197" t="s">
        <v>42</v>
      </c>
      <c r="O243" s="72"/>
      <c r="P243" s="198">
        <f t="shared" si="1"/>
        <v>0</v>
      </c>
      <c r="Q243" s="198">
        <v>0</v>
      </c>
      <c r="R243" s="198">
        <f t="shared" si="2"/>
        <v>0</v>
      </c>
      <c r="S243" s="198">
        <v>0</v>
      </c>
      <c r="T243" s="199">
        <f t="shared" si="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140</v>
      </c>
      <c r="AT243" s="200" t="s">
        <v>136</v>
      </c>
      <c r="AU243" s="200" t="s">
        <v>87</v>
      </c>
      <c r="AY243" s="18" t="s">
        <v>134</v>
      </c>
      <c r="BE243" s="201">
        <f t="shared" si="4"/>
        <v>0</v>
      </c>
      <c r="BF243" s="201">
        <f t="shared" si="5"/>
        <v>0</v>
      </c>
      <c r="BG243" s="201">
        <f t="shared" si="6"/>
        <v>0</v>
      </c>
      <c r="BH243" s="201">
        <f t="shared" si="7"/>
        <v>0</v>
      </c>
      <c r="BI243" s="201">
        <f t="shared" si="8"/>
        <v>0</v>
      </c>
      <c r="BJ243" s="18" t="s">
        <v>85</v>
      </c>
      <c r="BK243" s="201">
        <f t="shared" si="9"/>
        <v>0</v>
      </c>
      <c r="BL243" s="18" t="s">
        <v>140</v>
      </c>
      <c r="BM243" s="200" t="s">
        <v>1329</v>
      </c>
    </row>
    <row r="244" spans="1:65" s="2" customFormat="1" ht="21.75" customHeight="1">
      <c r="A244" s="35"/>
      <c r="B244" s="36"/>
      <c r="C244" s="188" t="s">
        <v>324</v>
      </c>
      <c r="D244" s="188" t="s">
        <v>136</v>
      </c>
      <c r="E244" s="189" t="s">
        <v>1330</v>
      </c>
      <c r="F244" s="190" t="s">
        <v>1331</v>
      </c>
      <c r="G244" s="191" t="s">
        <v>291</v>
      </c>
      <c r="H244" s="192">
        <v>11</v>
      </c>
      <c r="I244" s="193"/>
      <c r="J244" s="194">
        <f t="shared" si="0"/>
        <v>0</v>
      </c>
      <c r="K244" s="195"/>
      <c r="L244" s="40"/>
      <c r="M244" s="196" t="s">
        <v>1</v>
      </c>
      <c r="N244" s="197" t="s">
        <v>42</v>
      </c>
      <c r="O244" s="72"/>
      <c r="P244" s="198">
        <f t="shared" si="1"/>
        <v>0</v>
      </c>
      <c r="Q244" s="198">
        <v>0.04</v>
      </c>
      <c r="R244" s="198">
        <f t="shared" si="2"/>
        <v>0.44</v>
      </c>
      <c r="S244" s="198">
        <v>0</v>
      </c>
      <c r="T244" s="199">
        <f t="shared" si="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140</v>
      </c>
      <c r="AT244" s="200" t="s">
        <v>136</v>
      </c>
      <c r="AU244" s="200" t="s">
        <v>87</v>
      </c>
      <c r="AY244" s="18" t="s">
        <v>134</v>
      </c>
      <c r="BE244" s="201">
        <f t="shared" si="4"/>
        <v>0</v>
      </c>
      <c r="BF244" s="201">
        <f t="shared" si="5"/>
        <v>0</v>
      </c>
      <c r="BG244" s="201">
        <f t="shared" si="6"/>
        <v>0</v>
      </c>
      <c r="BH244" s="201">
        <f t="shared" si="7"/>
        <v>0</v>
      </c>
      <c r="BI244" s="201">
        <f t="shared" si="8"/>
        <v>0</v>
      </c>
      <c r="BJ244" s="18" t="s">
        <v>85</v>
      </c>
      <c r="BK244" s="201">
        <f t="shared" si="9"/>
        <v>0</v>
      </c>
      <c r="BL244" s="18" t="s">
        <v>140</v>
      </c>
      <c r="BM244" s="200" t="s">
        <v>1332</v>
      </c>
    </row>
    <row r="245" spans="1:65" s="2" customFormat="1" ht="33" customHeight="1">
      <c r="A245" s="35"/>
      <c r="B245" s="36"/>
      <c r="C245" s="188" t="s">
        <v>328</v>
      </c>
      <c r="D245" s="188" t="s">
        <v>136</v>
      </c>
      <c r="E245" s="189" t="s">
        <v>1333</v>
      </c>
      <c r="F245" s="190" t="s">
        <v>1334</v>
      </c>
      <c r="G245" s="191" t="s">
        <v>291</v>
      </c>
      <c r="H245" s="192">
        <v>11</v>
      </c>
      <c r="I245" s="193"/>
      <c r="J245" s="194">
        <f t="shared" si="0"/>
        <v>0</v>
      </c>
      <c r="K245" s="195"/>
      <c r="L245" s="40"/>
      <c r="M245" s="196" t="s">
        <v>1</v>
      </c>
      <c r="N245" s="197" t="s">
        <v>42</v>
      </c>
      <c r="O245" s="72"/>
      <c r="P245" s="198">
        <f t="shared" si="1"/>
        <v>0</v>
      </c>
      <c r="Q245" s="198">
        <v>1.541E-2</v>
      </c>
      <c r="R245" s="198">
        <f t="shared" si="2"/>
        <v>0.16950999999999999</v>
      </c>
      <c r="S245" s="198">
        <v>0</v>
      </c>
      <c r="T245" s="199">
        <f t="shared" si="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140</v>
      </c>
      <c r="AT245" s="200" t="s">
        <v>136</v>
      </c>
      <c r="AU245" s="200" t="s">
        <v>87</v>
      </c>
      <c r="AY245" s="18" t="s">
        <v>134</v>
      </c>
      <c r="BE245" s="201">
        <f t="shared" si="4"/>
        <v>0</v>
      </c>
      <c r="BF245" s="201">
        <f t="shared" si="5"/>
        <v>0</v>
      </c>
      <c r="BG245" s="201">
        <f t="shared" si="6"/>
        <v>0</v>
      </c>
      <c r="BH245" s="201">
        <f t="shared" si="7"/>
        <v>0</v>
      </c>
      <c r="BI245" s="201">
        <f t="shared" si="8"/>
        <v>0</v>
      </c>
      <c r="BJ245" s="18" t="s">
        <v>85</v>
      </c>
      <c r="BK245" s="201">
        <f t="shared" si="9"/>
        <v>0</v>
      </c>
      <c r="BL245" s="18" t="s">
        <v>140</v>
      </c>
      <c r="BM245" s="200" t="s">
        <v>1335</v>
      </c>
    </row>
    <row r="246" spans="1:65" s="2" customFormat="1" ht="21.75" customHeight="1">
      <c r="A246" s="35"/>
      <c r="B246" s="36"/>
      <c r="C246" s="188" t="s">
        <v>332</v>
      </c>
      <c r="D246" s="188" t="s">
        <v>136</v>
      </c>
      <c r="E246" s="189" t="s">
        <v>1336</v>
      </c>
      <c r="F246" s="190" t="s">
        <v>1337</v>
      </c>
      <c r="G246" s="191" t="s">
        <v>291</v>
      </c>
      <c r="H246" s="192">
        <v>11</v>
      </c>
      <c r="I246" s="193"/>
      <c r="J246" s="194">
        <f t="shared" si="0"/>
        <v>0</v>
      </c>
      <c r="K246" s="195"/>
      <c r="L246" s="40"/>
      <c r="M246" s="196" t="s">
        <v>1</v>
      </c>
      <c r="N246" s="197" t="s">
        <v>42</v>
      </c>
      <c r="O246" s="72"/>
      <c r="P246" s="198">
        <f t="shared" si="1"/>
        <v>0</v>
      </c>
      <c r="Q246" s="198">
        <v>3.62E-3</v>
      </c>
      <c r="R246" s="198">
        <f t="shared" si="2"/>
        <v>3.9820000000000001E-2</v>
      </c>
      <c r="S246" s="198">
        <v>0</v>
      </c>
      <c r="T246" s="199">
        <f t="shared" si="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140</v>
      </c>
      <c r="AT246" s="200" t="s">
        <v>136</v>
      </c>
      <c r="AU246" s="200" t="s">
        <v>87</v>
      </c>
      <c r="AY246" s="18" t="s">
        <v>134</v>
      </c>
      <c r="BE246" s="201">
        <f t="shared" si="4"/>
        <v>0</v>
      </c>
      <c r="BF246" s="201">
        <f t="shared" si="5"/>
        <v>0</v>
      </c>
      <c r="BG246" s="201">
        <f t="shared" si="6"/>
        <v>0</v>
      </c>
      <c r="BH246" s="201">
        <f t="shared" si="7"/>
        <v>0</v>
      </c>
      <c r="BI246" s="201">
        <f t="shared" si="8"/>
        <v>0</v>
      </c>
      <c r="BJ246" s="18" t="s">
        <v>85</v>
      </c>
      <c r="BK246" s="201">
        <f t="shared" si="9"/>
        <v>0</v>
      </c>
      <c r="BL246" s="18" t="s">
        <v>140</v>
      </c>
      <c r="BM246" s="200" t="s">
        <v>1338</v>
      </c>
    </row>
    <row r="247" spans="1:65" s="2" customFormat="1" ht="21.75" customHeight="1">
      <c r="A247" s="35"/>
      <c r="B247" s="36"/>
      <c r="C247" s="188" t="s">
        <v>336</v>
      </c>
      <c r="D247" s="188" t="s">
        <v>136</v>
      </c>
      <c r="E247" s="189" t="s">
        <v>1339</v>
      </c>
      <c r="F247" s="190" t="s">
        <v>1340</v>
      </c>
      <c r="G247" s="191" t="s">
        <v>291</v>
      </c>
      <c r="H247" s="192">
        <v>11</v>
      </c>
      <c r="I247" s="193"/>
      <c r="J247" s="194">
        <f t="shared" si="0"/>
        <v>0</v>
      </c>
      <c r="K247" s="195"/>
      <c r="L247" s="40"/>
      <c r="M247" s="196" t="s">
        <v>1</v>
      </c>
      <c r="N247" s="197" t="s">
        <v>42</v>
      </c>
      <c r="O247" s="72"/>
      <c r="P247" s="198">
        <f t="shared" si="1"/>
        <v>0</v>
      </c>
      <c r="Q247" s="198">
        <v>0</v>
      </c>
      <c r="R247" s="198">
        <f t="shared" si="2"/>
        <v>0</v>
      </c>
      <c r="S247" s="198">
        <v>0</v>
      </c>
      <c r="T247" s="199">
        <f t="shared" si="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140</v>
      </c>
      <c r="AT247" s="200" t="s">
        <v>136</v>
      </c>
      <c r="AU247" s="200" t="s">
        <v>87</v>
      </c>
      <c r="AY247" s="18" t="s">
        <v>134</v>
      </c>
      <c r="BE247" s="201">
        <f t="shared" si="4"/>
        <v>0</v>
      </c>
      <c r="BF247" s="201">
        <f t="shared" si="5"/>
        <v>0</v>
      </c>
      <c r="BG247" s="201">
        <f t="shared" si="6"/>
        <v>0</v>
      </c>
      <c r="BH247" s="201">
        <f t="shared" si="7"/>
        <v>0</v>
      </c>
      <c r="BI247" s="201">
        <f t="shared" si="8"/>
        <v>0</v>
      </c>
      <c r="BJ247" s="18" t="s">
        <v>85</v>
      </c>
      <c r="BK247" s="201">
        <f t="shared" si="9"/>
        <v>0</v>
      </c>
      <c r="BL247" s="18" t="s">
        <v>140</v>
      </c>
      <c r="BM247" s="200" t="s">
        <v>1341</v>
      </c>
    </row>
    <row r="248" spans="1:65" s="2" customFormat="1" ht="33" customHeight="1">
      <c r="A248" s="35"/>
      <c r="B248" s="36"/>
      <c r="C248" s="188" t="s">
        <v>341</v>
      </c>
      <c r="D248" s="188" t="s">
        <v>136</v>
      </c>
      <c r="E248" s="189" t="s">
        <v>1342</v>
      </c>
      <c r="F248" s="190" t="s">
        <v>1343</v>
      </c>
      <c r="G248" s="191" t="s">
        <v>291</v>
      </c>
      <c r="H248" s="192">
        <v>11</v>
      </c>
      <c r="I248" s="193"/>
      <c r="J248" s="194">
        <f t="shared" si="0"/>
        <v>0</v>
      </c>
      <c r="K248" s="195"/>
      <c r="L248" s="40"/>
      <c r="M248" s="196" t="s">
        <v>1</v>
      </c>
      <c r="N248" s="197" t="s">
        <v>42</v>
      </c>
      <c r="O248" s="72"/>
      <c r="P248" s="198">
        <f t="shared" si="1"/>
        <v>0</v>
      </c>
      <c r="Q248" s="198">
        <v>3.5349999999999999E-2</v>
      </c>
      <c r="R248" s="198">
        <f t="shared" si="2"/>
        <v>0.38884999999999997</v>
      </c>
      <c r="S248" s="198">
        <v>0</v>
      </c>
      <c r="T248" s="199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140</v>
      </c>
      <c r="AT248" s="200" t="s">
        <v>136</v>
      </c>
      <c r="AU248" s="200" t="s">
        <v>87</v>
      </c>
      <c r="AY248" s="18" t="s">
        <v>134</v>
      </c>
      <c r="BE248" s="201">
        <f t="shared" si="4"/>
        <v>0</v>
      </c>
      <c r="BF248" s="201">
        <f t="shared" si="5"/>
        <v>0</v>
      </c>
      <c r="BG248" s="201">
        <f t="shared" si="6"/>
        <v>0</v>
      </c>
      <c r="BH248" s="201">
        <f t="shared" si="7"/>
        <v>0</v>
      </c>
      <c r="BI248" s="201">
        <f t="shared" si="8"/>
        <v>0</v>
      </c>
      <c r="BJ248" s="18" t="s">
        <v>85</v>
      </c>
      <c r="BK248" s="201">
        <f t="shared" si="9"/>
        <v>0</v>
      </c>
      <c r="BL248" s="18" t="s">
        <v>140</v>
      </c>
      <c r="BM248" s="200" t="s">
        <v>1344</v>
      </c>
    </row>
    <row r="249" spans="1:65" s="2" customFormat="1" ht="21.75" customHeight="1">
      <c r="A249" s="35"/>
      <c r="B249" s="36"/>
      <c r="C249" s="246" t="s">
        <v>347</v>
      </c>
      <c r="D249" s="246" t="s">
        <v>264</v>
      </c>
      <c r="E249" s="247" t="s">
        <v>1345</v>
      </c>
      <c r="F249" s="248" t="s">
        <v>1346</v>
      </c>
      <c r="G249" s="249" t="s">
        <v>291</v>
      </c>
      <c r="H249" s="250">
        <v>11.52</v>
      </c>
      <c r="I249" s="251"/>
      <c r="J249" s="252">
        <f t="shared" si="0"/>
        <v>0</v>
      </c>
      <c r="K249" s="253"/>
      <c r="L249" s="254"/>
      <c r="M249" s="255" t="s">
        <v>1</v>
      </c>
      <c r="N249" s="256" t="s">
        <v>42</v>
      </c>
      <c r="O249" s="72"/>
      <c r="P249" s="198">
        <f t="shared" si="1"/>
        <v>0</v>
      </c>
      <c r="Q249" s="198">
        <v>1.6899999999999998E-2</v>
      </c>
      <c r="R249" s="198">
        <f t="shared" si="2"/>
        <v>0.19468799999999997</v>
      </c>
      <c r="S249" s="198">
        <v>0</v>
      </c>
      <c r="T249" s="199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184</v>
      </c>
      <c r="AT249" s="200" t="s">
        <v>264</v>
      </c>
      <c r="AU249" s="200" t="s">
        <v>87</v>
      </c>
      <c r="AY249" s="18" t="s">
        <v>134</v>
      </c>
      <c r="BE249" s="201">
        <f t="shared" si="4"/>
        <v>0</v>
      </c>
      <c r="BF249" s="201">
        <f t="shared" si="5"/>
        <v>0</v>
      </c>
      <c r="BG249" s="201">
        <f t="shared" si="6"/>
        <v>0</v>
      </c>
      <c r="BH249" s="201">
        <f t="shared" si="7"/>
        <v>0</v>
      </c>
      <c r="BI249" s="201">
        <f t="shared" si="8"/>
        <v>0</v>
      </c>
      <c r="BJ249" s="18" t="s">
        <v>85</v>
      </c>
      <c r="BK249" s="201">
        <f t="shared" si="9"/>
        <v>0</v>
      </c>
      <c r="BL249" s="18" t="s">
        <v>140</v>
      </c>
      <c r="BM249" s="200" t="s">
        <v>1347</v>
      </c>
    </row>
    <row r="250" spans="1:65" s="13" customFormat="1" ht="11.25">
      <c r="B250" s="202"/>
      <c r="C250" s="203"/>
      <c r="D250" s="204" t="s">
        <v>142</v>
      </c>
      <c r="E250" s="205" t="s">
        <v>1</v>
      </c>
      <c r="F250" s="206" t="s">
        <v>1348</v>
      </c>
      <c r="G250" s="203"/>
      <c r="H250" s="207">
        <v>11.52</v>
      </c>
      <c r="I250" s="208"/>
      <c r="J250" s="203"/>
      <c r="K250" s="203"/>
      <c r="L250" s="209"/>
      <c r="M250" s="210"/>
      <c r="N250" s="211"/>
      <c r="O250" s="211"/>
      <c r="P250" s="211"/>
      <c r="Q250" s="211"/>
      <c r="R250" s="211"/>
      <c r="S250" s="211"/>
      <c r="T250" s="212"/>
      <c r="AT250" s="213" t="s">
        <v>142</v>
      </c>
      <c r="AU250" s="213" t="s">
        <v>87</v>
      </c>
      <c r="AV250" s="13" t="s">
        <v>87</v>
      </c>
      <c r="AW250" s="13" t="s">
        <v>32</v>
      </c>
      <c r="AX250" s="13" t="s">
        <v>85</v>
      </c>
      <c r="AY250" s="213" t="s">
        <v>134</v>
      </c>
    </row>
    <row r="251" spans="1:65" s="2" customFormat="1" ht="21.75" customHeight="1">
      <c r="A251" s="35"/>
      <c r="B251" s="36"/>
      <c r="C251" s="246" t="s">
        <v>351</v>
      </c>
      <c r="D251" s="246" t="s">
        <v>264</v>
      </c>
      <c r="E251" s="247" t="s">
        <v>1349</v>
      </c>
      <c r="F251" s="248" t="s">
        <v>1350</v>
      </c>
      <c r="G251" s="249" t="s">
        <v>291</v>
      </c>
      <c r="H251" s="250">
        <v>9</v>
      </c>
      <c r="I251" s="251"/>
      <c r="J251" s="252">
        <f>ROUND(I251*H251,2)</f>
        <v>0</v>
      </c>
      <c r="K251" s="253"/>
      <c r="L251" s="254"/>
      <c r="M251" s="255" t="s">
        <v>1</v>
      </c>
      <c r="N251" s="256" t="s">
        <v>42</v>
      </c>
      <c r="O251" s="72"/>
      <c r="P251" s="198">
        <f>O251*H251</f>
        <v>0</v>
      </c>
      <c r="Q251" s="198">
        <v>4.5999999999999999E-3</v>
      </c>
      <c r="R251" s="198">
        <f>Q251*H251</f>
        <v>4.1399999999999999E-2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184</v>
      </c>
      <c r="AT251" s="200" t="s">
        <v>264</v>
      </c>
      <c r="AU251" s="200" t="s">
        <v>87</v>
      </c>
      <c r="AY251" s="18" t="s">
        <v>134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85</v>
      </c>
      <c r="BK251" s="201">
        <f>ROUND(I251*H251,2)</f>
        <v>0</v>
      </c>
      <c r="BL251" s="18" t="s">
        <v>140</v>
      </c>
      <c r="BM251" s="200" t="s">
        <v>1351</v>
      </c>
    </row>
    <row r="252" spans="1:65" s="2" customFormat="1" ht="21.75" customHeight="1">
      <c r="A252" s="35"/>
      <c r="B252" s="36"/>
      <c r="C252" s="246" t="s">
        <v>355</v>
      </c>
      <c r="D252" s="246" t="s">
        <v>264</v>
      </c>
      <c r="E252" s="247" t="s">
        <v>734</v>
      </c>
      <c r="F252" s="248" t="s">
        <v>1352</v>
      </c>
      <c r="G252" s="249" t="s">
        <v>291</v>
      </c>
      <c r="H252" s="250">
        <v>30</v>
      </c>
      <c r="I252" s="251"/>
      <c r="J252" s="252">
        <f>ROUND(I252*H252,2)</f>
        <v>0</v>
      </c>
      <c r="K252" s="253"/>
      <c r="L252" s="254"/>
      <c r="M252" s="255" t="s">
        <v>1</v>
      </c>
      <c r="N252" s="256" t="s">
        <v>42</v>
      </c>
      <c r="O252" s="72"/>
      <c r="P252" s="198">
        <f>O252*H252</f>
        <v>0</v>
      </c>
      <c r="Q252" s="198">
        <v>8.0000000000000004E-4</v>
      </c>
      <c r="R252" s="198">
        <f>Q252*H252</f>
        <v>2.4E-2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184</v>
      </c>
      <c r="AT252" s="200" t="s">
        <v>264</v>
      </c>
      <c r="AU252" s="200" t="s">
        <v>87</v>
      </c>
      <c r="AY252" s="18" t="s">
        <v>134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85</v>
      </c>
      <c r="BK252" s="201">
        <f>ROUND(I252*H252,2)</f>
        <v>0</v>
      </c>
      <c r="BL252" s="18" t="s">
        <v>140</v>
      </c>
      <c r="BM252" s="200" t="s">
        <v>1353</v>
      </c>
    </row>
    <row r="253" spans="1:65" s="13" customFormat="1" ht="11.25">
      <c r="B253" s="202"/>
      <c r="C253" s="203"/>
      <c r="D253" s="204" t="s">
        <v>142</v>
      </c>
      <c r="E253" s="205" t="s">
        <v>1</v>
      </c>
      <c r="F253" s="206" t="s">
        <v>1354</v>
      </c>
      <c r="G253" s="203"/>
      <c r="H253" s="207">
        <v>10</v>
      </c>
      <c r="I253" s="208"/>
      <c r="J253" s="203"/>
      <c r="K253" s="203"/>
      <c r="L253" s="209"/>
      <c r="M253" s="210"/>
      <c r="N253" s="211"/>
      <c r="O253" s="211"/>
      <c r="P253" s="211"/>
      <c r="Q253" s="211"/>
      <c r="R253" s="211"/>
      <c r="S253" s="211"/>
      <c r="T253" s="212"/>
      <c r="AT253" s="213" t="s">
        <v>142</v>
      </c>
      <c r="AU253" s="213" t="s">
        <v>87</v>
      </c>
      <c r="AV253" s="13" t="s">
        <v>87</v>
      </c>
      <c r="AW253" s="13" t="s">
        <v>32</v>
      </c>
      <c r="AX253" s="13" t="s">
        <v>77</v>
      </c>
      <c r="AY253" s="213" t="s">
        <v>134</v>
      </c>
    </row>
    <row r="254" spans="1:65" s="13" customFormat="1" ht="11.25">
      <c r="B254" s="202"/>
      <c r="C254" s="203"/>
      <c r="D254" s="204" t="s">
        <v>142</v>
      </c>
      <c r="E254" s="205" t="s">
        <v>1</v>
      </c>
      <c r="F254" s="206" t="s">
        <v>1355</v>
      </c>
      <c r="G254" s="203"/>
      <c r="H254" s="207">
        <v>20</v>
      </c>
      <c r="I254" s="208"/>
      <c r="J254" s="203"/>
      <c r="K254" s="203"/>
      <c r="L254" s="209"/>
      <c r="M254" s="210"/>
      <c r="N254" s="211"/>
      <c r="O254" s="211"/>
      <c r="P254" s="211"/>
      <c r="Q254" s="211"/>
      <c r="R254" s="211"/>
      <c r="S254" s="211"/>
      <c r="T254" s="212"/>
      <c r="AT254" s="213" t="s">
        <v>142</v>
      </c>
      <c r="AU254" s="213" t="s">
        <v>87</v>
      </c>
      <c r="AV254" s="13" t="s">
        <v>87</v>
      </c>
      <c r="AW254" s="13" t="s">
        <v>32</v>
      </c>
      <c r="AX254" s="13" t="s">
        <v>77</v>
      </c>
      <c r="AY254" s="213" t="s">
        <v>134</v>
      </c>
    </row>
    <row r="255" spans="1:65" s="14" customFormat="1" ht="11.25">
      <c r="B255" s="214"/>
      <c r="C255" s="215"/>
      <c r="D255" s="204" t="s">
        <v>142</v>
      </c>
      <c r="E255" s="216" t="s">
        <v>1</v>
      </c>
      <c r="F255" s="217" t="s">
        <v>158</v>
      </c>
      <c r="G255" s="215"/>
      <c r="H255" s="218">
        <v>30</v>
      </c>
      <c r="I255" s="219"/>
      <c r="J255" s="215"/>
      <c r="K255" s="215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142</v>
      </c>
      <c r="AU255" s="224" t="s">
        <v>87</v>
      </c>
      <c r="AV255" s="14" t="s">
        <v>140</v>
      </c>
      <c r="AW255" s="14" t="s">
        <v>32</v>
      </c>
      <c r="AX255" s="14" t="s">
        <v>85</v>
      </c>
      <c r="AY255" s="224" t="s">
        <v>134</v>
      </c>
    </row>
    <row r="256" spans="1:65" s="2" customFormat="1" ht="16.5" customHeight="1">
      <c r="A256" s="35"/>
      <c r="B256" s="36"/>
      <c r="C256" s="246" t="s">
        <v>359</v>
      </c>
      <c r="D256" s="246" t="s">
        <v>264</v>
      </c>
      <c r="E256" s="247" t="s">
        <v>1356</v>
      </c>
      <c r="F256" s="248" t="s">
        <v>1357</v>
      </c>
      <c r="G256" s="249" t="s">
        <v>291</v>
      </c>
      <c r="H256" s="250">
        <v>11</v>
      </c>
      <c r="I256" s="251"/>
      <c r="J256" s="252">
        <f>ROUND(I256*H256,2)</f>
        <v>0</v>
      </c>
      <c r="K256" s="253"/>
      <c r="L256" s="254"/>
      <c r="M256" s="255" t="s">
        <v>1</v>
      </c>
      <c r="N256" s="256" t="s">
        <v>42</v>
      </c>
      <c r="O256" s="72"/>
      <c r="P256" s="198">
        <f>O256*H256</f>
        <v>0</v>
      </c>
      <c r="Q256" s="198">
        <v>2.7999999999999998E-4</v>
      </c>
      <c r="R256" s="198">
        <f>Q256*H256</f>
        <v>3.0799999999999998E-3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184</v>
      </c>
      <c r="AT256" s="200" t="s">
        <v>264</v>
      </c>
      <c r="AU256" s="200" t="s">
        <v>87</v>
      </c>
      <c r="AY256" s="18" t="s">
        <v>134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85</v>
      </c>
      <c r="BK256" s="201">
        <f>ROUND(I256*H256,2)</f>
        <v>0</v>
      </c>
      <c r="BL256" s="18" t="s">
        <v>140</v>
      </c>
      <c r="BM256" s="200" t="s">
        <v>1358</v>
      </c>
    </row>
    <row r="257" spans="1:65" s="2" customFormat="1" ht="21.75" customHeight="1">
      <c r="A257" s="35"/>
      <c r="B257" s="36"/>
      <c r="C257" s="246" t="s">
        <v>363</v>
      </c>
      <c r="D257" s="246" t="s">
        <v>264</v>
      </c>
      <c r="E257" s="247" t="s">
        <v>1359</v>
      </c>
      <c r="F257" s="248" t="s">
        <v>1360</v>
      </c>
      <c r="G257" s="249" t="s">
        <v>291</v>
      </c>
      <c r="H257" s="250">
        <v>1</v>
      </c>
      <c r="I257" s="251"/>
      <c r="J257" s="252">
        <f>ROUND(I257*H257,2)</f>
        <v>0</v>
      </c>
      <c r="K257" s="253"/>
      <c r="L257" s="254"/>
      <c r="M257" s="255" t="s">
        <v>1</v>
      </c>
      <c r="N257" s="256" t="s">
        <v>42</v>
      </c>
      <c r="O257" s="72"/>
      <c r="P257" s="198">
        <f>O257*H257</f>
        <v>0</v>
      </c>
      <c r="Q257" s="198">
        <v>5.8E-4</v>
      </c>
      <c r="R257" s="198">
        <f>Q257*H257</f>
        <v>5.8E-4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184</v>
      </c>
      <c r="AT257" s="200" t="s">
        <v>264</v>
      </c>
      <c r="AU257" s="200" t="s">
        <v>87</v>
      </c>
      <c r="AY257" s="18" t="s">
        <v>134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85</v>
      </c>
      <c r="BK257" s="201">
        <f>ROUND(I257*H257,2)</f>
        <v>0</v>
      </c>
      <c r="BL257" s="18" t="s">
        <v>140</v>
      </c>
      <c r="BM257" s="200" t="s">
        <v>1361</v>
      </c>
    </row>
    <row r="258" spans="1:65" s="2" customFormat="1" ht="21.75" customHeight="1">
      <c r="A258" s="35"/>
      <c r="B258" s="36"/>
      <c r="C258" s="246" t="s">
        <v>367</v>
      </c>
      <c r="D258" s="246" t="s">
        <v>264</v>
      </c>
      <c r="E258" s="247" t="s">
        <v>1362</v>
      </c>
      <c r="F258" s="248" t="s">
        <v>1363</v>
      </c>
      <c r="G258" s="249" t="s">
        <v>291</v>
      </c>
      <c r="H258" s="250">
        <v>1</v>
      </c>
      <c r="I258" s="251"/>
      <c r="J258" s="252">
        <f>ROUND(I258*H258,2)</f>
        <v>0</v>
      </c>
      <c r="K258" s="253"/>
      <c r="L258" s="254"/>
      <c r="M258" s="255" t="s">
        <v>1</v>
      </c>
      <c r="N258" s="256" t="s">
        <v>42</v>
      </c>
      <c r="O258" s="72"/>
      <c r="P258" s="198">
        <f>O258*H258</f>
        <v>0</v>
      </c>
      <c r="Q258" s="198">
        <v>2.0200000000000001E-3</v>
      </c>
      <c r="R258" s="198">
        <f>Q258*H258</f>
        <v>2.0200000000000001E-3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184</v>
      </c>
      <c r="AT258" s="200" t="s">
        <v>264</v>
      </c>
      <c r="AU258" s="200" t="s">
        <v>87</v>
      </c>
      <c r="AY258" s="18" t="s">
        <v>134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85</v>
      </c>
      <c r="BK258" s="201">
        <f>ROUND(I258*H258,2)</f>
        <v>0</v>
      </c>
      <c r="BL258" s="18" t="s">
        <v>140</v>
      </c>
      <c r="BM258" s="200" t="s">
        <v>1364</v>
      </c>
    </row>
    <row r="259" spans="1:65" s="2" customFormat="1" ht="16.5" customHeight="1">
      <c r="A259" s="35"/>
      <c r="B259" s="36"/>
      <c r="C259" s="246" t="s">
        <v>371</v>
      </c>
      <c r="D259" s="246" t="s">
        <v>264</v>
      </c>
      <c r="E259" s="247" t="s">
        <v>1365</v>
      </c>
      <c r="F259" s="248" t="s">
        <v>1366</v>
      </c>
      <c r="G259" s="249" t="s">
        <v>150</v>
      </c>
      <c r="H259" s="250">
        <v>20.097000000000001</v>
      </c>
      <c r="I259" s="251"/>
      <c r="J259" s="252">
        <f>ROUND(I259*H259,2)</f>
        <v>0</v>
      </c>
      <c r="K259" s="253"/>
      <c r="L259" s="254"/>
      <c r="M259" s="255" t="s">
        <v>1</v>
      </c>
      <c r="N259" s="256" t="s">
        <v>42</v>
      </c>
      <c r="O259" s="72"/>
      <c r="P259" s="198">
        <f>O259*H259</f>
        <v>0</v>
      </c>
      <c r="Q259" s="198">
        <v>2.4E-2</v>
      </c>
      <c r="R259" s="198">
        <f>Q259*H259</f>
        <v>0.48232800000000003</v>
      </c>
      <c r="S259" s="198">
        <v>0</v>
      </c>
      <c r="T259" s="19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0" t="s">
        <v>184</v>
      </c>
      <c r="AT259" s="200" t="s">
        <v>264</v>
      </c>
      <c r="AU259" s="200" t="s">
        <v>87</v>
      </c>
      <c r="AY259" s="18" t="s">
        <v>134</v>
      </c>
      <c r="BE259" s="201">
        <f>IF(N259="základní",J259,0)</f>
        <v>0</v>
      </c>
      <c r="BF259" s="201">
        <f>IF(N259="snížená",J259,0)</f>
        <v>0</v>
      </c>
      <c r="BG259" s="201">
        <f>IF(N259="zákl. přenesená",J259,0)</f>
        <v>0</v>
      </c>
      <c r="BH259" s="201">
        <f>IF(N259="sníž. přenesená",J259,0)</f>
        <v>0</v>
      </c>
      <c r="BI259" s="201">
        <f>IF(N259="nulová",J259,0)</f>
        <v>0</v>
      </c>
      <c r="BJ259" s="18" t="s">
        <v>85</v>
      </c>
      <c r="BK259" s="201">
        <f>ROUND(I259*H259,2)</f>
        <v>0</v>
      </c>
      <c r="BL259" s="18" t="s">
        <v>140</v>
      </c>
      <c r="BM259" s="200" t="s">
        <v>1367</v>
      </c>
    </row>
    <row r="260" spans="1:65" s="13" customFormat="1" ht="11.25">
      <c r="B260" s="202"/>
      <c r="C260" s="203"/>
      <c r="D260" s="204" t="s">
        <v>142</v>
      </c>
      <c r="E260" s="205" t="s">
        <v>1</v>
      </c>
      <c r="F260" s="206" t="s">
        <v>1368</v>
      </c>
      <c r="G260" s="203"/>
      <c r="H260" s="207">
        <v>20.097000000000001</v>
      </c>
      <c r="I260" s="208"/>
      <c r="J260" s="203"/>
      <c r="K260" s="203"/>
      <c r="L260" s="209"/>
      <c r="M260" s="210"/>
      <c r="N260" s="211"/>
      <c r="O260" s="211"/>
      <c r="P260" s="211"/>
      <c r="Q260" s="211"/>
      <c r="R260" s="211"/>
      <c r="S260" s="211"/>
      <c r="T260" s="212"/>
      <c r="AT260" s="213" t="s">
        <v>142</v>
      </c>
      <c r="AU260" s="213" t="s">
        <v>87</v>
      </c>
      <c r="AV260" s="13" t="s">
        <v>87</v>
      </c>
      <c r="AW260" s="13" t="s">
        <v>32</v>
      </c>
      <c r="AX260" s="13" t="s">
        <v>85</v>
      </c>
      <c r="AY260" s="213" t="s">
        <v>134</v>
      </c>
    </row>
    <row r="261" spans="1:65" s="2" customFormat="1" ht="16.5" customHeight="1">
      <c r="A261" s="35"/>
      <c r="B261" s="36"/>
      <c r="C261" s="246" t="s">
        <v>375</v>
      </c>
      <c r="D261" s="246" t="s">
        <v>264</v>
      </c>
      <c r="E261" s="247" t="s">
        <v>1369</v>
      </c>
      <c r="F261" s="248" t="s">
        <v>1370</v>
      </c>
      <c r="G261" s="249" t="s">
        <v>291</v>
      </c>
      <c r="H261" s="250">
        <v>1</v>
      </c>
      <c r="I261" s="251"/>
      <c r="J261" s="252">
        <f>ROUND(I261*H261,2)</f>
        <v>0</v>
      </c>
      <c r="K261" s="253"/>
      <c r="L261" s="254"/>
      <c r="M261" s="255" t="s">
        <v>1</v>
      </c>
      <c r="N261" s="256" t="s">
        <v>42</v>
      </c>
      <c r="O261" s="72"/>
      <c r="P261" s="198">
        <f>O261*H261</f>
        <v>0</v>
      </c>
      <c r="Q261" s="198">
        <v>4.2000000000000003E-2</v>
      </c>
      <c r="R261" s="198">
        <f>Q261*H261</f>
        <v>4.2000000000000003E-2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184</v>
      </c>
      <c r="AT261" s="200" t="s">
        <v>264</v>
      </c>
      <c r="AU261" s="200" t="s">
        <v>87</v>
      </c>
      <c r="AY261" s="18" t="s">
        <v>134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8" t="s">
        <v>85</v>
      </c>
      <c r="BK261" s="201">
        <f>ROUND(I261*H261,2)</f>
        <v>0</v>
      </c>
      <c r="BL261" s="18" t="s">
        <v>140</v>
      </c>
      <c r="BM261" s="200" t="s">
        <v>1371</v>
      </c>
    </row>
    <row r="262" spans="1:65" s="2" customFormat="1" ht="16.5" customHeight="1">
      <c r="A262" s="35"/>
      <c r="B262" s="36"/>
      <c r="C262" s="246" t="s">
        <v>379</v>
      </c>
      <c r="D262" s="246" t="s">
        <v>264</v>
      </c>
      <c r="E262" s="247" t="s">
        <v>1372</v>
      </c>
      <c r="F262" s="248" t="s">
        <v>1373</v>
      </c>
      <c r="G262" s="249" t="s">
        <v>291</v>
      </c>
      <c r="H262" s="250">
        <v>3</v>
      </c>
      <c r="I262" s="251"/>
      <c r="J262" s="252">
        <f>ROUND(I262*H262,2)</f>
        <v>0</v>
      </c>
      <c r="K262" s="253"/>
      <c r="L262" s="254"/>
      <c r="M262" s="255" t="s">
        <v>1</v>
      </c>
      <c r="N262" s="256" t="s">
        <v>42</v>
      </c>
      <c r="O262" s="72"/>
      <c r="P262" s="198">
        <f>O262*H262</f>
        <v>0</v>
      </c>
      <c r="Q262" s="198">
        <v>0.01</v>
      </c>
      <c r="R262" s="198">
        <f>Q262*H262</f>
        <v>0.03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184</v>
      </c>
      <c r="AT262" s="200" t="s">
        <v>264</v>
      </c>
      <c r="AU262" s="200" t="s">
        <v>87</v>
      </c>
      <c r="AY262" s="18" t="s">
        <v>134</v>
      </c>
      <c r="BE262" s="201">
        <f>IF(N262="základní",J262,0)</f>
        <v>0</v>
      </c>
      <c r="BF262" s="201">
        <f>IF(N262="snížená",J262,0)</f>
        <v>0</v>
      </c>
      <c r="BG262" s="201">
        <f>IF(N262="zákl. přenesená",J262,0)</f>
        <v>0</v>
      </c>
      <c r="BH262" s="201">
        <f>IF(N262="sníž. přenesená",J262,0)</f>
        <v>0</v>
      </c>
      <c r="BI262" s="201">
        <f>IF(N262="nulová",J262,0)</f>
        <v>0</v>
      </c>
      <c r="BJ262" s="18" t="s">
        <v>85</v>
      </c>
      <c r="BK262" s="201">
        <f>ROUND(I262*H262,2)</f>
        <v>0</v>
      </c>
      <c r="BL262" s="18" t="s">
        <v>140</v>
      </c>
      <c r="BM262" s="200" t="s">
        <v>1374</v>
      </c>
    </row>
    <row r="263" spans="1:65" s="12" customFormat="1" ht="22.9" customHeight="1">
      <c r="B263" s="172"/>
      <c r="C263" s="173"/>
      <c r="D263" s="174" t="s">
        <v>76</v>
      </c>
      <c r="E263" s="186" t="s">
        <v>519</v>
      </c>
      <c r="F263" s="186" t="s">
        <v>520</v>
      </c>
      <c r="G263" s="173"/>
      <c r="H263" s="173"/>
      <c r="I263" s="176"/>
      <c r="J263" s="187">
        <f>BK263</f>
        <v>0</v>
      </c>
      <c r="K263" s="173"/>
      <c r="L263" s="178"/>
      <c r="M263" s="179"/>
      <c r="N263" s="180"/>
      <c r="O263" s="180"/>
      <c r="P263" s="181">
        <f>P264</f>
        <v>0</v>
      </c>
      <c r="Q263" s="180"/>
      <c r="R263" s="181">
        <f>R264</f>
        <v>0</v>
      </c>
      <c r="S263" s="180"/>
      <c r="T263" s="182">
        <f>T264</f>
        <v>0</v>
      </c>
      <c r="AR263" s="183" t="s">
        <v>85</v>
      </c>
      <c r="AT263" s="184" t="s">
        <v>76</v>
      </c>
      <c r="AU263" s="184" t="s">
        <v>85</v>
      </c>
      <c r="AY263" s="183" t="s">
        <v>134</v>
      </c>
      <c r="BK263" s="185">
        <f>BK264</f>
        <v>0</v>
      </c>
    </row>
    <row r="264" spans="1:65" s="2" customFormat="1" ht="21.75" customHeight="1">
      <c r="A264" s="35"/>
      <c r="B264" s="36"/>
      <c r="C264" s="188" t="s">
        <v>383</v>
      </c>
      <c r="D264" s="188" t="s">
        <v>136</v>
      </c>
      <c r="E264" s="189" t="s">
        <v>522</v>
      </c>
      <c r="F264" s="190" t="s">
        <v>523</v>
      </c>
      <c r="G264" s="191" t="s">
        <v>247</v>
      </c>
      <c r="H264" s="192">
        <v>78.528999999999996</v>
      </c>
      <c r="I264" s="193"/>
      <c r="J264" s="194">
        <f>ROUND(I264*H264,2)</f>
        <v>0</v>
      </c>
      <c r="K264" s="195"/>
      <c r="L264" s="40"/>
      <c r="M264" s="261" t="s">
        <v>1</v>
      </c>
      <c r="N264" s="262" t="s">
        <v>42</v>
      </c>
      <c r="O264" s="263"/>
      <c r="P264" s="264">
        <f>O264*H264</f>
        <v>0</v>
      </c>
      <c r="Q264" s="264">
        <v>0</v>
      </c>
      <c r="R264" s="264">
        <f>Q264*H264</f>
        <v>0</v>
      </c>
      <c r="S264" s="264">
        <v>0</v>
      </c>
      <c r="T264" s="26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140</v>
      </c>
      <c r="AT264" s="200" t="s">
        <v>136</v>
      </c>
      <c r="AU264" s="200" t="s">
        <v>87</v>
      </c>
      <c r="AY264" s="18" t="s">
        <v>134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85</v>
      </c>
      <c r="BK264" s="201">
        <f>ROUND(I264*H264,2)</f>
        <v>0</v>
      </c>
      <c r="BL264" s="18" t="s">
        <v>140</v>
      </c>
      <c r="BM264" s="200" t="s">
        <v>1375</v>
      </c>
    </row>
    <row r="265" spans="1:65" s="2" customFormat="1" ht="6.95" customHeight="1">
      <c r="A265" s="35"/>
      <c r="B265" s="55"/>
      <c r="C265" s="56"/>
      <c r="D265" s="56"/>
      <c r="E265" s="56"/>
      <c r="F265" s="56"/>
      <c r="G265" s="56"/>
      <c r="H265" s="56"/>
      <c r="I265" s="56"/>
      <c r="J265" s="56"/>
      <c r="K265" s="56"/>
      <c r="L265" s="40"/>
      <c r="M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</row>
  </sheetData>
  <sheetProtection algorithmName="SHA-512" hashValue="JWejjijjsKt1P5L3jNFUKoVnLe/3e7YTRpbWI/ea/i+wCkjZKtEr0Rg0V4FIEf1+sQ7nycMKeg7nxAXEbgsBMQ==" saltValue="crAg51JPNl6APrYHvI2O96rFUC5l0tsFYboOeCWKCuF4n26snK50EOqBAWKOfS9qJgxaxL+gp8nP+VMVfmLh6w==" spinCount="100000" sheet="1" objects="1" scenarios="1" formatColumns="0" formatRows="0" autoFilter="0"/>
  <autoFilter ref="C120:K264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02 - Vodovod</vt:lpstr>
      <vt:lpstr>SO 03 - Dešťová kanalizace</vt:lpstr>
      <vt:lpstr>SO 04 - Splašková kanalizace</vt:lpstr>
      <vt:lpstr>SO 05 - STL Plynovod</vt:lpstr>
      <vt:lpstr>SO 08 - Vodovodní přípojky</vt:lpstr>
      <vt:lpstr>SO 09 - Přípojky splaškov...</vt:lpstr>
      <vt:lpstr>'Rekapitulace stavby'!Názvy_tisku</vt:lpstr>
      <vt:lpstr>'SO 02 - Vodovod'!Názvy_tisku</vt:lpstr>
      <vt:lpstr>'SO 03 - Dešťová kanalizace'!Názvy_tisku</vt:lpstr>
      <vt:lpstr>'SO 04 - Splašková kanalizace'!Názvy_tisku</vt:lpstr>
      <vt:lpstr>'SO 05 - STL Plynovod'!Názvy_tisku</vt:lpstr>
      <vt:lpstr>'SO 08 - Vodovodní přípojky'!Názvy_tisku</vt:lpstr>
      <vt:lpstr>'SO 09 - Přípojky splaškov...'!Názvy_tisku</vt:lpstr>
      <vt:lpstr>'Rekapitulace stavby'!Oblast_tisku</vt:lpstr>
      <vt:lpstr>'SO 02 - Vodovod'!Oblast_tisku</vt:lpstr>
      <vt:lpstr>'SO 03 - Dešťová kanalizace'!Oblast_tisku</vt:lpstr>
      <vt:lpstr>'SO 04 - Splašková kanalizace'!Oblast_tisku</vt:lpstr>
      <vt:lpstr>'SO 05 - STL Plynovod'!Oblast_tisku</vt:lpstr>
      <vt:lpstr>'SO 08 - Vodovodní přípojky'!Oblast_tisku</vt:lpstr>
      <vt:lpstr>'SO 09 - Přípojky splaškov...'!Oblast_tisku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LUKAS\aqa-c</dc:creator>
  <cp:lastModifiedBy>DELL</cp:lastModifiedBy>
  <dcterms:created xsi:type="dcterms:W3CDTF">2021-03-03T09:43:26Z</dcterms:created>
  <dcterms:modified xsi:type="dcterms:W3CDTF">2021-03-04T17:02:15Z</dcterms:modified>
</cp:coreProperties>
</file>