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EuKData\Projekty_vstup\23-067-Drinov_MS(IROP)\ZD+VZ\ZD\VZD\VZD1\"/>
    </mc:Choice>
  </mc:AlternateContent>
  <xr:revisionPtr revIDLastSave="0" documentId="13_ncr:1_{D87AC31C-1097-4525-80F1-F5DB56C4A760}" xr6:coauthVersionLast="47" xr6:coauthVersionMax="47" xr10:uidLastSave="{00000000-0000-0000-0000-000000000000}"/>
  <bookViews>
    <workbookView xWindow="-108" yWindow="-108" windowWidth="23256" windowHeight="12576" firstSheet="14" activeTab="17" xr2:uid="{00000000-000D-0000-FFFF-FFFF00000000}"/>
  </bookViews>
  <sheets>
    <sheet name="Rekapitulace stavby" sheetId="1" r:id="rId1"/>
    <sheet name="0 - VRN" sheetId="2" r:id="rId2"/>
    <sheet name="1a - Spodní stavba" sheetId="3" r:id="rId3"/>
    <sheet name="1b - Vrchní stavba" sheetId="4" r:id="rId4"/>
    <sheet name="1c - ZTI  - vrchní stavba" sheetId="5" r:id="rId5"/>
    <sheet name="1d-1 - Materiál elektro" sheetId="6" r:id="rId6"/>
    <sheet name="1d-2 - Montáž elektro" sheetId="7" r:id="rId7"/>
    <sheet name="1e - Technika prostředí -..." sheetId="8" r:id="rId8"/>
    <sheet name="1f - Vzduchotechnika" sheetId="9" r:id="rId9"/>
    <sheet name="1g - Gastro" sheetId="10" r:id="rId10"/>
    <sheet name="1h-1 - Fotovoltaická el.-..." sheetId="11" r:id="rId11"/>
    <sheet name="1h-2 -  Fotovoltaická el...." sheetId="12" r:id="rId12"/>
    <sheet name="2a - Opěrná zeď a oplocení" sheetId="13" r:id="rId13"/>
    <sheet name="2b - Okapový chodník" sheetId="14" r:id="rId14"/>
    <sheet name="2c - Komunikace pro pěší,..." sheetId="15" r:id="rId15"/>
    <sheet name="2d - Komunikace vozidlové" sheetId="16" r:id="rId16"/>
    <sheet name="3a - Vodovodní přípojka" sheetId="17" r:id="rId17"/>
    <sheet name="3b - Přípojka tlakové kan..." sheetId="18" r:id="rId18"/>
    <sheet name="4a - Vodovod" sheetId="19" r:id="rId19"/>
    <sheet name="4b - Kanalizace splašková" sheetId="20" r:id="rId20"/>
    <sheet name="4c - Kanalizace dešťová" sheetId="21" r:id="rId21"/>
    <sheet name="5 - Sadové úpravy" sheetId="22" r:id="rId22"/>
  </sheets>
  <definedNames>
    <definedName name="_xlnm._FilterDatabase" localSheetId="1" hidden="1">'0 - VRN'!$C$119:$K$133</definedName>
    <definedName name="_xlnm._FilterDatabase" localSheetId="2" hidden="1">'1a - Spodní stavba'!$C$132:$K$332</definedName>
    <definedName name="_xlnm._FilterDatabase" localSheetId="3" hidden="1">'1b - Vrchní stavba'!$C$139:$K$780</definedName>
    <definedName name="_xlnm._FilterDatabase" localSheetId="4" hidden="1">'1c - ZTI  - vrchní stavba'!$C$123:$K$203</definedName>
    <definedName name="_xlnm._FilterDatabase" localSheetId="5" hidden="1">'1d-1 - Materiál elektro'!$C$143:$K$297</definedName>
    <definedName name="_xlnm._FilterDatabase" localSheetId="6" hidden="1">'1d-2 - Montáž elektro'!$C$144:$K$296</definedName>
    <definedName name="_xlnm._FilterDatabase" localSheetId="7" hidden="1">'1e - Technika prostředí -...'!$C$121:$K$173</definedName>
    <definedName name="_xlnm._FilterDatabase" localSheetId="8" hidden="1">'1f - Vzduchotechnika'!$C$120:$K$135</definedName>
    <definedName name="_xlnm._FilterDatabase" localSheetId="9" hidden="1">'1g - Gastro'!$C$119:$K$177</definedName>
    <definedName name="_xlnm._FilterDatabase" localSheetId="10" hidden="1">'1h-1 - Fotovoltaická el.-...'!$C$123:$K$132</definedName>
    <definedName name="_xlnm._FilterDatabase" localSheetId="11" hidden="1">'1h-2 -  Fotovoltaická el....'!$C$123:$K$133</definedName>
    <definedName name="_xlnm._FilterDatabase" localSheetId="12" hidden="1">'2a - Opěrná zeď a oplocení'!$C$126:$K$198</definedName>
    <definedName name="_xlnm._FilterDatabase" localSheetId="13" hidden="1">'2b - Okapový chodník'!$C$125:$K$140</definedName>
    <definedName name="_xlnm._FilterDatabase" localSheetId="14" hidden="1">'2c - Komunikace pro pěší,...'!$C$130:$K$203</definedName>
    <definedName name="_xlnm._FilterDatabase" localSheetId="15" hidden="1">'2d - Komunikace vozidlové'!$C$126:$K$220</definedName>
    <definedName name="_xlnm._FilterDatabase" localSheetId="16" hidden="1">'3a - Vodovodní přípojka'!$C$128:$K$206</definedName>
    <definedName name="_xlnm._FilterDatabase" localSheetId="17" hidden="1">'3b - Přípojka tlakové kan...'!$C$129:$K$209</definedName>
    <definedName name="_xlnm._FilterDatabase" localSheetId="18" hidden="1">'4a - Vodovod'!$C$124:$K$157</definedName>
    <definedName name="_xlnm._FilterDatabase" localSheetId="19" hidden="1">'4b - Kanalizace splašková'!$C$125:$K$181</definedName>
    <definedName name="_xlnm._FilterDatabase" localSheetId="20" hidden="1">'4c - Kanalizace dešťová'!$C$124:$K$172</definedName>
    <definedName name="_xlnm._FilterDatabase" localSheetId="21" hidden="1">'5 - Sadové úpravy'!$C$118:$K$155</definedName>
    <definedName name="_xlnm.Print_Titles" localSheetId="1">'0 - VRN'!$119:$119</definedName>
    <definedName name="_xlnm.Print_Titles" localSheetId="2">'1a - Spodní stavba'!$132:$132</definedName>
    <definedName name="_xlnm.Print_Titles" localSheetId="3">'1b - Vrchní stavba'!$139:$139</definedName>
    <definedName name="_xlnm.Print_Titles" localSheetId="4">'1c - ZTI  - vrchní stavba'!$123:$123</definedName>
    <definedName name="_xlnm.Print_Titles" localSheetId="5">'1d-1 - Materiál elektro'!$143:$143</definedName>
    <definedName name="_xlnm.Print_Titles" localSheetId="6">'1d-2 - Montáž elektro'!$144:$144</definedName>
    <definedName name="_xlnm.Print_Titles" localSheetId="7">'1e - Technika prostředí -...'!$121:$121</definedName>
    <definedName name="_xlnm.Print_Titles" localSheetId="8">'1f - Vzduchotechnika'!$120:$120</definedName>
    <definedName name="_xlnm.Print_Titles" localSheetId="9">'1g - Gastro'!$119:$119</definedName>
    <definedName name="_xlnm.Print_Titles" localSheetId="10">'1h-1 - Fotovoltaická el.-...'!$123:$123</definedName>
    <definedName name="_xlnm.Print_Titles" localSheetId="11">'1h-2 -  Fotovoltaická el....'!$123:$123</definedName>
    <definedName name="_xlnm.Print_Titles" localSheetId="12">'2a - Opěrná zeď a oplocení'!$126:$126</definedName>
    <definedName name="_xlnm.Print_Titles" localSheetId="13">'2b - Okapový chodník'!$125:$125</definedName>
    <definedName name="_xlnm.Print_Titles" localSheetId="14">'2c - Komunikace pro pěší,...'!$130:$130</definedName>
    <definedName name="_xlnm.Print_Titles" localSheetId="15">'2d - Komunikace vozidlové'!$126:$126</definedName>
    <definedName name="_xlnm.Print_Titles" localSheetId="16">'3a - Vodovodní přípojka'!$128:$128</definedName>
    <definedName name="_xlnm.Print_Titles" localSheetId="17">'3b - Přípojka tlakové kan...'!$129:$129</definedName>
    <definedName name="_xlnm.Print_Titles" localSheetId="18">'4a - Vodovod'!$124:$124</definedName>
    <definedName name="_xlnm.Print_Titles" localSheetId="19">'4b - Kanalizace splašková'!$125:$125</definedName>
    <definedName name="_xlnm.Print_Titles" localSheetId="20">'4c - Kanalizace dešťová'!$124:$124</definedName>
    <definedName name="_xlnm.Print_Titles" localSheetId="21">'5 - Sadové úpravy'!$118:$118</definedName>
    <definedName name="_xlnm.Print_Titles" localSheetId="0">'Rekapitulace stavby'!$92:$92</definedName>
    <definedName name="_xlnm.Print_Area" localSheetId="1">'0 - VRN'!$C$4:$J$76,'0 - VRN'!$C$82:$J$101,'0 - VRN'!$C$107:$J$133</definedName>
    <definedName name="_xlnm.Print_Area" localSheetId="2">'1a - Spodní stavba'!$C$4:$J$76,'1a - Spodní stavba'!$C$82:$J$112,'1a - Spodní stavba'!$C$118:$J$332</definedName>
    <definedName name="_xlnm.Print_Area" localSheetId="3">'1b - Vrchní stavba'!$C$4:$J$76,'1b - Vrchní stavba'!$C$82:$J$119,'1b - Vrchní stavba'!$C$125:$J$780</definedName>
    <definedName name="_xlnm.Print_Area" localSheetId="4">'1c - ZTI  - vrchní stavba'!$C$4:$J$76,'1c - ZTI  - vrchní stavba'!$C$82:$J$103,'1c - ZTI  - vrchní stavba'!$C$109:$J$203</definedName>
    <definedName name="_xlnm.Print_Area" localSheetId="5">'1d-1 - Materiál elektro'!$C$4:$J$76,'1d-1 - Materiál elektro'!$C$82:$J$121,'1d-1 - Materiál elektro'!$C$127:$J$297</definedName>
    <definedName name="_xlnm.Print_Area" localSheetId="6">'1d-2 - Montáž elektro'!$C$4:$J$76,'1d-2 - Montáž elektro'!$C$82:$J$122,'1d-2 - Montáž elektro'!$C$128:$J$296</definedName>
    <definedName name="_xlnm.Print_Area" localSheetId="7">'1e - Technika prostředí -...'!$C$4:$J$76,'1e - Technika prostředí -...'!$C$82:$J$101,'1e - Technika prostředí -...'!$C$107:$J$173</definedName>
    <definedName name="_xlnm.Print_Area" localSheetId="8">'1f - Vzduchotechnika'!$C$4:$J$76,'1f - Vzduchotechnika'!$C$82:$J$100,'1f - Vzduchotechnika'!$C$106:$J$135</definedName>
    <definedName name="_xlnm.Print_Area" localSheetId="9">'1g - Gastro'!$C$4:$J$76,'1g - Gastro'!$C$82:$J$99,'1g - Gastro'!$C$105:$J$177</definedName>
    <definedName name="_xlnm.Print_Area" localSheetId="10">'1h-1 - Fotovoltaická el.-...'!$C$4:$J$76,'1h-1 - Fotovoltaická el.-...'!$C$82:$J$101,'1h-1 - Fotovoltaická el.-...'!$C$107:$J$132</definedName>
    <definedName name="_xlnm.Print_Area" localSheetId="11">'1h-2 -  Fotovoltaická el....'!$C$4:$J$76,'1h-2 -  Fotovoltaická el....'!$C$82:$J$101,'1h-2 -  Fotovoltaická el....'!$C$107:$J$133</definedName>
    <definedName name="_xlnm.Print_Area" localSheetId="12">'2a - Opěrná zeď a oplocení'!$C$4:$J$76,'2a - Opěrná zeď a oplocení'!$C$82:$J$106,'2a - Opěrná zeď a oplocení'!$C$112:$J$198</definedName>
    <definedName name="_xlnm.Print_Area" localSheetId="13">'2b - Okapový chodník'!$C$4:$J$76,'2b - Okapový chodník'!$C$82:$J$105,'2b - Okapový chodník'!$C$111:$J$140</definedName>
    <definedName name="_xlnm.Print_Area" localSheetId="14">'2c - Komunikace pro pěší,...'!$C$4:$J$76,'2c - Komunikace pro pěší,...'!$C$82:$J$110,'2c - Komunikace pro pěší,...'!$C$116:$J$203</definedName>
    <definedName name="_xlnm.Print_Area" localSheetId="15">'2d - Komunikace vozidlové'!$C$4:$J$76,'2d - Komunikace vozidlové'!$C$82:$J$106,'2d - Komunikace vozidlové'!$C$112:$J$220</definedName>
    <definedName name="_xlnm.Print_Area" localSheetId="16">'3a - Vodovodní přípojka'!$C$4:$J$76,'3a - Vodovodní přípojka'!$C$82:$J$108,'3a - Vodovodní přípojka'!$C$114:$J$206</definedName>
    <definedName name="_xlnm.Print_Area" localSheetId="17">'3b - Přípojka tlakové kan...'!$C$4:$J$76,'3b - Přípojka tlakové kan...'!$C$82:$J$109,'3b - Přípojka tlakové kan...'!$C$115:$J$209</definedName>
    <definedName name="_xlnm.Print_Area" localSheetId="18">'4a - Vodovod'!$C$4:$J$76,'4a - Vodovod'!$C$82:$J$104,'4a - Vodovod'!$C$110:$J$157</definedName>
    <definedName name="_xlnm.Print_Area" localSheetId="19">'4b - Kanalizace splašková'!$C$4:$J$76,'4b - Kanalizace splašková'!$C$82:$J$105,'4b - Kanalizace splašková'!$C$111:$J$181</definedName>
    <definedName name="_xlnm.Print_Area" localSheetId="20">'4c - Kanalizace dešťová'!$C$4:$J$76,'4c - Kanalizace dešťová'!$C$82:$J$104,'4c - Kanalizace dešťová'!$C$110:$J$172</definedName>
    <definedName name="_xlnm.Print_Area" localSheetId="21">'5 - Sadové úpravy'!$C$4:$J$76,'5 - Sadové úpravy'!$C$82:$J$100,'5 - Sadové úpravy'!$C$106:$J$155</definedName>
    <definedName name="_xlnm.Print_Area" localSheetId="0">'Rekapitulace stavby'!$D$4:$AO$76,'Rekapitulace stavby'!$C$82:$AQ$122</definedName>
  </definedNames>
  <calcPr calcId="191029"/>
</workbook>
</file>

<file path=xl/calcChain.xml><?xml version="1.0" encoding="utf-8"?>
<calcChain xmlns="http://schemas.openxmlformats.org/spreadsheetml/2006/main">
  <c r="H209" i="18" l="1"/>
  <c r="H204" i="17"/>
  <c r="J37" i="22"/>
  <c r="J36" i="22"/>
  <c r="AY121" i="1" s="1"/>
  <c r="J35" i="22"/>
  <c r="AX121" i="1" s="1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8" i="22"/>
  <c r="BH148" i="22"/>
  <c r="BG148" i="22"/>
  <c r="BF148" i="22"/>
  <c r="T148" i="22"/>
  <c r="R148" i="22"/>
  <c r="P148" i="22"/>
  <c r="BI147" i="22"/>
  <c r="BH147" i="22"/>
  <c r="BG147" i="22"/>
  <c r="BF147" i="22"/>
  <c r="T147" i="22"/>
  <c r="R147" i="22"/>
  <c r="P147" i="22"/>
  <c r="BI145" i="22"/>
  <c r="BH145" i="22"/>
  <c r="BG145" i="22"/>
  <c r="BF145" i="22"/>
  <c r="T145" i="22"/>
  <c r="R145" i="22"/>
  <c r="P145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1" i="22"/>
  <c r="BH131" i="22"/>
  <c r="BG131" i="22"/>
  <c r="BF131" i="22"/>
  <c r="T131" i="22"/>
  <c r="R131" i="22"/>
  <c r="P131" i="22"/>
  <c r="BI129" i="22"/>
  <c r="BH129" i="22"/>
  <c r="BG129" i="22"/>
  <c r="BF129" i="22"/>
  <c r="T129" i="22"/>
  <c r="R129" i="22"/>
  <c r="P129" i="22"/>
  <c r="BI122" i="22"/>
  <c r="BH122" i="22"/>
  <c r="BG122" i="22"/>
  <c r="BF122" i="22"/>
  <c r="T122" i="22"/>
  <c r="R122" i="22"/>
  <c r="P122" i="22"/>
  <c r="J116" i="22"/>
  <c r="J115" i="22"/>
  <c r="F115" i="22"/>
  <c r="F113" i="22"/>
  <c r="E111" i="22"/>
  <c r="J92" i="22"/>
  <c r="J91" i="22"/>
  <c r="F91" i="22"/>
  <c r="F89" i="22"/>
  <c r="E87" i="22"/>
  <c r="J18" i="22"/>
  <c r="E18" i="22"/>
  <c r="F116" i="22" s="1"/>
  <c r="J17" i="22"/>
  <c r="J12" i="22"/>
  <c r="J89" i="22" s="1"/>
  <c r="E7" i="22"/>
  <c r="E109" i="22"/>
  <c r="J39" i="21"/>
  <c r="J38" i="21"/>
  <c r="AY120" i="1"/>
  <c r="J37" i="21"/>
  <c r="AX120" i="1"/>
  <c r="BI172" i="21"/>
  <c r="BH172" i="21"/>
  <c r="BG172" i="21"/>
  <c r="BF172" i="21"/>
  <c r="T172" i="21"/>
  <c r="T171" i="21"/>
  <c r="R172" i="21"/>
  <c r="R171" i="21"/>
  <c r="P172" i="21"/>
  <c r="P171" i="21"/>
  <c r="BI170" i="21"/>
  <c r="BH170" i="21"/>
  <c r="BG170" i="21"/>
  <c r="BF170" i="21"/>
  <c r="T170" i="21"/>
  <c r="R170" i="21"/>
  <c r="P170" i="21"/>
  <c r="BI168" i="21"/>
  <c r="BH168" i="21"/>
  <c r="BG168" i="21"/>
  <c r="BF168" i="21"/>
  <c r="T168" i="21"/>
  <c r="R168" i="21"/>
  <c r="P168" i="21"/>
  <c r="BI167" i="21"/>
  <c r="BH167" i="21"/>
  <c r="BG167" i="21"/>
  <c r="BF167" i="21"/>
  <c r="T167" i="21"/>
  <c r="R167" i="21"/>
  <c r="P167" i="21"/>
  <c r="BI166" i="21"/>
  <c r="BH166" i="21"/>
  <c r="BG166" i="21"/>
  <c r="BF166" i="21"/>
  <c r="T166" i="21"/>
  <c r="R166" i="21"/>
  <c r="P166" i="21"/>
  <c r="BI165" i="21"/>
  <c r="BH165" i="21"/>
  <c r="BG165" i="21"/>
  <c r="BF165" i="21"/>
  <c r="T165" i="21"/>
  <c r="R165" i="21"/>
  <c r="P165" i="21"/>
  <c r="BI164" i="21"/>
  <c r="BH164" i="21"/>
  <c r="BG164" i="21"/>
  <c r="BF164" i="21"/>
  <c r="T164" i="21"/>
  <c r="R164" i="21"/>
  <c r="P164" i="21"/>
  <c r="BI162" i="21"/>
  <c r="BH162" i="21"/>
  <c r="BG162" i="21"/>
  <c r="BF162" i="21"/>
  <c r="T162" i="21"/>
  <c r="R162" i="21"/>
  <c r="P162" i="21"/>
  <c r="BI161" i="21"/>
  <c r="BH161" i="21"/>
  <c r="BG161" i="21"/>
  <c r="BF161" i="21"/>
  <c r="T161" i="21"/>
  <c r="R161" i="21"/>
  <c r="P161" i="21"/>
  <c r="BI160" i="21"/>
  <c r="BH160" i="21"/>
  <c r="BG160" i="21"/>
  <c r="BF160" i="21"/>
  <c r="T160" i="21"/>
  <c r="R160" i="21"/>
  <c r="P160" i="21"/>
  <c r="BI159" i="21"/>
  <c r="BH159" i="21"/>
  <c r="BG159" i="21"/>
  <c r="BF159" i="21"/>
  <c r="T159" i="21"/>
  <c r="R159" i="21"/>
  <c r="P159" i="21"/>
  <c r="BI158" i="21"/>
  <c r="BH158" i="21"/>
  <c r="BG158" i="21"/>
  <c r="BF158" i="21"/>
  <c r="T158" i="21"/>
  <c r="R158" i="21"/>
  <c r="P158" i="21"/>
  <c r="BI157" i="21"/>
  <c r="BH157" i="21"/>
  <c r="BG157" i="21"/>
  <c r="BF157" i="21"/>
  <c r="T157" i="21"/>
  <c r="R157" i="21"/>
  <c r="P157" i="21"/>
  <c r="BI156" i="21"/>
  <c r="BH156" i="21"/>
  <c r="BG156" i="21"/>
  <c r="BF156" i="21"/>
  <c r="T156" i="21"/>
  <c r="R156" i="21"/>
  <c r="P156" i="21"/>
  <c r="BI155" i="21"/>
  <c r="BH155" i="21"/>
  <c r="BG155" i="21"/>
  <c r="BF155" i="21"/>
  <c r="T155" i="21"/>
  <c r="R155" i="21"/>
  <c r="P155" i="21"/>
  <c r="BI154" i="21"/>
  <c r="BH154" i="21"/>
  <c r="BG154" i="21"/>
  <c r="BF154" i="21"/>
  <c r="T154" i="21"/>
  <c r="R154" i="21"/>
  <c r="P154" i="21"/>
  <c r="BI151" i="21"/>
  <c r="BH151" i="21"/>
  <c r="BG151" i="21"/>
  <c r="BF151" i="21"/>
  <c r="T151" i="21"/>
  <c r="R151" i="21"/>
  <c r="P151" i="21"/>
  <c r="BI149" i="21"/>
  <c r="BH149" i="21"/>
  <c r="BG149" i="21"/>
  <c r="BF149" i="21"/>
  <c r="T149" i="21"/>
  <c r="R149" i="21"/>
  <c r="P149" i="21"/>
  <c r="BI147" i="21"/>
  <c r="BH147" i="21"/>
  <c r="BG147" i="21"/>
  <c r="BF147" i="21"/>
  <c r="T147" i="21"/>
  <c r="R147" i="21"/>
  <c r="P147" i="21"/>
  <c r="BI145" i="21"/>
  <c r="BH145" i="21"/>
  <c r="BG145" i="21"/>
  <c r="BF145" i="21"/>
  <c r="T145" i="21"/>
  <c r="R145" i="21"/>
  <c r="P145" i="21"/>
  <c r="BI140" i="21"/>
  <c r="BH140" i="21"/>
  <c r="BG140" i="21"/>
  <c r="BF140" i="21"/>
  <c r="T140" i="21"/>
  <c r="R140" i="21"/>
  <c r="P140" i="21"/>
  <c r="BI138" i="21"/>
  <c r="BH138" i="21"/>
  <c r="BG138" i="21"/>
  <c r="BF138" i="21"/>
  <c r="T138" i="21"/>
  <c r="R138" i="21"/>
  <c r="P138" i="21"/>
  <c r="BI136" i="21"/>
  <c r="BH136" i="21"/>
  <c r="BG136" i="21"/>
  <c r="BF136" i="21"/>
  <c r="T136" i="21"/>
  <c r="R136" i="21"/>
  <c r="P136" i="21"/>
  <c r="BI134" i="21"/>
  <c r="BH134" i="21"/>
  <c r="BG134" i="21"/>
  <c r="BF134" i="21"/>
  <c r="T134" i="21"/>
  <c r="R134" i="21"/>
  <c r="P134" i="21"/>
  <c r="BI132" i="21"/>
  <c r="BH132" i="21"/>
  <c r="BG132" i="21"/>
  <c r="BF132" i="21"/>
  <c r="T132" i="21"/>
  <c r="R132" i="21"/>
  <c r="P132" i="21"/>
  <c r="BI128" i="21"/>
  <c r="BH128" i="21"/>
  <c r="BG128" i="21"/>
  <c r="BF128" i="21"/>
  <c r="T128" i="21"/>
  <c r="R128" i="21"/>
  <c r="P128" i="21"/>
  <c r="J122" i="21"/>
  <c r="J121" i="21"/>
  <c r="F121" i="21"/>
  <c r="F119" i="21"/>
  <c r="E117" i="21"/>
  <c r="J94" i="21"/>
  <c r="J93" i="21"/>
  <c r="F93" i="21"/>
  <c r="F91" i="21"/>
  <c r="E89" i="21"/>
  <c r="J20" i="21"/>
  <c r="E20" i="21"/>
  <c r="F94" i="21"/>
  <c r="J19" i="21"/>
  <c r="J14" i="21"/>
  <c r="J119" i="21"/>
  <c r="E7" i="21"/>
  <c r="E113" i="21" s="1"/>
  <c r="J39" i="20"/>
  <c r="J38" i="20"/>
  <c r="AY119" i="1" s="1"/>
  <c r="J37" i="20"/>
  <c r="AX119" i="1"/>
  <c r="BI181" i="20"/>
  <c r="BH181" i="20"/>
  <c r="BG181" i="20"/>
  <c r="BF181" i="20"/>
  <c r="T181" i="20"/>
  <c r="T180" i="20"/>
  <c r="R181" i="20"/>
  <c r="R180" i="20"/>
  <c r="P181" i="20"/>
  <c r="P180" i="20" s="1"/>
  <c r="BI179" i="20"/>
  <c r="BH179" i="20"/>
  <c r="BG179" i="20"/>
  <c r="BF179" i="20"/>
  <c r="T179" i="20"/>
  <c r="R179" i="20"/>
  <c r="P179" i="20"/>
  <c r="BI178" i="20"/>
  <c r="BH178" i="20"/>
  <c r="BG178" i="20"/>
  <c r="BF178" i="20"/>
  <c r="T178" i="20"/>
  <c r="R178" i="20"/>
  <c r="P178" i="20"/>
  <c r="BI177" i="20"/>
  <c r="BH177" i="20"/>
  <c r="BG177" i="20"/>
  <c r="BF177" i="20"/>
  <c r="T177" i="20"/>
  <c r="R177" i="20"/>
  <c r="P177" i="20"/>
  <c r="BI176" i="20"/>
  <c r="BH176" i="20"/>
  <c r="BG176" i="20"/>
  <c r="BF176" i="20"/>
  <c r="T176" i="20"/>
  <c r="R176" i="20"/>
  <c r="P176" i="20"/>
  <c r="BI175" i="20"/>
  <c r="BH175" i="20"/>
  <c r="BG175" i="20"/>
  <c r="BF175" i="20"/>
  <c r="T175" i="20"/>
  <c r="R175" i="20"/>
  <c r="P175" i="20"/>
  <c r="BI172" i="20"/>
  <c r="BH172" i="20"/>
  <c r="BG172" i="20"/>
  <c r="BF172" i="20"/>
  <c r="T172" i="20"/>
  <c r="R172" i="20"/>
  <c r="P172" i="20"/>
  <c r="BI170" i="20"/>
  <c r="BH170" i="20"/>
  <c r="BG170" i="20"/>
  <c r="BF170" i="20"/>
  <c r="T170" i="20"/>
  <c r="R170" i="20"/>
  <c r="P170" i="20"/>
  <c r="BI167" i="20"/>
  <c r="BH167" i="20"/>
  <c r="BG167" i="20"/>
  <c r="BF167" i="20"/>
  <c r="T167" i="20"/>
  <c r="R167" i="20"/>
  <c r="P167" i="20"/>
  <c r="BI165" i="20"/>
  <c r="BH165" i="20"/>
  <c r="BG165" i="20"/>
  <c r="BF165" i="20"/>
  <c r="T165" i="20"/>
  <c r="R165" i="20"/>
  <c r="P165" i="20"/>
  <c r="BI162" i="20"/>
  <c r="BH162" i="20"/>
  <c r="BG162" i="20"/>
  <c r="BF162" i="20"/>
  <c r="T162" i="20"/>
  <c r="R162" i="20"/>
  <c r="P162" i="20"/>
  <c r="BI160" i="20"/>
  <c r="BH160" i="20"/>
  <c r="BG160" i="20"/>
  <c r="BF160" i="20"/>
  <c r="T160" i="20"/>
  <c r="R160" i="20"/>
  <c r="P160" i="20"/>
  <c r="BI156" i="20"/>
  <c r="BH156" i="20"/>
  <c r="BG156" i="20"/>
  <c r="BF156" i="20"/>
  <c r="T156" i="20"/>
  <c r="R156" i="20"/>
  <c r="P156" i="20"/>
  <c r="BI154" i="20"/>
  <c r="BH154" i="20"/>
  <c r="BG154" i="20"/>
  <c r="BF154" i="20"/>
  <c r="T154" i="20"/>
  <c r="R154" i="20"/>
  <c r="P154" i="20"/>
  <c r="BI149" i="20"/>
  <c r="BH149" i="20"/>
  <c r="BG149" i="20"/>
  <c r="BF149" i="20"/>
  <c r="T149" i="20"/>
  <c r="R149" i="20"/>
  <c r="P149" i="20"/>
  <c r="BI148" i="20"/>
  <c r="BH148" i="20"/>
  <c r="BG148" i="20"/>
  <c r="BF148" i="20"/>
  <c r="T148" i="20"/>
  <c r="R148" i="20"/>
  <c r="P148" i="20"/>
  <c r="BI146" i="20"/>
  <c r="BH146" i="20"/>
  <c r="BG146" i="20"/>
  <c r="BF146" i="20"/>
  <c r="T146" i="20"/>
  <c r="R146" i="20"/>
  <c r="P146" i="20"/>
  <c r="BI143" i="20"/>
  <c r="BH143" i="20"/>
  <c r="BG143" i="20"/>
  <c r="BF143" i="20"/>
  <c r="T143" i="20"/>
  <c r="R143" i="20"/>
  <c r="P143" i="20"/>
  <c r="BI141" i="20"/>
  <c r="BH141" i="20"/>
  <c r="BG141" i="20"/>
  <c r="BF141" i="20"/>
  <c r="T141" i="20"/>
  <c r="R141" i="20"/>
  <c r="P141" i="20"/>
  <c r="BI140" i="20"/>
  <c r="BH140" i="20"/>
  <c r="BG140" i="20"/>
  <c r="BF140" i="20"/>
  <c r="T140" i="20"/>
  <c r="R140" i="20"/>
  <c r="P140" i="20"/>
  <c r="BI139" i="20"/>
  <c r="BH139" i="20"/>
  <c r="BG139" i="20"/>
  <c r="BF139" i="20"/>
  <c r="T139" i="20"/>
  <c r="R139" i="20"/>
  <c r="P139" i="20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1" i="20"/>
  <c r="BH131" i="20"/>
  <c r="BG131" i="20"/>
  <c r="BF131" i="20"/>
  <c r="T131" i="20"/>
  <c r="R131" i="20"/>
  <c r="P131" i="20"/>
  <c r="BI129" i="20"/>
  <c r="BH129" i="20"/>
  <c r="BG129" i="20"/>
  <c r="BF129" i="20"/>
  <c r="T129" i="20"/>
  <c r="R129" i="20"/>
  <c r="P129" i="20"/>
  <c r="J123" i="20"/>
  <c r="J122" i="20"/>
  <c r="F122" i="20"/>
  <c r="F120" i="20"/>
  <c r="E118" i="20"/>
  <c r="J94" i="20"/>
  <c r="J93" i="20"/>
  <c r="F93" i="20"/>
  <c r="F91" i="20"/>
  <c r="E89" i="20"/>
  <c r="J20" i="20"/>
  <c r="E20" i="20"/>
  <c r="F123" i="20"/>
  <c r="J19" i="20"/>
  <c r="J14" i="20"/>
  <c r="J91" i="20" s="1"/>
  <c r="E7" i="20"/>
  <c r="E85" i="20" s="1"/>
  <c r="J39" i="19"/>
  <c r="J38" i="19"/>
  <c r="AY118" i="1"/>
  <c r="J37" i="19"/>
  <c r="AX118" i="1"/>
  <c r="BI157" i="19"/>
  <c r="BH157" i="19"/>
  <c r="BG157" i="19"/>
  <c r="BF157" i="19"/>
  <c r="T157" i="19"/>
  <c r="T156" i="19" s="1"/>
  <c r="R157" i="19"/>
  <c r="R156" i="19"/>
  <c r="P157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48" i="19"/>
  <c r="BH148" i="19"/>
  <c r="BG148" i="19"/>
  <c r="BF148" i="19"/>
  <c r="T148" i="19"/>
  <c r="T147" i="19"/>
  <c r="R148" i="19"/>
  <c r="R147" i="19"/>
  <c r="P148" i="19"/>
  <c r="P147" i="19"/>
  <c r="BI144" i="19"/>
  <c r="BH144" i="19"/>
  <c r="BG144" i="19"/>
  <c r="BF144" i="19"/>
  <c r="T144" i="19"/>
  <c r="R144" i="19"/>
  <c r="P144" i="19"/>
  <c r="BI142" i="19"/>
  <c r="BH142" i="19"/>
  <c r="BG142" i="19"/>
  <c r="BF142" i="19"/>
  <c r="T142" i="19"/>
  <c r="R142" i="19"/>
  <c r="P142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7" i="19"/>
  <c r="BH137" i="19"/>
  <c r="BG137" i="19"/>
  <c r="BF137" i="19"/>
  <c r="T137" i="19"/>
  <c r="R137" i="19"/>
  <c r="P137" i="19"/>
  <c r="BI135" i="19"/>
  <c r="BH135" i="19"/>
  <c r="BG135" i="19"/>
  <c r="BF135" i="19"/>
  <c r="T135" i="19"/>
  <c r="R135" i="19"/>
  <c r="P135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0" i="19"/>
  <c r="BH130" i="19"/>
  <c r="BG130" i="19"/>
  <c r="BF130" i="19"/>
  <c r="T130" i="19"/>
  <c r="R130" i="19"/>
  <c r="P130" i="19"/>
  <c r="BI128" i="19"/>
  <c r="BH128" i="19"/>
  <c r="BG128" i="19"/>
  <c r="BF128" i="19"/>
  <c r="T128" i="19"/>
  <c r="R128" i="19"/>
  <c r="P128" i="19"/>
  <c r="J122" i="19"/>
  <c r="J121" i="19"/>
  <c r="F121" i="19"/>
  <c r="F119" i="19"/>
  <c r="E117" i="19"/>
  <c r="J94" i="19"/>
  <c r="J93" i="19"/>
  <c r="F93" i="19"/>
  <c r="F91" i="19"/>
  <c r="E89" i="19"/>
  <c r="J20" i="19"/>
  <c r="E20" i="19"/>
  <c r="F94" i="19"/>
  <c r="J19" i="19"/>
  <c r="J14" i="19"/>
  <c r="J119" i="19"/>
  <c r="E7" i="19"/>
  <c r="E113" i="19"/>
  <c r="J39" i="18"/>
  <c r="J38" i="18"/>
  <c r="AY116" i="1" s="1"/>
  <c r="J37" i="18"/>
  <c r="AX116" i="1" s="1"/>
  <c r="BI209" i="18"/>
  <c r="BH209" i="18"/>
  <c r="BG209" i="18"/>
  <c r="BF209" i="18"/>
  <c r="T209" i="18"/>
  <c r="R209" i="18"/>
  <c r="P209" i="18"/>
  <c r="BI208" i="18"/>
  <c r="BH208" i="18"/>
  <c r="BG208" i="18"/>
  <c r="BF208" i="18"/>
  <c r="T208" i="18"/>
  <c r="R208" i="18"/>
  <c r="P208" i="18"/>
  <c r="BI205" i="18"/>
  <c r="BH205" i="18"/>
  <c r="BG205" i="18"/>
  <c r="BF205" i="18"/>
  <c r="T205" i="18"/>
  <c r="T204" i="18" s="1"/>
  <c r="R205" i="18"/>
  <c r="R204" i="18" s="1"/>
  <c r="P205" i="18"/>
  <c r="P204" i="18" s="1"/>
  <c r="BI203" i="18"/>
  <c r="BH203" i="18"/>
  <c r="BG203" i="18"/>
  <c r="BF203" i="18"/>
  <c r="T203" i="18"/>
  <c r="R203" i="18"/>
  <c r="P203" i="18"/>
  <c r="BI202" i="18"/>
  <c r="BH202" i="18"/>
  <c r="BG202" i="18"/>
  <c r="BF202" i="18"/>
  <c r="T202" i="18"/>
  <c r="R202" i="18"/>
  <c r="P202" i="18"/>
  <c r="BI200" i="18"/>
  <c r="BH200" i="18"/>
  <c r="BG200" i="18"/>
  <c r="BF200" i="18"/>
  <c r="T200" i="18"/>
  <c r="R200" i="18"/>
  <c r="P200" i="18"/>
  <c r="BI199" i="18"/>
  <c r="BH199" i="18"/>
  <c r="BG199" i="18"/>
  <c r="BF199" i="18"/>
  <c r="T199" i="18"/>
  <c r="R199" i="18"/>
  <c r="P199" i="18"/>
  <c r="BI196" i="18"/>
  <c r="BH196" i="18"/>
  <c r="BG196" i="18"/>
  <c r="BF196" i="18"/>
  <c r="T196" i="18"/>
  <c r="R196" i="18"/>
  <c r="P196" i="18"/>
  <c r="BI194" i="18"/>
  <c r="BH194" i="18"/>
  <c r="BG194" i="18"/>
  <c r="BF194" i="18"/>
  <c r="T194" i="18"/>
  <c r="R194" i="18"/>
  <c r="P194" i="18"/>
  <c r="BI192" i="18"/>
  <c r="BH192" i="18"/>
  <c r="BG192" i="18"/>
  <c r="BF192" i="18"/>
  <c r="T192" i="18"/>
  <c r="R192" i="18"/>
  <c r="P192" i="18"/>
  <c r="BI191" i="18"/>
  <c r="BH191" i="18"/>
  <c r="BG191" i="18"/>
  <c r="BF191" i="18"/>
  <c r="T191" i="18"/>
  <c r="R191" i="18"/>
  <c r="P191" i="18"/>
  <c r="BI190" i="18"/>
  <c r="BH190" i="18"/>
  <c r="BG190" i="18"/>
  <c r="BF190" i="18"/>
  <c r="T190" i="18"/>
  <c r="R190" i="18"/>
  <c r="P190" i="18"/>
  <c r="BI189" i="18"/>
  <c r="BH189" i="18"/>
  <c r="BG189" i="18"/>
  <c r="BF189" i="18"/>
  <c r="T189" i="18"/>
  <c r="R189" i="18"/>
  <c r="P189" i="18"/>
  <c r="BI187" i="18"/>
  <c r="BH187" i="18"/>
  <c r="BG187" i="18"/>
  <c r="BF187" i="18"/>
  <c r="T187" i="18"/>
  <c r="R187" i="18"/>
  <c r="P187" i="18"/>
  <c r="BI186" i="18"/>
  <c r="BH186" i="18"/>
  <c r="BG186" i="18"/>
  <c r="BF186" i="18"/>
  <c r="T186" i="18"/>
  <c r="R186" i="18"/>
  <c r="P186" i="18"/>
  <c r="BI185" i="18"/>
  <c r="BH185" i="18"/>
  <c r="BG185" i="18"/>
  <c r="BF185" i="18"/>
  <c r="T185" i="18"/>
  <c r="R185" i="18"/>
  <c r="P185" i="18"/>
  <c r="BI183" i="18"/>
  <c r="BH183" i="18"/>
  <c r="BG183" i="18"/>
  <c r="BF183" i="18"/>
  <c r="T183" i="18"/>
  <c r="R183" i="18"/>
  <c r="P183" i="18"/>
  <c r="BI181" i="18"/>
  <c r="BH181" i="18"/>
  <c r="BG181" i="18"/>
  <c r="BF181" i="18"/>
  <c r="T181" i="18"/>
  <c r="R181" i="18"/>
  <c r="P181" i="18"/>
  <c r="BI180" i="18"/>
  <c r="BH180" i="18"/>
  <c r="BG180" i="18"/>
  <c r="BF180" i="18"/>
  <c r="T180" i="18"/>
  <c r="R180" i="18"/>
  <c r="P180" i="18"/>
  <c r="BI176" i="18"/>
  <c r="BH176" i="18"/>
  <c r="BG176" i="18"/>
  <c r="BF176" i="18"/>
  <c r="T176" i="18"/>
  <c r="R176" i="18"/>
  <c r="P176" i="18"/>
  <c r="BI175" i="18"/>
  <c r="BH175" i="18"/>
  <c r="BG175" i="18"/>
  <c r="BF175" i="18"/>
  <c r="T175" i="18"/>
  <c r="R175" i="18"/>
  <c r="P175" i="18"/>
  <c r="BI174" i="18"/>
  <c r="BH174" i="18"/>
  <c r="BG174" i="18"/>
  <c r="BF174" i="18"/>
  <c r="T174" i="18"/>
  <c r="R174" i="18"/>
  <c r="P174" i="18"/>
  <c r="BI173" i="18"/>
  <c r="BH173" i="18"/>
  <c r="BG173" i="18"/>
  <c r="BF173" i="18"/>
  <c r="T173" i="18"/>
  <c r="R173" i="18"/>
  <c r="P173" i="18"/>
  <c r="BI172" i="18"/>
  <c r="BH172" i="18"/>
  <c r="BG172" i="18"/>
  <c r="BF172" i="18"/>
  <c r="T172" i="18"/>
  <c r="R172" i="18"/>
  <c r="P172" i="18"/>
  <c r="BI171" i="18"/>
  <c r="BH171" i="18"/>
  <c r="BG171" i="18"/>
  <c r="BF171" i="18"/>
  <c r="T171" i="18"/>
  <c r="R171" i="18"/>
  <c r="P171" i="18"/>
  <c r="BI170" i="18"/>
  <c r="BH170" i="18"/>
  <c r="BG170" i="18"/>
  <c r="BF170" i="18"/>
  <c r="T170" i="18"/>
  <c r="R170" i="18"/>
  <c r="P170" i="18"/>
  <c r="BI169" i="18"/>
  <c r="BH169" i="18"/>
  <c r="BG169" i="18"/>
  <c r="BF169" i="18"/>
  <c r="T169" i="18"/>
  <c r="R169" i="18"/>
  <c r="P169" i="18"/>
  <c r="BI167" i="18"/>
  <c r="BH167" i="18"/>
  <c r="BG167" i="18"/>
  <c r="BF167" i="18"/>
  <c r="T167" i="18"/>
  <c r="R167" i="18"/>
  <c r="P167" i="18"/>
  <c r="BI166" i="18"/>
  <c r="BH166" i="18"/>
  <c r="BG166" i="18"/>
  <c r="BF166" i="18"/>
  <c r="T166" i="18"/>
  <c r="R166" i="18"/>
  <c r="P166" i="18"/>
  <c r="BI165" i="18"/>
  <c r="BH165" i="18"/>
  <c r="BG165" i="18"/>
  <c r="BF165" i="18"/>
  <c r="T165" i="18"/>
  <c r="R165" i="18"/>
  <c r="P165" i="18"/>
  <c r="BI162" i="18"/>
  <c r="BH162" i="18"/>
  <c r="BG162" i="18"/>
  <c r="BF162" i="18"/>
  <c r="T162" i="18"/>
  <c r="T161" i="18"/>
  <c r="R162" i="18"/>
  <c r="R161" i="18"/>
  <c r="P162" i="18"/>
  <c r="P161" i="18"/>
  <c r="BI160" i="18"/>
  <c r="BH160" i="18"/>
  <c r="BG160" i="18"/>
  <c r="BF160" i="18"/>
  <c r="T160" i="18"/>
  <c r="R160" i="18"/>
  <c r="P160" i="18"/>
  <c r="BI157" i="18"/>
  <c r="BH157" i="18"/>
  <c r="BG157" i="18"/>
  <c r="BF157" i="18"/>
  <c r="T157" i="18"/>
  <c r="R157" i="18"/>
  <c r="P157" i="18"/>
  <c r="BI155" i="18"/>
  <c r="BH155" i="18"/>
  <c r="BG155" i="18"/>
  <c r="BF155" i="18"/>
  <c r="T155" i="18"/>
  <c r="R155" i="18"/>
  <c r="P155" i="18"/>
  <c r="BI153" i="18"/>
  <c r="BH153" i="18"/>
  <c r="BG153" i="18"/>
  <c r="BF153" i="18"/>
  <c r="T153" i="18"/>
  <c r="R153" i="18"/>
  <c r="P153" i="18"/>
  <c r="BI152" i="18"/>
  <c r="BH152" i="18"/>
  <c r="BG152" i="18"/>
  <c r="BF152" i="18"/>
  <c r="T152" i="18"/>
  <c r="R152" i="18"/>
  <c r="P152" i="18"/>
  <c r="BI150" i="18"/>
  <c r="BH150" i="18"/>
  <c r="BG150" i="18"/>
  <c r="BF150" i="18"/>
  <c r="T150" i="18"/>
  <c r="R150" i="18"/>
  <c r="P150" i="18"/>
  <c r="BI148" i="18"/>
  <c r="BH148" i="18"/>
  <c r="BG148" i="18"/>
  <c r="BF148" i="18"/>
  <c r="T148" i="18"/>
  <c r="R148" i="18"/>
  <c r="P148" i="18"/>
  <c r="BI146" i="18"/>
  <c r="BH146" i="18"/>
  <c r="BG146" i="18"/>
  <c r="BF146" i="18"/>
  <c r="T146" i="18"/>
  <c r="R146" i="18"/>
  <c r="P146" i="18"/>
  <c r="BI145" i="18"/>
  <c r="BH145" i="18"/>
  <c r="BG145" i="18"/>
  <c r="BF145" i="18"/>
  <c r="T145" i="18"/>
  <c r="R145" i="18"/>
  <c r="P145" i="18"/>
  <c r="BI144" i="18"/>
  <c r="BH144" i="18"/>
  <c r="BG144" i="18"/>
  <c r="BF144" i="18"/>
  <c r="T144" i="18"/>
  <c r="R144" i="18"/>
  <c r="P144" i="18"/>
  <c r="BI142" i="18"/>
  <c r="BH142" i="18"/>
  <c r="BG142" i="18"/>
  <c r="BF142" i="18"/>
  <c r="T142" i="18"/>
  <c r="R142" i="18"/>
  <c r="P142" i="18"/>
  <c r="BI141" i="18"/>
  <c r="BH141" i="18"/>
  <c r="BG141" i="18"/>
  <c r="BF141" i="18"/>
  <c r="T141" i="18"/>
  <c r="R141" i="18"/>
  <c r="P141" i="18"/>
  <c r="BI139" i="18"/>
  <c r="BH139" i="18"/>
  <c r="BG139" i="18"/>
  <c r="BF139" i="18"/>
  <c r="T139" i="18"/>
  <c r="R139" i="18"/>
  <c r="P139" i="18"/>
  <c r="BI138" i="18"/>
  <c r="BH138" i="18"/>
  <c r="BG138" i="18"/>
  <c r="BF138" i="18"/>
  <c r="T138" i="18"/>
  <c r="R138" i="18"/>
  <c r="P138" i="18"/>
  <c r="BI136" i="18"/>
  <c r="BH136" i="18"/>
  <c r="BG136" i="18"/>
  <c r="BF136" i="18"/>
  <c r="T136" i="18"/>
  <c r="R136" i="18"/>
  <c r="P136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J127" i="18"/>
  <c r="J126" i="18"/>
  <c r="F126" i="18"/>
  <c r="F124" i="18"/>
  <c r="E122" i="18"/>
  <c r="J94" i="18"/>
  <c r="J93" i="18"/>
  <c r="F93" i="18"/>
  <c r="F91" i="18"/>
  <c r="E89" i="18"/>
  <c r="J20" i="18"/>
  <c r="E20" i="18"/>
  <c r="F127" i="18"/>
  <c r="J19" i="18"/>
  <c r="J14" i="18"/>
  <c r="J124" i="18" s="1"/>
  <c r="E7" i="18"/>
  <c r="E118" i="18" s="1"/>
  <c r="J39" i="17"/>
  <c r="J38" i="17"/>
  <c r="AY115" i="1"/>
  <c r="J37" i="17"/>
  <c r="AX115" i="1"/>
  <c r="BI206" i="17"/>
  <c r="BH206" i="17"/>
  <c r="BG206" i="17"/>
  <c r="BF206" i="17"/>
  <c r="T206" i="17"/>
  <c r="T205" i="17"/>
  <c r="R206" i="17"/>
  <c r="R205" i="17"/>
  <c r="P206" i="17"/>
  <c r="P205" i="17"/>
  <c r="BI204" i="17"/>
  <c r="BH204" i="17"/>
  <c r="BG204" i="17"/>
  <c r="BF204" i="17"/>
  <c r="T204" i="17"/>
  <c r="R204" i="17"/>
  <c r="P204" i="17"/>
  <c r="BI203" i="17"/>
  <c r="BH203" i="17"/>
  <c r="BG203" i="17"/>
  <c r="BF203" i="17"/>
  <c r="T203" i="17"/>
  <c r="R203" i="17"/>
  <c r="P203" i="17"/>
  <c r="BI200" i="17"/>
  <c r="BH200" i="17"/>
  <c r="BG200" i="17"/>
  <c r="BF200" i="17"/>
  <c r="T200" i="17"/>
  <c r="T199" i="17"/>
  <c r="R200" i="17"/>
  <c r="R199" i="17"/>
  <c r="P200" i="17"/>
  <c r="P199" i="17"/>
  <c r="BI198" i="17"/>
  <c r="BH198" i="17"/>
  <c r="BG198" i="17"/>
  <c r="BF198" i="17"/>
  <c r="T198" i="17"/>
  <c r="R198" i="17"/>
  <c r="P198" i="17"/>
  <c r="BI197" i="17"/>
  <c r="BH197" i="17"/>
  <c r="BG197" i="17"/>
  <c r="BF197" i="17"/>
  <c r="T197" i="17"/>
  <c r="R197" i="17"/>
  <c r="P197" i="17"/>
  <c r="BI195" i="17"/>
  <c r="BH195" i="17"/>
  <c r="BG195" i="17"/>
  <c r="BF195" i="17"/>
  <c r="T195" i="17"/>
  <c r="R195" i="17"/>
  <c r="P195" i="17"/>
  <c r="BI194" i="17"/>
  <c r="BH194" i="17"/>
  <c r="BG194" i="17"/>
  <c r="BF194" i="17"/>
  <c r="T194" i="17"/>
  <c r="R194" i="17"/>
  <c r="P194" i="17"/>
  <c r="BI193" i="17"/>
  <c r="BH193" i="17"/>
  <c r="BG193" i="17"/>
  <c r="BF193" i="17"/>
  <c r="T193" i="17"/>
  <c r="R193" i="17"/>
  <c r="P193" i="17"/>
  <c r="BI192" i="17"/>
  <c r="BH192" i="17"/>
  <c r="BG192" i="17"/>
  <c r="BF192" i="17"/>
  <c r="T192" i="17"/>
  <c r="R192" i="17"/>
  <c r="P192" i="17"/>
  <c r="BI190" i="17"/>
  <c r="BH190" i="17"/>
  <c r="BG190" i="17"/>
  <c r="BF190" i="17"/>
  <c r="T190" i="17"/>
  <c r="R190" i="17"/>
  <c r="P190" i="17"/>
  <c r="BI189" i="17"/>
  <c r="BH189" i="17"/>
  <c r="BG189" i="17"/>
  <c r="BF189" i="17"/>
  <c r="T189" i="17"/>
  <c r="R189" i="17"/>
  <c r="P189" i="17"/>
  <c r="BI188" i="17"/>
  <c r="BH188" i="17"/>
  <c r="BG188" i="17"/>
  <c r="BF188" i="17"/>
  <c r="T188" i="17"/>
  <c r="R188" i="17"/>
  <c r="P188" i="17"/>
  <c r="BI187" i="17"/>
  <c r="BH187" i="17"/>
  <c r="BG187" i="17"/>
  <c r="BF187" i="17"/>
  <c r="T187" i="17"/>
  <c r="R187" i="17"/>
  <c r="P187" i="17"/>
  <c r="BI186" i="17"/>
  <c r="BH186" i="17"/>
  <c r="BG186" i="17"/>
  <c r="BF186" i="17"/>
  <c r="T186" i="17"/>
  <c r="R186" i="17"/>
  <c r="P186" i="17"/>
  <c r="BI185" i="17"/>
  <c r="BH185" i="17"/>
  <c r="BG185" i="17"/>
  <c r="BF185" i="17"/>
  <c r="T185" i="17"/>
  <c r="R185" i="17"/>
  <c r="P185" i="17"/>
  <c r="BI184" i="17"/>
  <c r="BH184" i="17"/>
  <c r="BG184" i="17"/>
  <c r="BF184" i="17"/>
  <c r="T184" i="17"/>
  <c r="R184" i="17"/>
  <c r="P184" i="17"/>
  <c r="BI183" i="17"/>
  <c r="BH183" i="17"/>
  <c r="BG183" i="17"/>
  <c r="BF183" i="17"/>
  <c r="T183" i="17"/>
  <c r="R183" i="17"/>
  <c r="P183" i="17"/>
  <c r="BI182" i="17"/>
  <c r="BH182" i="17"/>
  <c r="BG182" i="17"/>
  <c r="BF182" i="17"/>
  <c r="T182" i="17"/>
  <c r="R182" i="17"/>
  <c r="P182" i="17"/>
  <c r="BI181" i="17"/>
  <c r="BH181" i="17"/>
  <c r="BG181" i="17"/>
  <c r="BF181" i="17"/>
  <c r="T181" i="17"/>
  <c r="R181" i="17"/>
  <c r="P181" i="17"/>
  <c r="BI180" i="17"/>
  <c r="BH180" i="17"/>
  <c r="BG180" i="17"/>
  <c r="BF180" i="17"/>
  <c r="T180" i="17"/>
  <c r="R180" i="17"/>
  <c r="P180" i="17"/>
  <c r="BI179" i="17"/>
  <c r="BH179" i="17"/>
  <c r="BG179" i="17"/>
  <c r="BF179" i="17"/>
  <c r="T179" i="17"/>
  <c r="R179" i="17"/>
  <c r="P179" i="17"/>
  <c r="BI178" i="17"/>
  <c r="BH178" i="17"/>
  <c r="BG178" i="17"/>
  <c r="BF178" i="17"/>
  <c r="T178" i="17"/>
  <c r="R178" i="17"/>
  <c r="P178" i="17"/>
  <c r="BI177" i="17"/>
  <c r="BH177" i="17"/>
  <c r="BG177" i="17"/>
  <c r="BF177" i="17"/>
  <c r="T177" i="17"/>
  <c r="R177" i="17"/>
  <c r="P177" i="17"/>
  <c r="BI176" i="17"/>
  <c r="BH176" i="17"/>
  <c r="BG176" i="17"/>
  <c r="BF176" i="17"/>
  <c r="T176" i="17"/>
  <c r="R176" i="17"/>
  <c r="P176" i="17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0" i="17"/>
  <c r="BH170" i="17"/>
  <c r="BG170" i="17"/>
  <c r="BF170" i="17"/>
  <c r="T170" i="17"/>
  <c r="R170" i="17"/>
  <c r="P170" i="17"/>
  <c r="BI167" i="17"/>
  <c r="BH167" i="17"/>
  <c r="BG167" i="17"/>
  <c r="BF167" i="17"/>
  <c r="T167" i="17"/>
  <c r="R167" i="17"/>
  <c r="P167" i="17"/>
  <c r="BI165" i="17"/>
  <c r="BH165" i="17"/>
  <c r="BG165" i="17"/>
  <c r="BF165" i="17"/>
  <c r="T165" i="17"/>
  <c r="R165" i="17"/>
  <c r="P165" i="17"/>
  <c r="BI162" i="17"/>
  <c r="BH162" i="17"/>
  <c r="BG162" i="17"/>
  <c r="BF162" i="17"/>
  <c r="T162" i="17"/>
  <c r="R162" i="17"/>
  <c r="P162" i="17"/>
  <c r="BI160" i="17"/>
  <c r="BH160" i="17"/>
  <c r="BG160" i="17"/>
  <c r="BF160" i="17"/>
  <c r="T160" i="17"/>
  <c r="R160" i="17"/>
  <c r="P160" i="17"/>
  <c r="BI158" i="17"/>
  <c r="BH158" i="17"/>
  <c r="BG158" i="17"/>
  <c r="BF158" i="17"/>
  <c r="T158" i="17"/>
  <c r="R158" i="17"/>
  <c r="P158" i="17"/>
  <c r="BI154" i="17"/>
  <c r="BH154" i="17"/>
  <c r="BG154" i="17"/>
  <c r="BF154" i="17"/>
  <c r="T154" i="17"/>
  <c r="R154" i="17"/>
  <c r="P154" i="17"/>
  <c r="BI152" i="17"/>
  <c r="BH152" i="17"/>
  <c r="BG152" i="17"/>
  <c r="BF152" i="17"/>
  <c r="T152" i="17"/>
  <c r="R152" i="17"/>
  <c r="P152" i="17"/>
  <c r="BI150" i="17"/>
  <c r="BH150" i="17"/>
  <c r="BG150" i="17"/>
  <c r="BF150" i="17"/>
  <c r="T150" i="17"/>
  <c r="R150" i="17"/>
  <c r="P150" i="17"/>
  <c r="BI148" i="17"/>
  <c r="BH148" i="17"/>
  <c r="BG148" i="17"/>
  <c r="BF148" i="17"/>
  <c r="T148" i="17"/>
  <c r="R148" i="17"/>
  <c r="P148" i="17"/>
  <c r="BI146" i="17"/>
  <c r="BH146" i="17"/>
  <c r="BG146" i="17"/>
  <c r="BF146" i="17"/>
  <c r="T146" i="17"/>
  <c r="R146" i="17"/>
  <c r="P146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2" i="17"/>
  <c r="BH132" i="17"/>
  <c r="BG132" i="17"/>
  <c r="BF132" i="17"/>
  <c r="T132" i="17"/>
  <c r="R132" i="17"/>
  <c r="P132" i="17"/>
  <c r="J126" i="17"/>
  <c r="J125" i="17"/>
  <c r="F125" i="17"/>
  <c r="F123" i="17"/>
  <c r="E121" i="17"/>
  <c r="J94" i="17"/>
  <c r="J93" i="17"/>
  <c r="F93" i="17"/>
  <c r="F91" i="17"/>
  <c r="E89" i="17"/>
  <c r="J20" i="17"/>
  <c r="E20" i="17"/>
  <c r="F94" i="17"/>
  <c r="J19" i="17"/>
  <c r="J14" i="17"/>
  <c r="J123" i="17" s="1"/>
  <c r="E7" i="17"/>
  <c r="E117" i="17" s="1"/>
  <c r="J39" i="16"/>
  <c r="J38" i="16"/>
  <c r="AY113" i="1"/>
  <c r="J37" i="16"/>
  <c r="AX113" i="1"/>
  <c r="BI220" i="16"/>
  <c r="BH220" i="16"/>
  <c r="BG220" i="16"/>
  <c r="BF220" i="16"/>
  <c r="T220" i="16"/>
  <c r="T219" i="16"/>
  <c r="R220" i="16"/>
  <c r="R219" i="16" s="1"/>
  <c r="P220" i="16"/>
  <c r="P219" i="16" s="1"/>
  <c r="BI217" i="16"/>
  <c r="BH217" i="16"/>
  <c r="BG217" i="16"/>
  <c r="BF217" i="16"/>
  <c r="T217" i="16"/>
  <c r="R217" i="16"/>
  <c r="P217" i="16"/>
  <c r="BI215" i="16"/>
  <c r="BH215" i="16"/>
  <c r="BG215" i="16"/>
  <c r="BF215" i="16"/>
  <c r="T215" i="16"/>
  <c r="R215" i="16"/>
  <c r="P215" i="16"/>
  <c r="BI214" i="16"/>
  <c r="BH214" i="16"/>
  <c r="BG214" i="16"/>
  <c r="BF214" i="16"/>
  <c r="T214" i="16"/>
  <c r="R214" i="16"/>
  <c r="P214" i="16"/>
  <c r="BI213" i="16"/>
  <c r="BH213" i="16"/>
  <c r="BG213" i="16"/>
  <c r="BF213" i="16"/>
  <c r="T213" i="16"/>
  <c r="R213" i="16"/>
  <c r="P213" i="16"/>
  <c r="BI209" i="16"/>
  <c r="BH209" i="16"/>
  <c r="BG209" i="16"/>
  <c r="BF209" i="16"/>
  <c r="T209" i="16"/>
  <c r="R209" i="16"/>
  <c r="P209" i="16"/>
  <c r="BI207" i="16"/>
  <c r="BH207" i="16"/>
  <c r="BG207" i="16"/>
  <c r="BF207" i="16"/>
  <c r="T207" i="16"/>
  <c r="R207" i="16"/>
  <c r="P207" i="16"/>
  <c r="BI205" i="16"/>
  <c r="BH205" i="16"/>
  <c r="BG205" i="16"/>
  <c r="BF205" i="16"/>
  <c r="T205" i="16"/>
  <c r="R205" i="16"/>
  <c r="P205" i="16"/>
  <c r="BI201" i="16"/>
  <c r="BH201" i="16"/>
  <c r="BG201" i="16"/>
  <c r="BF201" i="16"/>
  <c r="T201" i="16"/>
  <c r="R201" i="16"/>
  <c r="P201" i="16"/>
  <c r="BI200" i="16"/>
  <c r="BH200" i="16"/>
  <c r="BG200" i="16"/>
  <c r="BF200" i="16"/>
  <c r="T200" i="16"/>
  <c r="R200" i="16"/>
  <c r="P200" i="16"/>
  <c r="BI198" i="16"/>
  <c r="BH198" i="16"/>
  <c r="BG198" i="16"/>
  <c r="BF198" i="16"/>
  <c r="T198" i="16"/>
  <c r="R198" i="16"/>
  <c r="P198" i="16"/>
  <c r="BI197" i="16"/>
  <c r="BH197" i="16"/>
  <c r="BG197" i="16"/>
  <c r="BF197" i="16"/>
  <c r="T197" i="16"/>
  <c r="R197" i="16"/>
  <c r="P197" i="16"/>
  <c r="BI196" i="16"/>
  <c r="BH196" i="16"/>
  <c r="BG196" i="16"/>
  <c r="BF196" i="16"/>
  <c r="T196" i="16"/>
  <c r="R196" i="16"/>
  <c r="P196" i="16"/>
  <c r="BI195" i="16"/>
  <c r="BH195" i="16"/>
  <c r="BG195" i="16"/>
  <c r="BF195" i="16"/>
  <c r="T195" i="16"/>
  <c r="R195" i="16"/>
  <c r="P195" i="16"/>
  <c r="BI193" i="16"/>
  <c r="BH193" i="16"/>
  <c r="BG193" i="16"/>
  <c r="BF193" i="16"/>
  <c r="T193" i="16"/>
  <c r="R193" i="16"/>
  <c r="P193" i="16"/>
  <c r="BI192" i="16"/>
  <c r="BH192" i="16"/>
  <c r="BG192" i="16"/>
  <c r="BF192" i="16"/>
  <c r="T192" i="16"/>
  <c r="R192" i="16"/>
  <c r="P192" i="16"/>
  <c r="BI191" i="16"/>
  <c r="BH191" i="16"/>
  <c r="BG191" i="16"/>
  <c r="BF191" i="16"/>
  <c r="T191" i="16"/>
  <c r="R191" i="16"/>
  <c r="P191" i="16"/>
  <c r="BI190" i="16"/>
  <c r="BH190" i="16"/>
  <c r="BG190" i="16"/>
  <c r="BF190" i="16"/>
  <c r="T190" i="16"/>
  <c r="R190" i="16"/>
  <c r="P190" i="16"/>
  <c r="BI188" i="16"/>
  <c r="BH188" i="16"/>
  <c r="BG188" i="16"/>
  <c r="BF188" i="16"/>
  <c r="T188" i="16"/>
  <c r="R188" i="16"/>
  <c r="P188" i="16"/>
  <c r="BI186" i="16"/>
  <c r="BH186" i="16"/>
  <c r="BG186" i="16"/>
  <c r="BF186" i="16"/>
  <c r="T186" i="16"/>
  <c r="R186" i="16"/>
  <c r="P186" i="16"/>
  <c r="BI184" i="16"/>
  <c r="BH184" i="16"/>
  <c r="BG184" i="16"/>
  <c r="BF184" i="16"/>
  <c r="T184" i="16"/>
  <c r="R184" i="16"/>
  <c r="P184" i="16"/>
  <c r="BI183" i="16"/>
  <c r="BH183" i="16"/>
  <c r="BG183" i="16"/>
  <c r="BF183" i="16"/>
  <c r="T183" i="16"/>
  <c r="R183" i="16"/>
  <c r="P183" i="16"/>
  <c r="BI181" i="16"/>
  <c r="BH181" i="16"/>
  <c r="BG181" i="16"/>
  <c r="BF181" i="16"/>
  <c r="T181" i="16"/>
  <c r="R181" i="16"/>
  <c r="P181" i="16"/>
  <c r="BI180" i="16"/>
  <c r="BH180" i="16"/>
  <c r="BG180" i="16"/>
  <c r="BF180" i="16"/>
  <c r="T180" i="16"/>
  <c r="R180" i="16"/>
  <c r="P180" i="16"/>
  <c r="BI179" i="16"/>
  <c r="BH179" i="16"/>
  <c r="BG179" i="16"/>
  <c r="BF179" i="16"/>
  <c r="T179" i="16"/>
  <c r="R179" i="16"/>
  <c r="P179" i="16"/>
  <c r="BI177" i="16"/>
  <c r="BH177" i="16"/>
  <c r="BG177" i="16"/>
  <c r="BF177" i="16"/>
  <c r="T177" i="16"/>
  <c r="R177" i="16"/>
  <c r="P177" i="16"/>
  <c r="BI174" i="16"/>
  <c r="BH174" i="16"/>
  <c r="BG174" i="16"/>
  <c r="BF174" i="16"/>
  <c r="T174" i="16"/>
  <c r="R174" i="16"/>
  <c r="P174" i="16"/>
  <c r="BI173" i="16"/>
  <c r="BH173" i="16"/>
  <c r="BG173" i="16"/>
  <c r="BF173" i="16"/>
  <c r="T173" i="16"/>
  <c r="R173" i="16"/>
  <c r="P173" i="16"/>
  <c r="BI171" i="16"/>
  <c r="BH171" i="16"/>
  <c r="BG171" i="16"/>
  <c r="BF171" i="16"/>
  <c r="T171" i="16"/>
  <c r="R171" i="16"/>
  <c r="P171" i="16"/>
  <c r="BI169" i="16"/>
  <c r="BH169" i="16"/>
  <c r="BG169" i="16"/>
  <c r="BF169" i="16"/>
  <c r="T169" i="16"/>
  <c r="R169" i="16"/>
  <c r="P169" i="16"/>
  <c r="BI165" i="16"/>
  <c r="BH165" i="16"/>
  <c r="BG165" i="16"/>
  <c r="BF165" i="16"/>
  <c r="T165" i="16"/>
  <c r="R165" i="16"/>
  <c r="P165" i="16"/>
  <c r="BI164" i="16"/>
  <c r="BH164" i="16"/>
  <c r="BG164" i="16"/>
  <c r="BF164" i="16"/>
  <c r="T164" i="16"/>
  <c r="R164" i="16"/>
  <c r="P164" i="16"/>
  <c r="BI161" i="16"/>
  <c r="BH161" i="16"/>
  <c r="BG161" i="16"/>
  <c r="BF161" i="16"/>
  <c r="T161" i="16"/>
  <c r="T160" i="16" s="1"/>
  <c r="R161" i="16"/>
  <c r="R160" i="16" s="1"/>
  <c r="P161" i="16"/>
  <c r="P160" i="16" s="1"/>
  <c r="BI155" i="16"/>
  <c r="BH155" i="16"/>
  <c r="BG155" i="16"/>
  <c r="BF155" i="16"/>
  <c r="T155" i="16"/>
  <c r="R155" i="16"/>
  <c r="P155" i="16"/>
  <c r="BI153" i="16"/>
  <c r="BH153" i="16"/>
  <c r="BG153" i="16"/>
  <c r="BF153" i="16"/>
  <c r="T153" i="16"/>
  <c r="R153" i="16"/>
  <c r="P153" i="16"/>
  <c r="BI151" i="16"/>
  <c r="BH151" i="16"/>
  <c r="BG151" i="16"/>
  <c r="BF151" i="16"/>
  <c r="T151" i="16"/>
  <c r="R151" i="16"/>
  <c r="P151" i="16"/>
  <c r="BI147" i="16"/>
  <c r="BH147" i="16"/>
  <c r="BG147" i="16"/>
  <c r="BF147" i="16"/>
  <c r="T147" i="16"/>
  <c r="R147" i="16"/>
  <c r="P147" i="16"/>
  <c r="BI145" i="16"/>
  <c r="BH145" i="16"/>
  <c r="BG145" i="16"/>
  <c r="BF145" i="16"/>
  <c r="T145" i="16"/>
  <c r="R145" i="16"/>
  <c r="P145" i="16"/>
  <c r="BI143" i="16"/>
  <c r="BH143" i="16"/>
  <c r="BG143" i="16"/>
  <c r="BF143" i="16"/>
  <c r="T143" i="16"/>
  <c r="R143" i="16"/>
  <c r="P143" i="16"/>
  <c r="BI141" i="16"/>
  <c r="BH141" i="16"/>
  <c r="BG141" i="16"/>
  <c r="BF141" i="16"/>
  <c r="T141" i="16"/>
  <c r="R141" i="16"/>
  <c r="P141" i="16"/>
  <c r="BI139" i="16"/>
  <c r="BH139" i="16"/>
  <c r="BG139" i="16"/>
  <c r="BF139" i="16"/>
  <c r="T139" i="16"/>
  <c r="R139" i="16"/>
  <c r="P139" i="16"/>
  <c r="BI138" i="16"/>
  <c r="BH138" i="16"/>
  <c r="BG138" i="16"/>
  <c r="BF138" i="16"/>
  <c r="T138" i="16"/>
  <c r="R138" i="16"/>
  <c r="P138" i="16"/>
  <c r="BI136" i="16"/>
  <c r="BH136" i="16"/>
  <c r="BG136" i="16"/>
  <c r="BF136" i="16"/>
  <c r="T136" i="16"/>
  <c r="R136" i="16"/>
  <c r="P136" i="16"/>
  <c r="BI133" i="16"/>
  <c r="BH133" i="16"/>
  <c r="BG133" i="16"/>
  <c r="BF133" i="16"/>
  <c r="T133" i="16"/>
  <c r="R133" i="16"/>
  <c r="P133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J124" i="16"/>
  <c r="J123" i="16"/>
  <c r="F123" i="16"/>
  <c r="F121" i="16"/>
  <c r="E119" i="16"/>
  <c r="J94" i="16"/>
  <c r="J93" i="16"/>
  <c r="F93" i="16"/>
  <c r="F91" i="16"/>
  <c r="E89" i="16"/>
  <c r="J20" i="16"/>
  <c r="E20" i="16"/>
  <c r="F124" i="16" s="1"/>
  <c r="J19" i="16"/>
  <c r="J14" i="16"/>
  <c r="J121" i="16" s="1"/>
  <c r="E7" i="16"/>
  <c r="E85" i="16" s="1"/>
  <c r="J39" i="15"/>
  <c r="J38" i="15"/>
  <c r="AY112" i="1"/>
  <c r="J37" i="15"/>
  <c r="AX112" i="1"/>
  <c r="BI203" i="15"/>
  <c r="BH203" i="15"/>
  <c r="BG203" i="15"/>
  <c r="BF203" i="15"/>
  <c r="T203" i="15"/>
  <c r="R203" i="15"/>
  <c r="P203" i="15"/>
  <c r="BI202" i="15"/>
  <c r="BH202" i="15"/>
  <c r="BG202" i="15"/>
  <c r="BF202" i="15"/>
  <c r="T202" i="15"/>
  <c r="R202" i="15"/>
  <c r="P202" i="15"/>
  <c r="BI199" i="15"/>
  <c r="BH199" i="15"/>
  <c r="BG199" i="15"/>
  <c r="BF199" i="15"/>
  <c r="T199" i="15"/>
  <c r="T198" i="15" s="1"/>
  <c r="R199" i="15"/>
  <c r="R198" i="15"/>
  <c r="P199" i="15"/>
  <c r="P198" i="15"/>
  <c r="BI195" i="15"/>
  <c r="BH195" i="15"/>
  <c r="BG195" i="15"/>
  <c r="BF195" i="15"/>
  <c r="T195" i="15"/>
  <c r="R195" i="15"/>
  <c r="P195" i="15"/>
  <c r="BI194" i="15"/>
  <c r="BH194" i="15"/>
  <c r="BG194" i="15"/>
  <c r="BF194" i="15"/>
  <c r="T194" i="15"/>
  <c r="R194" i="15"/>
  <c r="P194" i="15"/>
  <c r="BI188" i="15"/>
  <c r="BH188" i="15"/>
  <c r="BG188" i="15"/>
  <c r="BF188" i="15"/>
  <c r="T188" i="15"/>
  <c r="R188" i="15"/>
  <c r="P188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2" i="15"/>
  <c r="BH182" i="15"/>
  <c r="BG182" i="15"/>
  <c r="BF182" i="15"/>
  <c r="T182" i="15"/>
  <c r="R182" i="15"/>
  <c r="P182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8" i="15"/>
  <c r="BH178" i="15"/>
  <c r="BG178" i="15"/>
  <c r="BF178" i="15"/>
  <c r="T178" i="15"/>
  <c r="R178" i="15"/>
  <c r="P178" i="15"/>
  <c r="BI175" i="15"/>
  <c r="BH175" i="15"/>
  <c r="BG175" i="15"/>
  <c r="BF175" i="15"/>
  <c r="T175" i="15"/>
  <c r="T174" i="15"/>
  <c r="R175" i="15"/>
  <c r="R174" i="15"/>
  <c r="P175" i="15"/>
  <c r="P174" i="15"/>
  <c r="BI171" i="15"/>
  <c r="BH171" i="15"/>
  <c r="BG171" i="15"/>
  <c r="BF171" i="15"/>
  <c r="T171" i="15"/>
  <c r="R171" i="15"/>
  <c r="P171" i="15"/>
  <c r="BI169" i="15"/>
  <c r="BH169" i="15"/>
  <c r="BG169" i="15"/>
  <c r="BF169" i="15"/>
  <c r="T169" i="15"/>
  <c r="R169" i="15"/>
  <c r="P169" i="15"/>
  <c r="BI168" i="15"/>
  <c r="BH168" i="15"/>
  <c r="BG168" i="15"/>
  <c r="BF168" i="15"/>
  <c r="T168" i="15"/>
  <c r="R168" i="15"/>
  <c r="P168" i="15"/>
  <c r="BI167" i="15"/>
  <c r="BH167" i="15"/>
  <c r="BG167" i="15"/>
  <c r="BF167" i="15"/>
  <c r="T167" i="15"/>
  <c r="R167" i="15"/>
  <c r="P167" i="15"/>
  <c r="BI164" i="15"/>
  <c r="BH164" i="15"/>
  <c r="BG164" i="15"/>
  <c r="BF164" i="15"/>
  <c r="T164" i="15"/>
  <c r="T163" i="15"/>
  <c r="R164" i="15"/>
  <c r="R163" i="15"/>
  <c r="P164" i="15"/>
  <c r="P163" i="15" s="1"/>
  <c r="BI161" i="15"/>
  <c r="BH161" i="15"/>
  <c r="BG161" i="15"/>
  <c r="BF161" i="15"/>
  <c r="T161" i="15"/>
  <c r="R161" i="15"/>
  <c r="P161" i="15"/>
  <c r="BI159" i="15"/>
  <c r="BH159" i="15"/>
  <c r="BG159" i="15"/>
  <c r="BF159" i="15"/>
  <c r="T159" i="15"/>
  <c r="R159" i="15"/>
  <c r="P159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46" i="15"/>
  <c r="BH146" i="15"/>
  <c r="BG146" i="15"/>
  <c r="BF146" i="15"/>
  <c r="T146" i="15"/>
  <c r="R146" i="15"/>
  <c r="P146" i="15"/>
  <c r="BI144" i="15"/>
  <c r="BH144" i="15"/>
  <c r="BG144" i="15"/>
  <c r="BF144" i="15"/>
  <c r="T144" i="15"/>
  <c r="R144" i="15"/>
  <c r="P144" i="15"/>
  <c r="BI139" i="15"/>
  <c r="BH139" i="15"/>
  <c r="BG139" i="15"/>
  <c r="BF139" i="15"/>
  <c r="T139" i="15"/>
  <c r="R139" i="15"/>
  <c r="P139" i="15"/>
  <c r="BI134" i="15"/>
  <c r="BH134" i="15"/>
  <c r="BG134" i="15"/>
  <c r="BF134" i="15"/>
  <c r="T134" i="15"/>
  <c r="R134" i="15"/>
  <c r="P134" i="15"/>
  <c r="J128" i="15"/>
  <c r="J127" i="15"/>
  <c r="F127" i="15"/>
  <c r="F125" i="15"/>
  <c r="E123" i="15"/>
  <c r="J94" i="15"/>
  <c r="J93" i="15"/>
  <c r="F93" i="15"/>
  <c r="F91" i="15"/>
  <c r="E89" i="15"/>
  <c r="J20" i="15"/>
  <c r="E20" i="15"/>
  <c r="F94" i="15"/>
  <c r="J19" i="15"/>
  <c r="J14" i="15"/>
  <c r="J91" i="15" s="1"/>
  <c r="E7" i="15"/>
  <c r="E85" i="15" s="1"/>
  <c r="J39" i="14"/>
  <c r="J38" i="14"/>
  <c r="AY111" i="1"/>
  <c r="J37" i="14"/>
  <c r="AX111" i="1" s="1"/>
  <c r="BI140" i="14"/>
  <c r="BH140" i="14"/>
  <c r="BG140" i="14"/>
  <c r="BF140" i="14"/>
  <c r="T140" i="14"/>
  <c r="T139" i="14" s="1"/>
  <c r="R140" i="14"/>
  <c r="R139" i="14" s="1"/>
  <c r="P140" i="14"/>
  <c r="P139" i="14"/>
  <c r="BI138" i="14"/>
  <c r="BH138" i="14"/>
  <c r="BG138" i="14"/>
  <c r="BF138" i="14"/>
  <c r="T138" i="14"/>
  <c r="T137" i="14" s="1"/>
  <c r="R138" i="14"/>
  <c r="R137" i="14" s="1"/>
  <c r="P138" i="14"/>
  <c r="P137" i="14" s="1"/>
  <c r="BI135" i="14"/>
  <c r="BH135" i="14"/>
  <c r="BG135" i="14"/>
  <c r="BF135" i="14"/>
  <c r="T135" i="14"/>
  <c r="T134" i="14"/>
  <c r="R135" i="14"/>
  <c r="R134" i="14" s="1"/>
  <c r="R127" i="14" s="1"/>
  <c r="R126" i="14" s="1"/>
  <c r="P135" i="14"/>
  <c r="P134" i="14" s="1"/>
  <c r="BI132" i="14"/>
  <c r="BH132" i="14"/>
  <c r="BG132" i="14"/>
  <c r="BF132" i="14"/>
  <c r="T132" i="14"/>
  <c r="T131" i="14"/>
  <c r="R132" i="14"/>
  <c r="R131" i="14"/>
  <c r="P132" i="14"/>
  <c r="P131" i="14" s="1"/>
  <c r="BI129" i="14"/>
  <c r="BH129" i="14"/>
  <c r="BG129" i="14"/>
  <c r="BF129" i="14"/>
  <c r="T129" i="14"/>
  <c r="T128" i="14" s="1"/>
  <c r="T127" i="14" s="1"/>
  <c r="T126" i="14" s="1"/>
  <c r="R129" i="14"/>
  <c r="R128" i="14"/>
  <c r="P129" i="14"/>
  <c r="P128" i="14" s="1"/>
  <c r="J123" i="14"/>
  <c r="J122" i="14"/>
  <c r="F122" i="14"/>
  <c r="F120" i="14"/>
  <c r="E118" i="14"/>
  <c r="J94" i="14"/>
  <c r="J93" i="14"/>
  <c r="F93" i="14"/>
  <c r="F91" i="14"/>
  <c r="E89" i="14"/>
  <c r="J20" i="14"/>
  <c r="E20" i="14"/>
  <c r="F94" i="14" s="1"/>
  <c r="J19" i="14"/>
  <c r="J14" i="14"/>
  <c r="J120" i="14"/>
  <c r="E7" i="14"/>
  <c r="E114" i="14"/>
  <c r="J39" i="13"/>
  <c r="J38" i="13"/>
  <c r="AY110" i="1" s="1"/>
  <c r="J37" i="13"/>
  <c r="AX110" i="1"/>
  <c r="BI198" i="13"/>
  <c r="BH198" i="13"/>
  <c r="BG198" i="13"/>
  <c r="BF198" i="13"/>
  <c r="T198" i="13"/>
  <c r="R198" i="13"/>
  <c r="P198" i="13"/>
  <c r="BI197" i="13"/>
  <c r="BH197" i="13"/>
  <c r="BG197" i="13"/>
  <c r="BF197" i="13"/>
  <c r="T197" i="13"/>
  <c r="R197" i="13"/>
  <c r="P197" i="13"/>
  <c r="BI196" i="13"/>
  <c r="BH196" i="13"/>
  <c r="BG196" i="13"/>
  <c r="BF196" i="13"/>
  <c r="T196" i="13"/>
  <c r="R196" i="13"/>
  <c r="P196" i="13"/>
  <c r="BI194" i="13"/>
  <c r="BH194" i="13"/>
  <c r="BG194" i="13"/>
  <c r="BF194" i="13"/>
  <c r="T194" i="13"/>
  <c r="R194" i="13"/>
  <c r="P194" i="13"/>
  <c r="BI192" i="13"/>
  <c r="BH192" i="13"/>
  <c r="BG192" i="13"/>
  <c r="BF192" i="13"/>
  <c r="T192" i="13"/>
  <c r="R192" i="13"/>
  <c r="P192" i="13"/>
  <c r="BI190" i="13"/>
  <c r="BH190" i="13"/>
  <c r="BG190" i="13"/>
  <c r="BF190" i="13"/>
  <c r="T190" i="13"/>
  <c r="R190" i="13"/>
  <c r="P190" i="13"/>
  <c r="BI187" i="13"/>
  <c r="BH187" i="13"/>
  <c r="BG187" i="13"/>
  <c r="BF187" i="13"/>
  <c r="T187" i="13"/>
  <c r="T186" i="13" s="1"/>
  <c r="R187" i="13"/>
  <c r="R186" i="13" s="1"/>
  <c r="P187" i="13"/>
  <c r="P186" i="13" s="1"/>
  <c r="BI185" i="13"/>
  <c r="BH185" i="13"/>
  <c r="BG185" i="13"/>
  <c r="BF185" i="13"/>
  <c r="T185" i="13"/>
  <c r="R185" i="13"/>
  <c r="P185" i="13"/>
  <c r="BI184" i="13"/>
  <c r="BH184" i="13"/>
  <c r="BG184" i="13"/>
  <c r="BF184" i="13"/>
  <c r="T184" i="13"/>
  <c r="R184" i="13"/>
  <c r="P184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81" i="13"/>
  <c r="BH181" i="13"/>
  <c r="BG181" i="13"/>
  <c r="BF181" i="13"/>
  <c r="T181" i="13"/>
  <c r="R181" i="13"/>
  <c r="P181" i="13"/>
  <c r="BI180" i="13"/>
  <c r="BH180" i="13"/>
  <c r="BG180" i="13"/>
  <c r="BF180" i="13"/>
  <c r="T180" i="13"/>
  <c r="R180" i="13"/>
  <c r="P180" i="13"/>
  <c r="BI179" i="13"/>
  <c r="BH179" i="13"/>
  <c r="BG179" i="13"/>
  <c r="BF179" i="13"/>
  <c r="T179" i="13"/>
  <c r="R179" i="13"/>
  <c r="P179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6" i="13"/>
  <c r="BH176" i="13"/>
  <c r="BG176" i="13"/>
  <c r="BF176" i="13"/>
  <c r="T176" i="13"/>
  <c r="R176" i="13"/>
  <c r="P176" i="13"/>
  <c r="BI175" i="13"/>
  <c r="BH175" i="13"/>
  <c r="BG175" i="13"/>
  <c r="BF175" i="13"/>
  <c r="T175" i="13"/>
  <c r="R175" i="13"/>
  <c r="P175" i="13"/>
  <c r="BI174" i="13"/>
  <c r="BH174" i="13"/>
  <c r="BG174" i="13"/>
  <c r="BF174" i="13"/>
  <c r="T174" i="13"/>
  <c r="R174" i="13"/>
  <c r="P174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0" i="13"/>
  <c r="BH170" i="13"/>
  <c r="BG170" i="13"/>
  <c r="BF170" i="13"/>
  <c r="T170" i="13"/>
  <c r="R170" i="13"/>
  <c r="P170" i="13"/>
  <c r="BI169" i="13"/>
  <c r="BH169" i="13"/>
  <c r="BG169" i="13"/>
  <c r="BF169" i="13"/>
  <c r="T169" i="13"/>
  <c r="R169" i="13"/>
  <c r="P169" i="13"/>
  <c r="BI162" i="13"/>
  <c r="BH162" i="13"/>
  <c r="BG162" i="13"/>
  <c r="BF162" i="13"/>
  <c r="T162" i="13"/>
  <c r="R162" i="13"/>
  <c r="P162" i="13"/>
  <c r="BI158" i="13"/>
  <c r="BH158" i="13"/>
  <c r="BG158" i="13"/>
  <c r="BF158" i="13"/>
  <c r="T158" i="13"/>
  <c r="R158" i="13"/>
  <c r="P158" i="13"/>
  <c r="BI157" i="13"/>
  <c r="BH157" i="13"/>
  <c r="BG157" i="13"/>
  <c r="BF157" i="13"/>
  <c r="T157" i="13"/>
  <c r="R157" i="13"/>
  <c r="P157" i="13"/>
  <c r="BI156" i="13"/>
  <c r="BH156" i="13"/>
  <c r="BG156" i="13"/>
  <c r="BF156" i="13"/>
  <c r="T156" i="13"/>
  <c r="R156" i="13"/>
  <c r="P156" i="13"/>
  <c r="BI154" i="13"/>
  <c r="BH154" i="13"/>
  <c r="BG154" i="13"/>
  <c r="BF154" i="13"/>
  <c r="T154" i="13"/>
  <c r="R154" i="13"/>
  <c r="P154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48" i="13"/>
  <c r="BH148" i="13"/>
  <c r="BG148" i="13"/>
  <c r="BF148" i="13"/>
  <c r="T148" i="13"/>
  <c r="R148" i="13"/>
  <c r="P148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2" i="13"/>
  <c r="BH142" i="13"/>
  <c r="BG142" i="13"/>
  <c r="BF142" i="13"/>
  <c r="T142" i="13"/>
  <c r="R142" i="13"/>
  <c r="P142" i="13"/>
  <c r="BI140" i="13"/>
  <c r="BH140" i="13"/>
  <c r="BG140" i="13"/>
  <c r="BF140" i="13"/>
  <c r="T140" i="13"/>
  <c r="R140" i="13"/>
  <c r="P140" i="13"/>
  <c r="BI138" i="13"/>
  <c r="BH138" i="13"/>
  <c r="BG138" i="13"/>
  <c r="BF138" i="13"/>
  <c r="T138" i="13"/>
  <c r="R138" i="13"/>
  <c r="P138" i="13"/>
  <c r="BI134" i="13"/>
  <c r="BH134" i="13"/>
  <c r="BG134" i="13"/>
  <c r="BF134" i="13"/>
  <c r="T134" i="13"/>
  <c r="R134" i="13"/>
  <c r="P134" i="13"/>
  <c r="BI130" i="13"/>
  <c r="BH130" i="13"/>
  <c r="BG130" i="13"/>
  <c r="BF130" i="13"/>
  <c r="T130" i="13"/>
  <c r="R130" i="13"/>
  <c r="P130" i="13"/>
  <c r="J124" i="13"/>
  <c r="J123" i="13"/>
  <c r="F123" i="13"/>
  <c r="F121" i="13"/>
  <c r="E119" i="13"/>
  <c r="J94" i="13"/>
  <c r="J93" i="13"/>
  <c r="F93" i="13"/>
  <c r="F91" i="13"/>
  <c r="E89" i="13"/>
  <c r="J20" i="13"/>
  <c r="E20" i="13"/>
  <c r="F94" i="13"/>
  <c r="J19" i="13"/>
  <c r="J14" i="13"/>
  <c r="J121" i="13" s="1"/>
  <c r="E7" i="13"/>
  <c r="E85" i="13" s="1"/>
  <c r="J41" i="12"/>
  <c r="J40" i="12"/>
  <c r="AY108" i="1"/>
  <c r="J39" i="12"/>
  <c r="AX108" i="1"/>
  <c r="BI133" i="12"/>
  <c r="BH133" i="12"/>
  <c r="BG133" i="12"/>
  <c r="BF133" i="12"/>
  <c r="T133" i="12"/>
  <c r="R133" i="12"/>
  <c r="P133" i="12"/>
  <c r="BI132" i="12"/>
  <c r="BH132" i="12"/>
  <c r="BG132" i="12"/>
  <c r="BF132" i="12"/>
  <c r="T132" i="12"/>
  <c r="R132" i="12"/>
  <c r="P132" i="12"/>
  <c r="BI131" i="12"/>
  <c r="BH131" i="12"/>
  <c r="BG131" i="12"/>
  <c r="BF131" i="12"/>
  <c r="T131" i="12"/>
  <c r="R131" i="12"/>
  <c r="P131" i="12"/>
  <c r="BI130" i="12"/>
  <c r="BH130" i="12"/>
  <c r="BG130" i="12"/>
  <c r="BF130" i="12"/>
  <c r="T130" i="12"/>
  <c r="R130" i="12"/>
  <c r="P130" i="12"/>
  <c r="BI129" i="12"/>
  <c r="BH129" i="12"/>
  <c r="BG129" i="12"/>
  <c r="BF129" i="12"/>
  <c r="T129" i="12"/>
  <c r="R129" i="12"/>
  <c r="P129" i="12"/>
  <c r="BI128" i="12"/>
  <c r="BH128" i="12"/>
  <c r="BG128" i="12"/>
  <c r="BF128" i="12"/>
  <c r="T128" i="12"/>
  <c r="R128" i="12"/>
  <c r="P128" i="12"/>
  <c r="BI127" i="12"/>
  <c r="BH127" i="12"/>
  <c r="BG127" i="12"/>
  <c r="BF127" i="12"/>
  <c r="T127" i="12"/>
  <c r="R127" i="12"/>
  <c r="P127" i="12"/>
  <c r="BI126" i="12"/>
  <c r="BH126" i="12"/>
  <c r="BG126" i="12"/>
  <c r="BF126" i="12"/>
  <c r="T126" i="12"/>
  <c r="R126" i="12"/>
  <c r="P126" i="12"/>
  <c r="BI125" i="12"/>
  <c r="BH125" i="12"/>
  <c r="BG125" i="12"/>
  <c r="BF125" i="12"/>
  <c r="T125" i="12"/>
  <c r="R125" i="12"/>
  <c r="P125" i="12"/>
  <c r="F118" i="12"/>
  <c r="E116" i="12"/>
  <c r="F93" i="12"/>
  <c r="E91" i="12"/>
  <c r="J28" i="12"/>
  <c r="E28" i="12"/>
  <c r="J96" i="12" s="1"/>
  <c r="J27" i="12"/>
  <c r="J25" i="12"/>
  <c r="E25" i="12"/>
  <c r="J95" i="12"/>
  <c r="J24" i="12"/>
  <c r="J22" i="12"/>
  <c r="E22" i="12"/>
  <c r="F96" i="12" s="1"/>
  <c r="J21" i="12"/>
  <c r="J19" i="12"/>
  <c r="E19" i="12"/>
  <c r="F120" i="12" s="1"/>
  <c r="J18" i="12"/>
  <c r="J16" i="12"/>
  <c r="J118" i="12"/>
  <c r="E7" i="12"/>
  <c r="E85" i="12"/>
  <c r="J41" i="11"/>
  <c r="J40" i="11"/>
  <c r="AY107" i="1" s="1"/>
  <c r="J39" i="11"/>
  <c r="AX107" i="1"/>
  <c r="BI132" i="11"/>
  <c r="BH132" i="11"/>
  <c r="BG132" i="11"/>
  <c r="BF132" i="11"/>
  <c r="T132" i="11"/>
  <c r="R132" i="11"/>
  <c r="P132" i="11"/>
  <c r="BI131" i="11"/>
  <c r="BH131" i="11"/>
  <c r="BG131" i="11"/>
  <c r="BF131" i="11"/>
  <c r="T131" i="11"/>
  <c r="R131" i="11"/>
  <c r="P131" i="11"/>
  <c r="BI130" i="11"/>
  <c r="BH130" i="11"/>
  <c r="BG130" i="11"/>
  <c r="BF130" i="11"/>
  <c r="T130" i="11"/>
  <c r="R130" i="11"/>
  <c r="P130" i="11"/>
  <c r="BI129" i="11"/>
  <c r="BH129" i="11"/>
  <c r="BG129" i="11"/>
  <c r="BF129" i="11"/>
  <c r="T129" i="11"/>
  <c r="R129" i="11"/>
  <c r="P129" i="11"/>
  <c r="BI128" i="11"/>
  <c r="BH128" i="11"/>
  <c r="BG128" i="11"/>
  <c r="BF128" i="11"/>
  <c r="T128" i="11"/>
  <c r="R128" i="11"/>
  <c r="P128" i="11"/>
  <c r="BI127" i="11"/>
  <c r="BH127" i="11"/>
  <c r="BG127" i="11"/>
  <c r="BF127" i="11"/>
  <c r="T127" i="11"/>
  <c r="R127" i="11"/>
  <c r="P127" i="11"/>
  <c r="BI126" i="11"/>
  <c r="BH126" i="11"/>
  <c r="BG126" i="11"/>
  <c r="BF126" i="11"/>
  <c r="T126" i="11"/>
  <c r="R126" i="11"/>
  <c r="P126" i="11"/>
  <c r="BI125" i="11"/>
  <c r="BH125" i="11"/>
  <c r="BG125" i="11"/>
  <c r="BF125" i="11"/>
  <c r="T125" i="11"/>
  <c r="R125" i="11"/>
  <c r="P125" i="11"/>
  <c r="F118" i="11"/>
  <c r="E116" i="11"/>
  <c r="F93" i="11"/>
  <c r="E91" i="11"/>
  <c r="J28" i="11"/>
  <c r="E28" i="11"/>
  <c r="J121" i="11"/>
  <c r="J27" i="11"/>
  <c r="J25" i="11"/>
  <c r="E25" i="11"/>
  <c r="J95" i="11"/>
  <c r="J24" i="11"/>
  <c r="J22" i="11"/>
  <c r="E22" i="11"/>
  <c r="F96" i="11" s="1"/>
  <c r="J21" i="11"/>
  <c r="J19" i="11"/>
  <c r="E19" i="11"/>
  <c r="F120" i="11"/>
  <c r="J18" i="11"/>
  <c r="J16" i="11"/>
  <c r="J118" i="11"/>
  <c r="E7" i="11"/>
  <c r="E85" i="11" s="1"/>
  <c r="J39" i="10"/>
  <c r="J38" i="10"/>
  <c r="AY105" i="1" s="1"/>
  <c r="J37" i="10"/>
  <c r="AX105" i="1"/>
  <c r="BI177" i="10"/>
  <c r="BH177" i="10"/>
  <c r="BG177" i="10"/>
  <c r="BF177" i="10"/>
  <c r="T177" i="10"/>
  <c r="R177" i="10"/>
  <c r="P177" i="10"/>
  <c r="BI176" i="10"/>
  <c r="BH176" i="10"/>
  <c r="BG176" i="10"/>
  <c r="BF176" i="10"/>
  <c r="T176" i="10"/>
  <c r="R176" i="10"/>
  <c r="P176" i="10"/>
  <c r="BI175" i="10"/>
  <c r="BH175" i="10"/>
  <c r="BG175" i="10"/>
  <c r="BF175" i="10"/>
  <c r="T175" i="10"/>
  <c r="R175" i="10"/>
  <c r="P175" i="10"/>
  <c r="BI174" i="10"/>
  <c r="BH174" i="10"/>
  <c r="BG174" i="10"/>
  <c r="BF174" i="10"/>
  <c r="T174" i="10"/>
  <c r="R174" i="10"/>
  <c r="P174" i="10"/>
  <c r="BI173" i="10"/>
  <c r="BH173" i="10"/>
  <c r="BG173" i="10"/>
  <c r="BF173" i="10"/>
  <c r="T173" i="10"/>
  <c r="R173" i="10"/>
  <c r="P173" i="10"/>
  <c r="BI172" i="10"/>
  <c r="BH172" i="10"/>
  <c r="BG172" i="10"/>
  <c r="BF172" i="10"/>
  <c r="T172" i="10"/>
  <c r="R172" i="10"/>
  <c r="P172" i="10"/>
  <c r="BI171" i="10"/>
  <c r="BH171" i="10"/>
  <c r="BG171" i="10"/>
  <c r="BF171" i="10"/>
  <c r="T171" i="10"/>
  <c r="R171" i="10"/>
  <c r="P171" i="10"/>
  <c r="BI170" i="10"/>
  <c r="BH170" i="10"/>
  <c r="BG170" i="10"/>
  <c r="BF170" i="10"/>
  <c r="T170" i="10"/>
  <c r="R170" i="10"/>
  <c r="P170" i="10"/>
  <c r="BI169" i="10"/>
  <c r="BH169" i="10"/>
  <c r="BG169" i="10"/>
  <c r="BF169" i="10"/>
  <c r="T169" i="10"/>
  <c r="R169" i="10"/>
  <c r="P169" i="10"/>
  <c r="BI168" i="10"/>
  <c r="BH168" i="10"/>
  <c r="BG168" i="10"/>
  <c r="BF168" i="10"/>
  <c r="T168" i="10"/>
  <c r="R168" i="10"/>
  <c r="P168" i="10"/>
  <c r="BI167" i="10"/>
  <c r="BH167" i="10"/>
  <c r="BG167" i="10"/>
  <c r="BF167" i="10"/>
  <c r="T167" i="10"/>
  <c r="R167" i="10"/>
  <c r="P167" i="10"/>
  <c r="BI166" i="10"/>
  <c r="BH166" i="10"/>
  <c r="BG166" i="10"/>
  <c r="BF166" i="10"/>
  <c r="T166" i="10"/>
  <c r="R166" i="10"/>
  <c r="P166" i="10"/>
  <c r="BI165" i="10"/>
  <c r="BH165" i="10"/>
  <c r="BG165" i="10"/>
  <c r="BF165" i="10"/>
  <c r="T165" i="10"/>
  <c r="R165" i="10"/>
  <c r="P165" i="10"/>
  <c r="BI164" i="10"/>
  <c r="BH164" i="10"/>
  <c r="BG164" i="10"/>
  <c r="BF164" i="10"/>
  <c r="T164" i="10"/>
  <c r="R164" i="10"/>
  <c r="P164" i="10"/>
  <c r="BI163" i="10"/>
  <c r="BH163" i="10"/>
  <c r="BG163" i="10"/>
  <c r="BF163" i="10"/>
  <c r="T163" i="10"/>
  <c r="R163" i="10"/>
  <c r="P163" i="10"/>
  <c r="BI162" i="10"/>
  <c r="BH162" i="10"/>
  <c r="BG162" i="10"/>
  <c r="BF162" i="10"/>
  <c r="T162" i="10"/>
  <c r="R162" i="10"/>
  <c r="P162" i="10"/>
  <c r="BI161" i="10"/>
  <c r="BH161" i="10"/>
  <c r="BG161" i="10"/>
  <c r="BF161" i="10"/>
  <c r="T161" i="10"/>
  <c r="R161" i="10"/>
  <c r="P161" i="10"/>
  <c r="BI160" i="10"/>
  <c r="BH160" i="10"/>
  <c r="BG160" i="10"/>
  <c r="BF160" i="10"/>
  <c r="T160" i="10"/>
  <c r="R160" i="10"/>
  <c r="P160" i="10"/>
  <c r="BI159" i="10"/>
  <c r="BH159" i="10"/>
  <c r="BG159" i="10"/>
  <c r="BF159" i="10"/>
  <c r="T159" i="10"/>
  <c r="R159" i="10"/>
  <c r="P159" i="10"/>
  <c r="BI158" i="10"/>
  <c r="BH158" i="10"/>
  <c r="BG158" i="10"/>
  <c r="BF158" i="10"/>
  <c r="T158" i="10"/>
  <c r="R158" i="10"/>
  <c r="P158" i="10"/>
  <c r="BI157" i="10"/>
  <c r="BH157" i="10"/>
  <c r="BG157" i="10"/>
  <c r="BF157" i="10"/>
  <c r="T157" i="10"/>
  <c r="R157" i="10"/>
  <c r="P157" i="10"/>
  <c r="BI156" i="10"/>
  <c r="BH156" i="10"/>
  <c r="BG156" i="10"/>
  <c r="BF156" i="10"/>
  <c r="T156" i="10"/>
  <c r="R156" i="10"/>
  <c r="P156" i="10"/>
  <c r="BI155" i="10"/>
  <c r="BH155" i="10"/>
  <c r="BG155" i="10"/>
  <c r="BF155" i="10"/>
  <c r="T155" i="10"/>
  <c r="R155" i="10"/>
  <c r="P155" i="10"/>
  <c r="BI154" i="10"/>
  <c r="BH154" i="10"/>
  <c r="BG154" i="10"/>
  <c r="BF154" i="10"/>
  <c r="T154" i="10"/>
  <c r="R154" i="10"/>
  <c r="P154" i="10"/>
  <c r="BI153" i="10"/>
  <c r="BH153" i="10"/>
  <c r="BG153" i="10"/>
  <c r="BF153" i="10"/>
  <c r="T153" i="10"/>
  <c r="R153" i="10"/>
  <c r="P153" i="10"/>
  <c r="BI152" i="10"/>
  <c r="BH152" i="10"/>
  <c r="BG152" i="10"/>
  <c r="BF152" i="10"/>
  <c r="T152" i="10"/>
  <c r="R152" i="10"/>
  <c r="P152" i="10"/>
  <c r="BI151" i="10"/>
  <c r="BH151" i="10"/>
  <c r="BG151" i="10"/>
  <c r="BF151" i="10"/>
  <c r="T151" i="10"/>
  <c r="R151" i="10"/>
  <c r="P151" i="10"/>
  <c r="BI150" i="10"/>
  <c r="BH150" i="10"/>
  <c r="BG150" i="10"/>
  <c r="BF150" i="10"/>
  <c r="T150" i="10"/>
  <c r="R150" i="10"/>
  <c r="P150" i="10"/>
  <c r="BI149" i="10"/>
  <c r="BH149" i="10"/>
  <c r="BG149" i="10"/>
  <c r="BF149" i="10"/>
  <c r="T149" i="10"/>
  <c r="R149" i="10"/>
  <c r="P149" i="10"/>
  <c r="BI148" i="10"/>
  <c r="BH148" i="10"/>
  <c r="BG148" i="10"/>
  <c r="BF148" i="10"/>
  <c r="T148" i="10"/>
  <c r="R148" i="10"/>
  <c r="P148" i="10"/>
  <c r="BI147" i="10"/>
  <c r="BH147" i="10"/>
  <c r="BG147" i="10"/>
  <c r="BF147" i="10"/>
  <c r="T147" i="10"/>
  <c r="R147" i="10"/>
  <c r="P147" i="10"/>
  <c r="BI146" i="10"/>
  <c r="BH146" i="10"/>
  <c r="BG146" i="10"/>
  <c r="BF146" i="10"/>
  <c r="T146" i="10"/>
  <c r="R146" i="10"/>
  <c r="P146" i="10"/>
  <c r="BI145" i="10"/>
  <c r="BH145" i="10"/>
  <c r="BG145" i="10"/>
  <c r="BF145" i="10"/>
  <c r="T145" i="10"/>
  <c r="R145" i="10"/>
  <c r="P145" i="10"/>
  <c r="BI144" i="10"/>
  <c r="BH144" i="10"/>
  <c r="BG144" i="10"/>
  <c r="BF144" i="10"/>
  <c r="T144" i="10"/>
  <c r="R144" i="10"/>
  <c r="P144" i="10"/>
  <c r="BI143" i="10"/>
  <c r="BH143" i="10"/>
  <c r="BG143" i="10"/>
  <c r="BF143" i="10"/>
  <c r="T143" i="10"/>
  <c r="R143" i="10"/>
  <c r="P143" i="10"/>
  <c r="BI142" i="10"/>
  <c r="BH142" i="10"/>
  <c r="BG142" i="10"/>
  <c r="BF142" i="10"/>
  <c r="T142" i="10"/>
  <c r="R142" i="10"/>
  <c r="P142" i="10"/>
  <c r="BI141" i="10"/>
  <c r="BH141" i="10"/>
  <c r="BG141" i="10"/>
  <c r="BF141" i="10"/>
  <c r="T141" i="10"/>
  <c r="R141" i="10"/>
  <c r="P141" i="10"/>
  <c r="BI140" i="10"/>
  <c r="BH140" i="10"/>
  <c r="BG140" i="10"/>
  <c r="BF140" i="10"/>
  <c r="T140" i="10"/>
  <c r="R140" i="10"/>
  <c r="P140" i="10"/>
  <c r="BI139" i="10"/>
  <c r="BH139" i="10"/>
  <c r="BG139" i="10"/>
  <c r="BF139" i="10"/>
  <c r="T139" i="10"/>
  <c r="R139" i="10"/>
  <c r="P139" i="10"/>
  <c r="BI138" i="10"/>
  <c r="BH138" i="10"/>
  <c r="BG138" i="10"/>
  <c r="BF138" i="10"/>
  <c r="T138" i="10"/>
  <c r="R138" i="10"/>
  <c r="P138" i="10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1" i="10"/>
  <c r="BH131" i="10"/>
  <c r="BG131" i="10"/>
  <c r="BF131" i="10"/>
  <c r="T131" i="10"/>
  <c r="R131" i="10"/>
  <c r="P131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BI127" i="10"/>
  <c r="BH127" i="10"/>
  <c r="BG127" i="10"/>
  <c r="BF127" i="10"/>
  <c r="T127" i="10"/>
  <c r="R127" i="10"/>
  <c r="P127" i="10"/>
  <c r="BI126" i="10"/>
  <c r="BH126" i="10"/>
  <c r="BG126" i="10"/>
  <c r="BF126" i="10"/>
  <c r="T126" i="10"/>
  <c r="R126" i="10"/>
  <c r="P126" i="10"/>
  <c r="BI125" i="10"/>
  <c r="BH125" i="10"/>
  <c r="BG125" i="10"/>
  <c r="BF125" i="10"/>
  <c r="T125" i="10"/>
  <c r="R125" i="10"/>
  <c r="P125" i="10"/>
  <c r="BI124" i="10"/>
  <c r="BH124" i="10"/>
  <c r="BG124" i="10"/>
  <c r="BF124" i="10"/>
  <c r="T124" i="10"/>
  <c r="R124" i="10"/>
  <c r="P124" i="10"/>
  <c r="BI123" i="10"/>
  <c r="BH123" i="10"/>
  <c r="BG123" i="10"/>
  <c r="BF123" i="10"/>
  <c r="T123" i="10"/>
  <c r="R123" i="10"/>
  <c r="P123" i="10"/>
  <c r="BI122" i="10"/>
  <c r="BH122" i="10"/>
  <c r="BG122" i="10"/>
  <c r="BF122" i="10"/>
  <c r="T122" i="10"/>
  <c r="R122" i="10"/>
  <c r="P122" i="10"/>
  <c r="BI121" i="10"/>
  <c r="BH121" i="10"/>
  <c r="BG121" i="10"/>
  <c r="BF121" i="10"/>
  <c r="T121" i="10"/>
  <c r="R121" i="10"/>
  <c r="P121" i="10"/>
  <c r="F114" i="10"/>
  <c r="E112" i="10"/>
  <c r="F91" i="10"/>
  <c r="E89" i="10"/>
  <c r="J26" i="10"/>
  <c r="E26" i="10"/>
  <c r="J117" i="10" s="1"/>
  <c r="J25" i="10"/>
  <c r="J23" i="10"/>
  <c r="E23" i="10"/>
  <c r="J116" i="10" s="1"/>
  <c r="J22" i="10"/>
  <c r="J20" i="10"/>
  <c r="E20" i="10"/>
  <c r="F94" i="10"/>
  <c r="J19" i="10"/>
  <c r="J17" i="10"/>
  <c r="E17" i="10"/>
  <c r="F93" i="10" s="1"/>
  <c r="J16" i="10"/>
  <c r="J14" i="10"/>
  <c r="J114" i="10" s="1"/>
  <c r="E7" i="10"/>
  <c r="E85" i="10"/>
  <c r="J39" i="9"/>
  <c r="J38" i="9"/>
  <c r="AY104" i="1"/>
  <c r="J37" i="9"/>
  <c r="AX104" i="1"/>
  <c r="BI135" i="9"/>
  <c r="BH135" i="9"/>
  <c r="BG135" i="9"/>
  <c r="BF135" i="9"/>
  <c r="T135" i="9"/>
  <c r="R135" i="9"/>
  <c r="P135" i="9"/>
  <c r="BI134" i="9"/>
  <c r="BH134" i="9"/>
  <c r="BG134" i="9"/>
  <c r="BF134" i="9"/>
  <c r="T134" i="9"/>
  <c r="R134" i="9"/>
  <c r="P134" i="9"/>
  <c r="BI133" i="9"/>
  <c r="BH133" i="9"/>
  <c r="BG133" i="9"/>
  <c r="BF133" i="9"/>
  <c r="T133" i="9"/>
  <c r="R133" i="9"/>
  <c r="P133" i="9"/>
  <c r="BI132" i="9"/>
  <c r="BH132" i="9"/>
  <c r="BG132" i="9"/>
  <c r="BF132" i="9"/>
  <c r="T132" i="9"/>
  <c r="R132" i="9"/>
  <c r="P132" i="9"/>
  <c r="BI131" i="9"/>
  <c r="BH131" i="9"/>
  <c r="BG131" i="9"/>
  <c r="BF131" i="9"/>
  <c r="T131" i="9"/>
  <c r="R131" i="9"/>
  <c r="P131" i="9"/>
  <c r="BI130" i="9"/>
  <c r="BH130" i="9"/>
  <c r="BG130" i="9"/>
  <c r="BF130" i="9"/>
  <c r="T130" i="9"/>
  <c r="R130" i="9"/>
  <c r="P130" i="9"/>
  <c r="BI129" i="9"/>
  <c r="BH129" i="9"/>
  <c r="BG129" i="9"/>
  <c r="BF129" i="9"/>
  <c r="T129" i="9"/>
  <c r="R129" i="9"/>
  <c r="P129" i="9"/>
  <c r="BI128" i="9"/>
  <c r="BH128" i="9"/>
  <c r="BG128" i="9"/>
  <c r="BF128" i="9"/>
  <c r="T128" i="9"/>
  <c r="R128" i="9"/>
  <c r="P128" i="9"/>
  <c r="BI127" i="9"/>
  <c r="BH127" i="9"/>
  <c r="BG127" i="9"/>
  <c r="BF127" i="9"/>
  <c r="T127" i="9"/>
  <c r="R127" i="9"/>
  <c r="P127" i="9"/>
  <c r="BI126" i="9"/>
  <c r="BH126" i="9"/>
  <c r="BG126" i="9"/>
  <c r="BF126" i="9"/>
  <c r="T126" i="9"/>
  <c r="R126" i="9"/>
  <c r="P126" i="9"/>
  <c r="BI125" i="9"/>
  <c r="BH125" i="9"/>
  <c r="BG125" i="9"/>
  <c r="BF125" i="9"/>
  <c r="T125" i="9"/>
  <c r="R125" i="9"/>
  <c r="P125" i="9"/>
  <c r="BI124" i="9"/>
  <c r="BH124" i="9"/>
  <c r="BG124" i="9"/>
  <c r="BF124" i="9"/>
  <c r="T124" i="9"/>
  <c r="R124" i="9"/>
  <c r="P124" i="9"/>
  <c r="BI123" i="9"/>
  <c r="BH123" i="9"/>
  <c r="BG123" i="9"/>
  <c r="BF123" i="9"/>
  <c r="T123" i="9"/>
  <c r="R123" i="9"/>
  <c r="P123" i="9"/>
  <c r="F115" i="9"/>
  <c r="E113" i="9"/>
  <c r="F91" i="9"/>
  <c r="E89" i="9"/>
  <c r="J26" i="9"/>
  <c r="E26" i="9"/>
  <c r="J118" i="9" s="1"/>
  <c r="J25" i="9"/>
  <c r="J23" i="9"/>
  <c r="E23" i="9"/>
  <c r="J117" i="9" s="1"/>
  <c r="J22" i="9"/>
  <c r="J20" i="9"/>
  <c r="E20" i="9"/>
  <c r="F118" i="9"/>
  <c r="J19" i="9"/>
  <c r="J17" i="9"/>
  <c r="E17" i="9"/>
  <c r="F117" i="9" s="1"/>
  <c r="J16" i="9"/>
  <c r="J14" i="9"/>
  <c r="J91" i="9" s="1"/>
  <c r="E7" i="9"/>
  <c r="E109" i="9"/>
  <c r="J39" i="8"/>
  <c r="J38" i="8"/>
  <c r="AY103" i="1"/>
  <c r="J37" i="8"/>
  <c r="AX103" i="1"/>
  <c r="BI173" i="8"/>
  <c r="BH173" i="8"/>
  <c r="BG173" i="8"/>
  <c r="BF173" i="8"/>
  <c r="T173" i="8"/>
  <c r="R173" i="8"/>
  <c r="P173" i="8"/>
  <c r="BI172" i="8"/>
  <c r="BH172" i="8"/>
  <c r="BG172" i="8"/>
  <c r="BF172" i="8"/>
  <c r="T172" i="8"/>
  <c r="R172" i="8"/>
  <c r="P172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9" i="8"/>
  <c r="BH169" i="8"/>
  <c r="BG169" i="8"/>
  <c r="BF169" i="8"/>
  <c r="T169" i="8"/>
  <c r="R169" i="8"/>
  <c r="P169" i="8"/>
  <c r="BI168" i="8"/>
  <c r="BH168" i="8"/>
  <c r="BG168" i="8"/>
  <c r="BF168" i="8"/>
  <c r="T168" i="8"/>
  <c r="R168" i="8"/>
  <c r="P168" i="8"/>
  <c r="BI167" i="8"/>
  <c r="BH167" i="8"/>
  <c r="BG167" i="8"/>
  <c r="BF167" i="8"/>
  <c r="T167" i="8"/>
  <c r="R167" i="8"/>
  <c r="P167" i="8"/>
  <c r="BI166" i="8"/>
  <c r="BH166" i="8"/>
  <c r="BG166" i="8"/>
  <c r="BF166" i="8"/>
  <c r="T166" i="8"/>
  <c r="R166" i="8"/>
  <c r="P166" i="8"/>
  <c r="BI165" i="8"/>
  <c r="BH165" i="8"/>
  <c r="BG165" i="8"/>
  <c r="BF165" i="8"/>
  <c r="T165" i="8"/>
  <c r="R165" i="8"/>
  <c r="P165" i="8"/>
  <c r="BI164" i="8"/>
  <c r="BH164" i="8"/>
  <c r="BG164" i="8"/>
  <c r="BF164" i="8"/>
  <c r="T164" i="8"/>
  <c r="R164" i="8"/>
  <c r="P164" i="8"/>
  <c r="BI163" i="8"/>
  <c r="BH163" i="8"/>
  <c r="BG163" i="8"/>
  <c r="BF163" i="8"/>
  <c r="T163" i="8"/>
  <c r="R163" i="8"/>
  <c r="P163" i="8"/>
  <c r="BI162" i="8"/>
  <c r="BH162" i="8"/>
  <c r="BG162" i="8"/>
  <c r="BF162" i="8"/>
  <c r="T162" i="8"/>
  <c r="R162" i="8"/>
  <c r="P162" i="8"/>
  <c r="BI161" i="8"/>
  <c r="BH161" i="8"/>
  <c r="BG161" i="8"/>
  <c r="BF161" i="8"/>
  <c r="T161" i="8"/>
  <c r="R161" i="8"/>
  <c r="P161" i="8"/>
  <c r="BI160" i="8"/>
  <c r="BH160" i="8"/>
  <c r="BG160" i="8"/>
  <c r="BF160" i="8"/>
  <c r="T160" i="8"/>
  <c r="R160" i="8"/>
  <c r="P160" i="8"/>
  <c r="BI159" i="8"/>
  <c r="BH159" i="8"/>
  <c r="BG159" i="8"/>
  <c r="BF159" i="8"/>
  <c r="T159" i="8"/>
  <c r="R159" i="8"/>
  <c r="P159" i="8"/>
  <c r="BI158" i="8"/>
  <c r="BH158" i="8"/>
  <c r="BG158" i="8"/>
  <c r="BF158" i="8"/>
  <c r="T158" i="8"/>
  <c r="R158" i="8"/>
  <c r="P158" i="8"/>
  <c r="BI157" i="8"/>
  <c r="BH157" i="8"/>
  <c r="BG157" i="8"/>
  <c r="BF157" i="8"/>
  <c r="T157" i="8"/>
  <c r="R157" i="8"/>
  <c r="P157" i="8"/>
  <c r="BI156" i="8"/>
  <c r="BH156" i="8"/>
  <c r="BG156" i="8"/>
  <c r="BF156" i="8"/>
  <c r="T156" i="8"/>
  <c r="R156" i="8"/>
  <c r="P156" i="8"/>
  <c r="BI155" i="8"/>
  <c r="BH155" i="8"/>
  <c r="BG155" i="8"/>
  <c r="BF155" i="8"/>
  <c r="T155" i="8"/>
  <c r="R155" i="8"/>
  <c r="P155" i="8"/>
  <c r="BI154" i="8"/>
  <c r="BH154" i="8"/>
  <c r="BG154" i="8"/>
  <c r="BF154" i="8"/>
  <c r="T154" i="8"/>
  <c r="R154" i="8"/>
  <c r="P154" i="8"/>
  <c r="BI153" i="8"/>
  <c r="BH153" i="8"/>
  <c r="BG153" i="8"/>
  <c r="BF153" i="8"/>
  <c r="T153" i="8"/>
  <c r="R153" i="8"/>
  <c r="P153" i="8"/>
  <c r="BI152" i="8"/>
  <c r="BH152" i="8"/>
  <c r="BG152" i="8"/>
  <c r="BF152" i="8"/>
  <c r="T152" i="8"/>
  <c r="R152" i="8"/>
  <c r="P152" i="8"/>
  <c r="BI151" i="8"/>
  <c r="BH151" i="8"/>
  <c r="BG151" i="8"/>
  <c r="BF151" i="8"/>
  <c r="T151" i="8"/>
  <c r="R151" i="8"/>
  <c r="P151" i="8"/>
  <c r="BI150" i="8"/>
  <c r="BH150" i="8"/>
  <c r="BG150" i="8"/>
  <c r="BF150" i="8"/>
  <c r="T150" i="8"/>
  <c r="R150" i="8"/>
  <c r="P150" i="8"/>
  <c r="BI149" i="8"/>
  <c r="BH149" i="8"/>
  <c r="BG149" i="8"/>
  <c r="BF149" i="8"/>
  <c r="T149" i="8"/>
  <c r="R149" i="8"/>
  <c r="P149" i="8"/>
  <c r="BI148" i="8"/>
  <c r="BH148" i="8"/>
  <c r="BG148" i="8"/>
  <c r="BF148" i="8"/>
  <c r="T148" i="8"/>
  <c r="R148" i="8"/>
  <c r="P148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5" i="8"/>
  <c r="BH145" i="8"/>
  <c r="BG145" i="8"/>
  <c r="BF145" i="8"/>
  <c r="T145" i="8"/>
  <c r="R145" i="8"/>
  <c r="P145" i="8"/>
  <c r="BI144" i="8"/>
  <c r="BH144" i="8"/>
  <c r="BG144" i="8"/>
  <c r="BF144" i="8"/>
  <c r="T144" i="8"/>
  <c r="R144" i="8"/>
  <c r="P144" i="8"/>
  <c r="BI143" i="8"/>
  <c r="BH143" i="8"/>
  <c r="BG143" i="8"/>
  <c r="BF143" i="8"/>
  <c r="T143" i="8"/>
  <c r="R143" i="8"/>
  <c r="P143" i="8"/>
  <c r="BI142" i="8"/>
  <c r="BH142" i="8"/>
  <c r="BG142" i="8"/>
  <c r="BF142" i="8"/>
  <c r="T142" i="8"/>
  <c r="R142" i="8"/>
  <c r="P142" i="8"/>
  <c r="BI141" i="8"/>
  <c r="BH141" i="8"/>
  <c r="BG141" i="8"/>
  <c r="BF141" i="8"/>
  <c r="T141" i="8"/>
  <c r="R141" i="8"/>
  <c r="P141" i="8"/>
  <c r="BI140" i="8"/>
  <c r="BH140" i="8"/>
  <c r="BG140" i="8"/>
  <c r="BF140" i="8"/>
  <c r="T140" i="8"/>
  <c r="R140" i="8"/>
  <c r="P140" i="8"/>
  <c r="BI139" i="8"/>
  <c r="BH139" i="8"/>
  <c r="BG139" i="8"/>
  <c r="BF139" i="8"/>
  <c r="T139" i="8"/>
  <c r="R139" i="8"/>
  <c r="P139" i="8"/>
  <c r="BI138" i="8"/>
  <c r="BH138" i="8"/>
  <c r="BG138" i="8"/>
  <c r="BF138" i="8"/>
  <c r="T138" i="8"/>
  <c r="R138" i="8"/>
  <c r="P138" i="8"/>
  <c r="BI137" i="8"/>
  <c r="BH137" i="8"/>
  <c r="BG137" i="8"/>
  <c r="BF137" i="8"/>
  <c r="T137" i="8"/>
  <c r="R137" i="8"/>
  <c r="P137" i="8"/>
  <c r="BI136" i="8"/>
  <c r="BH136" i="8"/>
  <c r="BG136" i="8"/>
  <c r="BF136" i="8"/>
  <c r="T136" i="8"/>
  <c r="R136" i="8"/>
  <c r="P136" i="8"/>
  <c r="BI135" i="8"/>
  <c r="BH135" i="8"/>
  <c r="BG135" i="8"/>
  <c r="BF135" i="8"/>
  <c r="T135" i="8"/>
  <c r="R135" i="8"/>
  <c r="P135" i="8"/>
  <c r="BI134" i="8"/>
  <c r="BH134" i="8"/>
  <c r="BG134" i="8"/>
  <c r="BF134" i="8"/>
  <c r="T134" i="8"/>
  <c r="R134" i="8"/>
  <c r="P134" i="8"/>
  <c r="BI133" i="8"/>
  <c r="BH133" i="8"/>
  <c r="BG133" i="8"/>
  <c r="BF133" i="8"/>
  <c r="T133" i="8"/>
  <c r="R133" i="8"/>
  <c r="P133" i="8"/>
  <c r="BI132" i="8"/>
  <c r="BH132" i="8"/>
  <c r="BG132" i="8"/>
  <c r="BF132" i="8"/>
  <c r="T132" i="8"/>
  <c r="R132" i="8"/>
  <c r="P132" i="8"/>
  <c r="BI131" i="8"/>
  <c r="BH131" i="8"/>
  <c r="BG131" i="8"/>
  <c r="BF131" i="8"/>
  <c r="T131" i="8"/>
  <c r="R131" i="8"/>
  <c r="P131" i="8"/>
  <c r="BI130" i="8"/>
  <c r="BH130" i="8"/>
  <c r="BG130" i="8"/>
  <c r="BF130" i="8"/>
  <c r="T130" i="8"/>
  <c r="R130" i="8"/>
  <c r="P130" i="8"/>
  <c r="BI129" i="8"/>
  <c r="BH129" i="8"/>
  <c r="BG129" i="8"/>
  <c r="BF129" i="8"/>
  <c r="T129" i="8"/>
  <c r="R129" i="8"/>
  <c r="P129" i="8"/>
  <c r="BI128" i="8"/>
  <c r="BH128" i="8"/>
  <c r="BG128" i="8"/>
  <c r="BF128" i="8"/>
  <c r="T128" i="8"/>
  <c r="R128" i="8"/>
  <c r="P128" i="8"/>
  <c r="BI127" i="8"/>
  <c r="BH127" i="8"/>
  <c r="BG127" i="8"/>
  <c r="BF127" i="8"/>
  <c r="T127" i="8"/>
  <c r="R127" i="8"/>
  <c r="P127" i="8"/>
  <c r="BI126" i="8"/>
  <c r="BH126" i="8"/>
  <c r="BG126" i="8"/>
  <c r="BF126" i="8"/>
  <c r="T126" i="8"/>
  <c r="R126" i="8"/>
  <c r="P126" i="8"/>
  <c r="BI125" i="8"/>
  <c r="BH125" i="8"/>
  <c r="BG125" i="8"/>
  <c r="BF125" i="8"/>
  <c r="T125" i="8"/>
  <c r="R125" i="8"/>
  <c r="P125" i="8"/>
  <c r="J119" i="8"/>
  <c r="J118" i="8"/>
  <c r="F118" i="8"/>
  <c r="F116" i="8"/>
  <c r="E114" i="8"/>
  <c r="J94" i="8"/>
  <c r="J93" i="8"/>
  <c r="F93" i="8"/>
  <c r="F91" i="8"/>
  <c r="E89" i="8"/>
  <c r="J20" i="8"/>
  <c r="E20" i="8"/>
  <c r="F94" i="8"/>
  <c r="J19" i="8"/>
  <c r="J14" i="8"/>
  <c r="J91" i="8" s="1"/>
  <c r="E7" i="8"/>
  <c r="E85" i="8" s="1"/>
  <c r="J41" i="7"/>
  <c r="J40" i="7"/>
  <c r="AY102" i="1"/>
  <c r="J39" i="7"/>
  <c r="AX102" i="1"/>
  <c r="BI296" i="7"/>
  <c r="BH296" i="7"/>
  <c r="BG296" i="7"/>
  <c r="BF296" i="7"/>
  <c r="T296" i="7"/>
  <c r="R296" i="7"/>
  <c r="P296" i="7"/>
  <c r="BI295" i="7"/>
  <c r="BH295" i="7"/>
  <c r="BG295" i="7"/>
  <c r="BF295" i="7"/>
  <c r="T295" i="7"/>
  <c r="R295" i="7"/>
  <c r="P295" i="7"/>
  <c r="BI294" i="7"/>
  <c r="BH294" i="7"/>
  <c r="BG294" i="7"/>
  <c r="BF294" i="7"/>
  <c r="T294" i="7"/>
  <c r="R294" i="7"/>
  <c r="P294" i="7"/>
  <c r="BI293" i="7"/>
  <c r="BH293" i="7"/>
  <c r="BG293" i="7"/>
  <c r="BF293" i="7"/>
  <c r="T293" i="7"/>
  <c r="R293" i="7"/>
  <c r="P293" i="7"/>
  <c r="BI292" i="7"/>
  <c r="BH292" i="7"/>
  <c r="BG292" i="7"/>
  <c r="BF292" i="7"/>
  <c r="T292" i="7"/>
  <c r="R292" i="7"/>
  <c r="P292" i="7"/>
  <c r="BI291" i="7"/>
  <c r="BH291" i="7"/>
  <c r="BG291" i="7"/>
  <c r="BF291" i="7"/>
  <c r="T291" i="7"/>
  <c r="R291" i="7"/>
  <c r="P291" i="7"/>
  <c r="BI290" i="7"/>
  <c r="BH290" i="7"/>
  <c r="BG290" i="7"/>
  <c r="BF290" i="7"/>
  <c r="T290" i="7"/>
  <c r="R290" i="7"/>
  <c r="P290" i="7"/>
  <c r="BI289" i="7"/>
  <c r="BH289" i="7"/>
  <c r="BG289" i="7"/>
  <c r="BF289" i="7"/>
  <c r="T289" i="7"/>
  <c r="R289" i="7"/>
  <c r="P289" i="7"/>
  <c r="BI288" i="7"/>
  <c r="BH288" i="7"/>
  <c r="BG288" i="7"/>
  <c r="BF288" i="7"/>
  <c r="T288" i="7"/>
  <c r="R288" i="7"/>
  <c r="P288" i="7"/>
  <c r="BI287" i="7"/>
  <c r="BH287" i="7"/>
  <c r="BG287" i="7"/>
  <c r="BF287" i="7"/>
  <c r="T287" i="7"/>
  <c r="R287" i="7"/>
  <c r="P287" i="7"/>
  <c r="BI286" i="7"/>
  <c r="BH286" i="7"/>
  <c r="BG286" i="7"/>
  <c r="BF286" i="7"/>
  <c r="T286" i="7"/>
  <c r="R286" i="7"/>
  <c r="P286" i="7"/>
  <c r="BI285" i="7"/>
  <c r="BH285" i="7"/>
  <c r="BG285" i="7"/>
  <c r="BF285" i="7"/>
  <c r="T285" i="7"/>
  <c r="R285" i="7"/>
  <c r="P285" i="7"/>
  <c r="BI284" i="7"/>
  <c r="BH284" i="7"/>
  <c r="BG284" i="7"/>
  <c r="BF284" i="7"/>
  <c r="T284" i="7"/>
  <c r="R284" i="7"/>
  <c r="P284" i="7"/>
  <c r="BI283" i="7"/>
  <c r="BH283" i="7"/>
  <c r="BG283" i="7"/>
  <c r="BF283" i="7"/>
  <c r="T283" i="7"/>
  <c r="R283" i="7"/>
  <c r="P283" i="7"/>
  <c r="BI282" i="7"/>
  <c r="BH282" i="7"/>
  <c r="BG282" i="7"/>
  <c r="BF282" i="7"/>
  <c r="T282" i="7"/>
  <c r="R282" i="7"/>
  <c r="P282" i="7"/>
  <c r="BI281" i="7"/>
  <c r="BH281" i="7"/>
  <c r="BG281" i="7"/>
  <c r="BF281" i="7"/>
  <c r="T281" i="7"/>
  <c r="R281" i="7"/>
  <c r="P281" i="7"/>
  <c r="BI280" i="7"/>
  <c r="BH280" i="7"/>
  <c r="BG280" i="7"/>
  <c r="BF280" i="7"/>
  <c r="T280" i="7"/>
  <c r="R280" i="7"/>
  <c r="P280" i="7"/>
  <c r="BI277" i="7"/>
  <c r="BH277" i="7"/>
  <c r="BG277" i="7"/>
  <c r="BF277" i="7"/>
  <c r="T277" i="7"/>
  <c r="R277" i="7"/>
  <c r="P277" i="7"/>
  <c r="BI276" i="7"/>
  <c r="BH276" i="7"/>
  <c r="BG276" i="7"/>
  <c r="BF276" i="7"/>
  <c r="T276" i="7"/>
  <c r="R276" i="7"/>
  <c r="P276" i="7"/>
  <c r="BI275" i="7"/>
  <c r="BH275" i="7"/>
  <c r="BG275" i="7"/>
  <c r="BF275" i="7"/>
  <c r="T275" i="7"/>
  <c r="R275" i="7"/>
  <c r="P275" i="7"/>
  <c r="BI274" i="7"/>
  <c r="BH274" i="7"/>
  <c r="BG274" i="7"/>
  <c r="BF274" i="7"/>
  <c r="T274" i="7"/>
  <c r="R274" i="7"/>
  <c r="P274" i="7"/>
  <c r="BI273" i="7"/>
  <c r="BH273" i="7"/>
  <c r="BG273" i="7"/>
  <c r="BF273" i="7"/>
  <c r="T273" i="7"/>
  <c r="R273" i="7"/>
  <c r="P273" i="7"/>
  <c r="BI272" i="7"/>
  <c r="BH272" i="7"/>
  <c r="BG272" i="7"/>
  <c r="BF272" i="7"/>
  <c r="T272" i="7"/>
  <c r="R272" i="7"/>
  <c r="P272" i="7"/>
  <c r="BI271" i="7"/>
  <c r="BH271" i="7"/>
  <c r="BG271" i="7"/>
  <c r="BF271" i="7"/>
  <c r="T271" i="7"/>
  <c r="R271" i="7"/>
  <c r="P271" i="7"/>
  <c r="BI270" i="7"/>
  <c r="BH270" i="7"/>
  <c r="BG270" i="7"/>
  <c r="BF270" i="7"/>
  <c r="T270" i="7"/>
  <c r="R270" i="7"/>
  <c r="P270" i="7"/>
  <c r="BI269" i="7"/>
  <c r="BH269" i="7"/>
  <c r="BG269" i="7"/>
  <c r="BF269" i="7"/>
  <c r="T269" i="7"/>
  <c r="R269" i="7"/>
  <c r="P269" i="7"/>
  <c r="BI268" i="7"/>
  <c r="BH268" i="7"/>
  <c r="BG268" i="7"/>
  <c r="BF268" i="7"/>
  <c r="T268" i="7"/>
  <c r="R268" i="7"/>
  <c r="P268" i="7"/>
  <c r="BI267" i="7"/>
  <c r="BH267" i="7"/>
  <c r="BG267" i="7"/>
  <c r="BF267" i="7"/>
  <c r="T267" i="7"/>
  <c r="R267" i="7"/>
  <c r="P267" i="7"/>
  <c r="BI266" i="7"/>
  <c r="BH266" i="7"/>
  <c r="BG266" i="7"/>
  <c r="BF266" i="7"/>
  <c r="T266" i="7"/>
  <c r="R266" i="7"/>
  <c r="P266" i="7"/>
  <c r="BI265" i="7"/>
  <c r="BH265" i="7"/>
  <c r="BG265" i="7"/>
  <c r="BF265" i="7"/>
  <c r="T265" i="7"/>
  <c r="R265" i="7"/>
  <c r="P265" i="7"/>
  <c r="BI263" i="7"/>
  <c r="BH263" i="7"/>
  <c r="BG263" i="7"/>
  <c r="BF263" i="7"/>
  <c r="T263" i="7"/>
  <c r="R263" i="7"/>
  <c r="P263" i="7"/>
  <c r="BI262" i="7"/>
  <c r="BH262" i="7"/>
  <c r="BG262" i="7"/>
  <c r="BF262" i="7"/>
  <c r="T262" i="7"/>
  <c r="R262" i="7"/>
  <c r="P262" i="7"/>
  <c r="BI261" i="7"/>
  <c r="BH261" i="7"/>
  <c r="BG261" i="7"/>
  <c r="BF261" i="7"/>
  <c r="T261" i="7"/>
  <c r="R261" i="7"/>
  <c r="P261" i="7"/>
  <c r="BI260" i="7"/>
  <c r="BH260" i="7"/>
  <c r="BG260" i="7"/>
  <c r="BF260" i="7"/>
  <c r="T260" i="7"/>
  <c r="R260" i="7"/>
  <c r="P260" i="7"/>
  <c r="BI259" i="7"/>
  <c r="BH259" i="7"/>
  <c r="BG259" i="7"/>
  <c r="BF259" i="7"/>
  <c r="T259" i="7"/>
  <c r="R259" i="7"/>
  <c r="P259" i="7"/>
  <c r="BI258" i="7"/>
  <c r="BH258" i="7"/>
  <c r="BG258" i="7"/>
  <c r="BF258" i="7"/>
  <c r="T258" i="7"/>
  <c r="R258" i="7"/>
  <c r="P258" i="7"/>
  <c r="BI257" i="7"/>
  <c r="BH257" i="7"/>
  <c r="BG257" i="7"/>
  <c r="BF257" i="7"/>
  <c r="T257" i="7"/>
  <c r="R257" i="7"/>
  <c r="P257" i="7"/>
  <c r="BI255" i="7"/>
  <c r="BH255" i="7"/>
  <c r="BG255" i="7"/>
  <c r="BF255" i="7"/>
  <c r="T255" i="7"/>
  <c r="R255" i="7"/>
  <c r="P255" i="7"/>
  <c r="BI254" i="7"/>
  <c r="BH254" i="7"/>
  <c r="BG254" i="7"/>
  <c r="BF254" i="7"/>
  <c r="T254" i="7"/>
  <c r="R254" i="7"/>
  <c r="P254" i="7"/>
  <c r="BI252" i="7"/>
  <c r="BH252" i="7"/>
  <c r="BG252" i="7"/>
  <c r="BF252" i="7"/>
  <c r="T252" i="7"/>
  <c r="R252" i="7"/>
  <c r="P252" i="7"/>
  <c r="BI251" i="7"/>
  <c r="BH251" i="7"/>
  <c r="BG251" i="7"/>
  <c r="BF251" i="7"/>
  <c r="T251" i="7"/>
  <c r="R251" i="7"/>
  <c r="P251" i="7"/>
  <c r="BI250" i="7"/>
  <c r="BH250" i="7"/>
  <c r="BG250" i="7"/>
  <c r="BF250" i="7"/>
  <c r="T250" i="7"/>
  <c r="R250" i="7"/>
  <c r="P250" i="7"/>
  <c r="BI249" i="7"/>
  <c r="BH249" i="7"/>
  <c r="BG249" i="7"/>
  <c r="BF249" i="7"/>
  <c r="T249" i="7"/>
  <c r="R249" i="7"/>
  <c r="P249" i="7"/>
  <c r="BI248" i="7"/>
  <c r="BH248" i="7"/>
  <c r="BG248" i="7"/>
  <c r="BF248" i="7"/>
  <c r="T248" i="7"/>
  <c r="R248" i="7"/>
  <c r="P248" i="7"/>
  <c r="BI246" i="7"/>
  <c r="BH246" i="7"/>
  <c r="BG246" i="7"/>
  <c r="BF246" i="7"/>
  <c r="T246" i="7"/>
  <c r="R246" i="7"/>
  <c r="P246" i="7"/>
  <c r="BI245" i="7"/>
  <c r="BH245" i="7"/>
  <c r="BG245" i="7"/>
  <c r="BF245" i="7"/>
  <c r="T245" i="7"/>
  <c r="R245" i="7"/>
  <c r="P245" i="7"/>
  <c r="BI244" i="7"/>
  <c r="BH244" i="7"/>
  <c r="BG244" i="7"/>
  <c r="BF244" i="7"/>
  <c r="T244" i="7"/>
  <c r="R244" i="7"/>
  <c r="P244" i="7"/>
  <c r="BI243" i="7"/>
  <c r="BH243" i="7"/>
  <c r="BG243" i="7"/>
  <c r="BF243" i="7"/>
  <c r="T243" i="7"/>
  <c r="R243" i="7"/>
  <c r="P243" i="7"/>
  <c r="BI242" i="7"/>
  <c r="BH242" i="7"/>
  <c r="BG242" i="7"/>
  <c r="BF242" i="7"/>
  <c r="T242" i="7"/>
  <c r="R242" i="7"/>
  <c r="P242" i="7"/>
  <c r="BI241" i="7"/>
  <c r="BH241" i="7"/>
  <c r="BG241" i="7"/>
  <c r="BF241" i="7"/>
  <c r="T241" i="7"/>
  <c r="R241" i="7"/>
  <c r="P241" i="7"/>
  <c r="BI240" i="7"/>
  <c r="BH240" i="7"/>
  <c r="BG240" i="7"/>
  <c r="BF240" i="7"/>
  <c r="T240" i="7"/>
  <c r="R240" i="7"/>
  <c r="P240" i="7"/>
  <c r="BI238" i="7"/>
  <c r="BH238" i="7"/>
  <c r="BG238" i="7"/>
  <c r="BF238" i="7"/>
  <c r="T238" i="7"/>
  <c r="R238" i="7"/>
  <c r="P238" i="7"/>
  <c r="BI237" i="7"/>
  <c r="BH237" i="7"/>
  <c r="BG237" i="7"/>
  <c r="BF237" i="7"/>
  <c r="T237" i="7"/>
  <c r="R237" i="7"/>
  <c r="P237" i="7"/>
  <c r="BI236" i="7"/>
  <c r="BH236" i="7"/>
  <c r="BG236" i="7"/>
  <c r="BF236" i="7"/>
  <c r="T236" i="7"/>
  <c r="R236" i="7"/>
  <c r="P236" i="7"/>
  <c r="BI235" i="7"/>
  <c r="BH235" i="7"/>
  <c r="BG235" i="7"/>
  <c r="BF235" i="7"/>
  <c r="T235" i="7"/>
  <c r="R235" i="7"/>
  <c r="P235" i="7"/>
  <c r="BI233" i="7"/>
  <c r="BH233" i="7"/>
  <c r="BG233" i="7"/>
  <c r="BF233" i="7"/>
  <c r="T233" i="7"/>
  <c r="R233" i="7"/>
  <c r="P233" i="7"/>
  <c r="BI232" i="7"/>
  <c r="BH232" i="7"/>
  <c r="BG232" i="7"/>
  <c r="BF232" i="7"/>
  <c r="T232" i="7"/>
  <c r="R232" i="7"/>
  <c r="P232" i="7"/>
  <c r="BI231" i="7"/>
  <c r="BH231" i="7"/>
  <c r="BG231" i="7"/>
  <c r="BF231" i="7"/>
  <c r="T231" i="7"/>
  <c r="R231" i="7"/>
  <c r="P231" i="7"/>
  <c r="BI230" i="7"/>
  <c r="BH230" i="7"/>
  <c r="BG230" i="7"/>
  <c r="BF230" i="7"/>
  <c r="T230" i="7"/>
  <c r="R230" i="7"/>
  <c r="P230" i="7"/>
  <c r="BI229" i="7"/>
  <c r="BH229" i="7"/>
  <c r="BG229" i="7"/>
  <c r="BF229" i="7"/>
  <c r="T229" i="7"/>
  <c r="R229" i="7"/>
  <c r="P229" i="7"/>
  <c r="BI228" i="7"/>
  <c r="BH228" i="7"/>
  <c r="BG228" i="7"/>
  <c r="BF228" i="7"/>
  <c r="T228" i="7"/>
  <c r="R228" i="7"/>
  <c r="P228" i="7"/>
  <c r="BI226" i="7"/>
  <c r="BH226" i="7"/>
  <c r="BG226" i="7"/>
  <c r="BF226" i="7"/>
  <c r="T226" i="7"/>
  <c r="R226" i="7"/>
  <c r="P226" i="7"/>
  <c r="BI225" i="7"/>
  <c r="BH225" i="7"/>
  <c r="BG225" i="7"/>
  <c r="BF225" i="7"/>
  <c r="T225" i="7"/>
  <c r="R225" i="7"/>
  <c r="P225" i="7"/>
  <c r="BI224" i="7"/>
  <c r="BH224" i="7"/>
  <c r="BG224" i="7"/>
  <c r="BF224" i="7"/>
  <c r="T224" i="7"/>
  <c r="R224" i="7"/>
  <c r="P224" i="7"/>
  <c r="BI223" i="7"/>
  <c r="BH223" i="7"/>
  <c r="BG223" i="7"/>
  <c r="BF223" i="7"/>
  <c r="T223" i="7"/>
  <c r="R223" i="7"/>
  <c r="P223" i="7"/>
  <c r="BI222" i="7"/>
  <c r="BH222" i="7"/>
  <c r="BG222" i="7"/>
  <c r="BF222" i="7"/>
  <c r="T222" i="7"/>
  <c r="R222" i="7"/>
  <c r="P222" i="7"/>
  <c r="BI221" i="7"/>
  <c r="BH221" i="7"/>
  <c r="BG221" i="7"/>
  <c r="BF221" i="7"/>
  <c r="T221" i="7"/>
  <c r="R221" i="7"/>
  <c r="P221" i="7"/>
  <c r="BI220" i="7"/>
  <c r="BH220" i="7"/>
  <c r="BG220" i="7"/>
  <c r="BF220" i="7"/>
  <c r="T220" i="7"/>
  <c r="R220" i="7"/>
  <c r="P220" i="7"/>
  <c r="BI219" i="7"/>
  <c r="BH219" i="7"/>
  <c r="BG219" i="7"/>
  <c r="BF219" i="7"/>
  <c r="T219" i="7"/>
  <c r="R219" i="7"/>
  <c r="P219" i="7"/>
  <c r="BI218" i="7"/>
  <c r="BH218" i="7"/>
  <c r="BG218" i="7"/>
  <c r="BF218" i="7"/>
  <c r="T218" i="7"/>
  <c r="R218" i="7"/>
  <c r="P218" i="7"/>
  <c r="BI216" i="7"/>
  <c r="BH216" i="7"/>
  <c r="BG216" i="7"/>
  <c r="BF216" i="7"/>
  <c r="T216" i="7"/>
  <c r="R216" i="7"/>
  <c r="P216" i="7"/>
  <c r="BI215" i="7"/>
  <c r="BH215" i="7"/>
  <c r="BG215" i="7"/>
  <c r="BF215" i="7"/>
  <c r="T215" i="7"/>
  <c r="R215" i="7"/>
  <c r="P215" i="7"/>
  <c r="BI214" i="7"/>
  <c r="BH214" i="7"/>
  <c r="BG214" i="7"/>
  <c r="BF214" i="7"/>
  <c r="T214" i="7"/>
  <c r="R214" i="7"/>
  <c r="P214" i="7"/>
  <c r="BI213" i="7"/>
  <c r="BH213" i="7"/>
  <c r="BG213" i="7"/>
  <c r="BF213" i="7"/>
  <c r="T213" i="7"/>
  <c r="R213" i="7"/>
  <c r="P213" i="7"/>
  <c r="BI212" i="7"/>
  <c r="BH212" i="7"/>
  <c r="BG212" i="7"/>
  <c r="BF212" i="7"/>
  <c r="T212" i="7"/>
  <c r="R212" i="7"/>
  <c r="P212" i="7"/>
  <c r="BI211" i="7"/>
  <c r="BH211" i="7"/>
  <c r="BG211" i="7"/>
  <c r="BF211" i="7"/>
  <c r="T211" i="7"/>
  <c r="R211" i="7"/>
  <c r="P211" i="7"/>
  <c r="BI210" i="7"/>
  <c r="BH210" i="7"/>
  <c r="BG210" i="7"/>
  <c r="BF210" i="7"/>
  <c r="T210" i="7"/>
  <c r="R210" i="7"/>
  <c r="P210" i="7"/>
  <c r="BI209" i="7"/>
  <c r="BH209" i="7"/>
  <c r="BG209" i="7"/>
  <c r="BF209" i="7"/>
  <c r="T209" i="7"/>
  <c r="R209" i="7"/>
  <c r="P209" i="7"/>
  <c r="BI208" i="7"/>
  <c r="BH208" i="7"/>
  <c r="BG208" i="7"/>
  <c r="BF208" i="7"/>
  <c r="T208" i="7"/>
  <c r="R208" i="7"/>
  <c r="P208" i="7"/>
  <c r="BI206" i="7"/>
  <c r="BH206" i="7"/>
  <c r="BG206" i="7"/>
  <c r="BF206" i="7"/>
  <c r="T206" i="7"/>
  <c r="R206" i="7"/>
  <c r="P206" i="7"/>
  <c r="BI205" i="7"/>
  <c r="BH205" i="7"/>
  <c r="BG205" i="7"/>
  <c r="BF205" i="7"/>
  <c r="T205" i="7"/>
  <c r="R205" i="7"/>
  <c r="P205" i="7"/>
  <c r="BI204" i="7"/>
  <c r="BH204" i="7"/>
  <c r="BG204" i="7"/>
  <c r="BF204" i="7"/>
  <c r="T204" i="7"/>
  <c r="R204" i="7"/>
  <c r="P204" i="7"/>
  <c r="BI203" i="7"/>
  <c r="BH203" i="7"/>
  <c r="BG203" i="7"/>
  <c r="BF203" i="7"/>
  <c r="T203" i="7"/>
  <c r="R203" i="7"/>
  <c r="P203" i="7"/>
  <c r="BI202" i="7"/>
  <c r="BH202" i="7"/>
  <c r="BG202" i="7"/>
  <c r="BF202" i="7"/>
  <c r="T202" i="7"/>
  <c r="R202" i="7"/>
  <c r="P202" i="7"/>
  <c r="BI201" i="7"/>
  <c r="BH201" i="7"/>
  <c r="BG201" i="7"/>
  <c r="BF201" i="7"/>
  <c r="T201" i="7"/>
  <c r="R201" i="7"/>
  <c r="P201" i="7"/>
  <c r="BI200" i="7"/>
  <c r="BH200" i="7"/>
  <c r="BG200" i="7"/>
  <c r="BF200" i="7"/>
  <c r="T200" i="7"/>
  <c r="R200" i="7"/>
  <c r="P200" i="7"/>
  <c r="BI199" i="7"/>
  <c r="BH199" i="7"/>
  <c r="BG199" i="7"/>
  <c r="BF199" i="7"/>
  <c r="T199" i="7"/>
  <c r="R199" i="7"/>
  <c r="P199" i="7"/>
  <c r="BI198" i="7"/>
  <c r="BH198" i="7"/>
  <c r="BG198" i="7"/>
  <c r="BF198" i="7"/>
  <c r="T198" i="7"/>
  <c r="R198" i="7"/>
  <c r="P198" i="7"/>
  <c r="BI196" i="7"/>
  <c r="BH196" i="7"/>
  <c r="BG196" i="7"/>
  <c r="BF196" i="7"/>
  <c r="T196" i="7"/>
  <c r="R196" i="7"/>
  <c r="P196" i="7"/>
  <c r="BI195" i="7"/>
  <c r="BH195" i="7"/>
  <c r="BG195" i="7"/>
  <c r="BF195" i="7"/>
  <c r="T195" i="7"/>
  <c r="R195" i="7"/>
  <c r="P195" i="7"/>
  <c r="BI194" i="7"/>
  <c r="BH194" i="7"/>
  <c r="BG194" i="7"/>
  <c r="BF194" i="7"/>
  <c r="T194" i="7"/>
  <c r="R194" i="7"/>
  <c r="P194" i="7"/>
  <c r="BI193" i="7"/>
  <c r="BH193" i="7"/>
  <c r="BG193" i="7"/>
  <c r="BF193" i="7"/>
  <c r="T193" i="7"/>
  <c r="R193" i="7"/>
  <c r="P193" i="7"/>
  <c r="BI192" i="7"/>
  <c r="BH192" i="7"/>
  <c r="BG192" i="7"/>
  <c r="BF192" i="7"/>
  <c r="T192" i="7"/>
  <c r="R192" i="7"/>
  <c r="P192" i="7"/>
  <c r="BI191" i="7"/>
  <c r="BH191" i="7"/>
  <c r="BG191" i="7"/>
  <c r="BF191" i="7"/>
  <c r="T191" i="7"/>
  <c r="R191" i="7"/>
  <c r="P191" i="7"/>
  <c r="BI190" i="7"/>
  <c r="BH190" i="7"/>
  <c r="BG190" i="7"/>
  <c r="BF190" i="7"/>
  <c r="T190" i="7"/>
  <c r="R190" i="7"/>
  <c r="P190" i="7"/>
  <c r="BI189" i="7"/>
  <c r="BH189" i="7"/>
  <c r="BG189" i="7"/>
  <c r="BF189" i="7"/>
  <c r="T189" i="7"/>
  <c r="R189" i="7"/>
  <c r="P189" i="7"/>
  <c r="BI188" i="7"/>
  <c r="BH188" i="7"/>
  <c r="BG188" i="7"/>
  <c r="BF188" i="7"/>
  <c r="T188" i="7"/>
  <c r="R188" i="7"/>
  <c r="P188" i="7"/>
  <c r="BI187" i="7"/>
  <c r="BH187" i="7"/>
  <c r="BG187" i="7"/>
  <c r="BF187" i="7"/>
  <c r="T187" i="7"/>
  <c r="R187" i="7"/>
  <c r="P187" i="7"/>
  <c r="BI185" i="7"/>
  <c r="BH185" i="7"/>
  <c r="BG185" i="7"/>
  <c r="BF185" i="7"/>
  <c r="T185" i="7"/>
  <c r="R185" i="7"/>
  <c r="P185" i="7"/>
  <c r="BI184" i="7"/>
  <c r="BH184" i="7"/>
  <c r="BG184" i="7"/>
  <c r="BF184" i="7"/>
  <c r="T184" i="7"/>
  <c r="R184" i="7"/>
  <c r="P184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2" i="7"/>
  <c r="BH172" i="7"/>
  <c r="BG172" i="7"/>
  <c r="BF172" i="7"/>
  <c r="T172" i="7"/>
  <c r="R172" i="7"/>
  <c r="P172" i="7"/>
  <c r="BI171" i="7"/>
  <c r="BH171" i="7"/>
  <c r="BG171" i="7"/>
  <c r="BF171" i="7"/>
  <c r="T171" i="7"/>
  <c r="R171" i="7"/>
  <c r="P171" i="7"/>
  <c r="BI170" i="7"/>
  <c r="BH170" i="7"/>
  <c r="BG170" i="7"/>
  <c r="BF170" i="7"/>
  <c r="T170" i="7"/>
  <c r="R170" i="7"/>
  <c r="P170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6" i="7"/>
  <c r="BH166" i="7"/>
  <c r="BG166" i="7"/>
  <c r="BF166" i="7"/>
  <c r="T166" i="7"/>
  <c r="R166" i="7"/>
  <c r="P166" i="7"/>
  <c r="BI165" i="7"/>
  <c r="BH165" i="7"/>
  <c r="BG165" i="7"/>
  <c r="BF165" i="7"/>
  <c r="T165" i="7"/>
  <c r="R165" i="7"/>
  <c r="P165" i="7"/>
  <c r="BI163" i="7"/>
  <c r="BH163" i="7"/>
  <c r="BG163" i="7"/>
  <c r="BF163" i="7"/>
  <c r="T163" i="7"/>
  <c r="R163" i="7"/>
  <c r="P163" i="7"/>
  <c r="BI162" i="7"/>
  <c r="BH162" i="7"/>
  <c r="BG162" i="7"/>
  <c r="BF162" i="7"/>
  <c r="T162" i="7"/>
  <c r="R162" i="7"/>
  <c r="P162" i="7"/>
  <c r="BI161" i="7"/>
  <c r="BH161" i="7"/>
  <c r="BG161" i="7"/>
  <c r="BF161" i="7"/>
  <c r="T161" i="7"/>
  <c r="R161" i="7"/>
  <c r="P161" i="7"/>
  <c r="BI160" i="7"/>
  <c r="BH160" i="7"/>
  <c r="BG160" i="7"/>
  <c r="BF160" i="7"/>
  <c r="T160" i="7"/>
  <c r="R160" i="7"/>
  <c r="P160" i="7"/>
  <c r="BI159" i="7"/>
  <c r="BH159" i="7"/>
  <c r="BG159" i="7"/>
  <c r="BF159" i="7"/>
  <c r="T159" i="7"/>
  <c r="R159" i="7"/>
  <c r="P159" i="7"/>
  <c r="BI158" i="7"/>
  <c r="BH158" i="7"/>
  <c r="BG158" i="7"/>
  <c r="BF158" i="7"/>
  <c r="T158" i="7"/>
  <c r="R158" i="7"/>
  <c r="P158" i="7"/>
  <c r="BI157" i="7"/>
  <c r="BH157" i="7"/>
  <c r="BG157" i="7"/>
  <c r="BF157" i="7"/>
  <c r="T157" i="7"/>
  <c r="R157" i="7"/>
  <c r="P157" i="7"/>
  <c r="BI156" i="7"/>
  <c r="BH156" i="7"/>
  <c r="BG156" i="7"/>
  <c r="BF156" i="7"/>
  <c r="T156" i="7"/>
  <c r="R156" i="7"/>
  <c r="P156" i="7"/>
  <c r="BI155" i="7"/>
  <c r="BH155" i="7"/>
  <c r="BG155" i="7"/>
  <c r="BF155" i="7"/>
  <c r="T155" i="7"/>
  <c r="R155" i="7"/>
  <c r="P155" i="7"/>
  <c r="BI154" i="7"/>
  <c r="BH154" i="7"/>
  <c r="BG154" i="7"/>
  <c r="BF154" i="7"/>
  <c r="T154" i="7"/>
  <c r="R154" i="7"/>
  <c r="P154" i="7"/>
  <c r="BI153" i="7"/>
  <c r="BH153" i="7"/>
  <c r="BG153" i="7"/>
  <c r="BF153" i="7"/>
  <c r="T153" i="7"/>
  <c r="R153" i="7"/>
  <c r="P153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49" i="7"/>
  <c r="BH149" i="7"/>
  <c r="BG149" i="7"/>
  <c r="BF149" i="7"/>
  <c r="T149" i="7"/>
  <c r="R149" i="7"/>
  <c r="P149" i="7"/>
  <c r="BI148" i="7"/>
  <c r="BH148" i="7"/>
  <c r="BG148" i="7"/>
  <c r="BF148" i="7"/>
  <c r="T148" i="7"/>
  <c r="R148" i="7"/>
  <c r="P148" i="7"/>
  <c r="J142" i="7"/>
  <c r="J141" i="7"/>
  <c r="F141" i="7"/>
  <c r="F139" i="7"/>
  <c r="E137" i="7"/>
  <c r="J96" i="7"/>
  <c r="J95" i="7"/>
  <c r="F95" i="7"/>
  <c r="F93" i="7"/>
  <c r="E91" i="7"/>
  <c r="J22" i="7"/>
  <c r="E22" i="7"/>
  <c r="F142" i="7"/>
  <c r="J21" i="7"/>
  <c r="J16" i="7"/>
  <c r="J93" i="7" s="1"/>
  <c r="E7" i="7"/>
  <c r="E131" i="7"/>
  <c r="J146" i="6"/>
  <c r="J145" i="6"/>
  <c r="J41" i="6"/>
  <c r="J40" i="6"/>
  <c r="AY101" i="1"/>
  <c r="J39" i="6"/>
  <c r="AX101" i="1"/>
  <c r="BI297" i="6"/>
  <c r="BH297" i="6"/>
  <c r="BG297" i="6"/>
  <c r="BF297" i="6"/>
  <c r="T297" i="6"/>
  <c r="R297" i="6"/>
  <c r="P297" i="6"/>
  <c r="BI296" i="6"/>
  <c r="BH296" i="6"/>
  <c r="BG296" i="6"/>
  <c r="BF296" i="6"/>
  <c r="T296" i="6"/>
  <c r="R296" i="6"/>
  <c r="P296" i="6"/>
  <c r="BI295" i="6"/>
  <c r="BH295" i="6"/>
  <c r="BG295" i="6"/>
  <c r="BF295" i="6"/>
  <c r="T295" i="6"/>
  <c r="R295" i="6"/>
  <c r="P295" i="6"/>
  <c r="BI294" i="6"/>
  <c r="BH294" i="6"/>
  <c r="BG294" i="6"/>
  <c r="BF294" i="6"/>
  <c r="T294" i="6"/>
  <c r="R294" i="6"/>
  <c r="P294" i="6"/>
  <c r="BI293" i="6"/>
  <c r="BH293" i="6"/>
  <c r="BG293" i="6"/>
  <c r="BF293" i="6"/>
  <c r="T293" i="6"/>
  <c r="R293" i="6"/>
  <c r="P293" i="6"/>
  <c r="BI292" i="6"/>
  <c r="BH292" i="6"/>
  <c r="BG292" i="6"/>
  <c r="BF292" i="6"/>
  <c r="T292" i="6"/>
  <c r="R292" i="6"/>
  <c r="P292" i="6"/>
  <c r="BI291" i="6"/>
  <c r="BH291" i="6"/>
  <c r="BG291" i="6"/>
  <c r="BF291" i="6"/>
  <c r="T291" i="6"/>
  <c r="R291" i="6"/>
  <c r="P291" i="6"/>
  <c r="BI290" i="6"/>
  <c r="BH290" i="6"/>
  <c r="BG290" i="6"/>
  <c r="BF290" i="6"/>
  <c r="T290" i="6"/>
  <c r="R290" i="6"/>
  <c r="P290" i="6"/>
  <c r="BI289" i="6"/>
  <c r="BH289" i="6"/>
  <c r="BG289" i="6"/>
  <c r="BF289" i="6"/>
  <c r="T289" i="6"/>
  <c r="R289" i="6"/>
  <c r="P289" i="6"/>
  <c r="BI288" i="6"/>
  <c r="BH288" i="6"/>
  <c r="BG288" i="6"/>
  <c r="BF288" i="6"/>
  <c r="T288" i="6"/>
  <c r="R288" i="6"/>
  <c r="P288" i="6"/>
  <c r="BI287" i="6"/>
  <c r="BH287" i="6"/>
  <c r="BG287" i="6"/>
  <c r="BF287" i="6"/>
  <c r="T287" i="6"/>
  <c r="R287" i="6"/>
  <c r="P287" i="6"/>
  <c r="BI285" i="6"/>
  <c r="BH285" i="6"/>
  <c r="BG285" i="6"/>
  <c r="BF285" i="6"/>
  <c r="T285" i="6"/>
  <c r="R285" i="6"/>
  <c r="P285" i="6"/>
  <c r="BI284" i="6"/>
  <c r="BH284" i="6"/>
  <c r="BG284" i="6"/>
  <c r="BF284" i="6"/>
  <c r="T284" i="6"/>
  <c r="R284" i="6"/>
  <c r="P284" i="6"/>
  <c r="BI282" i="6"/>
  <c r="BH282" i="6"/>
  <c r="BG282" i="6"/>
  <c r="BF282" i="6"/>
  <c r="T282" i="6"/>
  <c r="R282" i="6"/>
  <c r="P282" i="6"/>
  <c r="BI281" i="6"/>
  <c r="BH281" i="6"/>
  <c r="BG281" i="6"/>
  <c r="BF281" i="6"/>
  <c r="T281" i="6"/>
  <c r="R281" i="6"/>
  <c r="P281" i="6"/>
  <c r="BI280" i="6"/>
  <c r="BH280" i="6"/>
  <c r="BG280" i="6"/>
  <c r="BF280" i="6"/>
  <c r="T280" i="6"/>
  <c r="R280" i="6"/>
  <c r="P280" i="6"/>
  <c r="BI279" i="6"/>
  <c r="BH279" i="6"/>
  <c r="BG279" i="6"/>
  <c r="BF279" i="6"/>
  <c r="T279" i="6"/>
  <c r="R279" i="6"/>
  <c r="P279" i="6"/>
  <c r="BI278" i="6"/>
  <c r="BH278" i="6"/>
  <c r="BG278" i="6"/>
  <c r="BF278" i="6"/>
  <c r="T278" i="6"/>
  <c r="R278" i="6"/>
  <c r="P278" i="6"/>
  <c r="BI276" i="6"/>
  <c r="BH276" i="6"/>
  <c r="BG276" i="6"/>
  <c r="BF276" i="6"/>
  <c r="T276" i="6"/>
  <c r="R276" i="6"/>
  <c r="P276" i="6"/>
  <c r="BI275" i="6"/>
  <c r="BH275" i="6"/>
  <c r="BG275" i="6"/>
  <c r="BF275" i="6"/>
  <c r="T275" i="6"/>
  <c r="R275" i="6"/>
  <c r="P275" i="6"/>
  <c r="BI273" i="6"/>
  <c r="BH273" i="6"/>
  <c r="BG273" i="6"/>
  <c r="BF273" i="6"/>
  <c r="T273" i="6"/>
  <c r="R273" i="6"/>
  <c r="P273" i="6"/>
  <c r="BI272" i="6"/>
  <c r="BH272" i="6"/>
  <c r="BG272" i="6"/>
  <c r="BF272" i="6"/>
  <c r="T272" i="6"/>
  <c r="R272" i="6"/>
  <c r="P272" i="6"/>
  <c r="BI271" i="6"/>
  <c r="BH271" i="6"/>
  <c r="BG271" i="6"/>
  <c r="BF271" i="6"/>
  <c r="T271" i="6"/>
  <c r="R271" i="6"/>
  <c r="P271" i="6"/>
  <c r="BI270" i="6"/>
  <c r="BH270" i="6"/>
  <c r="BG270" i="6"/>
  <c r="BF270" i="6"/>
  <c r="T270" i="6"/>
  <c r="R270" i="6"/>
  <c r="P270" i="6"/>
  <c r="BI268" i="6"/>
  <c r="BH268" i="6"/>
  <c r="BG268" i="6"/>
  <c r="BF268" i="6"/>
  <c r="T268" i="6"/>
  <c r="R268" i="6"/>
  <c r="P268" i="6"/>
  <c r="BI267" i="6"/>
  <c r="BH267" i="6"/>
  <c r="BG267" i="6"/>
  <c r="BF267" i="6"/>
  <c r="T267" i="6"/>
  <c r="R267" i="6"/>
  <c r="P267" i="6"/>
  <c r="BI266" i="6"/>
  <c r="BH266" i="6"/>
  <c r="BG266" i="6"/>
  <c r="BF266" i="6"/>
  <c r="T266" i="6"/>
  <c r="R266" i="6"/>
  <c r="P266" i="6"/>
  <c r="BI265" i="6"/>
  <c r="BH265" i="6"/>
  <c r="BG265" i="6"/>
  <c r="BF265" i="6"/>
  <c r="T265" i="6"/>
  <c r="R265" i="6"/>
  <c r="P265" i="6"/>
  <c r="BI264" i="6"/>
  <c r="BH264" i="6"/>
  <c r="BG264" i="6"/>
  <c r="BF264" i="6"/>
  <c r="T264" i="6"/>
  <c r="R264" i="6"/>
  <c r="P264" i="6"/>
  <c r="BI263" i="6"/>
  <c r="BH263" i="6"/>
  <c r="BG263" i="6"/>
  <c r="BF263" i="6"/>
  <c r="T263" i="6"/>
  <c r="R263" i="6"/>
  <c r="P263" i="6"/>
  <c r="BI262" i="6"/>
  <c r="BH262" i="6"/>
  <c r="BG262" i="6"/>
  <c r="BF262" i="6"/>
  <c r="T262" i="6"/>
  <c r="R262" i="6"/>
  <c r="P262" i="6"/>
  <c r="BI261" i="6"/>
  <c r="BH261" i="6"/>
  <c r="BG261" i="6"/>
  <c r="BF261" i="6"/>
  <c r="T261" i="6"/>
  <c r="R261" i="6"/>
  <c r="P261" i="6"/>
  <c r="BI259" i="6"/>
  <c r="BH259" i="6"/>
  <c r="BG259" i="6"/>
  <c r="BF259" i="6"/>
  <c r="T259" i="6"/>
  <c r="R259" i="6"/>
  <c r="P259" i="6"/>
  <c r="BI258" i="6"/>
  <c r="BH258" i="6"/>
  <c r="BG258" i="6"/>
  <c r="BF258" i="6"/>
  <c r="T258" i="6"/>
  <c r="R258" i="6"/>
  <c r="P258" i="6"/>
  <c r="BI257" i="6"/>
  <c r="BH257" i="6"/>
  <c r="BG257" i="6"/>
  <c r="BF257" i="6"/>
  <c r="T257" i="6"/>
  <c r="R257" i="6"/>
  <c r="P257" i="6"/>
  <c r="BI255" i="6"/>
  <c r="BH255" i="6"/>
  <c r="BG255" i="6"/>
  <c r="BF255" i="6"/>
  <c r="T255" i="6"/>
  <c r="R255" i="6"/>
  <c r="P255" i="6"/>
  <c r="BI254" i="6"/>
  <c r="BH254" i="6"/>
  <c r="BG254" i="6"/>
  <c r="BF254" i="6"/>
  <c r="T254" i="6"/>
  <c r="R254" i="6"/>
  <c r="P254" i="6"/>
  <c r="BI253" i="6"/>
  <c r="BH253" i="6"/>
  <c r="BG253" i="6"/>
  <c r="BF253" i="6"/>
  <c r="T253" i="6"/>
  <c r="R253" i="6"/>
  <c r="P253" i="6"/>
  <c r="BI252" i="6"/>
  <c r="BH252" i="6"/>
  <c r="BG252" i="6"/>
  <c r="BF252" i="6"/>
  <c r="T252" i="6"/>
  <c r="R252" i="6"/>
  <c r="P252" i="6"/>
  <c r="BI251" i="6"/>
  <c r="BH251" i="6"/>
  <c r="BG251" i="6"/>
  <c r="BF251" i="6"/>
  <c r="T251" i="6"/>
  <c r="R251" i="6"/>
  <c r="P251" i="6"/>
  <c r="BI250" i="6"/>
  <c r="BH250" i="6"/>
  <c r="BG250" i="6"/>
  <c r="BF250" i="6"/>
  <c r="T250" i="6"/>
  <c r="R250" i="6"/>
  <c r="P250" i="6"/>
  <c r="BI248" i="6"/>
  <c r="BH248" i="6"/>
  <c r="BG248" i="6"/>
  <c r="BF248" i="6"/>
  <c r="T248" i="6"/>
  <c r="R248" i="6"/>
  <c r="P248" i="6"/>
  <c r="BI247" i="6"/>
  <c r="BH247" i="6"/>
  <c r="BG247" i="6"/>
  <c r="BF247" i="6"/>
  <c r="T247" i="6"/>
  <c r="R247" i="6"/>
  <c r="P247" i="6"/>
  <c r="BI246" i="6"/>
  <c r="BH246" i="6"/>
  <c r="BG246" i="6"/>
  <c r="BF246" i="6"/>
  <c r="T246" i="6"/>
  <c r="R246" i="6"/>
  <c r="P246" i="6"/>
  <c r="BI245" i="6"/>
  <c r="BH245" i="6"/>
  <c r="BG245" i="6"/>
  <c r="BF245" i="6"/>
  <c r="T245" i="6"/>
  <c r="R245" i="6"/>
  <c r="P245" i="6"/>
  <c r="BI244" i="6"/>
  <c r="BH244" i="6"/>
  <c r="BG244" i="6"/>
  <c r="BF244" i="6"/>
  <c r="T244" i="6"/>
  <c r="R244" i="6"/>
  <c r="P244" i="6"/>
  <c r="BI243" i="6"/>
  <c r="BH243" i="6"/>
  <c r="BG243" i="6"/>
  <c r="BF243" i="6"/>
  <c r="T243" i="6"/>
  <c r="R243" i="6"/>
  <c r="P243" i="6"/>
  <c r="BI242" i="6"/>
  <c r="BH242" i="6"/>
  <c r="BG242" i="6"/>
  <c r="BF242" i="6"/>
  <c r="T242" i="6"/>
  <c r="R242" i="6"/>
  <c r="P242" i="6"/>
  <c r="BI241" i="6"/>
  <c r="BH241" i="6"/>
  <c r="BG241" i="6"/>
  <c r="BF241" i="6"/>
  <c r="T241" i="6"/>
  <c r="R241" i="6"/>
  <c r="P241" i="6"/>
  <c r="BI240" i="6"/>
  <c r="BH240" i="6"/>
  <c r="BG240" i="6"/>
  <c r="BF240" i="6"/>
  <c r="T240" i="6"/>
  <c r="R240" i="6"/>
  <c r="P240" i="6"/>
  <c r="BI238" i="6"/>
  <c r="BH238" i="6"/>
  <c r="BG238" i="6"/>
  <c r="BF238" i="6"/>
  <c r="T238" i="6"/>
  <c r="R238" i="6"/>
  <c r="P238" i="6"/>
  <c r="BI237" i="6"/>
  <c r="BH237" i="6"/>
  <c r="BG237" i="6"/>
  <c r="BF237" i="6"/>
  <c r="T237" i="6"/>
  <c r="R237" i="6"/>
  <c r="P237" i="6"/>
  <c r="BI236" i="6"/>
  <c r="BH236" i="6"/>
  <c r="BG236" i="6"/>
  <c r="BF236" i="6"/>
  <c r="T236" i="6"/>
  <c r="R236" i="6"/>
  <c r="P236" i="6"/>
  <c r="BI235" i="6"/>
  <c r="BH235" i="6"/>
  <c r="BG235" i="6"/>
  <c r="BF235" i="6"/>
  <c r="T235" i="6"/>
  <c r="R235" i="6"/>
  <c r="P235" i="6"/>
  <c r="BI234" i="6"/>
  <c r="BH234" i="6"/>
  <c r="BG234" i="6"/>
  <c r="BF234" i="6"/>
  <c r="T234" i="6"/>
  <c r="R234" i="6"/>
  <c r="P234" i="6"/>
  <c r="BI233" i="6"/>
  <c r="BH233" i="6"/>
  <c r="BG233" i="6"/>
  <c r="BF233" i="6"/>
  <c r="T233" i="6"/>
  <c r="R233" i="6"/>
  <c r="P233" i="6"/>
  <c r="BI232" i="6"/>
  <c r="BH232" i="6"/>
  <c r="BG232" i="6"/>
  <c r="BF232" i="6"/>
  <c r="T232" i="6"/>
  <c r="R232" i="6"/>
  <c r="P232" i="6"/>
  <c r="BI231" i="6"/>
  <c r="BH231" i="6"/>
  <c r="BG231" i="6"/>
  <c r="BF231" i="6"/>
  <c r="T231" i="6"/>
  <c r="R231" i="6"/>
  <c r="P231" i="6"/>
  <c r="BI230" i="6"/>
  <c r="BH230" i="6"/>
  <c r="BG230" i="6"/>
  <c r="BF230" i="6"/>
  <c r="T230" i="6"/>
  <c r="R230" i="6"/>
  <c r="P230" i="6"/>
  <c r="BI228" i="6"/>
  <c r="BH228" i="6"/>
  <c r="BG228" i="6"/>
  <c r="BF228" i="6"/>
  <c r="T228" i="6"/>
  <c r="R228" i="6"/>
  <c r="P228" i="6"/>
  <c r="BI227" i="6"/>
  <c r="BH227" i="6"/>
  <c r="BG227" i="6"/>
  <c r="BF227" i="6"/>
  <c r="T227" i="6"/>
  <c r="R227" i="6"/>
  <c r="P227" i="6"/>
  <c r="BI226" i="6"/>
  <c r="BH226" i="6"/>
  <c r="BG226" i="6"/>
  <c r="BF226" i="6"/>
  <c r="T226" i="6"/>
  <c r="R226" i="6"/>
  <c r="P226" i="6"/>
  <c r="BI225" i="6"/>
  <c r="BH225" i="6"/>
  <c r="BG225" i="6"/>
  <c r="BF225" i="6"/>
  <c r="T225" i="6"/>
  <c r="R225" i="6"/>
  <c r="P225" i="6"/>
  <c r="BI224" i="6"/>
  <c r="BH224" i="6"/>
  <c r="BG224" i="6"/>
  <c r="BF224" i="6"/>
  <c r="T224" i="6"/>
  <c r="R224" i="6"/>
  <c r="P224" i="6"/>
  <c r="BI223" i="6"/>
  <c r="BH223" i="6"/>
  <c r="BG223" i="6"/>
  <c r="BF223" i="6"/>
  <c r="T223" i="6"/>
  <c r="R223" i="6"/>
  <c r="P223" i="6"/>
  <c r="BI222" i="6"/>
  <c r="BH222" i="6"/>
  <c r="BG222" i="6"/>
  <c r="BF222" i="6"/>
  <c r="T222" i="6"/>
  <c r="R222" i="6"/>
  <c r="P222" i="6"/>
  <c r="BI221" i="6"/>
  <c r="BH221" i="6"/>
  <c r="BG221" i="6"/>
  <c r="BF221" i="6"/>
  <c r="T221" i="6"/>
  <c r="R221" i="6"/>
  <c r="P221" i="6"/>
  <c r="BI220" i="6"/>
  <c r="BH220" i="6"/>
  <c r="BG220" i="6"/>
  <c r="BF220" i="6"/>
  <c r="T220" i="6"/>
  <c r="R220" i="6"/>
  <c r="P220" i="6"/>
  <c r="BI218" i="6"/>
  <c r="BH218" i="6"/>
  <c r="BG218" i="6"/>
  <c r="BF218" i="6"/>
  <c r="T218" i="6"/>
  <c r="R218" i="6"/>
  <c r="P218" i="6"/>
  <c r="BI217" i="6"/>
  <c r="BH217" i="6"/>
  <c r="BG217" i="6"/>
  <c r="BF217" i="6"/>
  <c r="T217" i="6"/>
  <c r="R217" i="6"/>
  <c r="P217" i="6"/>
  <c r="BI216" i="6"/>
  <c r="BH216" i="6"/>
  <c r="BG216" i="6"/>
  <c r="BF216" i="6"/>
  <c r="T216" i="6"/>
  <c r="R216" i="6"/>
  <c r="P216" i="6"/>
  <c r="BI215" i="6"/>
  <c r="BH215" i="6"/>
  <c r="BG215" i="6"/>
  <c r="BF215" i="6"/>
  <c r="T215" i="6"/>
  <c r="R215" i="6"/>
  <c r="P215" i="6"/>
  <c r="BI214" i="6"/>
  <c r="BH214" i="6"/>
  <c r="BG214" i="6"/>
  <c r="BF214" i="6"/>
  <c r="T214" i="6"/>
  <c r="R214" i="6"/>
  <c r="P214" i="6"/>
  <c r="BI213" i="6"/>
  <c r="BH213" i="6"/>
  <c r="BG213" i="6"/>
  <c r="BF213" i="6"/>
  <c r="T213" i="6"/>
  <c r="R213" i="6"/>
  <c r="P213" i="6"/>
  <c r="BI212" i="6"/>
  <c r="BH212" i="6"/>
  <c r="BG212" i="6"/>
  <c r="BF212" i="6"/>
  <c r="T212" i="6"/>
  <c r="R212" i="6"/>
  <c r="P212" i="6"/>
  <c r="BI211" i="6"/>
  <c r="BH211" i="6"/>
  <c r="BG211" i="6"/>
  <c r="BF211" i="6"/>
  <c r="T211" i="6"/>
  <c r="R211" i="6"/>
  <c r="P211" i="6"/>
  <c r="BI210" i="6"/>
  <c r="BH210" i="6"/>
  <c r="BG210" i="6"/>
  <c r="BF210" i="6"/>
  <c r="T210" i="6"/>
  <c r="R210" i="6"/>
  <c r="P210" i="6"/>
  <c r="BI209" i="6"/>
  <c r="BH209" i="6"/>
  <c r="BG209" i="6"/>
  <c r="BF209" i="6"/>
  <c r="T209" i="6"/>
  <c r="R209" i="6"/>
  <c r="P209" i="6"/>
  <c r="BI208" i="6"/>
  <c r="BH208" i="6"/>
  <c r="BG208" i="6"/>
  <c r="BF208" i="6"/>
  <c r="T208" i="6"/>
  <c r="R208" i="6"/>
  <c r="P208" i="6"/>
  <c r="BI207" i="6"/>
  <c r="BH207" i="6"/>
  <c r="BG207" i="6"/>
  <c r="BF207" i="6"/>
  <c r="T207" i="6"/>
  <c r="R207" i="6"/>
  <c r="P207" i="6"/>
  <c r="BI206" i="6"/>
  <c r="BH206" i="6"/>
  <c r="BG206" i="6"/>
  <c r="BF206" i="6"/>
  <c r="T206" i="6"/>
  <c r="R206" i="6"/>
  <c r="P206" i="6"/>
  <c r="BI205" i="6"/>
  <c r="BH205" i="6"/>
  <c r="BG205" i="6"/>
  <c r="BF205" i="6"/>
  <c r="T205" i="6"/>
  <c r="R205" i="6"/>
  <c r="P205" i="6"/>
  <c r="BI203" i="6"/>
  <c r="BH203" i="6"/>
  <c r="BG203" i="6"/>
  <c r="BF203" i="6"/>
  <c r="T203" i="6"/>
  <c r="R203" i="6"/>
  <c r="P203" i="6"/>
  <c r="BI202" i="6"/>
  <c r="BH202" i="6"/>
  <c r="BG202" i="6"/>
  <c r="BF202" i="6"/>
  <c r="T202" i="6"/>
  <c r="R202" i="6"/>
  <c r="P202" i="6"/>
  <c r="BI201" i="6"/>
  <c r="BH201" i="6"/>
  <c r="BG201" i="6"/>
  <c r="BF201" i="6"/>
  <c r="T201" i="6"/>
  <c r="R201" i="6"/>
  <c r="P201" i="6"/>
  <c r="BI200" i="6"/>
  <c r="BH200" i="6"/>
  <c r="BG200" i="6"/>
  <c r="BF200" i="6"/>
  <c r="T200" i="6"/>
  <c r="R200" i="6"/>
  <c r="P200" i="6"/>
  <c r="BI199" i="6"/>
  <c r="BH199" i="6"/>
  <c r="BG199" i="6"/>
  <c r="BF199" i="6"/>
  <c r="T199" i="6"/>
  <c r="R199" i="6"/>
  <c r="P199" i="6"/>
  <c r="BI198" i="6"/>
  <c r="BH198" i="6"/>
  <c r="BG198" i="6"/>
  <c r="BF198" i="6"/>
  <c r="T198" i="6"/>
  <c r="R198" i="6"/>
  <c r="P198" i="6"/>
  <c r="BI197" i="6"/>
  <c r="BH197" i="6"/>
  <c r="BG197" i="6"/>
  <c r="BF197" i="6"/>
  <c r="T197" i="6"/>
  <c r="R197" i="6"/>
  <c r="P197" i="6"/>
  <c r="BI195" i="6"/>
  <c r="BH195" i="6"/>
  <c r="BG195" i="6"/>
  <c r="BF195" i="6"/>
  <c r="T195" i="6"/>
  <c r="R195" i="6"/>
  <c r="P195" i="6"/>
  <c r="BI194" i="6"/>
  <c r="BH194" i="6"/>
  <c r="BG194" i="6"/>
  <c r="BF194" i="6"/>
  <c r="T194" i="6"/>
  <c r="R194" i="6"/>
  <c r="P194" i="6"/>
  <c r="BI193" i="6"/>
  <c r="BH193" i="6"/>
  <c r="BG193" i="6"/>
  <c r="BF193" i="6"/>
  <c r="T193" i="6"/>
  <c r="R193" i="6"/>
  <c r="P193" i="6"/>
  <c r="BI192" i="6"/>
  <c r="BH192" i="6"/>
  <c r="BG192" i="6"/>
  <c r="BF192" i="6"/>
  <c r="T192" i="6"/>
  <c r="R192" i="6"/>
  <c r="P192" i="6"/>
  <c r="BI191" i="6"/>
  <c r="BH191" i="6"/>
  <c r="BG191" i="6"/>
  <c r="BF191" i="6"/>
  <c r="T191" i="6"/>
  <c r="R191" i="6"/>
  <c r="P191" i="6"/>
  <c r="BI190" i="6"/>
  <c r="BH190" i="6"/>
  <c r="BG190" i="6"/>
  <c r="BF190" i="6"/>
  <c r="T190" i="6"/>
  <c r="R190" i="6"/>
  <c r="P190" i="6"/>
  <c r="BI189" i="6"/>
  <c r="BH189" i="6"/>
  <c r="BG189" i="6"/>
  <c r="BF189" i="6"/>
  <c r="T189" i="6"/>
  <c r="R189" i="6"/>
  <c r="P189" i="6"/>
  <c r="BI188" i="6"/>
  <c r="BH188" i="6"/>
  <c r="BG188" i="6"/>
  <c r="BF188" i="6"/>
  <c r="T188" i="6"/>
  <c r="R188" i="6"/>
  <c r="P188" i="6"/>
  <c r="BI186" i="6"/>
  <c r="BH186" i="6"/>
  <c r="BG186" i="6"/>
  <c r="BF186" i="6"/>
  <c r="T186" i="6"/>
  <c r="R186" i="6"/>
  <c r="P186" i="6"/>
  <c r="BI185" i="6"/>
  <c r="BH185" i="6"/>
  <c r="BG185" i="6"/>
  <c r="BF185" i="6"/>
  <c r="T185" i="6"/>
  <c r="R185" i="6"/>
  <c r="P185" i="6"/>
  <c r="BI184" i="6"/>
  <c r="BH184" i="6"/>
  <c r="BG184" i="6"/>
  <c r="BF184" i="6"/>
  <c r="T184" i="6"/>
  <c r="R184" i="6"/>
  <c r="P184" i="6"/>
  <c r="BI183" i="6"/>
  <c r="BH183" i="6"/>
  <c r="BG183" i="6"/>
  <c r="BF183" i="6"/>
  <c r="T183" i="6"/>
  <c r="R183" i="6"/>
  <c r="P183" i="6"/>
  <c r="BI182" i="6"/>
  <c r="BH182" i="6"/>
  <c r="BG182" i="6"/>
  <c r="BF182" i="6"/>
  <c r="T182" i="6"/>
  <c r="R182" i="6"/>
  <c r="P182" i="6"/>
  <c r="BI180" i="6"/>
  <c r="BH180" i="6"/>
  <c r="BG180" i="6"/>
  <c r="BF180" i="6"/>
  <c r="T180" i="6"/>
  <c r="R180" i="6"/>
  <c r="P180" i="6"/>
  <c r="BI179" i="6"/>
  <c r="BH179" i="6"/>
  <c r="BG179" i="6"/>
  <c r="BF179" i="6"/>
  <c r="T179" i="6"/>
  <c r="R179" i="6"/>
  <c r="P179" i="6"/>
  <c r="BI178" i="6"/>
  <c r="BH178" i="6"/>
  <c r="BG178" i="6"/>
  <c r="BF178" i="6"/>
  <c r="T178" i="6"/>
  <c r="R178" i="6"/>
  <c r="P178" i="6"/>
  <c r="BI177" i="6"/>
  <c r="BH177" i="6"/>
  <c r="BG177" i="6"/>
  <c r="BF177" i="6"/>
  <c r="T177" i="6"/>
  <c r="R177" i="6"/>
  <c r="P177" i="6"/>
  <c r="BI176" i="6"/>
  <c r="BH176" i="6"/>
  <c r="BG176" i="6"/>
  <c r="BF176" i="6"/>
  <c r="T176" i="6"/>
  <c r="R176" i="6"/>
  <c r="P176" i="6"/>
  <c r="BI175" i="6"/>
  <c r="BH175" i="6"/>
  <c r="BG175" i="6"/>
  <c r="BF175" i="6"/>
  <c r="T175" i="6"/>
  <c r="R175" i="6"/>
  <c r="P175" i="6"/>
  <c r="BI174" i="6"/>
  <c r="BH174" i="6"/>
  <c r="BG174" i="6"/>
  <c r="BF174" i="6"/>
  <c r="T174" i="6"/>
  <c r="R174" i="6"/>
  <c r="P174" i="6"/>
  <c r="BI173" i="6"/>
  <c r="BH173" i="6"/>
  <c r="BG173" i="6"/>
  <c r="BF173" i="6"/>
  <c r="T173" i="6"/>
  <c r="R173" i="6"/>
  <c r="P173" i="6"/>
  <c r="BI171" i="6"/>
  <c r="BH171" i="6"/>
  <c r="BG171" i="6"/>
  <c r="BF171" i="6"/>
  <c r="T171" i="6"/>
  <c r="R171" i="6"/>
  <c r="P171" i="6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3" i="6"/>
  <c r="BH163" i="6"/>
  <c r="BG163" i="6"/>
  <c r="BF163" i="6"/>
  <c r="T163" i="6"/>
  <c r="R163" i="6"/>
  <c r="P163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60" i="6"/>
  <c r="BH160" i="6"/>
  <c r="BG160" i="6"/>
  <c r="BF160" i="6"/>
  <c r="T160" i="6"/>
  <c r="R160" i="6"/>
  <c r="P160" i="6"/>
  <c r="BI159" i="6"/>
  <c r="BH159" i="6"/>
  <c r="BG159" i="6"/>
  <c r="BF159" i="6"/>
  <c r="T159" i="6"/>
  <c r="R159" i="6"/>
  <c r="P159" i="6"/>
  <c r="BI158" i="6"/>
  <c r="BH158" i="6"/>
  <c r="BG158" i="6"/>
  <c r="BF158" i="6"/>
  <c r="T158" i="6"/>
  <c r="R158" i="6"/>
  <c r="P158" i="6"/>
  <c r="BI157" i="6"/>
  <c r="BH157" i="6"/>
  <c r="BG157" i="6"/>
  <c r="BF157" i="6"/>
  <c r="T157" i="6"/>
  <c r="R157" i="6"/>
  <c r="P157" i="6"/>
  <c r="BI156" i="6"/>
  <c r="BH156" i="6"/>
  <c r="BG156" i="6"/>
  <c r="BF156" i="6"/>
  <c r="T156" i="6"/>
  <c r="R156" i="6"/>
  <c r="P156" i="6"/>
  <c r="BI155" i="6"/>
  <c r="BH155" i="6"/>
  <c r="BG155" i="6"/>
  <c r="BF155" i="6"/>
  <c r="T155" i="6"/>
  <c r="R155" i="6"/>
  <c r="P155" i="6"/>
  <c r="BI154" i="6"/>
  <c r="BH154" i="6"/>
  <c r="BG154" i="6"/>
  <c r="BF154" i="6"/>
  <c r="T154" i="6"/>
  <c r="R154" i="6"/>
  <c r="P154" i="6"/>
  <c r="BI153" i="6"/>
  <c r="BH153" i="6"/>
  <c r="BG153" i="6"/>
  <c r="BF153" i="6"/>
  <c r="T153" i="6"/>
  <c r="R153" i="6"/>
  <c r="P153" i="6"/>
  <c r="BI152" i="6"/>
  <c r="BH152" i="6"/>
  <c r="BG152" i="6"/>
  <c r="BF152" i="6"/>
  <c r="T152" i="6"/>
  <c r="R152" i="6"/>
  <c r="P152" i="6"/>
  <c r="BI150" i="6"/>
  <c r="BH150" i="6"/>
  <c r="BG150" i="6"/>
  <c r="BF150" i="6"/>
  <c r="T150" i="6"/>
  <c r="R150" i="6"/>
  <c r="P150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J102" i="6"/>
  <c r="J101" i="6"/>
  <c r="J141" i="6"/>
  <c r="J140" i="6"/>
  <c r="F140" i="6"/>
  <c r="F138" i="6"/>
  <c r="E136" i="6"/>
  <c r="J96" i="6"/>
  <c r="J95" i="6"/>
  <c r="F95" i="6"/>
  <c r="F93" i="6"/>
  <c r="E91" i="6"/>
  <c r="J22" i="6"/>
  <c r="E22" i="6"/>
  <c r="F141" i="6"/>
  <c r="J21" i="6"/>
  <c r="J16" i="6"/>
  <c r="J138" i="6" s="1"/>
  <c r="E7" i="6"/>
  <c r="E130" i="6" s="1"/>
  <c r="J39" i="5"/>
  <c r="J38" i="5"/>
  <c r="AY99" i="1" s="1"/>
  <c r="J37" i="5"/>
  <c r="AX99" i="1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5" i="5"/>
  <c r="BH195" i="5"/>
  <c r="BG195" i="5"/>
  <c r="BF195" i="5"/>
  <c r="T195" i="5"/>
  <c r="R195" i="5"/>
  <c r="P195" i="5"/>
  <c r="BI194" i="5"/>
  <c r="BH194" i="5"/>
  <c r="BG194" i="5"/>
  <c r="BF194" i="5"/>
  <c r="T194" i="5"/>
  <c r="R194" i="5"/>
  <c r="P194" i="5"/>
  <c r="BI193" i="5"/>
  <c r="BH193" i="5"/>
  <c r="BG193" i="5"/>
  <c r="BF193" i="5"/>
  <c r="T193" i="5"/>
  <c r="R193" i="5"/>
  <c r="P193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4" i="5"/>
  <c r="BH174" i="5"/>
  <c r="BG174" i="5"/>
  <c r="BF174" i="5"/>
  <c r="T174" i="5"/>
  <c r="R174" i="5"/>
  <c r="P174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60" i="5"/>
  <c r="BH160" i="5"/>
  <c r="BG160" i="5"/>
  <c r="BF160" i="5"/>
  <c r="T160" i="5"/>
  <c r="R160" i="5"/>
  <c r="P160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5" i="5"/>
  <c r="BH155" i="5"/>
  <c r="BG155" i="5"/>
  <c r="BF155" i="5"/>
  <c r="T155" i="5"/>
  <c r="R155" i="5"/>
  <c r="P155" i="5"/>
  <c r="BI153" i="5"/>
  <c r="BH153" i="5"/>
  <c r="BG153" i="5"/>
  <c r="BF153" i="5"/>
  <c r="T153" i="5"/>
  <c r="R153" i="5"/>
  <c r="P153" i="5"/>
  <c r="BI152" i="5"/>
  <c r="BH152" i="5"/>
  <c r="BG152" i="5"/>
  <c r="BF152" i="5"/>
  <c r="T152" i="5"/>
  <c r="R152" i="5"/>
  <c r="P152" i="5"/>
  <c r="BI150" i="5"/>
  <c r="BH150" i="5"/>
  <c r="BG150" i="5"/>
  <c r="BF150" i="5"/>
  <c r="T150" i="5"/>
  <c r="R150" i="5"/>
  <c r="P150" i="5"/>
  <c r="BI148" i="5"/>
  <c r="BH148" i="5"/>
  <c r="BG148" i="5"/>
  <c r="BF148" i="5"/>
  <c r="T148" i="5"/>
  <c r="R148" i="5"/>
  <c r="P148" i="5"/>
  <c r="BI146" i="5"/>
  <c r="BH146" i="5"/>
  <c r="BG146" i="5"/>
  <c r="BF146" i="5"/>
  <c r="T146" i="5"/>
  <c r="R146" i="5"/>
  <c r="P146" i="5"/>
  <c r="BI144" i="5"/>
  <c r="BH144" i="5"/>
  <c r="BG144" i="5"/>
  <c r="BF144" i="5"/>
  <c r="T144" i="5"/>
  <c r="R144" i="5"/>
  <c r="P144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BI135" i="5"/>
  <c r="BH135" i="5"/>
  <c r="BG135" i="5"/>
  <c r="BF135" i="5"/>
  <c r="T135" i="5"/>
  <c r="R135" i="5"/>
  <c r="P135" i="5"/>
  <c r="BI134" i="5"/>
  <c r="BH134" i="5"/>
  <c r="BG134" i="5"/>
  <c r="BF134" i="5"/>
  <c r="T134" i="5"/>
  <c r="R134" i="5"/>
  <c r="P134" i="5"/>
  <c r="BI133" i="5"/>
  <c r="BH133" i="5"/>
  <c r="BG133" i="5"/>
  <c r="BF133" i="5"/>
  <c r="T133" i="5"/>
  <c r="R133" i="5"/>
  <c r="P133" i="5"/>
  <c r="BI132" i="5"/>
  <c r="BH132" i="5"/>
  <c r="BG132" i="5"/>
  <c r="BF132" i="5"/>
  <c r="T132" i="5"/>
  <c r="R132" i="5"/>
  <c r="P132" i="5"/>
  <c r="BI131" i="5"/>
  <c r="BH131" i="5"/>
  <c r="BG131" i="5"/>
  <c r="BF131" i="5"/>
  <c r="T131" i="5"/>
  <c r="R131" i="5"/>
  <c r="P131" i="5"/>
  <c r="BI130" i="5"/>
  <c r="BH130" i="5"/>
  <c r="BG130" i="5"/>
  <c r="BF130" i="5"/>
  <c r="T130" i="5"/>
  <c r="R130" i="5"/>
  <c r="P130" i="5"/>
  <c r="BI129" i="5"/>
  <c r="BH129" i="5"/>
  <c r="BG129" i="5"/>
  <c r="BF129" i="5"/>
  <c r="T129" i="5"/>
  <c r="R129" i="5"/>
  <c r="P129" i="5"/>
  <c r="BI128" i="5"/>
  <c r="BH128" i="5"/>
  <c r="BG128" i="5"/>
  <c r="BF128" i="5"/>
  <c r="T128" i="5"/>
  <c r="R128" i="5"/>
  <c r="P128" i="5"/>
  <c r="BI127" i="5"/>
  <c r="BH127" i="5"/>
  <c r="BG127" i="5"/>
  <c r="BF127" i="5"/>
  <c r="T127" i="5"/>
  <c r="R127" i="5"/>
  <c r="P127" i="5"/>
  <c r="J121" i="5"/>
  <c r="J120" i="5"/>
  <c r="F120" i="5"/>
  <c r="F118" i="5"/>
  <c r="E116" i="5"/>
  <c r="J94" i="5"/>
  <c r="J93" i="5"/>
  <c r="F93" i="5"/>
  <c r="F91" i="5"/>
  <c r="E89" i="5"/>
  <c r="J20" i="5"/>
  <c r="E20" i="5"/>
  <c r="F94" i="5" s="1"/>
  <c r="J19" i="5"/>
  <c r="J14" i="5"/>
  <c r="J118" i="5" s="1"/>
  <c r="E7" i="5"/>
  <c r="E112" i="5" s="1"/>
  <c r="J39" i="4"/>
  <c r="J38" i="4"/>
  <c r="AY98" i="1"/>
  <c r="J37" i="4"/>
  <c r="AX98" i="1"/>
  <c r="BI780" i="4"/>
  <c r="BH780" i="4"/>
  <c r="BG780" i="4"/>
  <c r="BF780" i="4"/>
  <c r="T780" i="4"/>
  <c r="R780" i="4"/>
  <c r="P780" i="4"/>
  <c r="BI777" i="4"/>
  <c r="BH777" i="4"/>
  <c r="BG777" i="4"/>
  <c r="BF777" i="4"/>
  <c r="T777" i="4"/>
  <c r="R777" i="4"/>
  <c r="P777" i="4"/>
  <c r="BI776" i="4"/>
  <c r="BH776" i="4"/>
  <c r="BG776" i="4"/>
  <c r="BF776" i="4"/>
  <c r="T776" i="4"/>
  <c r="R776" i="4"/>
  <c r="P776" i="4"/>
  <c r="BI772" i="4"/>
  <c r="BH772" i="4"/>
  <c r="BG772" i="4"/>
  <c r="BF772" i="4"/>
  <c r="T772" i="4"/>
  <c r="R772" i="4"/>
  <c r="P772" i="4"/>
  <c r="BI769" i="4"/>
  <c r="BH769" i="4"/>
  <c r="BG769" i="4"/>
  <c r="BF769" i="4"/>
  <c r="T769" i="4"/>
  <c r="R769" i="4"/>
  <c r="P769" i="4"/>
  <c r="BI745" i="4"/>
  <c r="BH745" i="4"/>
  <c r="BG745" i="4"/>
  <c r="BF745" i="4"/>
  <c r="T745" i="4"/>
  <c r="R745" i="4"/>
  <c r="P745" i="4"/>
  <c r="BI715" i="4"/>
  <c r="BH715" i="4"/>
  <c r="BG715" i="4"/>
  <c r="BF715" i="4"/>
  <c r="T715" i="4"/>
  <c r="R715" i="4"/>
  <c r="P715" i="4"/>
  <c r="BI693" i="4"/>
  <c r="BH693" i="4"/>
  <c r="BG693" i="4"/>
  <c r="BF693" i="4"/>
  <c r="T693" i="4"/>
  <c r="R693" i="4"/>
  <c r="P693" i="4"/>
  <c r="BI691" i="4"/>
  <c r="BH691" i="4"/>
  <c r="BG691" i="4"/>
  <c r="BF691" i="4"/>
  <c r="T691" i="4"/>
  <c r="R691" i="4"/>
  <c r="P691" i="4"/>
  <c r="BI681" i="4"/>
  <c r="BH681" i="4"/>
  <c r="BG681" i="4"/>
  <c r="BF681" i="4"/>
  <c r="T681" i="4"/>
  <c r="R681" i="4"/>
  <c r="P681" i="4"/>
  <c r="BI680" i="4"/>
  <c r="BH680" i="4"/>
  <c r="BG680" i="4"/>
  <c r="BF680" i="4"/>
  <c r="T680" i="4"/>
  <c r="R680" i="4"/>
  <c r="P680" i="4"/>
  <c r="BI679" i="4"/>
  <c r="BH679" i="4"/>
  <c r="BG679" i="4"/>
  <c r="BF679" i="4"/>
  <c r="T679" i="4"/>
  <c r="R679" i="4"/>
  <c r="P679" i="4"/>
  <c r="BI673" i="4"/>
  <c r="BH673" i="4"/>
  <c r="BG673" i="4"/>
  <c r="BF673" i="4"/>
  <c r="T673" i="4"/>
  <c r="R673" i="4"/>
  <c r="P673" i="4"/>
  <c r="BI671" i="4"/>
  <c r="BH671" i="4"/>
  <c r="BG671" i="4"/>
  <c r="BF671" i="4"/>
  <c r="T671" i="4"/>
  <c r="R671" i="4"/>
  <c r="P671" i="4"/>
  <c r="BI670" i="4"/>
  <c r="BH670" i="4"/>
  <c r="BG670" i="4"/>
  <c r="BF670" i="4"/>
  <c r="T670" i="4"/>
  <c r="R670" i="4"/>
  <c r="P670" i="4"/>
  <c r="BI669" i="4"/>
  <c r="BH669" i="4"/>
  <c r="BG669" i="4"/>
  <c r="BF669" i="4"/>
  <c r="T669" i="4"/>
  <c r="R669" i="4"/>
  <c r="P669" i="4"/>
  <c r="BI668" i="4"/>
  <c r="BH668" i="4"/>
  <c r="BG668" i="4"/>
  <c r="BF668" i="4"/>
  <c r="T668" i="4"/>
  <c r="R668" i="4"/>
  <c r="P668" i="4"/>
  <c r="BI666" i="4"/>
  <c r="BH666" i="4"/>
  <c r="BG666" i="4"/>
  <c r="BF666" i="4"/>
  <c r="T666" i="4"/>
  <c r="R666" i="4"/>
  <c r="P666" i="4"/>
  <c r="BI658" i="4"/>
  <c r="BH658" i="4"/>
  <c r="BG658" i="4"/>
  <c r="BF658" i="4"/>
  <c r="T658" i="4"/>
  <c r="R658" i="4"/>
  <c r="P658" i="4"/>
  <c r="BI657" i="4"/>
  <c r="BH657" i="4"/>
  <c r="BG657" i="4"/>
  <c r="BF657" i="4"/>
  <c r="T657" i="4"/>
  <c r="R657" i="4"/>
  <c r="P657" i="4"/>
  <c r="BI655" i="4"/>
  <c r="BH655" i="4"/>
  <c r="BG655" i="4"/>
  <c r="BF655" i="4"/>
  <c r="T655" i="4"/>
  <c r="R655" i="4"/>
  <c r="P655" i="4"/>
  <c r="BI653" i="4"/>
  <c r="BH653" i="4"/>
  <c r="BG653" i="4"/>
  <c r="BF653" i="4"/>
  <c r="T653" i="4"/>
  <c r="R653" i="4"/>
  <c r="P653" i="4"/>
  <c r="BI649" i="4"/>
  <c r="BH649" i="4"/>
  <c r="BG649" i="4"/>
  <c r="BF649" i="4"/>
  <c r="T649" i="4"/>
  <c r="R649" i="4"/>
  <c r="P649" i="4"/>
  <c r="BI647" i="4"/>
  <c r="BH647" i="4"/>
  <c r="BG647" i="4"/>
  <c r="BF647" i="4"/>
  <c r="T647" i="4"/>
  <c r="R647" i="4"/>
  <c r="P647" i="4"/>
  <c r="BI642" i="4"/>
  <c r="BH642" i="4"/>
  <c r="BG642" i="4"/>
  <c r="BF642" i="4"/>
  <c r="T642" i="4"/>
  <c r="R642" i="4"/>
  <c r="P642" i="4"/>
  <c r="BI640" i="4"/>
  <c r="BH640" i="4"/>
  <c r="BG640" i="4"/>
  <c r="BF640" i="4"/>
  <c r="T640" i="4"/>
  <c r="R640" i="4"/>
  <c r="P640" i="4"/>
  <c r="BI636" i="4"/>
  <c r="BH636" i="4"/>
  <c r="BG636" i="4"/>
  <c r="BF636" i="4"/>
  <c r="T636" i="4"/>
  <c r="R636" i="4"/>
  <c r="P636" i="4"/>
  <c r="BI634" i="4"/>
  <c r="BH634" i="4"/>
  <c r="BG634" i="4"/>
  <c r="BF634" i="4"/>
  <c r="T634" i="4"/>
  <c r="R634" i="4"/>
  <c r="P634" i="4"/>
  <c r="BI630" i="4"/>
  <c r="BH630" i="4"/>
  <c r="BG630" i="4"/>
  <c r="BF630" i="4"/>
  <c r="T630" i="4"/>
  <c r="R630" i="4"/>
  <c r="P630" i="4"/>
  <c r="BI624" i="4"/>
  <c r="BH624" i="4"/>
  <c r="BG624" i="4"/>
  <c r="BF624" i="4"/>
  <c r="T624" i="4"/>
  <c r="R624" i="4"/>
  <c r="P624" i="4"/>
  <c r="BI622" i="4"/>
  <c r="BH622" i="4"/>
  <c r="BG622" i="4"/>
  <c r="BF622" i="4"/>
  <c r="T622" i="4"/>
  <c r="R622" i="4"/>
  <c r="P622" i="4"/>
  <c r="BI621" i="4"/>
  <c r="BH621" i="4"/>
  <c r="BG621" i="4"/>
  <c r="BF621" i="4"/>
  <c r="T621" i="4"/>
  <c r="R621" i="4"/>
  <c r="P621" i="4"/>
  <c r="BI620" i="4"/>
  <c r="BH620" i="4"/>
  <c r="BG620" i="4"/>
  <c r="BF620" i="4"/>
  <c r="T620" i="4"/>
  <c r="R620" i="4"/>
  <c r="P620" i="4"/>
  <c r="BI619" i="4"/>
  <c r="BH619" i="4"/>
  <c r="BG619" i="4"/>
  <c r="BF619" i="4"/>
  <c r="T619" i="4"/>
  <c r="R619" i="4"/>
  <c r="P619" i="4"/>
  <c r="BI612" i="4"/>
  <c r="BH612" i="4"/>
  <c r="BG612" i="4"/>
  <c r="BF612" i="4"/>
  <c r="T612" i="4"/>
  <c r="R612" i="4"/>
  <c r="P612" i="4"/>
  <c r="BI607" i="4"/>
  <c r="BH607" i="4"/>
  <c r="BG607" i="4"/>
  <c r="BF607" i="4"/>
  <c r="T607" i="4"/>
  <c r="R607" i="4"/>
  <c r="P607" i="4"/>
  <c r="BI592" i="4"/>
  <c r="BH592" i="4"/>
  <c r="BG592" i="4"/>
  <c r="BF592" i="4"/>
  <c r="T592" i="4"/>
  <c r="R592" i="4"/>
  <c r="P592" i="4"/>
  <c r="BI583" i="4"/>
  <c r="BH583" i="4"/>
  <c r="BG583" i="4"/>
  <c r="BF583" i="4"/>
  <c r="T583" i="4"/>
  <c r="R583" i="4"/>
  <c r="P583" i="4"/>
  <c r="BI582" i="4"/>
  <c r="BH582" i="4"/>
  <c r="BG582" i="4"/>
  <c r="BF582" i="4"/>
  <c r="T582" i="4"/>
  <c r="R582" i="4"/>
  <c r="P582" i="4"/>
  <c r="BI580" i="4"/>
  <c r="BH580" i="4"/>
  <c r="BG580" i="4"/>
  <c r="BF580" i="4"/>
  <c r="T580" i="4"/>
  <c r="R580" i="4"/>
  <c r="P580" i="4"/>
  <c r="BI576" i="4"/>
  <c r="BH576" i="4"/>
  <c r="BG576" i="4"/>
  <c r="BF576" i="4"/>
  <c r="T576" i="4"/>
  <c r="R576" i="4"/>
  <c r="P576" i="4"/>
  <c r="BI575" i="4"/>
  <c r="BH575" i="4"/>
  <c r="BG575" i="4"/>
  <c r="BF575" i="4"/>
  <c r="T575" i="4"/>
  <c r="R575" i="4"/>
  <c r="P575" i="4"/>
  <c r="BI574" i="4"/>
  <c r="BH574" i="4"/>
  <c r="BG574" i="4"/>
  <c r="BF574" i="4"/>
  <c r="T574" i="4"/>
  <c r="R574" i="4"/>
  <c r="P574" i="4"/>
  <c r="BI573" i="4"/>
  <c r="BH573" i="4"/>
  <c r="BG573" i="4"/>
  <c r="BF573" i="4"/>
  <c r="T573" i="4"/>
  <c r="R573" i="4"/>
  <c r="P573" i="4"/>
  <c r="BI572" i="4"/>
  <c r="BH572" i="4"/>
  <c r="BG572" i="4"/>
  <c r="BF572" i="4"/>
  <c r="T572" i="4"/>
  <c r="R572" i="4"/>
  <c r="P572" i="4"/>
  <c r="BI571" i="4"/>
  <c r="BH571" i="4"/>
  <c r="BG571" i="4"/>
  <c r="BF571" i="4"/>
  <c r="T571" i="4"/>
  <c r="R571" i="4"/>
  <c r="P571" i="4"/>
  <c r="BI570" i="4"/>
  <c r="BH570" i="4"/>
  <c r="BG570" i="4"/>
  <c r="BF570" i="4"/>
  <c r="T570" i="4"/>
  <c r="R570" i="4"/>
  <c r="P570" i="4"/>
  <c r="BI568" i="4"/>
  <c r="BH568" i="4"/>
  <c r="BG568" i="4"/>
  <c r="BF568" i="4"/>
  <c r="T568" i="4"/>
  <c r="R568" i="4"/>
  <c r="P568" i="4"/>
  <c r="BI566" i="4"/>
  <c r="BH566" i="4"/>
  <c r="BG566" i="4"/>
  <c r="BF566" i="4"/>
  <c r="T566" i="4"/>
  <c r="R566" i="4"/>
  <c r="P566" i="4"/>
  <c r="BI564" i="4"/>
  <c r="BH564" i="4"/>
  <c r="BG564" i="4"/>
  <c r="BF564" i="4"/>
  <c r="T564" i="4"/>
  <c r="R564" i="4"/>
  <c r="P564" i="4"/>
  <c r="BI562" i="4"/>
  <c r="BH562" i="4"/>
  <c r="BG562" i="4"/>
  <c r="BF562" i="4"/>
  <c r="T562" i="4"/>
  <c r="R562" i="4"/>
  <c r="P562" i="4"/>
  <c r="BI560" i="4"/>
  <c r="BH560" i="4"/>
  <c r="BG560" i="4"/>
  <c r="BF560" i="4"/>
  <c r="T560" i="4"/>
  <c r="R560" i="4"/>
  <c r="P560" i="4"/>
  <c r="BI559" i="4"/>
  <c r="BH559" i="4"/>
  <c r="BG559" i="4"/>
  <c r="BF559" i="4"/>
  <c r="T559" i="4"/>
  <c r="R559" i="4"/>
  <c r="P559" i="4"/>
  <c r="BI558" i="4"/>
  <c r="BH558" i="4"/>
  <c r="BG558" i="4"/>
  <c r="BF558" i="4"/>
  <c r="T558" i="4"/>
  <c r="R558" i="4"/>
  <c r="P558" i="4"/>
  <c r="BI556" i="4"/>
  <c r="BH556" i="4"/>
  <c r="BG556" i="4"/>
  <c r="BF556" i="4"/>
  <c r="T556" i="4"/>
  <c r="R556" i="4"/>
  <c r="P556" i="4"/>
  <c r="BI554" i="4"/>
  <c r="BH554" i="4"/>
  <c r="BG554" i="4"/>
  <c r="BF554" i="4"/>
  <c r="T554" i="4"/>
  <c r="R554" i="4"/>
  <c r="P554" i="4"/>
  <c r="BI552" i="4"/>
  <c r="BH552" i="4"/>
  <c r="BG552" i="4"/>
  <c r="BF552" i="4"/>
  <c r="T552" i="4"/>
  <c r="R552" i="4"/>
  <c r="P552" i="4"/>
  <c r="BI551" i="4"/>
  <c r="BH551" i="4"/>
  <c r="BG551" i="4"/>
  <c r="BF551" i="4"/>
  <c r="T551" i="4"/>
  <c r="R551" i="4"/>
  <c r="P551" i="4"/>
  <c r="BI550" i="4"/>
  <c r="BH550" i="4"/>
  <c r="BG550" i="4"/>
  <c r="BF550" i="4"/>
  <c r="T550" i="4"/>
  <c r="R550" i="4"/>
  <c r="P550" i="4"/>
  <c r="BI549" i="4"/>
  <c r="BH549" i="4"/>
  <c r="BG549" i="4"/>
  <c r="BF549" i="4"/>
  <c r="T549" i="4"/>
  <c r="R549" i="4"/>
  <c r="P549" i="4"/>
  <c r="BI548" i="4"/>
  <c r="BH548" i="4"/>
  <c r="BG548" i="4"/>
  <c r="BF548" i="4"/>
  <c r="T548" i="4"/>
  <c r="R548" i="4"/>
  <c r="P548" i="4"/>
  <c r="BI547" i="4"/>
  <c r="BH547" i="4"/>
  <c r="BG547" i="4"/>
  <c r="BF547" i="4"/>
  <c r="T547" i="4"/>
  <c r="R547" i="4"/>
  <c r="P547" i="4"/>
  <c r="BI546" i="4"/>
  <c r="BH546" i="4"/>
  <c r="BG546" i="4"/>
  <c r="BF546" i="4"/>
  <c r="T546" i="4"/>
  <c r="R546" i="4"/>
  <c r="P546" i="4"/>
  <c r="BI545" i="4"/>
  <c r="BH545" i="4"/>
  <c r="BG545" i="4"/>
  <c r="BF545" i="4"/>
  <c r="T545" i="4"/>
  <c r="R545" i="4"/>
  <c r="P545" i="4"/>
  <c r="BI544" i="4"/>
  <c r="BH544" i="4"/>
  <c r="BG544" i="4"/>
  <c r="BF544" i="4"/>
  <c r="T544" i="4"/>
  <c r="R544" i="4"/>
  <c r="P544" i="4"/>
  <c r="BI543" i="4"/>
  <c r="BH543" i="4"/>
  <c r="BG543" i="4"/>
  <c r="BF543" i="4"/>
  <c r="T543" i="4"/>
  <c r="R543" i="4"/>
  <c r="P543" i="4"/>
  <c r="BI542" i="4"/>
  <c r="BH542" i="4"/>
  <c r="BG542" i="4"/>
  <c r="BF542" i="4"/>
  <c r="T542" i="4"/>
  <c r="R542" i="4"/>
  <c r="P542" i="4"/>
  <c r="BI540" i="4"/>
  <c r="BH540" i="4"/>
  <c r="BG540" i="4"/>
  <c r="BF540" i="4"/>
  <c r="T540" i="4"/>
  <c r="R540" i="4"/>
  <c r="P540" i="4"/>
  <c r="BI539" i="4"/>
  <c r="BH539" i="4"/>
  <c r="BG539" i="4"/>
  <c r="BF539" i="4"/>
  <c r="T539" i="4"/>
  <c r="R539" i="4"/>
  <c r="P539" i="4"/>
  <c r="BI538" i="4"/>
  <c r="BH538" i="4"/>
  <c r="BG538" i="4"/>
  <c r="BF538" i="4"/>
  <c r="T538" i="4"/>
  <c r="R538" i="4"/>
  <c r="P538" i="4"/>
  <c r="BI536" i="4"/>
  <c r="BH536" i="4"/>
  <c r="BG536" i="4"/>
  <c r="BF536" i="4"/>
  <c r="T536" i="4"/>
  <c r="R536" i="4"/>
  <c r="P536" i="4"/>
  <c r="BI535" i="4"/>
  <c r="BH535" i="4"/>
  <c r="BG535" i="4"/>
  <c r="BF535" i="4"/>
  <c r="T535" i="4"/>
  <c r="R535" i="4"/>
  <c r="P535" i="4"/>
  <c r="BI534" i="4"/>
  <c r="BH534" i="4"/>
  <c r="BG534" i="4"/>
  <c r="BF534" i="4"/>
  <c r="T534" i="4"/>
  <c r="R534" i="4"/>
  <c r="P534" i="4"/>
  <c r="BI533" i="4"/>
  <c r="BH533" i="4"/>
  <c r="BG533" i="4"/>
  <c r="BF533" i="4"/>
  <c r="T533" i="4"/>
  <c r="R533" i="4"/>
  <c r="P533" i="4"/>
  <c r="BI532" i="4"/>
  <c r="BH532" i="4"/>
  <c r="BG532" i="4"/>
  <c r="BF532" i="4"/>
  <c r="T532" i="4"/>
  <c r="R532" i="4"/>
  <c r="P532" i="4"/>
  <c r="BI531" i="4"/>
  <c r="BH531" i="4"/>
  <c r="BG531" i="4"/>
  <c r="BF531" i="4"/>
  <c r="T531" i="4"/>
  <c r="R531" i="4"/>
  <c r="P531" i="4"/>
  <c r="BI530" i="4"/>
  <c r="BH530" i="4"/>
  <c r="BG530" i="4"/>
  <c r="BF530" i="4"/>
  <c r="T530" i="4"/>
  <c r="R530" i="4"/>
  <c r="P530" i="4"/>
  <c r="BI529" i="4"/>
  <c r="BH529" i="4"/>
  <c r="BG529" i="4"/>
  <c r="BF529" i="4"/>
  <c r="T529" i="4"/>
  <c r="R529" i="4"/>
  <c r="P529" i="4"/>
  <c r="BI528" i="4"/>
  <c r="BH528" i="4"/>
  <c r="BG528" i="4"/>
  <c r="BF528" i="4"/>
  <c r="T528" i="4"/>
  <c r="R528" i="4"/>
  <c r="P528" i="4"/>
  <c r="BI527" i="4"/>
  <c r="BH527" i="4"/>
  <c r="BG527" i="4"/>
  <c r="BF527" i="4"/>
  <c r="T527" i="4"/>
  <c r="R527" i="4"/>
  <c r="P527" i="4"/>
  <c r="BI526" i="4"/>
  <c r="BH526" i="4"/>
  <c r="BG526" i="4"/>
  <c r="BF526" i="4"/>
  <c r="T526" i="4"/>
  <c r="R526" i="4"/>
  <c r="P526" i="4"/>
  <c r="BI525" i="4"/>
  <c r="BH525" i="4"/>
  <c r="BG525" i="4"/>
  <c r="BF525" i="4"/>
  <c r="T525" i="4"/>
  <c r="R525" i="4"/>
  <c r="P525" i="4"/>
  <c r="BI523" i="4"/>
  <c r="BH523" i="4"/>
  <c r="BG523" i="4"/>
  <c r="BF523" i="4"/>
  <c r="T523" i="4"/>
  <c r="R523" i="4"/>
  <c r="P523" i="4"/>
  <c r="BI521" i="4"/>
  <c r="BH521" i="4"/>
  <c r="BG521" i="4"/>
  <c r="BF521" i="4"/>
  <c r="T521" i="4"/>
  <c r="R521" i="4"/>
  <c r="P521" i="4"/>
  <c r="BI519" i="4"/>
  <c r="BH519" i="4"/>
  <c r="BG519" i="4"/>
  <c r="BF519" i="4"/>
  <c r="T519" i="4"/>
  <c r="R519" i="4"/>
  <c r="P519" i="4"/>
  <c r="BI517" i="4"/>
  <c r="BH517" i="4"/>
  <c r="BG517" i="4"/>
  <c r="BF517" i="4"/>
  <c r="T517" i="4"/>
  <c r="R517" i="4"/>
  <c r="P517" i="4"/>
  <c r="BI516" i="4"/>
  <c r="BH516" i="4"/>
  <c r="BG516" i="4"/>
  <c r="BF516" i="4"/>
  <c r="T516" i="4"/>
  <c r="R516" i="4"/>
  <c r="P516" i="4"/>
  <c r="BI514" i="4"/>
  <c r="BH514" i="4"/>
  <c r="BG514" i="4"/>
  <c r="BF514" i="4"/>
  <c r="T514" i="4"/>
  <c r="R514" i="4"/>
  <c r="P514" i="4"/>
  <c r="BI512" i="4"/>
  <c r="BH512" i="4"/>
  <c r="BG512" i="4"/>
  <c r="BF512" i="4"/>
  <c r="T512" i="4"/>
  <c r="R512" i="4"/>
  <c r="P512" i="4"/>
  <c r="BI510" i="4"/>
  <c r="BH510" i="4"/>
  <c r="BG510" i="4"/>
  <c r="BF510" i="4"/>
  <c r="T510" i="4"/>
  <c r="R510" i="4"/>
  <c r="P510" i="4"/>
  <c r="BI506" i="4"/>
  <c r="BH506" i="4"/>
  <c r="BG506" i="4"/>
  <c r="BF506" i="4"/>
  <c r="T506" i="4"/>
  <c r="R506" i="4"/>
  <c r="P506" i="4"/>
  <c r="BI499" i="4"/>
  <c r="BH499" i="4"/>
  <c r="BG499" i="4"/>
  <c r="BF499" i="4"/>
  <c r="T499" i="4"/>
  <c r="R499" i="4"/>
  <c r="P499" i="4"/>
  <c r="BI496" i="4"/>
  <c r="BH496" i="4"/>
  <c r="BG496" i="4"/>
  <c r="BF496" i="4"/>
  <c r="T496" i="4"/>
  <c r="R496" i="4"/>
  <c r="P496" i="4"/>
  <c r="BI494" i="4"/>
  <c r="BH494" i="4"/>
  <c r="BG494" i="4"/>
  <c r="BF494" i="4"/>
  <c r="T494" i="4"/>
  <c r="R494" i="4"/>
  <c r="P494" i="4"/>
  <c r="BI493" i="4"/>
  <c r="BH493" i="4"/>
  <c r="BG493" i="4"/>
  <c r="BF493" i="4"/>
  <c r="T493" i="4"/>
  <c r="R493" i="4"/>
  <c r="P493" i="4"/>
  <c r="BI491" i="4"/>
  <c r="BH491" i="4"/>
  <c r="BG491" i="4"/>
  <c r="BF491" i="4"/>
  <c r="T491" i="4"/>
  <c r="R491" i="4"/>
  <c r="P491" i="4"/>
  <c r="BI487" i="4"/>
  <c r="BH487" i="4"/>
  <c r="BG487" i="4"/>
  <c r="BF487" i="4"/>
  <c r="T487" i="4"/>
  <c r="R487" i="4"/>
  <c r="P487" i="4"/>
  <c r="BI485" i="4"/>
  <c r="BH485" i="4"/>
  <c r="BG485" i="4"/>
  <c r="BF485" i="4"/>
  <c r="T485" i="4"/>
  <c r="R485" i="4"/>
  <c r="P485" i="4"/>
  <c r="BI483" i="4"/>
  <c r="BH483" i="4"/>
  <c r="BG483" i="4"/>
  <c r="BF483" i="4"/>
  <c r="T483" i="4"/>
  <c r="R483" i="4"/>
  <c r="P483" i="4"/>
  <c r="BI481" i="4"/>
  <c r="BH481" i="4"/>
  <c r="BG481" i="4"/>
  <c r="BF481" i="4"/>
  <c r="T481" i="4"/>
  <c r="R481" i="4"/>
  <c r="P481" i="4"/>
  <c r="BI479" i="4"/>
  <c r="BH479" i="4"/>
  <c r="BG479" i="4"/>
  <c r="BF479" i="4"/>
  <c r="T479" i="4"/>
  <c r="R479" i="4"/>
  <c r="P479" i="4"/>
  <c r="BI477" i="4"/>
  <c r="BH477" i="4"/>
  <c r="BG477" i="4"/>
  <c r="BF477" i="4"/>
  <c r="T477" i="4"/>
  <c r="R477" i="4"/>
  <c r="P477" i="4"/>
  <c r="BI475" i="4"/>
  <c r="BH475" i="4"/>
  <c r="BG475" i="4"/>
  <c r="BF475" i="4"/>
  <c r="T475" i="4"/>
  <c r="R475" i="4"/>
  <c r="P475" i="4"/>
  <c r="BI473" i="4"/>
  <c r="BH473" i="4"/>
  <c r="BG473" i="4"/>
  <c r="BF473" i="4"/>
  <c r="T473" i="4"/>
  <c r="R473" i="4"/>
  <c r="P473" i="4"/>
  <c r="BI472" i="4"/>
  <c r="BH472" i="4"/>
  <c r="BG472" i="4"/>
  <c r="BF472" i="4"/>
  <c r="T472" i="4"/>
  <c r="R472" i="4"/>
  <c r="P472" i="4"/>
  <c r="BI470" i="4"/>
  <c r="BH470" i="4"/>
  <c r="BG470" i="4"/>
  <c r="BF470" i="4"/>
  <c r="T470" i="4"/>
  <c r="R470" i="4"/>
  <c r="P470" i="4"/>
  <c r="BI469" i="4"/>
  <c r="BH469" i="4"/>
  <c r="BG469" i="4"/>
  <c r="BF469" i="4"/>
  <c r="T469" i="4"/>
  <c r="R469" i="4"/>
  <c r="P469" i="4"/>
  <c r="BI468" i="4"/>
  <c r="BH468" i="4"/>
  <c r="BG468" i="4"/>
  <c r="BF468" i="4"/>
  <c r="T468" i="4"/>
  <c r="R468" i="4"/>
  <c r="P468" i="4"/>
  <c r="BI466" i="4"/>
  <c r="BH466" i="4"/>
  <c r="BG466" i="4"/>
  <c r="BF466" i="4"/>
  <c r="T466" i="4"/>
  <c r="R466" i="4"/>
  <c r="P466" i="4"/>
  <c r="BI465" i="4"/>
  <c r="BH465" i="4"/>
  <c r="BG465" i="4"/>
  <c r="BF465" i="4"/>
  <c r="T465" i="4"/>
  <c r="R465" i="4"/>
  <c r="P465" i="4"/>
  <c r="BI458" i="4"/>
  <c r="BH458" i="4"/>
  <c r="BG458" i="4"/>
  <c r="BF458" i="4"/>
  <c r="T458" i="4"/>
  <c r="R458" i="4"/>
  <c r="P458" i="4"/>
  <c r="BI457" i="4"/>
  <c r="BH457" i="4"/>
  <c r="BG457" i="4"/>
  <c r="BF457" i="4"/>
  <c r="T457" i="4"/>
  <c r="R457" i="4"/>
  <c r="P457" i="4"/>
  <c r="BI456" i="4"/>
  <c r="BH456" i="4"/>
  <c r="BG456" i="4"/>
  <c r="BF456" i="4"/>
  <c r="T456" i="4"/>
  <c r="R456" i="4"/>
  <c r="P456" i="4"/>
  <c r="BI455" i="4"/>
  <c r="BH455" i="4"/>
  <c r="BG455" i="4"/>
  <c r="BF455" i="4"/>
  <c r="T455" i="4"/>
  <c r="R455" i="4"/>
  <c r="P455" i="4"/>
  <c r="BI453" i="4"/>
  <c r="BH453" i="4"/>
  <c r="BG453" i="4"/>
  <c r="BF453" i="4"/>
  <c r="T453" i="4"/>
  <c r="R453" i="4"/>
  <c r="P453" i="4"/>
  <c r="BI451" i="4"/>
  <c r="BH451" i="4"/>
  <c r="BG451" i="4"/>
  <c r="BF451" i="4"/>
  <c r="T451" i="4"/>
  <c r="R451" i="4"/>
  <c r="P451" i="4"/>
  <c r="BI449" i="4"/>
  <c r="BH449" i="4"/>
  <c r="BG449" i="4"/>
  <c r="BF449" i="4"/>
  <c r="T449" i="4"/>
  <c r="R449" i="4"/>
  <c r="P449" i="4"/>
  <c r="BI447" i="4"/>
  <c r="BH447" i="4"/>
  <c r="BG447" i="4"/>
  <c r="BF447" i="4"/>
  <c r="T447" i="4"/>
  <c r="R447" i="4"/>
  <c r="P447" i="4"/>
  <c r="BI446" i="4"/>
  <c r="BH446" i="4"/>
  <c r="BG446" i="4"/>
  <c r="BF446" i="4"/>
  <c r="T446" i="4"/>
  <c r="R446" i="4"/>
  <c r="P446" i="4"/>
  <c r="BI445" i="4"/>
  <c r="BH445" i="4"/>
  <c r="BG445" i="4"/>
  <c r="BF445" i="4"/>
  <c r="T445" i="4"/>
  <c r="R445" i="4"/>
  <c r="P445" i="4"/>
  <c r="BI444" i="4"/>
  <c r="BH444" i="4"/>
  <c r="BG444" i="4"/>
  <c r="BF444" i="4"/>
  <c r="T444" i="4"/>
  <c r="R444" i="4"/>
  <c r="P444" i="4"/>
  <c r="BI443" i="4"/>
  <c r="BH443" i="4"/>
  <c r="BG443" i="4"/>
  <c r="BF443" i="4"/>
  <c r="T443" i="4"/>
  <c r="R443" i="4"/>
  <c r="P443" i="4"/>
  <c r="BI441" i="4"/>
  <c r="BH441" i="4"/>
  <c r="BG441" i="4"/>
  <c r="BF441" i="4"/>
  <c r="T441" i="4"/>
  <c r="R441" i="4"/>
  <c r="P441" i="4"/>
  <c r="BI440" i="4"/>
  <c r="BH440" i="4"/>
  <c r="BG440" i="4"/>
  <c r="BF440" i="4"/>
  <c r="T440" i="4"/>
  <c r="R440" i="4"/>
  <c r="P440" i="4"/>
  <c r="BI438" i="4"/>
  <c r="BH438" i="4"/>
  <c r="BG438" i="4"/>
  <c r="BF438" i="4"/>
  <c r="T438" i="4"/>
  <c r="R438" i="4"/>
  <c r="P438" i="4"/>
  <c r="BI435" i="4"/>
  <c r="BH435" i="4"/>
  <c r="BG435" i="4"/>
  <c r="BF435" i="4"/>
  <c r="T435" i="4"/>
  <c r="R435" i="4"/>
  <c r="P435" i="4"/>
  <c r="BI432" i="4"/>
  <c r="BH432" i="4"/>
  <c r="BG432" i="4"/>
  <c r="BF432" i="4"/>
  <c r="T432" i="4"/>
  <c r="R432" i="4"/>
  <c r="P432" i="4"/>
  <c r="BI428" i="4"/>
  <c r="BH428" i="4"/>
  <c r="BG428" i="4"/>
  <c r="BF428" i="4"/>
  <c r="T428" i="4"/>
  <c r="R428" i="4"/>
  <c r="P428" i="4"/>
  <c r="BI427" i="4"/>
  <c r="BH427" i="4"/>
  <c r="BG427" i="4"/>
  <c r="BF427" i="4"/>
  <c r="T427" i="4"/>
  <c r="R427" i="4"/>
  <c r="P427" i="4"/>
  <c r="BI418" i="4"/>
  <c r="BH418" i="4"/>
  <c r="BG418" i="4"/>
  <c r="BF418" i="4"/>
  <c r="T418" i="4"/>
  <c r="R418" i="4"/>
  <c r="P418" i="4"/>
  <c r="BI415" i="4"/>
  <c r="BH415" i="4"/>
  <c r="BG415" i="4"/>
  <c r="BF415" i="4"/>
  <c r="T415" i="4"/>
  <c r="R415" i="4"/>
  <c r="P415" i="4"/>
  <c r="BI413" i="4"/>
  <c r="BH413" i="4"/>
  <c r="BG413" i="4"/>
  <c r="BF413" i="4"/>
  <c r="T413" i="4"/>
  <c r="R413" i="4"/>
  <c r="P413" i="4"/>
  <c r="BI412" i="4"/>
  <c r="BH412" i="4"/>
  <c r="BG412" i="4"/>
  <c r="BF412" i="4"/>
  <c r="T412" i="4"/>
  <c r="R412" i="4"/>
  <c r="P412" i="4"/>
  <c r="BI403" i="4"/>
  <c r="BH403" i="4"/>
  <c r="BG403" i="4"/>
  <c r="BF403" i="4"/>
  <c r="T403" i="4"/>
  <c r="R403" i="4"/>
  <c r="P403" i="4"/>
  <c r="BI401" i="4"/>
  <c r="BH401" i="4"/>
  <c r="BG401" i="4"/>
  <c r="BF401" i="4"/>
  <c r="T401" i="4"/>
  <c r="R401" i="4"/>
  <c r="P401" i="4"/>
  <c r="BI387" i="4"/>
  <c r="BH387" i="4"/>
  <c r="BG387" i="4"/>
  <c r="BF387" i="4"/>
  <c r="T387" i="4"/>
  <c r="R387" i="4"/>
  <c r="P387" i="4"/>
  <c r="BI386" i="4"/>
  <c r="BH386" i="4"/>
  <c r="BG386" i="4"/>
  <c r="BF386" i="4"/>
  <c r="T386" i="4"/>
  <c r="R386" i="4"/>
  <c r="P386" i="4"/>
  <c r="BI377" i="4"/>
  <c r="BH377" i="4"/>
  <c r="BG377" i="4"/>
  <c r="BF377" i="4"/>
  <c r="T377" i="4"/>
  <c r="R377" i="4"/>
  <c r="P377" i="4"/>
  <c r="BI375" i="4"/>
  <c r="BH375" i="4"/>
  <c r="BG375" i="4"/>
  <c r="BF375" i="4"/>
  <c r="T375" i="4"/>
  <c r="R375" i="4"/>
  <c r="P375" i="4"/>
  <c r="BI371" i="4"/>
  <c r="BH371" i="4"/>
  <c r="BG371" i="4"/>
  <c r="BF371" i="4"/>
  <c r="T371" i="4"/>
  <c r="R371" i="4"/>
  <c r="P371" i="4"/>
  <c r="BI369" i="4"/>
  <c r="BH369" i="4"/>
  <c r="BG369" i="4"/>
  <c r="BF369" i="4"/>
  <c r="T369" i="4"/>
  <c r="R369" i="4"/>
  <c r="P369" i="4"/>
  <c r="BI367" i="4"/>
  <c r="BH367" i="4"/>
  <c r="BG367" i="4"/>
  <c r="BF367" i="4"/>
  <c r="T367" i="4"/>
  <c r="R367" i="4"/>
  <c r="P367" i="4"/>
  <c r="BI366" i="4"/>
  <c r="BH366" i="4"/>
  <c r="BG366" i="4"/>
  <c r="BF366" i="4"/>
  <c r="T366" i="4"/>
  <c r="R366" i="4"/>
  <c r="P366" i="4"/>
  <c r="BI364" i="4"/>
  <c r="BH364" i="4"/>
  <c r="BG364" i="4"/>
  <c r="BF364" i="4"/>
  <c r="T364" i="4"/>
  <c r="R364" i="4"/>
  <c r="P364" i="4"/>
  <c r="BI362" i="4"/>
  <c r="BH362" i="4"/>
  <c r="BG362" i="4"/>
  <c r="BF362" i="4"/>
  <c r="T362" i="4"/>
  <c r="R362" i="4"/>
  <c r="P362" i="4"/>
  <c r="BI360" i="4"/>
  <c r="BH360" i="4"/>
  <c r="BG360" i="4"/>
  <c r="BF360" i="4"/>
  <c r="T360" i="4"/>
  <c r="R360" i="4"/>
  <c r="P360" i="4"/>
  <c r="BI358" i="4"/>
  <c r="BH358" i="4"/>
  <c r="BG358" i="4"/>
  <c r="BF358" i="4"/>
  <c r="T358" i="4"/>
  <c r="R358" i="4"/>
  <c r="P358" i="4"/>
  <c r="BI357" i="4"/>
  <c r="BH357" i="4"/>
  <c r="BG357" i="4"/>
  <c r="BF357" i="4"/>
  <c r="T357" i="4"/>
  <c r="R357" i="4"/>
  <c r="P357" i="4"/>
  <c r="BI338" i="4"/>
  <c r="BH338" i="4"/>
  <c r="BG338" i="4"/>
  <c r="BF338" i="4"/>
  <c r="T338" i="4"/>
  <c r="R338" i="4"/>
  <c r="P338" i="4"/>
  <c r="BI336" i="4"/>
  <c r="BH336" i="4"/>
  <c r="BG336" i="4"/>
  <c r="BF336" i="4"/>
  <c r="T336" i="4"/>
  <c r="R336" i="4"/>
  <c r="P336" i="4"/>
  <c r="BI334" i="4"/>
  <c r="BH334" i="4"/>
  <c r="BG334" i="4"/>
  <c r="BF334" i="4"/>
  <c r="T334" i="4"/>
  <c r="R334" i="4"/>
  <c r="P334" i="4"/>
  <c r="BI331" i="4"/>
  <c r="BH331" i="4"/>
  <c r="BG331" i="4"/>
  <c r="BF331" i="4"/>
  <c r="T331" i="4"/>
  <c r="R331" i="4"/>
  <c r="P331" i="4"/>
  <c r="BI329" i="4"/>
  <c r="BH329" i="4"/>
  <c r="BG329" i="4"/>
  <c r="BF329" i="4"/>
  <c r="T329" i="4"/>
  <c r="R329" i="4"/>
  <c r="P329" i="4"/>
  <c r="BI326" i="4"/>
  <c r="BH326" i="4"/>
  <c r="BG326" i="4"/>
  <c r="BF326" i="4"/>
  <c r="T326" i="4"/>
  <c r="R326" i="4"/>
  <c r="P326" i="4"/>
  <c r="BI325" i="4"/>
  <c r="BH325" i="4"/>
  <c r="BG325" i="4"/>
  <c r="BF325" i="4"/>
  <c r="T325" i="4"/>
  <c r="R325" i="4"/>
  <c r="P325" i="4"/>
  <c r="BI323" i="4"/>
  <c r="BH323" i="4"/>
  <c r="BG323" i="4"/>
  <c r="BF323" i="4"/>
  <c r="T323" i="4"/>
  <c r="T322" i="4" s="1"/>
  <c r="R323" i="4"/>
  <c r="R322" i="4"/>
  <c r="P323" i="4"/>
  <c r="P322" i="4" s="1"/>
  <c r="BI321" i="4"/>
  <c r="BH321" i="4"/>
  <c r="BG321" i="4"/>
  <c r="BF321" i="4"/>
  <c r="T321" i="4"/>
  <c r="R321" i="4"/>
  <c r="P321" i="4"/>
  <c r="BI319" i="4"/>
  <c r="BH319" i="4"/>
  <c r="BG319" i="4"/>
  <c r="BF319" i="4"/>
  <c r="T319" i="4"/>
  <c r="R319" i="4"/>
  <c r="P319" i="4"/>
  <c r="BI317" i="4"/>
  <c r="BH317" i="4"/>
  <c r="BG317" i="4"/>
  <c r="BF317" i="4"/>
  <c r="T317" i="4"/>
  <c r="R317" i="4"/>
  <c r="P317" i="4"/>
  <c r="BI314" i="4"/>
  <c r="BH314" i="4"/>
  <c r="BG314" i="4"/>
  <c r="BF314" i="4"/>
  <c r="T314" i="4"/>
  <c r="R314" i="4"/>
  <c r="P314" i="4"/>
  <c r="BI308" i="4"/>
  <c r="BH308" i="4"/>
  <c r="BG308" i="4"/>
  <c r="BF308" i="4"/>
  <c r="T308" i="4"/>
  <c r="R308" i="4"/>
  <c r="P308" i="4"/>
  <c r="BI306" i="4"/>
  <c r="BH306" i="4"/>
  <c r="BG306" i="4"/>
  <c r="BF306" i="4"/>
  <c r="T306" i="4"/>
  <c r="R306" i="4"/>
  <c r="P306" i="4"/>
  <c r="BI304" i="4"/>
  <c r="BH304" i="4"/>
  <c r="BG304" i="4"/>
  <c r="BF304" i="4"/>
  <c r="T304" i="4"/>
  <c r="R304" i="4"/>
  <c r="P304" i="4"/>
  <c r="BI302" i="4"/>
  <c r="BH302" i="4"/>
  <c r="BG302" i="4"/>
  <c r="BF302" i="4"/>
  <c r="T302" i="4"/>
  <c r="R302" i="4"/>
  <c r="P302" i="4"/>
  <c r="BI298" i="4"/>
  <c r="BH298" i="4"/>
  <c r="BG298" i="4"/>
  <c r="BF298" i="4"/>
  <c r="T298" i="4"/>
  <c r="R298" i="4"/>
  <c r="P298" i="4"/>
  <c r="BI296" i="4"/>
  <c r="BH296" i="4"/>
  <c r="BG296" i="4"/>
  <c r="BF296" i="4"/>
  <c r="T296" i="4"/>
  <c r="R296" i="4"/>
  <c r="P296" i="4"/>
  <c r="BI277" i="4"/>
  <c r="BH277" i="4"/>
  <c r="BG277" i="4"/>
  <c r="BF277" i="4"/>
  <c r="T277" i="4"/>
  <c r="R277" i="4"/>
  <c r="P277" i="4"/>
  <c r="BI275" i="4"/>
  <c r="BH275" i="4"/>
  <c r="BG275" i="4"/>
  <c r="BF275" i="4"/>
  <c r="T275" i="4"/>
  <c r="R275" i="4"/>
  <c r="P275" i="4"/>
  <c r="BI273" i="4"/>
  <c r="BH273" i="4"/>
  <c r="BG273" i="4"/>
  <c r="BF273" i="4"/>
  <c r="T273" i="4"/>
  <c r="R273" i="4"/>
  <c r="P273" i="4"/>
  <c r="BI271" i="4"/>
  <c r="BH271" i="4"/>
  <c r="BG271" i="4"/>
  <c r="BF271" i="4"/>
  <c r="T271" i="4"/>
  <c r="R271" i="4"/>
  <c r="P271" i="4"/>
  <c r="BI270" i="4"/>
  <c r="BH270" i="4"/>
  <c r="BG270" i="4"/>
  <c r="BF270" i="4"/>
  <c r="T270" i="4"/>
  <c r="R270" i="4"/>
  <c r="P270" i="4"/>
  <c r="BI262" i="4"/>
  <c r="BH262" i="4"/>
  <c r="BG262" i="4"/>
  <c r="BF262" i="4"/>
  <c r="T262" i="4"/>
  <c r="R262" i="4"/>
  <c r="P262" i="4"/>
  <c r="BI260" i="4"/>
  <c r="BH260" i="4"/>
  <c r="BG260" i="4"/>
  <c r="BF260" i="4"/>
  <c r="T260" i="4"/>
  <c r="R260" i="4"/>
  <c r="P260" i="4"/>
  <c r="BI251" i="4"/>
  <c r="BH251" i="4"/>
  <c r="BG251" i="4"/>
  <c r="BF251" i="4"/>
  <c r="T251" i="4"/>
  <c r="R251" i="4"/>
  <c r="P251" i="4"/>
  <c r="BI248" i="4"/>
  <c r="BH248" i="4"/>
  <c r="BG248" i="4"/>
  <c r="BF248" i="4"/>
  <c r="T248" i="4"/>
  <c r="R248" i="4"/>
  <c r="P248" i="4"/>
  <c r="BI247" i="4"/>
  <c r="BH247" i="4"/>
  <c r="BG247" i="4"/>
  <c r="BF247" i="4"/>
  <c r="T247" i="4"/>
  <c r="R247" i="4"/>
  <c r="P247" i="4"/>
  <c r="BI246" i="4"/>
  <c r="BH246" i="4"/>
  <c r="BG246" i="4"/>
  <c r="BF246" i="4"/>
  <c r="T246" i="4"/>
  <c r="R246" i="4"/>
  <c r="P246" i="4"/>
  <c r="BI244" i="4"/>
  <c r="BH244" i="4"/>
  <c r="BG244" i="4"/>
  <c r="BF244" i="4"/>
  <c r="T244" i="4"/>
  <c r="R244" i="4"/>
  <c r="P244" i="4"/>
  <c r="BI243" i="4"/>
  <c r="BH243" i="4"/>
  <c r="BG243" i="4"/>
  <c r="BF243" i="4"/>
  <c r="T243" i="4"/>
  <c r="R243" i="4"/>
  <c r="P243" i="4"/>
  <c r="BI241" i="4"/>
  <c r="BH241" i="4"/>
  <c r="BG241" i="4"/>
  <c r="BF241" i="4"/>
  <c r="T241" i="4"/>
  <c r="R241" i="4"/>
  <c r="P241" i="4"/>
  <c r="BI237" i="4"/>
  <c r="BH237" i="4"/>
  <c r="BG237" i="4"/>
  <c r="BF237" i="4"/>
  <c r="T237" i="4"/>
  <c r="R237" i="4"/>
  <c r="P237" i="4"/>
  <c r="BI236" i="4"/>
  <c r="BH236" i="4"/>
  <c r="BG236" i="4"/>
  <c r="BF236" i="4"/>
  <c r="T236" i="4"/>
  <c r="R236" i="4"/>
  <c r="P236" i="4"/>
  <c r="BI234" i="4"/>
  <c r="BH234" i="4"/>
  <c r="BG234" i="4"/>
  <c r="BF234" i="4"/>
  <c r="T234" i="4"/>
  <c r="R234" i="4"/>
  <c r="P234" i="4"/>
  <c r="BI233" i="4"/>
  <c r="BH233" i="4"/>
  <c r="BG233" i="4"/>
  <c r="BF233" i="4"/>
  <c r="T233" i="4"/>
  <c r="R233" i="4"/>
  <c r="P233" i="4"/>
  <c r="BI231" i="4"/>
  <c r="BH231" i="4"/>
  <c r="BG231" i="4"/>
  <c r="BF231" i="4"/>
  <c r="T231" i="4"/>
  <c r="R231" i="4"/>
  <c r="P231" i="4"/>
  <c r="BI230" i="4"/>
  <c r="BH230" i="4"/>
  <c r="BG230" i="4"/>
  <c r="BF230" i="4"/>
  <c r="T230" i="4"/>
  <c r="R230" i="4"/>
  <c r="P230" i="4"/>
  <c r="BI229" i="4"/>
  <c r="BH229" i="4"/>
  <c r="BG229" i="4"/>
  <c r="BF229" i="4"/>
  <c r="T229" i="4"/>
  <c r="R229" i="4"/>
  <c r="P229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199" i="4"/>
  <c r="BH199" i="4"/>
  <c r="BG199" i="4"/>
  <c r="BF199" i="4"/>
  <c r="T199" i="4"/>
  <c r="R199" i="4"/>
  <c r="P199" i="4"/>
  <c r="BI192" i="4"/>
  <c r="BH192" i="4"/>
  <c r="BG192" i="4"/>
  <c r="BF192" i="4"/>
  <c r="T192" i="4"/>
  <c r="R192" i="4"/>
  <c r="P192" i="4"/>
  <c r="BI190" i="4"/>
  <c r="BH190" i="4"/>
  <c r="BG190" i="4"/>
  <c r="BF190" i="4"/>
  <c r="T190" i="4"/>
  <c r="R190" i="4"/>
  <c r="P190" i="4"/>
  <c r="BI183" i="4"/>
  <c r="BH183" i="4"/>
  <c r="BG183" i="4"/>
  <c r="BF183" i="4"/>
  <c r="T183" i="4"/>
  <c r="R183" i="4"/>
  <c r="P183" i="4"/>
  <c r="BI179" i="4"/>
  <c r="BH179" i="4"/>
  <c r="BG179" i="4"/>
  <c r="BF179" i="4"/>
  <c r="T179" i="4"/>
  <c r="R179" i="4"/>
  <c r="P179" i="4"/>
  <c r="BI174" i="4"/>
  <c r="BH174" i="4"/>
  <c r="BG174" i="4"/>
  <c r="BF174" i="4"/>
  <c r="T174" i="4"/>
  <c r="R174" i="4"/>
  <c r="P174" i="4"/>
  <c r="BI169" i="4"/>
  <c r="BH169" i="4"/>
  <c r="BG169" i="4"/>
  <c r="BF169" i="4"/>
  <c r="T169" i="4"/>
  <c r="R169" i="4"/>
  <c r="P169" i="4"/>
  <c r="BI156" i="4"/>
  <c r="BH156" i="4"/>
  <c r="BG156" i="4"/>
  <c r="BF156" i="4"/>
  <c r="T156" i="4"/>
  <c r="R156" i="4"/>
  <c r="P156" i="4"/>
  <c r="BI155" i="4"/>
  <c r="BH155" i="4"/>
  <c r="BG155" i="4"/>
  <c r="BF155" i="4"/>
  <c r="T155" i="4"/>
  <c r="R155" i="4"/>
  <c r="P155" i="4"/>
  <c r="BI153" i="4"/>
  <c r="BH153" i="4"/>
  <c r="BG153" i="4"/>
  <c r="BF153" i="4"/>
  <c r="T153" i="4"/>
  <c r="R153" i="4"/>
  <c r="P153" i="4"/>
  <c r="BI148" i="4"/>
  <c r="BH148" i="4"/>
  <c r="BG148" i="4"/>
  <c r="BF148" i="4"/>
  <c r="T148" i="4"/>
  <c r="R148" i="4"/>
  <c r="P148" i="4"/>
  <c r="BI143" i="4"/>
  <c r="BH143" i="4"/>
  <c r="BG143" i="4"/>
  <c r="BF143" i="4"/>
  <c r="T143" i="4"/>
  <c r="R143" i="4"/>
  <c r="P143" i="4"/>
  <c r="J137" i="4"/>
  <c r="J136" i="4"/>
  <c r="F136" i="4"/>
  <c r="F134" i="4"/>
  <c r="E132" i="4"/>
  <c r="J94" i="4"/>
  <c r="J93" i="4"/>
  <c r="F93" i="4"/>
  <c r="F91" i="4"/>
  <c r="E89" i="4"/>
  <c r="J20" i="4"/>
  <c r="E20" i="4"/>
  <c r="F94" i="4" s="1"/>
  <c r="J19" i="4"/>
  <c r="J14" i="4"/>
  <c r="J134" i="4" s="1"/>
  <c r="E7" i="4"/>
  <c r="E128" i="4" s="1"/>
  <c r="J39" i="3"/>
  <c r="J38" i="3"/>
  <c r="AY97" i="1" s="1"/>
  <c r="J37" i="3"/>
  <c r="AX97" i="1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8" i="3"/>
  <c r="BH328" i="3"/>
  <c r="BG328" i="3"/>
  <c r="BF328" i="3"/>
  <c r="T328" i="3"/>
  <c r="R328" i="3"/>
  <c r="P328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4" i="3"/>
  <c r="BH324" i="3"/>
  <c r="BG324" i="3"/>
  <c r="BF324" i="3"/>
  <c r="T324" i="3"/>
  <c r="R324" i="3"/>
  <c r="P324" i="3"/>
  <c r="BI323" i="3"/>
  <c r="BH323" i="3"/>
  <c r="BG323" i="3"/>
  <c r="BF323" i="3"/>
  <c r="T323" i="3"/>
  <c r="R323" i="3"/>
  <c r="P323" i="3"/>
  <c r="BI322" i="3"/>
  <c r="BH322" i="3"/>
  <c r="BG322" i="3"/>
  <c r="BF322" i="3"/>
  <c r="T322" i="3"/>
  <c r="R322" i="3"/>
  <c r="P322" i="3"/>
  <c r="BI321" i="3"/>
  <c r="BH321" i="3"/>
  <c r="BG321" i="3"/>
  <c r="BF321" i="3"/>
  <c r="T321" i="3"/>
  <c r="R321" i="3"/>
  <c r="P321" i="3"/>
  <c r="BI319" i="3"/>
  <c r="BH319" i="3"/>
  <c r="BG319" i="3"/>
  <c r="BF319" i="3"/>
  <c r="T319" i="3"/>
  <c r="R319" i="3"/>
  <c r="P319" i="3"/>
  <c r="BI317" i="3"/>
  <c r="BH317" i="3"/>
  <c r="BG317" i="3"/>
  <c r="BF317" i="3"/>
  <c r="T317" i="3"/>
  <c r="R317" i="3"/>
  <c r="P317" i="3"/>
  <c r="BI312" i="3"/>
  <c r="BH312" i="3"/>
  <c r="BG312" i="3"/>
  <c r="BF312" i="3"/>
  <c r="T312" i="3"/>
  <c r="R312" i="3"/>
  <c r="P312" i="3"/>
  <c r="BI310" i="3"/>
  <c r="BH310" i="3"/>
  <c r="BG310" i="3"/>
  <c r="BF310" i="3"/>
  <c r="T310" i="3"/>
  <c r="R310" i="3"/>
  <c r="P310" i="3"/>
  <c r="BI307" i="3"/>
  <c r="BH307" i="3"/>
  <c r="BG307" i="3"/>
  <c r="BF307" i="3"/>
  <c r="T307" i="3"/>
  <c r="R307" i="3"/>
  <c r="P307" i="3"/>
  <c r="BI305" i="3"/>
  <c r="BH305" i="3"/>
  <c r="BG305" i="3"/>
  <c r="BF305" i="3"/>
  <c r="T305" i="3"/>
  <c r="R305" i="3"/>
  <c r="P305" i="3"/>
  <c r="BI303" i="3"/>
  <c r="BH303" i="3"/>
  <c r="BG303" i="3"/>
  <c r="BF303" i="3"/>
  <c r="T303" i="3"/>
  <c r="R303" i="3"/>
  <c r="P303" i="3"/>
  <c r="BI302" i="3"/>
  <c r="BH302" i="3"/>
  <c r="BG302" i="3"/>
  <c r="BF302" i="3"/>
  <c r="T302" i="3"/>
  <c r="R302" i="3"/>
  <c r="P302" i="3"/>
  <c r="BI300" i="3"/>
  <c r="BH300" i="3"/>
  <c r="BG300" i="3"/>
  <c r="BF300" i="3"/>
  <c r="T300" i="3"/>
  <c r="R300" i="3"/>
  <c r="P300" i="3"/>
  <c r="BI298" i="3"/>
  <c r="BH298" i="3"/>
  <c r="BG298" i="3"/>
  <c r="BF298" i="3"/>
  <c r="T298" i="3"/>
  <c r="R298" i="3"/>
  <c r="P298" i="3"/>
  <c r="BI296" i="3"/>
  <c r="BH296" i="3"/>
  <c r="BG296" i="3"/>
  <c r="BF296" i="3"/>
  <c r="T296" i="3"/>
  <c r="R296" i="3"/>
  <c r="P296" i="3"/>
  <c r="BI294" i="3"/>
  <c r="BH294" i="3"/>
  <c r="BG294" i="3"/>
  <c r="BF294" i="3"/>
  <c r="T294" i="3"/>
  <c r="R294" i="3"/>
  <c r="P294" i="3"/>
  <c r="BI291" i="3"/>
  <c r="BH291" i="3"/>
  <c r="BG291" i="3"/>
  <c r="BF291" i="3"/>
  <c r="T291" i="3"/>
  <c r="R291" i="3"/>
  <c r="P291" i="3"/>
  <c r="BI289" i="3"/>
  <c r="BH289" i="3"/>
  <c r="BG289" i="3"/>
  <c r="BF289" i="3"/>
  <c r="T289" i="3"/>
  <c r="R289" i="3"/>
  <c r="P289" i="3"/>
  <c r="BI287" i="3"/>
  <c r="BH287" i="3"/>
  <c r="BG287" i="3"/>
  <c r="BF287" i="3"/>
  <c r="T287" i="3"/>
  <c r="R287" i="3"/>
  <c r="P287" i="3"/>
  <c r="BI285" i="3"/>
  <c r="BH285" i="3"/>
  <c r="BG285" i="3"/>
  <c r="BF285" i="3"/>
  <c r="T285" i="3"/>
  <c r="R285" i="3"/>
  <c r="P285" i="3"/>
  <c r="BI282" i="3"/>
  <c r="BH282" i="3"/>
  <c r="BG282" i="3"/>
  <c r="BF282" i="3"/>
  <c r="T282" i="3"/>
  <c r="T281" i="3" s="1"/>
  <c r="R282" i="3"/>
  <c r="R281" i="3"/>
  <c r="P282" i="3"/>
  <c r="P281" i="3" s="1"/>
  <c r="BI279" i="3"/>
  <c r="BH279" i="3"/>
  <c r="BG279" i="3"/>
  <c r="BF279" i="3"/>
  <c r="T279" i="3"/>
  <c r="R279" i="3"/>
  <c r="P279" i="3"/>
  <c r="BI277" i="3"/>
  <c r="BH277" i="3"/>
  <c r="BG277" i="3"/>
  <c r="BF277" i="3"/>
  <c r="T277" i="3"/>
  <c r="R277" i="3"/>
  <c r="P277" i="3"/>
  <c r="BI274" i="3"/>
  <c r="BH274" i="3"/>
  <c r="BG274" i="3"/>
  <c r="BF274" i="3"/>
  <c r="T274" i="3"/>
  <c r="R274" i="3"/>
  <c r="P274" i="3"/>
  <c r="BI272" i="3"/>
  <c r="BH272" i="3"/>
  <c r="BG272" i="3"/>
  <c r="BF272" i="3"/>
  <c r="T272" i="3"/>
  <c r="R272" i="3"/>
  <c r="P272" i="3"/>
  <c r="BI271" i="3"/>
  <c r="BH271" i="3"/>
  <c r="BG271" i="3"/>
  <c r="BF271" i="3"/>
  <c r="T271" i="3"/>
  <c r="R271" i="3"/>
  <c r="P271" i="3"/>
  <c r="BI269" i="3"/>
  <c r="BH269" i="3"/>
  <c r="BG269" i="3"/>
  <c r="BF269" i="3"/>
  <c r="T269" i="3"/>
  <c r="R269" i="3"/>
  <c r="P269" i="3"/>
  <c r="BI268" i="3"/>
  <c r="BH268" i="3"/>
  <c r="BG268" i="3"/>
  <c r="BF268" i="3"/>
  <c r="T268" i="3"/>
  <c r="R268" i="3"/>
  <c r="P268" i="3"/>
  <c r="BI266" i="3"/>
  <c r="BH266" i="3"/>
  <c r="BG266" i="3"/>
  <c r="BF266" i="3"/>
  <c r="T266" i="3"/>
  <c r="R266" i="3"/>
  <c r="P266" i="3"/>
  <c r="BI264" i="3"/>
  <c r="BH264" i="3"/>
  <c r="BG264" i="3"/>
  <c r="BF264" i="3"/>
  <c r="T264" i="3"/>
  <c r="R264" i="3"/>
  <c r="P264" i="3"/>
  <c r="BI258" i="3"/>
  <c r="BH258" i="3"/>
  <c r="BG258" i="3"/>
  <c r="BF258" i="3"/>
  <c r="T258" i="3"/>
  <c r="R258" i="3"/>
  <c r="P258" i="3"/>
  <c r="BI251" i="3"/>
  <c r="BH251" i="3"/>
  <c r="BG251" i="3"/>
  <c r="BF251" i="3"/>
  <c r="T251" i="3"/>
  <c r="R251" i="3"/>
  <c r="P251" i="3"/>
  <c r="BI248" i="3"/>
  <c r="BH248" i="3"/>
  <c r="BG248" i="3"/>
  <c r="BF248" i="3"/>
  <c r="T248" i="3"/>
  <c r="R248" i="3"/>
  <c r="P248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39" i="3"/>
  <c r="BH239" i="3"/>
  <c r="BG239" i="3"/>
  <c r="BF239" i="3"/>
  <c r="T239" i="3"/>
  <c r="R239" i="3"/>
  <c r="P239" i="3"/>
  <c r="BI238" i="3"/>
  <c r="BH238" i="3"/>
  <c r="BG238" i="3"/>
  <c r="BF238" i="3"/>
  <c r="T238" i="3"/>
  <c r="R238" i="3"/>
  <c r="P238" i="3"/>
  <c r="BI236" i="3"/>
  <c r="BH236" i="3"/>
  <c r="BG236" i="3"/>
  <c r="BF236" i="3"/>
  <c r="T236" i="3"/>
  <c r="R236" i="3"/>
  <c r="P236" i="3"/>
  <c r="BI234" i="3"/>
  <c r="BH234" i="3"/>
  <c r="BG234" i="3"/>
  <c r="BF234" i="3"/>
  <c r="T234" i="3"/>
  <c r="R234" i="3"/>
  <c r="P234" i="3"/>
  <c r="BI229" i="3"/>
  <c r="BH229" i="3"/>
  <c r="BG229" i="3"/>
  <c r="BF229" i="3"/>
  <c r="T229" i="3"/>
  <c r="R229" i="3"/>
  <c r="P229" i="3"/>
  <c r="BI226" i="3"/>
  <c r="BH226" i="3"/>
  <c r="BG226" i="3"/>
  <c r="BF226" i="3"/>
  <c r="T226" i="3"/>
  <c r="R226" i="3"/>
  <c r="P226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18" i="3"/>
  <c r="BH218" i="3"/>
  <c r="BG218" i="3"/>
  <c r="BF218" i="3"/>
  <c r="T218" i="3"/>
  <c r="R218" i="3"/>
  <c r="P218" i="3"/>
  <c r="BI214" i="3"/>
  <c r="BH214" i="3"/>
  <c r="BG214" i="3"/>
  <c r="BF214" i="3"/>
  <c r="T214" i="3"/>
  <c r="R214" i="3"/>
  <c r="P214" i="3"/>
  <c r="BI213" i="3"/>
  <c r="BH213" i="3"/>
  <c r="BG213" i="3"/>
  <c r="BF213" i="3"/>
  <c r="T213" i="3"/>
  <c r="R213" i="3"/>
  <c r="P213" i="3"/>
  <c r="BI204" i="3"/>
  <c r="BH204" i="3"/>
  <c r="BG204" i="3"/>
  <c r="BF204" i="3"/>
  <c r="T204" i="3"/>
  <c r="R204" i="3"/>
  <c r="P204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2" i="3"/>
  <c r="BH192" i="3"/>
  <c r="BG192" i="3"/>
  <c r="BF192" i="3"/>
  <c r="T192" i="3"/>
  <c r="R192" i="3"/>
  <c r="P192" i="3"/>
  <c r="BI190" i="3"/>
  <c r="BH190" i="3"/>
  <c r="BG190" i="3"/>
  <c r="BF190" i="3"/>
  <c r="T190" i="3"/>
  <c r="R190" i="3"/>
  <c r="P190" i="3"/>
  <c r="BI187" i="3"/>
  <c r="BH187" i="3"/>
  <c r="BG187" i="3"/>
  <c r="BF187" i="3"/>
  <c r="T187" i="3"/>
  <c r="R187" i="3"/>
  <c r="P187" i="3"/>
  <c r="BI185" i="3"/>
  <c r="BH185" i="3"/>
  <c r="BG185" i="3"/>
  <c r="BF185" i="3"/>
  <c r="T185" i="3"/>
  <c r="R185" i="3"/>
  <c r="P185" i="3"/>
  <c r="BI182" i="3"/>
  <c r="BH182" i="3"/>
  <c r="BG182" i="3"/>
  <c r="BF182" i="3"/>
  <c r="T182" i="3"/>
  <c r="R182" i="3"/>
  <c r="P182" i="3"/>
  <c r="BI180" i="3"/>
  <c r="BH180" i="3"/>
  <c r="BG180" i="3"/>
  <c r="BF180" i="3"/>
  <c r="T180" i="3"/>
  <c r="R180" i="3"/>
  <c r="P180" i="3"/>
  <c r="BI176" i="3"/>
  <c r="BH176" i="3"/>
  <c r="BG176" i="3"/>
  <c r="BF176" i="3"/>
  <c r="T176" i="3"/>
  <c r="R176" i="3"/>
  <c r="P176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1" i="3"/>
  <c r="BH171" i="3"/>
  <c r="BG171" i="3"/>
  <c r="BF171" i="3"/>
  <c r="T171" i="3"/>
  <c r="R171" i="3"/>
  <c r="P171" i="3"/>
  <c r="BI165" i="3"/>
  <c r="BH165" i="3"/>
  <c r="BG165" i="3"/>
  <c r="BF165" i="3"/>
  <c r="T165" i="3"/>
  <c r="R165" i="3"/>
  <c r="P165" i="3"/>
  <c r="BI163" i="3"/>
  <c r="BH163" i="3"/>
  <c r="BG163" i="3"/>
  <c r="BF163" i="3"/>
  <c r="T163" i="3"/>
  <c r="R163" i="3"/>
  <c r="P163" i="3"/>
  <c r="BI157" i="3"/>
  <c r="BH157" i="3"/>
  <c r="BG157" i="3"/>
  <c r="BF157" i="3"/>
  <c r="T157" i="3"/>
  <c r="R157" i="3"/>
  <c r="P157" i="3"/>
  <c r="BI153" i="3"/>
  <c r="BH153" i="3"/>
  <c r="BG153" i="3"/>
  <c r="BF153" i="3"/>
  <c r="T153" i="3"/>
  <c r="R153" i="3"/>
  <c r="P153" i="3"/>
  <c r="BI140" i="3"/>
  <c r="BH140" i="3"/>
  <c r="BG140" i="3"/>
  <c r="BF140" i="3"/>
  <c r="T140" i="3"/>
  <c r="R140" i="3"/>
  <c r="P140" i="3"/>
  <c r="BI138" i="3"/>
  <c r="BH138" i="3"/>
  <c r="BG138" i="3"/>
  <c r="BF138" i="3"/>
  <c r="T138" i="3"/>
  <c r="R138" i="3"/>
  <c r="P138" i="3"/>
  <c r="BI136" i="3"/>
  <c r="BH136" i="3"/>
  <c r="BG136" i="3"/>
  <c r="BF136" i="3"/>
  <c r="T136" i="3"/>
  <c r="R136" i="3"/>
  <c r="P136" i="3"/>
  <c r="J130" i="3"/>
  <c r="J129" i="3"/>
  <c r="F129" i="3"/>
  <c r="F127" i="3"/>
  <c r="E125" i="3"/>
  <c r="J94" i="3"/>
  <c r="J93" i="3"/>
  <c r="F93" i="3"/>
  <c r="F91" i="3"/>
  <c r="E89" i="3"/>
  <c r="J20" i="3"/>
  <c r="E20" i="3"/>
  <c r="F94" i="3" s="1"/>
  <c r="J19" i="3"/>
  <c r="J14" i="3"/>
  <c r="J91" i="3" s="1"/>
  <c r="E7" i="3"/>
  <c r="E121" i="3" s="1"/>
  <c r="J37" i="2"/>
  <c r="J36" i="2"/>
  <c r="AY95" i="1" s="1"/>
  <c r="J35" i="2"/>
  <c r="AX95" i="1"/>
  <c r="BI133" i="2"/>
  <c r="BH133" i="2"/>
  <c r="BG133" i="2"/>
  <c r="BF133" i="2"/>
  <c r="T133" i="2"/>
  <c r="R133" i="2"/>
  <c r="P133" i="2"/>
  <c r="BI132" i="2"/>
  <c r="BH132" i="2"/>
  <c r="BG132" i="2"/>
  <c r="BF132" i="2"/>
  <c r="T132" i="2"/>
  <c r="R132" i="2"/>
  <c r="P132" i="2"/>
  <c r="BI131" i="2"/>
  <c r="BH131" i="2"/>
  <c r="BG131" i="2"/>
  <c r="BF131" i="2"/>
  <c r="T131" i="2"/>
  <c r="R131" i="2"/>
  <c r="P131" i="2"/>
  <c r="BI129" i="2"/>
  <c r="BH129" i="2"/>
  <c r="BG129" i="2"/>
  <c r="BF129" i="2"/>
  <c r="T129" i="2"/>
  <c r="T128" i="2"/>
  <c r="R129" i="2"/>
  <c r="R128" i="2" s="1"/>
  <c r="P129" i="2"/>
  <c r="P128" i="2" s="1"/>
  <c r="BI127" i="2"/>
  <c r="BH127" i="2"/>
  <c r="BG127" i="2"/>
  <c r="BF127" i="2"/>
  <c r="T127" i="2"/>
  <c r="R127" i="2"/>
  <c r="P127" i="2"/>
  <c r="BI126" i="2"/>
  <c r="BH126" i="2"/>
  <c r="BG126" i="2"/>
  <c r="BF126" i="2"/>
  <c r="T126" i="2"/>
  <c r="R126" i="2"/>
  <c r="P126" i="2"/>
  <c r="BI125" i="2"/>
  <c r="BH125" i="2"/>
  <c r="BG125" i="2"/>
  <c r="BF125" i="2"/>
  <c r="T125" i="2"/>
  <c r="R125" i="2"/>
  <c r="P125" i="2"/>
  <c r="BI124" i="2"/>
  <c r="BH124" i="2"/>
  <c r="BG124" i="2"/>
  <c r="BF124" i="2"/>
  <c r="T124" i="2"/>
  <c r="R124" i="2"/>
  <c r="P124" i="2"/>
  <c r="BI123" i="2"/>
  <c r="BH123" i="2"/>
  <c r="BG123" i="2"/>
  <c r="BF123" i="2"/>
  <c r="T123" i="2"/>
  <c r="R123" i="2"/>
  <c r="P123" i="2"/>
  <c r="J117" i="2"/>
  <c r="J116" i="2"/>
  <c r="F116" i="2"/>
  <c r="F114" i="2"/>
  <c r="E112" i="2"/>
  <c r="J92" i="2"/>
  <c r="J91" i="2"/>
  <c r="F91" i="2"/>
  <c r="F89" i="2"/>
  <c r="E87" i="2"/>
  <c r="J18" i="2"/>
  <c r="E18" i="2"/>
  <c r="F117" i="2"/>
  <c r="J17" i="2"/>
  <c r="J12" i="2"/>
  <c r="J114" i="2" s="1"/>
  <c r="E7" i="2"/>
  <c r="E85" i="2"/>
  <c r="L90" i="1"/>
  <c r="AM90" i="1"/>
  <c r="AM89" i="1"/>
  <c r="L89" i="1"/>
  <c r="AM87" i="1"/>
  <c r="L87" i="1"/>
  <c r="L85" i="1"/>
  <c r="L84" i="1"/>
  <c r="BK131" i="2"/>
  <c r="J132" i="2"/>
  <c r="BK126" i="2"/>
  <c r="J123" i="2"/>
  <c r="BK268" i="3"/>
  <c r="J140" i="3"/>
  <c r="J294" i="3"/>
  <c r="J176" i="3"/>
  <c r="BK319" i="3"/>
  <c r="BK234" i="3"/>
  <c r="J165" i="3"/>
  <c r="J269" i="3"/>
  <c r="BK222" i="3"/>
  <c r="J307" i="3"/>
  <c r="J223" i="3"/>
  <c r="BK190" i="3"/>
  <c r="J302" i="3"/>
  <c r="J251" i="3"/>
  <c r="J322" i="3"/>
  <c r="BK185" i="3"/>
  <c r="BK328" i="3"/>
  <c r="BK305" i="3"/>
  <c r="BK282" i="3"/>
  <c r="J239" i="3"/>
  <c r="J180" i="3"/>
  <c r="BK547" i="4"/>
  <c r="J487" i="4"/>
  <c r="J298" i="4"/>
  <c r="J680" i="4"/>
  <c r="J575" i="4"/>
  <c r="J529" i="4"/>
  <c r="J443" i="4"/>
  <c r="BK336" i="4"/>
  <c r="BK306" i="4"/>
  <c r="BK179" i="4"/>
  <c r="J592" i="4"/>
  <c r="J444" i="4"/>
  <c r="J364" i="4"/>
  <c r="BK317" i="4"/>
  <c r="J201" i="4"/>
  <c r="BK642" i="4"/>
  <c r="J568" i="4"/>
  <c r="J512" i="4"/>
  <c r="BK457" i="4"/>
  <c r="BK415" i="4"/>
  <c r="J296" i="4"/>
  <c r="J202" i="4"/>
  <c r="BK666" i="4"/>
  <c r="J576" i="4"/>
  <c r="J550" i="4"/>
  <c r="BK516" i="4"/>
  <c r="J470" i="4"/>
  <c r="J329" i="4"/>
  <c r="BK241" i="4"/>
  <c r="BK202" i="4"/>
  <c r="BK679" i="4"/>
  <c r="BK552" i="4"/>
  <c r="J539" i="4"/>
  <c r="BK525" i="4"/>
  <c r="BK458" i="4"/>
  <c r="BK418" i="4"/>
  <c r="BK334" i="4"/>
  <c r="BK233" i="4"/>
  <c r="J174" i="4"/>
  <c r="J679" i="4"/>
  <c r="J607" i="4"/>
  <c r="BK558" i="4"/>
  <c r="BK527" i="4"/>
  <c r="J477" i="4"/>
  <c r="BK428" i="4"/>
  <c r="J334" i="4"/>
  <c r="BK229" i="4"/>
  <c r="J777" i="4"/>
  <c r="BK769" i="4"/>
  <c r="J681" i="4"/>
  <c r="BK634" i="4"/>
  <c r="BK544" i="4"/>
  <c r="J469" i="4"/>
  <c r="J369" i="4"/>
  <c r="J234" i="4"/>
  <c r="BK199" i="5"/>
  <c r="BK188" i="5"/>
  <c r="BK146" i="5"/>
  <c r="J130" i="5"/>
  <c r="BK184" i="5"/>
  <c r="J164" i="5"/>
  <c r="J132" i="5"/>
  <c r="J179" i="5"/>
  <c r="BK163" i="5"/>
  <c r="J148" i="5"/>
  <c r="BK136" i="5"/>
  <c r="J129" i="5"/>
  <c r="J198" i="5"/>
  <c r="J183" i="5"/>
  <c r="J172" i="5"/>
  <c r="BK160" i="5"/>
  <c r="BK130" i="5"/>
  <c r="J197" i="5"/>
  <c r="J144" i="5"/>
  <c r="BK295" i="6"/>
  <c r="BK259" i="6"/>
  <c r="BK234" i="6"/>
  <c r="BK205" i="6"/>
  <c r="J183" i="6"/>
  <c r="J158" i="6"/>
  <c r="J294" i="6"/>
  <c r="J266" i="6"/>
  <c r="BK203" i="6"/>
  <c r="J188" i="6"/>
  <c r="J161" i="6"/>
  <c r="BK293" i="6"/>
  <c r="BK275" i="6"/>
  <c r="J244" i="6"/>
  <c r="BK218" i="6"/>
  <c r="J197" i="6"/>
  <c r="J171" i="6"/>
  <c r="BK267" i="6"/>
  <c r="BK232" i="6"/>
  <c r="J206" i="6"/>
  <c r="BK178" i="6"/>
  <c r="BK284" i="6"/>
  <c r="J261" i="6"/>
  <c r="J217" i="6"/>
  <c r="BK184" i="6"/>
  <c r="J290" i="6"/>
  <c r="J254" i="6"/>
  <c r="J218" i="6"/>
  <c r="BK192" i="6"/>
  <c r="BK161" i="6"/>
  <c r="J270" i="6"/>
  <c r="J215" i="6"/>
  <c r="J178" i="6"/>
  <c r="BK291" i="7"/>
  <c r="J267" i="7"/>
  <c r="BK251" i="7"/>
  <c r="BK206" i="7"/>
  <c r="J174" i="7"/>
  <c r="BK150" i="7"/>
  <c r="J280" i="7"/>
  <c r="J246" i="7"/>
  <c r="BK220" i="7"/>
  <c r="BK177" i="7"/>
  <c r="J150" i="7"/>
  <c r="BK257" i="7"/>
  <c r="BK231" i="7"/>
  <c r="J214" i="7"/>
  <c r="J201" i="7"/>
  <c r="BK160" i="7"/>
  <c r="BK287" i="7"/>
  <c r="BK262" i="7"/>
  <c r="J205" i="7"/>
  <c r="J189" i="7"/>
  <c r="J292" i="7"/>
  <c r="BK261" i="7"/>
  <c r="J241" i="7"/>
  <c r="BK212" i="7"/>
  <c r="BK191" i="7"/>
  <c r="BK179" i="7"/>
  <c r="J153" i="7"/>
  <c r="BK241" i="7"/>
  <c r="J219" i="7"/>
  <c r="J191" i="7"/>
  <c r="J293" i="7"/>
  <c r="J277" i="7"/>
  <c r="BK238" i="7"/>
  <c r="J208" i="7"/>
  <c r="J178" i="7"/>
  <c r="J273" i="7"/>
  <c r="J235" i="7"/>
  <c r="BK199" i="7"/>
  <c r="BK159" i="7"/>
  <c r="J163" i="8"/>
  <c r="J140" i="8"/>
  <c r="BK136" i="8"/>
  <c r="J141" i="8"/>
  <c r="BK170" i="8"/>
  <c r="J158" i="8"/>
  <c r="J133" i="8"/>
  <c r="BK137" i="8"/>
  <c r="BK166" i="8"/>
  <c r="BK154" i="8"/>
  <c r="BK133" i="8"/>
  <c r="J166" i="8"/>
  <c r="J139" i="8"/>
  <c r="BK155" i="8"/>
  <c r="BK131" i="8"/>
  <c r="J132" i="9"/>
  <c r="BK129" i="9"/>
  <c r="J123" i="9"/>
  <c r="BK126" i="9"/>
  <c r="BK164" i="10"/>
  <c r="BK143" i="10"/>
  <c r="BK134" i="10"/>
  <c r="BK169" i="10"/>
  <c r="BK152" i="10"/>
  <c r="BK159" i="10"/>
  <c r="BK129" i="10"/>
  <c r="BK163" i="10"/>
  <c r="BK177" i="10"/>
  <c r="BK171" i="10"/>
  <c r="BK142" i="10"/>
  <c r="BK160" i="10"/>
  <c r="BK126" i="10"/>
  <c r="BK129" i="11"/>
  <c r="BK127" i="11"/>
  <c r="J125" i="12"/>
  <c r="BK126" i="12"/>
  <c r="J198" i="13"/>
  <c r="BK154" i="13"/>
  <c r="BK151" i="13"/>
  <c r="J176" i="13"/>
  <c r="BK182" i="13"/>
  <c r="J152" i="13"/>
  <c r="BK138" i="13"/>
  <c r="J185" i="13"/>
  <c r="J140" i="13"/>
  <c r="BK170" i="13"/>
  <c r="BK196" i="13"/>
  <c r="J154" i="13"/>
  <c r="BK135" i="14"/>
  <c r="BK132" i="14"/>
  <c r="J159" i="15"/>
  <c r="BK182" i="15"/>
  <c r="J199" i="15"/>
  <c r="BK175" i="15"/>
  <c r="BK161" i="15"/>
  <c r="J184" i="15"/>
  <c r="BK203" i="15"/>
  <c r="J161" i="15"/>
  <c r="J164" i="16"/>
  <c r="J138" i="16"/>
  <c r="BK200" i="16"/>
  <c r="BK179" i="16"/>
  <c r="J183" i="16"/>
  <c r="BK130" i="16"/>
  <c r="J193" i="16"/>
  <c r="BK207" i="16"/>
  <c r="BK164" i="16"/>
  <c r="J214" i="16"/>
  <c r="BK183" i="16"/>
  <c r="J205" i="16"/>
  <c r="J143" i="16"/>
  <c r="J213" i="16"/>
  <c r="BK184" i="16"/>
  <c r="BK194" i="17"/>
  <c r="BK152" i="17"/>
  <c r="BK179" i="17"/>
  <c r="J204" i="17"/>
  <c r="BK167" i="17"/>
  <c r="BK204" i="17"/>
  <c r="J146" i="17"/>
  <c r="J181" i="17"/>
  <c r="J150" i="17"/>
  <c r="J138" i="17"/>
  <c r="J152" i="17"/>
  <c r="BK140" i="17"/>
  <c r="BK176" i="17"/>
  <c r="J171" i="18"/>
  <c r="BK133" i="18"/>
  <c r="BK171" i="18"/>
  <c r="J142" i="18"/>
  <c r="J173" i="18"/>
  <c r="J181" i="18"/>
  <c r="J133" i="18"/>
  <c r="BK142" i="18"/>
  <c r="J167" i="18"/>
  <c r="J170" i="18"/>
  <c r="J139" i="18"/>
  <c r="J148" i="19"/>
  <c r="BK152" i="19"/>
  <c r="BK144" i="19"/>
  <c r="BK154" i="19"/>
  <c r="BK137" i="19"/>
  <c r="BK141" i="20"/>
  <c r="J141" i="20"/>
  <c r="BK177" i="20"/>
  <c r="BK146" i="20"/>
  <c r="BK167" i="20"/>
  <c r="BK154" i="20"/>
  <c r="J160" i="20"/>
  <c r="J143" i="20"/>
  <c r="BK172" i="21"/>
  <c r="J161" i="21"/>
  <c r="J158" i="21"/>
  <c r="BK159" i="21"/>
  <c r="J164" i="21"/>
  <c r="BK151" i="21"/>
  <c r="J159" i="21"/>
  <c r="BK151" i="22"/>
  <c r="J151" i="22"/>
  <c r="BK149" i="22"/>
  <c r="J129" i="22"/>
  <c r="BK135" i="22"/>
  <c r="BK145" i="22"/>
  <c r="BK124" i="2"/>
  <c r="AS109" i="1"/>
  <c r="BK317" i="3"/>
  <c r="J236" i="3"/>
  <c r="BK258" i="3"/>
  <c r="BK194" i="3"/>
  <c r="J153" i="3"/>
  <c r="J305" i="3"/>
  <c r="J182" i="3"/>
  <c r="BK302" i="3"/>
  <c r="BK266" i="3"/>
  <c r="BK153" i="3"/>
  <c r="J258" i="3"/>
  <c r="BK238" i="3"/>
  <c r="J194" i="3"/>
  <c r="J291" i="3"/>
  <c r="J173" i="3"/>
  <c r="J312" i="3"/>
  <c r="BK332" i="3"/>
  <c r="BK289" i="3"/>
  <c r="BK271" i="3"/>
  <c r="J192" i="3"/>
  <c r="BK572" i="4"/>
  <c r="BK512" i="4"/>
  <c r="BK377" i="4"/>
  <c r="J277" i="4"/>
  <c r="BK155" i="4"/>
  <c r="J634" i="4"/>
  <c r="BK573" i="4"/>
  <c r="BK534" i="4"/>
  <c r="J483" i="4"/>
  <c r="J371" i="4"/>
  <c r="BK329" i="4"/>
  <c r="BK247" i="4"/>
  <c r="BK673" i="4"/>
  <c r="BK582" i="4"/>
  <c r="BK559" i="4"/>
  <c r="J551" i="4"/>
  <c r="J530" i="4"/>
  <c r="J491" i="4"/>
  <c r="J465" i="4"/>
  <c r="J445" i="4"/>
  <c r="BK435" i="4"/>
  <c r="BK308" i="4"/>
  <c r="J231" i="4"/>
  <c r="J156" i="4"/>
  <c r="J649" i="4"/>
  <c r="J572" i="4"/>
  <c r="J535" i="4"/>
  <c r="J493" i="4"/>
  <c r="J449" i="4"/>
  <c r="BK369" i="4"/>
  <c r="BK244" i="4"/>
  <c r="BK183" i="4"/>
  <c r="J580" i="4"/>
  <c r="BK554" i="4"/>
  <c r="BK526" i="4"/>
  <c r="J475" i="4"/>
  <c r="BK440" i="4"/>
  <c r="BK319" i="4"/>
  <c r="BK237" i="4"/>
  <c r="J155" i="4"/>
  <c r="BK640" i="4"/>
  <c r="J546" i="4"/>
  <c r="BK529" i="4"/>
  <c r="J496" i="4"/>
  <c r="BK469" i="4"/>
  <c r="J387" i="4"/>
  <c r="BK248" i="4"/>
  <c r="BK201" i="4"/>
  <c r="J715" i="4"/>
  <c r="J642" i="4"/>
  <c r="BK548" i="4"/>
  <c r="BK519" i="4"/>
  <c r="J472" i="4"/>
  <c r="J438" i="4"/>
  <c r="BK326" i="4"/>
  <c r="BK251" i="4"/>
  <c r="J780" i="4"/>
  <c r="J769" i="4"/>
  <c r="BK647" i="4"/>
  <c r="BK570" i="4"/>
  <c r="J494" i="4"/>
  <c r="BK449" i="4"/>
  <c r="BK367" i="4"/>
  <c r="J323" i="4"/>
  <c r="BK195" i="5"/>
  <c r="BK177" i="5"/>
  <c r="BK150" i="5"/>
  <c r="BK128" i="5"/>
  <c r="J177" i="5"/>
  <c r="J153" i="5"/>
  <c r="BK174" i="5"/>
  <c r="J158" i="5"/>
  <c r="BK140" i="5"/>
  <c r="J128" i="5"/>
  <c r="J186" i="5"/>
  <c r="BK165" i="5"/>
  <c r="BK155" i="5"/>
  <c r="BK194" i="5"/>
  <c r="BK182" i="5"/>
  <c r="J155" i="5"/>
  <c r="BK134" i="5"/>
  <c r="BK186" i="5"/>
  <c r="J281" i="6"/>
  <c r="BK248" i="6"/>
  <c r="BK217" i="6"/>
  <c r="BK208" i="6"/>
  <c r="BK186" i="6"/>
  <c r="BK159" i="6"/>
  <c r="BK288" i="6"/>
  <c r="J242" i="6"/>
  <c r="BK201" i="6"/>
  <c r="J164" i="6"/>
  <c r="BK297" i="6"/>
  <c r="J278" i="6"/>
  <c r="J247" i="6"/>
  <c r="J227" i="6"/>
  <c r="J179" i="6"/>
  <c r="J163" i="6"/>
  <c r="BK268" i="6"/>
  <c r="BK236" i="6"/>
  <c r="J209" i="6"/>
  <c r="J189" i="6"/>
  <c r="J273" i="6"/>
  <c r="BK250" i="6"/>
  <c r="BK225" i="6"/>
  <c r="BK174" i="6"/>
  <c r="BK282" i="6"/>
  <c r="BK251" i="6"/>
  <c r="J184" i="6"/>
  <c r="BK287" i="6"/>
  <c r="J282" i="6"/>
  <c r="J280" i="6"/>
  <c r="BK278" i="6"/>
  <c r="J268" i="6"/>
  <c r="J265" i="6"/>
  <c r="J264" i="6"/>
  <c r="BK263" i="6"/>
  <c r="J262" i="6"/>
  <c r="BK261" i="6"/>
  <c r="BK244" i="6"/>
  <c r="J243" i="6"/>
  <c r="J237" i="6"/>
  <c r="J232" i="6"/>
  <c r="J230" i="6"/>
  <c r="BK228" i="6"/>
  <c r="BK224" i="6"/>
  <c r="BK221" i="6"/>
  <c r="BK209" i="6"/>
  <c r="BK206" i="6"/>
  <c r="J201" i="6"/>
  <c r="BK188" i="6"/>
  <c r="J185" i="6"/>
  <c r="J177" i="6"/>
  <c r="BK176" i="6"/>
  <c r="BK171" i="6"/>
  <c r="BK169" i="6"/>
  <c r="J168" i="6"/>
  <c r="BK163" i="6"/>
  <c r="BK155" i="6"/>
  <c r="BK153" i="6"/>
  <c r="J150" i="6"/>
  <c r="BK292" i="6"/>
  <c r="J272" i="6"/>
  <c r="J236" i="6"/>
  <c r="BK211" i="6"/>
  <c r="J175" i="6"/>
  <c r="BK282" i="7"/>
  <c r="J258" i="7"/>
  <c r="J213" i="7"/>
  <c r="J192" i="7"/>
  <c r="J160" i="7"/>
  <c r="BK296" i="7"/>
  <c r="J270" i="7"/>
  <c r="BK243" i="7"/>
  <c r="BK208" i="7"/>
  <c r="BK157" i="7"/>
  <c r="J261" i="7"/>
  <c r="J240" i="7"/>
  <c r="J221" i="7"/>
  <c r="J182" i="7"/>
  <c r="BK163" i="7"/>
  <c r="J290" i="7"/>
  <c r="J274" i="7"/>
  <c r="J238" i="7"/>
  <c r="J168" i="7"/>
  <c r="J271" i="7"/>
  <c r="BK254" i="7"/>
  <c r="J220" i="7"/>
  <c r="BK192" i="7"/>
  <c r="BK176" i="7"/>
  <c r="BK288" i="7"/>
  <c r="BK216" i="7"/>
  <c r="BK178" i="7"/>
  <c r="BK290" i="7"/>
  <c r="BK245" i="7"/>
  <c r="BK221" i="7"/>
  <c r="BK174" i="7"/>
  <c r="J268" i="7"/>
  <c r="BK232" i="7"/>
  <c r="J200" i="7"/>
  <c r="J163" i="7"/>
  <c r="BK167" i="8"/>
  <c r="J147" i="8"/>
  <c r="BK144" i="8"/>
  <c r="J157" i="8"/>
  <c r="BK132" i="8"/>
  <c r="BK169" i="8"/>
  <c r="J150" i="8"/>
  <c r="BK128" i="8"/>
  <c r="J145" i="8"/>
  <c r="J171" i="8"/>
  <c r="J146" i="8"/>
  <c r="J128" i="8"/>
  <c r="J138" i="8"/>
  <c r="BK147" i="8"/>
  <c r="BK133" i="9"/>
  <c r="BK146" i="10"/>
  <c r="BK170" i="10"/>
  <c r="BK130" i="10"/>
  <c r="BK166" i="10"/>
  <c r="BK167" i="10"/>
  <c r="BK147" i="10"/>
  <c r="BK154" i="10"/>
  <c r="BK176" i="10"/>
  <c r="BK162" i="10"/>
  <c r="BK132" i="11"/>
  <c r="BK130" i="11"/>
  <c r="BK126" i="11"/>
  <c r="BK129" i="12"/>
  <c r="BK131" i="12"/>
  <c r="BK132" i="12"/>
  <c r="BK174" i="13"/>
  <c r="BK177" i="13"/>
  <c r="BK130" i="13"/>
  <c r="BK144" i="13"/>
  <c r="BK173" i="13"/>
  <c r="J187" i="13"/>
  <c r="J134" i="13"/>
  <c r="J158" i="13"/>
  <c r="BK157" i="13"/>
  <c r="J192" i="13"/>
  <c r="BK185" i="15"/>
  <c r="BK184" i="15"/>
  <c r="J202" i="15"/>
  <c r="BK178" i="15"/>
  <c r="BK195" i="15"/>
  <c r="J195" i="15"/>
  <c r="BK151" i="15"/>
  <c r="J181" i="15"/>
  <c r="J191" i="16"/>
  <c r="J151" i="16"/>
  <c r="J201" i="16"/>
  <c r="BK188" i="16"/>
  <c r="BK143" i="16"/>
  <c r="J179" i="16"/>
  <c r="BK198" i="16"/>
  <c r="J133" i="16"/>
  <c r="J141" i="16"/>
  <c r="J188" i="16"/>
  <c r="BK169" i="16"/>
  <c r="J169" i="16"/>
  <c r="BK220" i="16"/>
  <c r="J196" i="16"/>
  <c r="J139" i="16"/>
  <c r="BK185" i="17"/>
  <c r="BK138" i="17"/>
  <c r="BK188" i="17"/>
  <c r="J141" i="17"/>
  <c r="BK141" i="17"/>
  <c r="BK183" i="17"/>
  <c r="J194" i="17"/>
  <c r="BK174" i="17"/>
  <c r="BK148" i="17"/>
  <c r="J185" i="17"/>
  <c r="J165" i="17"/>
  <c r="J144" i="17"/>
  <c r="J174" i="17"/>
  <c r="J139" i="17"/>
  <c r="BK189" i="18"/>
  <c r="BK157" i="18"/>
  <c r="BK209" i="18"/>
  <c r="BK186" i="18"/>
  <c r="J189" i="18"/>
  <c r="J160" i="18"/>
  <c r="J194" i="18"/>
  <c r="J145" i="18"/>
  <c r="J185" i="18"/>
  <c r="J134" i="18"/>
  <c r="J148" i="18"/>
  <c r="BK162" i="18"/>
  <c r="J205" i="18"/>
  <c r="J157" i="18"/>
  <c r="J139" i="19"/>
  <c r="J132" i="19"/>
  <c r="BK132" i="19"/>
  <c r="J155" i="19"/>
  <c r="BK142" i="19"/>
  <c r="BK156" i="20"/>
  <c r="BK179" i="20"/>
  <c r="BK181" i="20"/>
  <c r="BK172" i="20"/>
  <c r="BK162" i="20"/>
  <c r="BK131" i="20"/>
  <c r="J165" i="20"/>
  <c r="BK162" i="21"/>
  <c r="J166" i="21"/>
  <c r="BK170" i="21"/>
  <c r="J149" i="21"/>
  <c r="J140" i="21"/>
  <c r="J151" i="21"/>
  <c r="J134" i="21"/>
  <c r="BK147" i="21"/>
  <c r="J143" i="22"/>
  <c r="J154" i="22"/>
  <c r="BK154" i="22"/>
  <c r="BK122" i="22"/>
  <c r="J139" i="22"/>
  <c r="BK127" i="2"/>
  <c r="AS100" i="1"/>
  <c r="BK269" i="3"/>
  <c r="BK245" i="3"/>
  <c r="J185" i="3"/>
  <c r="BK298" i="3"/>
  <c r="J226" i="3"/>
  <c r="J187" i="3"/>
  <c r="J328" i="3"/>
  <c r="J213" i="3"/>
  <c r="BK321" i="3"/>
  <c r="BK291" i="3"/>
  <c r="J163" i="3"/>
  <c r="J310" i="3"/>
  <c r="J243" i="3"/>
  <c r="BK213" i="3"/>
  <c r="BK163" i="3"/>
  <c r="BK287" i="3"/>
  <c r="J234" i="3"/>
  <c r="BK294" i="3"/>
  <c r="BK171" i="3"/>
  <c r="BK323" i="3"/>
  <c r="J287" i="3"/>
  <c r="J229" i="3"/>
  <c r="J583" i="4"/>
  <c r="BK543" i="4"/>
  <c r="BK479" i="4"/>
  <c r="BK331" i="4"/>
  <c r="J247" i="4"/>
  <c r="BK668" i="4"/>
  <c r="BK592" i="4"/>
  <c r="J558" i="4"/>
  <c r="J510" i="4"/>
  <c r="J428" i="4"/>
  <c r="J366" i="4"/>
  <c r="BK323" i="4"/>
  <c r="BK680" i="4"/>
  <c r="J621" i="4"/>
  <c r="J415" i="4"/>
  <c r="J271" i="4"/>
  <c r="J210" i="4"/>
  <c r="BK681" i="4"/>
  <c r="J619" i="4"/>
  <c r="BK550" i="4"/>
  <c r="BK510" i="4"/>
  <c r="J451" i="4"/>
  <c r="J401" i="4"/>
  <c r="J308" i="4"/>
  <c r="J233" i="4"/>
  <c r="J671" i="4"/>
  <c r="J573" i="4"/>
  <c r="BK521" i="4"/>
  <c r="BK491" i="4"/>
  <c r="J447" i="4"/>
  <c r="BK364" i="4"/>
  <c r="J241" i="4"/>
  <c r="BK156" i="4"/>
  <c r="J622" i="4"/>
  <c r="J559" i="4"/>
  <c r="J544" i="4"/>
  <c r="J527" i="4"/>
  <c r="J473" i="4"/>
  <c r="J441" i="4"/>
  <c r="J377" i="4"/>
  <c r="J306" i="4"/>
  <c r="BK231" i="4"/>
  <c r="BK153" i="4"/>
  <c r="J624" i="4"/>
  <c r="J547" i="4"/>
  <c r="J528" i="4"/>
  <c r="BK496" i="4"/>
  <c r="J457" i="4"/>
  <c r="BK403" i="4"/>
  <c r="BK298" i="4"/>
  <c r="J230" i="4"/>
  <c r="BK777" i="4"/>
  <c r="J772" i="4"/>
  <c r="BK691" i="4"/>
  <c r="J612" i="4"/>
  <c r="J514" i="4"/>
  <c r="J453" i="4"/>
  <c r="J360" i="4"/>
  <c r="BK148" i="4"/>
  <c r="J193" i="5"/>
  <c r="J181" i="5"/>
  <c r="BK158" i="5"/>
  <c r="J135" i="5"/>
  <c r="BK192" i="5"/>
  <c r="J167" i="5"/>
  <c r="BK152" i="5"/>
  <c r="BK171" i="5"/>
  <c r="J162" i="5"/>
  <c r="J142" i="5"/>
  <c r="J131" i="5"/>
  <c r="BK200" i="5"/>
  <c r="J184" i="5"/>
  <c r="BK166" i="5"/>
  <c r="BK138" i="5"/>
  <c r="BK203" i="5"/>
  <c r="J170" i="5"/>
  <c r="BK135" i="5"/>
  <c r="J188" i="5"/>
  <c r="J289" i="6"/>
  <c r="J252" i="6"/>
  <c r="J228" i="6"/>
  <c r="J193" i="6"/>
  <c r="BK175" i="6"/>
  <c r="J296" i="6"/>
  <c r="J271" i="6"/>
  <c r="BK215" i="6"/>
  <c r="BK173" i="6"/>
  <c r="BK150" i="6"/>
  <c r="J284" i="6"/>
  <c r="J258" i="6"/>
  <c r="J235" i="6"/>
  <c r="J205" i="6"/>
  <c r="J173" i="6"/>
  <c r="J149" i="6"/>
  <c r="BK240" i="6"/>
  <c r="BK230" i="6"/>
  <c r="BK194" i="6"/>
  <c r="J159" i="6"/>
  <c r="J255" i="6"/>
  <c r="J200" i="6"/>
  <c r="BK183" i="6"/>
  <c r="BK289" i="6"/>
  <c r="BK226" i="6"/>
  <c r="J202" i="6"/>
  <c r="BK167" i="6"/>
  <c r="BK149" i="6"/>
  <c r="BK281" i="6"/>
  <c r="J259" i="6"/>
  <c r="BK242" i="6"/>
  <c r="BK210" i="6"/>
  <c r="J162" i="6"/>
  <c r="BK289" i="7"/>
  <c r="BK269" i="7"/>
  <c r="J237" i="7"/>
  <c r="J194" i="7"/>
  <c r="BK168" i="7"/>
  <c r="J154" i="7"/>
  <c r="BK285" i="7"/>
  <c r="J263" i="7"/>
  <c r="BK235" i="7"/>
  <c r="BK185" i="7"/>
  <c r="BK154" i="7"/>
  <c r="J272" i="7"/>
  <c r="J242" i="7"/>
  <c r="J215" i="7"/>
  <c r="BK195" i="7"/>
  <c r="J165" i="7"/>
  <c r="J289" i="7"/>
  <c r="BK267" i="7"/>
  <c r="J244" i="7"/>
  <c r="J231" i="7"/>
  <c r="J184" i="7"/>
  <c r="J275" i="7"/>
  <c r="J257" i="7"/>
  <c r="J226" i="7"/>
  <c r="BK202" i="7"/>
  <c r="BK184" i="7"/>
  <c r="BK175" i="7"/>
  <c r="J266" i="7"/>
  <c r="BK225" i="7"/>
  <c r="BK204" i="7"/>
  <c r="J162" i="7"/>
  <c r="J286" i="7"/>
  <c r="BK270" i="7"/>
  <c r="BK233" i="7"/>
  <c r="BK200" i="7"/>
  <c r="BK158" i="7"/>
  <c r="J262" i="7"/>
  <c r="BK214" i="7"/>
  <c r="BK181" i="7"/>
  <c r="J172" i="8"/>
  <c r="BK153" i="8"/>
  <c r="J169" i="8"/>
  <c r="J129" i="8"/>
  <c r="BK150" i="8"/>
  <c r="BK125" i="8"/>
  <c r="J164" i="8"/>
  <c r="J135" i="8"/>
  <c r="BK164" i="8"/>
  <c r="J126" i="8"/>
  <c r="BK163" i="8"/>
  <c r="J142" i="8"/>
  <c r="BK152" i="8"/>
  <c r="BK159" i="8"/>
  <c r="J144" i="8"/>
  <c r="J128" i="9"/>
  <c r="BK135" i="9"/>
  <c r="BK128" i="9"/>
  <c r="J135" i="9"/>
  <c r="BK168" i="10"/>
  <c r="BK145" i="10"/>
  <c r="BK141" i="10"/>
  <c r="BK133" i="10"/>
  <c r="J130" i="11"/>
  <c r="J125" i="11"/>
  <c r="J133" i="12"/>
  <c r="BK133" i="12"/>
  <c r="J179" i="13"/>
  <c r="J180" i="13"/>
  <c r="J194" i="13"/>
  <c r="J148" i="13"/>
  <c r="J175" i="13"/>
  <c r="J142" i="13"/>
  <c r="J181" i="13"/>
  <c r="J183" i="13"/>
  <c r="BK183" i="13"/>
  <c r="J156" i="13"/>
  <c r="BK185" i="13"/>
  <c r="J129" i="14"/>
  <c r="J140" i="14"/>
  <c r="BK194" i="15"/>
  <c r="BK134" i="15"/>
  <c r="J203" i="15"/>
  <c r="BK188" i="15"/>
  <c r="J134" i="15"/>
  <c r="BK199" i="15"/>
  <c r="J164" i="15"/>
  <c r="BK179" i="15"/>
  <c r="BK161" i="16"/>
  <c r="BK136" i="16"/>
  <c r="J195" i="16"/>
  <c r="BK155" i="16"/>
  <c r="BK196" i="16"/>
  <c r="BK215" i="16"/>
  <c r="BK193" i="16"/>
  <c r="BK213" i="16"/>
  <c r="BK180" i="16"/>
  <c r="BK181" i="16"/>
  <c r="J209" i="16"/>
  <c r="BK151" i="16"/>
  <c r="BK165" i="17"/>
  <c r="J198" i="17"/>
  <c r="J177" i="17"/>
  <c r="J193" i="17"/>
  <c r="J162" i="17"/>
  <c r="J189" i="17"/>
  <c r="BK195" i="17"/>
  <c r="BK186" i="17"/>
  <c r="BK146" i="17"/>
  <c r="J182" i="17"/>
  <c r="J158" i="17"/>
  <c r="BK180" i="17"/>
  <c r="J132" i="17"/>
  <c r="J186" i="18"/>
  <c r="BK152" i="18"/>
  <c r="J199" i="18"/>
  <c r="BK170" i="18"/>
  <c r="J190" i="18"/>
  <c r="BK146" i="18"/>
  <c r="BK180" i="18"/>
  <c r="BK205" i="18"/>
  <c r="BK148" i="18"/>
  <c r="BK183" i="18"/>
  <c r="BK141" i="18"/>
  <c r="BK155" i="18"/>
  <c r="BK194" i="18"/>
  <c r="J162" i="18"/>
  <c r="J137" i="19"/>
  <c r="J144" i="19"/>
  <c r="BK135" i="19"/>
  <c r="BK157" i="19"/>
  <c r="BK178" i="20"/>
  <c r="BK165" i="20"/>
  <c r="J179" i="20"/>
  <c r="J148" i="20"/>
  <c r="BK170" i="20"/>
  <c r="J136" i="20"/>
  <c r="J170" i="20"/>
  <c r="J178" i="20"/>
  <c r="BK160" i="21"/>
  <c r="J168" i="21"/>
  <c r="J138" i="21"/>
  <c r="BK154" i="21"/>
  <c r="J167" i="21"/>
  <c r="BK164" i="21"/>
  <c r="BK167" i="21"/>
  <c r="BK152" i="22"/>
  <c r="BK139" i="22"/>
  <c r="J138" i="22"/>
  <c r="J148" i="22"/>
  <c r="J155" i="22"/>
  <c r="J131" i="22"/>
  <c r="J126" i="2"/>
  <c r="BK123" i="2"/>
  <c r="J131" i="2"/>
  <c r="J124" i="2"/>
  <c r="J274" i="3"/>
  <c r="BK251" i="3"/>
  <c r="J324" i="3"/>
  <c r="J238" i="3"/>
  <c r="BK140" i="3"/>
  <c r="J296" i="3"/>
  <c r="BK204" i="3"/>
  <c r="BK324" i="3"/>
  <c r="BK279" i="3"/>
  <c r="J224" i="3"/>
  <c r="J321" i="3"/>
  <c r="BK229" i="3"/>
  <c r="BK330" i="3"/>
  <c r="BK272" i="3"/>
  <c r="BK224" i="3"/>
  <c r="BK285" i="3"/>
  <c r="J332" i="3"/>
  <c r="J319" i="3"/>
  <c r="BK274" i="3"/>
  <c r="BK187" i="3"/>
  <c r="BK574" i="4"/>
  <c r="BK540" i="4"/>
  <c r="BK477" i="4"/>
  <c r="BK371" i="4"/>
  <c r="J260" i="4"/>
  <c r="BK653" i="4"/>
  <c r="J566" i="4"/>
  <c r="BK531" i="4"/>
  <c r="J403" i="4"/>
  <c r="BK360" i="4"/>
  <c r="J304" i="4"/>
  <c r="J636" i="4"/>
  <c r="BK564" i="4"/>
  <c r="BK338" i="4"/>
  <c r="J244" i="4"/>
  <c r="BK174" i="4"/>
  <c r="J653" i="4"/>
  <c r="BK607" i="4"/>
  <c r="J545" i="4"/>
  <c r="BK483" i="4"/>
  <c r="BK432" i="4"/>
  <c r="BK325" i="4"/>
  <c r="BK275" i="4"/>
  <c r="BK199" i="4"/>
  <c r="BK655" i="4"/>
  <c r="J562" i="4"/>
  <c r="BK539" i="4"/>
  <c r="BK499" i="4"/>
  <c r="J435" i="4"/>
  <c r="BK273" i="4"/>
  <c r="J236" i="4"/>
  <c r="J657" i="4"/>
  <c r="J549" i="4"/>
  <c r="J532" i="4"/>
  <c r="J519" i="4"/>
  <c r="J455" i="4"/>
  <c r="J358" i="4"/>
  <c r="BK270" i="4"/>
  <c r="BK209" i="4"/>
  <c r="J693" i="4"/>
  <c r="J647" i="4"/>
  <c r="J570" i="4"/>
  <c r="BK542" i="4"/>
  <c r="J523" i="4"/>
  <c r="BK481" i="4"/>
  <c r="BK455" i="4"/>
  <c r="J386" i="4"/>
  <c r="BK234" i="4"/>
  <c r="BK780" i="4"/>
  <c r="BK745" i="4"/>
  <c r="J655" i="4"/>
  <c r="J620" i="4"/>
  <c r="J516" i="4"/>
  <c r="BK466" i="4"/>
  <c r="BK375" i="4"/>
  <c r="J325" i="4"/>
  <c r="BK202" i="5"/>
  <c r="J189" i="5"/>
  <c r="BK172" i="5"/>
  <c r="BK129" i="5"/>
  <c r="J191" i="5"/>
  <c r="J166" i="5"/>
  <c r="J134" i="5"/>
  <c r="BK176" i="5"/>
  <c r="BK164" i="5"/>
  <c r="J150" i="5"/>
  <c r="BK132" i="5"/>
  <c r="BK201" i="5"/>
  <c r="J185" i="5"/>
  <c r="J171" i="5"/>
  <c r="BK157" i="5"/>
  <c r="BK196" i="5"/>
  <c r="BK180" i="5"/>
  <c r="BK153" i="5"/>
  <c r="BK133" i="5"/>
  <c r="J187" i="5"/>
  <c r="J276" i="6"/>
  <c r="BK246" i="6"/>
  <c r="J214" i="6"/>
  <c r="BK189" i="6"/>
  <c r="J167" i="6"/>
  <c r="J295" i="6"/>
  <c r="BK252" i="6"/>
  <c r="J208" i="6"/>
  <c r="J170" i="6"/>
  <c r="J157" i="6"/>
  <c r="J288" i="6"/>
  <c r="BK270" i="6"/>
  <c r="J240" i="6"/>
  <c r="J211" i="6"/>
  <c r="BK193" i="6"/>
  <c r="J165" i="6"/>
  <c r="BK262" i="6"/>
  <c r="BK235" i="6"/>
  <c r="BK202" i="6"/>
  <c r="BK157" i="6"/>
  <c r="BK265" i="6"/>
  <c r="J241" i="6"/>
  <c r="BK198" i="6"/>
  <c r="J176" i="6"/>
  <c r="BK291" i="6"/>
  <c r="BK266" i="6"/>
  <c r="BK214" i="6"/>
  <c r="J174" i="6"/>
  <c r="J153" i="6"/>
  <c r="J285" i="6"/>
  <c r="BK254" i="6"/>
  <c r="BK222" i="6"/>
  <c r="J195" i="6"/>
  <c r="BK283" i="7"/>
  <c r="J265" i="7"/>
  <c r="BK219" i="7"/>
  <c r="J170" i="7"/>
  <c r="BK155" i="7"/>
  <c r="BK276" i="7"/>
  <c r="BK258" i="7"/>
  <c r="J216" i="7"/>
  <c r="BK166" i="7"/>
  <c r="BK286" i="7"/>
  <c r="BK255" i="7"/>
  <c r="BK229" i="7"/>
  <c r="BK210" i="7"/>
  <c r="BK196" i="7"/>
  <c r="J181" i="7"/>
  <c r="J148" i="7"/>
  <c r="BK275" i="7"/>
  <c r="BK240" i="7"/>
  <c r="J198" i="7"/>
  <c r="J283" i="7"/>
  <c r="J249" i="7"/>
  <c r="J211" i="7"/>
  <c r="BK198" i="7"/>
  <c r="BK182" i="7"/>
  <c r="BK172" i="7"/>
  <c r="BK149" i="7"/>
  <c r="BK237" i="7"/>
  <c r="J212" i="7"/>
  <c r="J295" i="7"/>
  <c r="J285" i="7"/>
  <c r="BK259" i="7"/>
  <c r="BK213" i="7"/>
  <c r="J199" i="7"/>
  <c r="J155" i="7"/>
  <c r="BK230" i="7"/>
  <c r="BK194" i="7"/>
  <c r="BK156" i="7"/>
  <c r="BK156" i="8"/>
  <c r="J173" i="8"/>
  <c r="J170" i="8"/>
  <c r="J136" i="8"/>
  <c r="BK168" i="8"/>
  <c r="J143" i="8"/>
  <c r="J165" i="8"/>
  <c r="BK129" i="8"/>
  <c r="BK157" i="8"/>
  <c r="J132" i="8"/>
  <c r="BK151" i="8"/>
  <c r="BK161" i="8"/>
  <c r="BK145" i="8"/>
  <c r="BK127" i="9"/>
  <c r="BK132" i="9"/>
  <c r="J126" i="9"/>
  <c r="J125" i="9"/>
  <c r="BK139" i="10"/>
  <c r="BK172" i="10"/>
  <c r="BK132" i="10"/>
  <c r="BK157" i="10"/>
  <c r="BK137" i="10"/>
  <c r="BK131" i="10"/>
  <c r="BK138" i="10"/>
  <c r="BK165" i="10"/>
  <c r="BK144" i="10"/>
  <c r="J127" i="11"/>
  <c r="J126" i="11"/>
  <c r="BK128" i="11"/>
  <c r="J128" i="12"/>
  <c r="J126" i="12"/>
  <c r="J196" i="13"/>
  <c r="BK194" i="13"/>
  <c r="BK140" i="13"/>
  <c r="BK175" i="13"/>
  <c r="BK178" i="13"/>
  <c r="BK192" i="13"/>
  <c r="J145" i="13"/>
  <c r="J172" i="13"/>
  <c r="J173" i="13"/>
  <c r="BK145" i="13"/>
  <c r="BK142" i="13"/>
  <c r="J132" i="14"/>
  <c r="BK202" i="15"/>
  <c r="BK144" i="15"/>
  <c r="J139" i="15"/>
  <c r="BK152" i="15"/>
  <c r="J167" i="15"/>
  <c r="J152" i="15"/>
  <c r="J175" i="15"/>
  <c r="BK169" i="15"/>
  <c r="J177" i="16"/>
  <c r="BK139" i="16"/>
  <c r="BK205" i="16"/>
  <c r="BK173" i="16"/>
  <c r="BK191" i="16"/>
  <c r="J145" i="16"/>
  <c r="BK197" i="16"/>
  <c r="J130" i="16"/>
  <c r="BK147" i="16"/>
  <c r="BK209" i="16"/>
  <c r="J155" i="16"/>
  <c r="J153" i="16"/>
  <c r="BK201" i="16"/>
  <c r="J161" i="16"/>
  <c r="BK190" i="17"/>
  <c r="J154" i="17"/>
  <c r="BK192" i="17"/>
  <c r="J200" i="17"/>
  <c r="BK206" i="17"/>
  <c r="BK158" i="17"/>
  <c r="J192" i="17"/>
  <c r="J173" i="17"/>
  <c r="J143" i="17"/>
  <c r="J184" i="17"/>
  <c r="BK170" i="17"/>
  <c r="J179" i="17"/>
  <c r="BK144" i="17"/>
  <c r="J202" i="18"/>
  <c r="BK165" i="18"/>
  <c r="J144" i="18"/>
  <c r="BK187" i="18"/>
  <c r="BK138" i="18"/>
  <c r="J187" i="18"/>
  <c r="BK150" i="18"/>
  <c r="BK191" i="18"/>
  <c r="J203" i="18"/>
  <c r="BK175" i="18"/>
  <c r="BK199" i="18"/>
  <c r="J183" i="18"/>
  <c r="J152" i="18"/>
  <c r="J192" i="18"/>
  <c r="BK134" i="18"/>
  <c r="BK151" i="19"/>
  <c r="J140" i="19"/>
  <c r="BK128" i="19"/>
  <c r="J130" i="19"/>
  <c r="J128" i="19"/>
  <c r="BK136" i="20"/>
  <c r="J131" i="20"/>
  <c r="J129" i="20"/>
  <c r="J135" i="20"/>
  <c r="BK160" i="20"/>
  <c r="J137" i="20"/>
  <c r="BK149" i="20"/>
  <c r="J149" i="20"/>
  <c r="BK140" i="21"/>
  <c r="J155" i="21"/>
  <c r="J156" i="21"/>
  <c r="J157" i="21"/>
  <c r="BK156" i="21"/>
  <c r="J160" i="21"/>
  <c r="BK145" i="21"/>
  <c r="BK157" i="21"/>
  <c r="J149" i="22"/>
  <c r="BK155" i="22"/>
  <c r="J142" i="22"/>
  <c r="BK142" i="22"/>
  <c r="J152" i="22"/>
  <c r="BK141" i="22"/>
  <c r="J136" i="22"/>
  <c r="BK125" i="2"/>
  <c r="J133" i="2"/>
  <c r="BK129" i="2"/>
  <c r="AS114" i="1"/>
  <c r="BK241" i="3"/>
  <c r="BK310" i="3"/>
  <c r="J222" i="3"/>
  <c r="BK173" i="3"/>
  <c r="J325" i="3"/>
  <c r="J285" i="3"/>
  <c r="BK192" i="3"/>
  <c r="J298" i="3"/>
  <c r="BK176" i="3"/>
  <c r="BK136" i="3"/>
  <c r="J248" i="3"/>
  <c r="BK218" i="3"/>
  <c r="BK174" i="3"/>
  <c r="BK303" i="3"/>
  <c r="BK264" i="3"/>
  <c r="BK165" i="3"/>
  <c r="J218" i="3"/>
  <c r="J330" i="3"/>
  <c r="J300" i="3"/>
  <c r="BK236" i="3"/>
  <c r="J138" i="3"/>
  <c r="BK546" i="4"/>
  <c r="BK473" i="4"/>
  <c r="BK271" i="4"/>
  <c r="BK657" i="4"/>
  <c r="J582" i="4"/>
  <c r="J542" i="4"/>
  <c r="J525" i="4"/>
  <c r="BK470" i="4"/>
  <c r="J367" i="4"/>
  <c r="BK262" i="4"/>
  <c r="J669" i="4"/>
  <c r="BK576" i="4"/>
  <c r="J427" i="4"/>
  <c r="J251" i="4"/>
  <c r="J190" i="4"/>
  <c r="BK658" i="4"/>
  <c r="BK571" i="4"/>
  <c r="J533" i="4"/>
  <c r="J458" i="4"/>
  <c r="J418" i="4"/>
  <c r="BK302" i="4"/>
  <c r="BK230" i="4"/>
  <c r="J153" i="4"/>
  <c r="BK556" i="4"/>
  <c r="BK536" i="4"/>
  <c r="BK472" i="4"/>
  <c r="BK427" i="4"/>
  <c r="J302" i="4"/>
  <c r="J237" i="4"/>
  <c r="BK715" i="4"/>
  <c r="J571" i="4"/>
  <c r="J536" i="4"/>
  <c r="BK487" i="4"/>
  <c r="BK456" i="4"/>
  <c r="BK445" i="4"/>
  <c r="J314" i="4"/>
  <c r="BK236" i="4"/>
  <c r="J148" i="4"/>
  <c r="BK669" i="4"/>
  <c r="BK575" i="4"/>
  <c r="J540" i="4"/>
  <c r="J521" i="4"/>
  <c r="BK465" i="4"/>
  <c r="J412" i="4"/>
  <c r="BK260" i="4"/>
  <c r="J143" i="4"/>
  <c r="J776" i="4"/>
  <c r="J745" i="4"/>
  <c r="J640" i="4"/>
  <c r="J543" i="4"/>
  <c r="J485" i="4"/>
  <c r="BK386" i="4"/>
  <c r="J362" i="4"/>
  <c r="J248" i="4"/>
  <c r="BK191" i="5"/>
  <c r="J182" i="5"/>
  <c r="BK161" i="5"/>
  <c r="J137" i="5"/>
  <c r="BK197" i="5"/>
  <c r="BK170" i="5"/>
  <c r="J157" i="5"/>
  <c r="J203" i="5"/>
  <c r="J169" i="5"/>
  <c r="J161" i="5"/>
  <c r="BK141" i="5"/>
  <c r="BK187" i="5"/>
  <c r="BK181" i="5"/>
  <c r="J163" i="5"/>
  <c r="BK148" i="5"/>
  <c r="J176" i="5"/>
  <c r="J152" i="5"/>
  <c r="BK131" i="5"/>
  <c r="BK294" i="6"/>
  <c r="BK255" i="6"/>
  <c r="J220" i="6"/>
  <c r="J194" i="6"/>
  <c r="BK179" i="6"/>
  <c r="J152" i="6"/>
  <c r="BK237" i="6"/>
  <c r="BK200" i="6"/>
  <c r="J169" i="6"/>
  <c r="BK296" i="6"/>
  <c r="J279" i="6"/>
  <c r="J250" i="6"/>
  <c r="J233" i="6"/>
  <c r="BK199" i="6"/>
  <c r="BK168" i="6"/>
  <c r="BK273" i="6"/>
  <c r="J238" i="6"/>
  <c r="BK227" i="6"/>
  <c r="J191" i="6"/>
  <c r="BK170" i="6"/>
  <c r="BK271" i="6"/>
  <c r="J248" i="6"/>
  <c r="J216" i="6"/>
  <c r="J180" i="6"/>
  <c r="BK162" i="6"/>
  <c r="BK241" i="6"/>
  <c r="J213" i="6"/>
  <c r="J182" i="6"/>
  <c r="J154" i="6"/>
  <c r="J287" i="6"/>
  <c r="BK257" i="6"/>
  <c r="BK238" i="6"/>
  <c r="BK212" i="6"/>
  <c r="BK156" i="6"/>
  <c r="BK281" i="7"/>
  <c r="BK263" i="7"/>
  <c r="BK246" i="7"/>
  <c r="J210" i="7"/>
  <c r="BK189" i="7"/>
  <c r="BK162" i="7"/>
  <c r="BK294" i="7"/>
  <c r="BK272" i="7"/>
  <c r="BK236" i="7"/>
  <c r="BK188" i="7"/>
  <c r="BK161" i="7"/>
  <c r="BK293" i="7"/>
  <c r="BK252" i="7"/>
  <c r="J228" i="7"/>
  <c r="J202" i="7"/>
  <c r="J177" i="7"/>
  <c r="J159" i="7"/>
  <c r="BK284" i="7"/>
  <c r="BK266" i="7"/>
  <c r="J233" i="7"/>
  <c r="J176" i="7"/>
  <c r="J269" i="7"/>
  <c r="J232" i="7"/>
  <c r="J204" i="7"/>
  <c r="J190" i="7"/>
  <c r="J171" i="7"/>
  <c r="BK250" i="7"/>
  <c r="J222" i="7"/>
  <c r="J193" i="7"/>
  <c r="J294" i="7"/>
  <c r="BK265" i="7"/>
  <c r="BK211" i="7"/>
  <c r="J169" i="7"/>
  <c r="J259" i="7"/>
  <c r="BK224" i="7"/>
  <c r="BK165" i="7"/>
  <c r="J159" i="8"/>
  <c r="J137" i="8"/>
  <c r="BK139" i="8"/>
  <c r="J155" i="8"/>
  <c r="J134" i="8"/>
  <c r="J151" i="8"/>
  <c r="J162" i="8"/>
  <c r="BK173" i="8"/>
  <c r="BK162" i="8"/>
  <c r="BK141" i="8"/>
  <c r="BK160" i="8"/>
  <c r="BK126" i="8"/>
  <c r="BK146" i="8"/>
  <c r="J133" i="9"/>
  <c r="J134" i="9"/>
  <c r="BK124" i="9"/>
  <c r="J129" i="9"/>
  <c r="BK125" i="9"/>
  <c r="BK161" i="10"/>
  <c r="BK122" i="10"/>
  <c r="BK158" i="10"/>
  <c r="BK156" i="10"/>
  <c r="BK135" i="10"/>
  <c r="BK175" i="10"/>
  <c r="BK125" i="10"/>
  <c r="J132" i="11"/>
  <c r="BK125" i="11"/>
  <c r="BK127" i="12"/>
  <c r="BK128" i="12"/>
  <c r="J131" i="12"/>
  <c r="J169" i="13"/>
  <c r="BK162" i="13"/>
  <c r="J184" i="13"/>
  <c r="J138" i="13"/>
  <c r="BK148" i="13"/>
  <c r="BK134" i="13"/>
  <c r="BK172" i="13"/>
  <c r="BK176" i="13"/>
  <c r="J162" i="13"/>
  <c r="BK187" i="13"/>
  <c r="BK138" i="14"/>
  <c r="J135" i="14"/>
  <c r="BK146" i="15"/>
  <c r="BK159" i="15"/>
  <c r="BK168" i="15"/>
  <c r="BK181" i="15"/>
  <c r="F36" i="15"/>
  <c r="J171" i="16"/>
  <c r="BK174" i="16"/>
  <c r="J198" i="16"/>
  <c r="J147" i="16"/>
  <c r="J165" i="16"/>
  <c r="J215" i="16"/>
  <c r="BK190" i="16"/>
  <c r="BK145" i="16"/>
  <c r="BK178" i="17"/>
  <c r="J203" i="17"/>
  <c r="BK184" i="17"/>
  <c r="J197" i="17"/>
  <c r="BK143" i="17"/>
  <c r="J195" i="17"/>
  <c r="BK200" i="17"/>
  <c r="J180" i="17"/>
  <c r="BK132" i="17"/>
  <c r="J183" i="17"/>
  <c r="BK182" i="17"/>
  <c r="J167" i="17"/>
  <c r="J209" i="18"/>
  <c r="BK176" i="18"/>
  <c r="BK203" i="18"/>
  <c r="BK181" i="18"/>
  <c r="BK139" i="18"/>
  <c r="J172" i="18"/>
  <c r="BK144" i="18"/>
  <c r="BK169" i="18"/>
  <c r="BK202" i="18"/>
  <c r="J136" i="18"/>
  <c r="BK153" i="18"/>
  <c r="J174" i="18"/>
  <c r="J138" i="18"/>
  <c r="BK173" i="18"/>
  <c r="J157" i="19"/>
  <c r="BK155" i="19"/>
  <c r="BK140" i="19"/>
  <c r="J162" i="20"/>
  <c r="BK176" i="20"/>
  <c r="J156" i="20"/>
  <c r="J181" i="20"/>
  <c r="J154" i="20"/>
  <c r="J140" i="20"/>
  <c r="BK166" i="21"/>
  <c r="J147" i="21"/>
  <c r="J162" i="21"/>
  <c r="BK168" i="21"/>
  <c r="J170" i="21"/>
  <c r="BK138" i="21"/>
  <c r="BK158" i="21"/>
  <c r="J141" i="22"/>
  <c r="J150" i="22"/>
  <c r="BK134" i="22"/>
  <c r="BK143" i="22"/>
  <c r="BK129" i="22"/>
  <c r="BK132" i="2"/>
  <c r="AS106" i="1"/>
  <c r="AS117" i="1"/>
  <c r="BK182" i="3"/>
  <c r="BK243" i="3"/>
  <c r="J171" i="3"/>
  <c r="J323" i="3"/>
  <c r="J245" i="3"/>
  <c r="BK325" i="3"/>
  <c r="J268" i="3"/>
  <c r="BK214" i="3"/>
  <c r="BK300" i="3"/>
  <c r="J241" i="3"/>
  <c r="J214" i="3"/>
  <c r="J327" i="3"/>
  <c r="J279" i="3"/>
  <c r="BK180" i="3"/>
  <c r="J282" i="3"/>
  <c r="BK327" i="3"/>
  <c r="J303" i="3"/>
  <c r="J272" i="3"/>
  <c r="J204" i="3"/>
  <c r="J560" i="4"/>
  <c r="BK494" i="4"/>
  <c r="BK412" i="4"/>
  <c r="J317" i="4"/>
  <c r="J179" i="4"/>
  <c r="BK619" i="4"/>
  <c r="BK538" i="4"/>
  <c r="BK485" i="4"/>
  <c r="J375" i="4"/>
  <c r="J326" i="4"/>
  <c r="J243" i="4"/>
  <c r="J666" i="4"/>
  <c r="BK566" i="4"/>
  <c r="BK358" i="4"/>
  <c r="BK243" i="4"/>
  <c r="BK693" i="4"/>
  <c r="BK636" i="4"/>
  <c r="J538" i="4"/>
  <c r="BK475" i="4"/>
  <c r="BK444" i="4"/>
  <c r="J321" i="4"/>
  <c r="J246" i="4"/>
  <c r="J169" i="4"/>
  <c r="BK620" i="4"/>
  <c r="J552" i="4"/>
  <c r="BK517" i="4"/>
  <c r="J479" i="4"/>
  <c r="BK438" i="4"/>
  <c r="BK304" i="4"/>
  <c r="J183" i="4"/>
  <c r="J574" i="4"/>
  <c r="BK545" i="4"/>
  <c r="BK528" i="4"/>
  <c r="BK514" i="4"/>
  <c r="BK453" i="4"/>
  <c r="J413" i="4"/>
  <c r="J273" i="4"/>
  <c r="BK192" i="4"/>
  <c r="J673" i="4"/>
  <c r="BK622" i="4"/>
  <c r="BK568" i="4"/>
  <c r="BK533" i="4"/>
  <c r="J499" i="4"/>
  <c r="BK468" i="4"/>
  <c r="BK441" i="4"/>
  <c r="BK366" i="4"/>
  <c r="J275" i="4"/>
  <c r="BK169" i="4"/>
  <c r="BK772" i="4"/>
  <c r="BK670" i="4"/>
  <c r="BK624" i="4"/>
  <c r="BK532" i="4"/>
  <c r="BK401" i="4"/>
  <c r="J338" i="4"/>
  <c r="J200" i="5"/>
  <c r="BK185" i="5"/>
  <c r="J168" i="5"/>
  <c r="J139" i="5"/>
  <c r="J196" i="5"/>
  <c r="BK169" i="5"/>
  <c r="BK137" i="5"/>
  <c r="J195" i="5"/>
  <c r="BK167" i="5"/>
  <c r="BK144" i="5"/>
  <c r="BK139" i="5"/>
  <c r="J202" i="5"/>
  <c r="BK193" i="5"/>
  <c r="J180" i="5"/>
  <c r="J141" i="5"/>
  <c r="J201" i="5"/>
  <c r="J174" i="5"/>
  <c r="J140" i="5"/>
  <c r="J194" i="5"/>
  <c r="J292" i="6"/>
  <c r="BK258" i="6"/>
  <c r="BK231" i="6"/>
  <c r="J212" i="6"/>
  <c r="BK191" i="6"/>
  <c r="BK177" i="6"/>
  <c r="J297" i="6"/>
  <c r="J246" i="6"/>
  <c r="BK223" i="6"/>
  <c r="BK182" i="6"/>
  <c r="J148" i="6"/>
  <c r="BK280" i="6"/>
  <c r="J257" i="6"/>
  <c r="BK213" i="6"/>
  <c r="BK195" i="6"/>
  <c r="BK160" i="6"/>
  <c r="J263" i="6"/>
  <c r="BK233" i="6"/>
  <c r="J210" i="6"/>
  <c r="J186" i="6"/>
  <c r="BK154" i="6"/>
  <c r="J253" i="6"/>
  <c r="J226" i="6"/>
  <c r="J192" i="6"/>
  <c r="J166" i="6"/>
  <c r="J275" i="6"/>
  <c r="J231" i="6"/>
  <c r="J207" i="6"/>
  <c r="BK158" i="6"/>
  <c r="J293" i="6"/>
  <c r="BK264" i="6"/>
  <c r="J245" i="6"/>
  <c r="BK220" i="6"/>
  <c r="BK207" i="6"/>
  <c r="BK148" i="6"/>
  <c r="BK277" i="7"/>
  <c r="J252" i="7"/>
  <c r="BK223" i="7"/>
  <c r="BK203" i="7"/>
  <c r="J172" i="7"/>
  <c r="J156" i="7"/>
  <c r="J287" i="7"/>
  <c r="J250" i="7"/>
  <c r="J230" i="7"/>
  <c r="J179" i="7"/>
  <c r="BK153" i="7"/>
  <c r="BK249" i="7"/>
  <c r="BK218" i="7"/>
  <c r="J203" i="7"/>
  <c r="BK170" i="7"/>
  <c r="J291" i="7"/>
  <c r="J276" i="7"/>
  <c r="BK242" i="7"/>
  <c r="BK228" i="7"/>
  <c r="BK190" i="7"/>
  <c r="BK148" i="7"/>
  <c r="BK260" i="7"/>
  <c r="J229" i="7"/>
  <c r="BK205" i="7"/>
  <c r="J185" i="7"/>
  <c r="J161" i="7"/>
  <c r="BK274" i="7"/>
  <c r="J224" i="7"/>
  <c r="J195" i="7"/>
  <c r="J296" i="7"/>
  <c r="J284" i="7"/>
  <c r="J251" i="7"/>
  <c r="BK222" i="7"/>
  <c r="J188" i="7"/>
  <c r="BK280" i="7"/>
  <c r="BK248" i="7"/>
  <c r="J209" i="7"/>
  <c r="BK169" i="7"/>
  <c r="J168" i="8"/>
  <c r="BK149" i="8"/>
  <c r="J161" i="8"/>
  <c r="J127" i="8"/>
  <c r="J149" i="8"/>
  <c r="BK171" i="8"/>
  <c r="BK140" i="8"/>
  <c r="J156" i="8"/>
  <c r="J130" i="8"/>
  <c r="BK165" i="8"/>
  <c r="BK143" i="8"/>
  <c r="J125" i="8"/>
  <c r="BK142" i="8"/>
  <c r="J153" i="8"/>
  <c r="BK134" i="9"/>
  <c r="J130" i="9"/>
  <c r="BK123" i="9"/>
  <c r="J127" i="9"/>
  <c r="BK140" i="10"/>
  <c r="BK174" i="10"/>
  <c r="BK149" i="10"/>
  <c r="BK124" i="10"/>
  <c r="BK153" i="10"/>
  <c r="BK121" i="10"/>
  <c r="BK155" i="10"/>
  <c r="J128" i="11"/>
  <c r="J131" i="11"/>
  <c r="J132" i="12"/>
  <c r="J129" i="12"/>
  <c r="J127" i="12"/>
  <c r="BK156" i="13"/>
  <c r="J170" i="13"/>
  <c r="BK198" i="13"/>
  <c r="BK169" i="13"/>
  <c r="J174" i="13"/>
  <c r="BK190" i="13"/>
  <c r="BK158" i="13"/>
  <c r="J178" i="13"/>
  <c r="J177" i="13"/>
  <c r="J151" i="13"/>
  <c r="J130" i="13"/>
  <c r="BK140" i="14"/>
  <c r="BK167" i="15"/>
  <c r="J169" i="15"/>
  <c r="BK164" i="15"/>
  <c r="J168" i="15"/>
  <c r="J171" i="15"/>
  <c r="J185" i="15"/>
  <c r="J194" i="15"/>
  <c r="J151" i="15"/>
  <c r="BK171" i="16"/>
  <c r="BK131" i="16"/>
  <c r="J192" i="16"/>
  <c r="BK165" i="16"/>
  <c r="J186" i="16"/>
  <c r="J131" i="16"/>
  <c r="J181" i="16"/>
  <c r="BK192" i="16"/>
  <c r="J220" i="16"/>
  <c r="J197" i="16"/>
  <c r="BK177" i="16"/>
  <c r="J184" i="16"/>
  <c r="J217" i="16"/>
  <c r="J173" i="16"/>
  <c r="J186" i="17"/>
  <c r="BK139" i="17"/>
  <c r="BK173" i="17"/>
  <c r="J190" i="17"/>
  <c r="J148" i="17"/>
  <c r="J188" i="17"/>
  <c r="BK189" i="17"/>
  <c r="J170" i="17"/>
  <c r="J140" i="17"/>
  <c r="J178" i="17"/>
  <c r="J187" i="17"/>
  <c r="BK160" i="17"/>
  <c r="BK192" i="18"/>
  <c r="J166" i="18"/>
  <c r="J146" i="18"/>
  <c r="J176" i="18"/>
  <c r="BK136" i="18"/>
  <c r="BK167" i="18"/>
  <c r="BK200" i="18"/>
  <c r="J153" i="18"/>
  <c r="BK172" i="18"/>
  <c r="J175" i="18"/>
  <c r="BK196" i="18"/>
  <c r="J208" i="18"/>
  <c r="BK166" i="18"/>
  <c r="BK148" i="19"/>
  <c r="J154" i="19"/>
  <c r="J151" i="19"/>
  <c r="J152" i="19"/>
  <c r="J135" i="19"/>
  <c r="J146" i="20"/>
  <c r="J139" i="20"/>
  <c r="BK175" i="20"/>
  <c r="BK143" i="20"/>
  <c r="BK139" i="20"/>
  <c r="J177" i="20"/>
  <c r="BK135" i="20"/>
  <c r="J132" i="21"/>
  <c r="J136" i="21"/>
  <c r="J145" i="21"/>
  <c r="BK134" i="21"/>
  <c r="BK149" i="21"/>
  <c r="BK155" i="21"/>
  <c r="BK128" i="21"/>
  <c r="J128" i="21"/>
  <c r="J145" i="22"/>
  <c r="BK131" i="22"/>
  <c r="BK138" i="22"/>
  <c r="J135" i="22"/>
  <c r="J122" i="22"/>
  <c r="J129" i="2"/>
  <c r="BK133" i="2"/>
  <c r="J127" i="2"/>
  <c r="J125" i="2"/>
  <c r="BK322" i="3"/>
  <c r="J264" i="3"/>
  <c r="BK223" i="3"/>
  <c r="BK307" i="3"/>
  <c r="BK195" i="3"/>
  <c r="J136" i="3"/>
  <c r="J271" i="3"/>
  <c r="J174" i="3"/>
  <c r="BK296" i="3"/>
  <c r="BK248" i="3"/>
  <c r="J157" i="3"/>
  <c r="BK277" i="3"/>
  <c r="BK239" i="3"/>
  <c r="J195" i="3"/>
  <c r="J317" i="3"/>
  <c r="J266" i="3"/>
  <c r="J190" i="3"/>
  <c r="BK138" i="3"/>
  <c r="J289" i="3"/>
  <c r="BK157" i="3"/>
  <c r="BK312" i="3"/>
  <c r="J277" i="3"/>
  <c r="BK226" i="3"/>
  <c r="J630" i="4"/>
  <c r="BK535" i="4"/>
  <c r="BK443" i="4"/>
  <c r="J336" i="4"/>
  <c r="J262" i="4"/>
  <c r="J670" i="4"/>
  <c r="BK630" i="4"/>
  <c r="BK549" i="4"/>
  <c r="BK523" i="4"/>
  <c r="BK447" i="4"/>
  <c r="J357" i="4"/>
  <c r="J319" i="4"/>
  <c r="J209" i="4"/>
  <c r="J658" i="4"/>
  <c r="J556" i="4"/>
  <c r="J554" i="4"/>
  <c r="J534" i="4"/>
  <c r="J517" i="4"/>
  <c r="J468" i="4"/>
  <c r="J456" i="4"/>
  <c r="J440" i="4"/>
  <c r="BK362" i="4"/>
  <c r="BK321" i="4"/>
  <c r="J270" i="4"/>
  <c r="J199" i="4"/>
  <c r="J691" i="4"/>
  <c r="BK621" i="4"/>
  <c r="BK551" i="4"/>
  <c r="J526" i="4"/>
  <c r="J446" i="4"/>
  <c r="BK314" i="4"/>
  <c r="BK210" i="4"/>
  <c r="BK583" i="4"/>
  <c r="J564" i="4"/>
  <c r="J548" i="4"/>
  <c r="J506" i="4"/>
  <c r="BK451" i="4"/>
  <c r="BK413" i="4"/>
  <c r="BK277" i="4"/>
  <c r="J229" i="4"/>
  <c r="J668" i="4"/>
  <c r="BK562" i="4"/>
  <c r="J531" i="4"/>
  <c r="J481" i="4"/>
  <c r="J432" i="4"/>
  <c r="J331" i="4"/>
  <c r="BK246" i="4"/>
  <c r="BK190" i="4"/>
  <c r="BK671" i="4"/>
  <c r="BK612" i="4"/>
  <c r="BK560" i="4"/>
  <c r="BK530" i="4"/>
  <c r="BK506" i="4"/>
  <c r="J466" i="4"/>
  <c r="BK387" i="4"/>
  <c r="BK296" i="4"/>
  <c r="J192" i="4"/>
  <c r="BK776" i="4"/>
  <c r="BK649" i="4"/>
  <c r="BK580" i="4"/>
  <c r="BK493" i="4"/>
  <c r="BK446" i="4"/>
  <c r="BK357" i="4"/>
  <c r="BK143" i="4"/>
  <c r="BK183" i="5"/>
  <c r="BK142" i="5"/>
  <c r="BK198" i="5"/>
  <c r="BK189" i="5"/>
  <c r="J165" i="5"/>
  <c r="J136" i="5"/>
  <c r="J192" i="5"/>
  <c r="BK168" i="5"/>
  <c r="J146" i="5"/>
  <c r="J133" i="5"/>
  <c r="BK127" i="5"/>
  <c r="J190" i="5"/>
  <c r="BK179" i="5"/>
  <c r="BK162" i="5"/>
  <c r="J127" i="5"/>
  <c r="J199" i="5"/>
  <c r="J160" i="5"/>
  <c r="J138" i="5"/>
  <c r="BK190" i="5"/>
  <c r="J291" i="6"/>
  <c r="BK243" i="6"/>
  <c r="BK216" i="6"/>
  <c r="J203" i="6"/>
  <c r="BK180" i="6"/>
  <c r="J155" i="6"/>
  <c r="BK279" i="6"/>
  <c r="J225" i="6"/>
  <c r="BK185" i="6"/>
  <c r="J160" i="6"/>
  <c r="BK285" i="6"/>
  <c r="BK245" i="6"/>
  <c r="J224" i="6"/>
  <c r="BK190" i="6"/>
  <c r="J156" i="6"/>
  <c r="J251" i="6"/>
  <c r="J234" i="6"/>
  <c r="J223" i="6"/>
  <c r="J190" i="6"/>
  <c r="BK164" i="6"/>
  <c r="J267" i="6"/>
  <c r="BK247" i="6"/>
  <c r="BK197" i="6"/>
  <c r="BK165" i="6"/>
  <c r="BK272" i="6"/>
  <c r="J222" i="6"/>
  <c r="J199" i="6"/>
  <c r="BK166" i="6"/>
  <c r="BK290" i="6"/>
  <c r="BK276" i="6"/>
  <c r="BK253" i="6"/>
  <c r="J221" i="6"/>
  <c r="J198" i="6"/>
  <c r="BK152" i="6"/>
  <c r="BK273" i="7"/>
  <c r="J254" i="7"/>
  <c r="BK226" i="7"/>
  <c r="BK193" i="7"/>
  <c r="J157" i="7"/>
  <c r="J288" i="7"/>
  <c r="BK271" i="7"/>
  <c r="J245" i="7"/>
  <c r="BK209" i="7"/>
  <c r="J158" i="7"/>
  <c r="J281" i="7"/>
  <c r="BK244" i="7"/>
  <c r="J225" i="7"/>
  <c r="J206" i="7"/>
  <c r="J175" i="7"/>
  <c r="BK295" i="7"/>
  <c r="J282" i="7"/>
  <c r="J260" i="7"/>
  <c r="BK201" i="7"/>
  <c r="J166" i="7"/>
  <c r="BK268" i="7"/>
  <c r="J248" i="7"/>
  <c r="J218" i="7"/>
  <c r="J187" i="7"/>
  <c r="J152" i="7"/>
  <c r="J243" i="7"/>
  <c r="BK215" i="7"/>
  <c r="BK171" i="7"/>
  <c r="BK292" i="7"/>
  <c r="J255" i="7"/>
  <c r="J223" i="7"/>
  <c r="J196" i="7"/>
  <c r="BK152" i="7"/>
  <c r="J236" i="7"/>
  <c r="BK187" i="7"/>
  <c r="J149" i="7"/>
  <c r="J154" i="8"/>
  <c r="BK134" i="8"/>
  <c r="BK138" i="8"/>
  <c r="J152" i="8"/>
  <c r="BK135" i="8"/>
  <c r="J160" i="8"/>
  <c r="BK130" i="8"/>
  <c r="BK148" i="8"/>
  <c r="BK172" i="8"/>
  <c r="J148" i="8"/>
  <c r="J167" i="8"/>
  <c r="J131" i="8"/>
  <c r="BK158" i="8"/>
  <c r="BK127" i="8"/>
  <c r="BK130" i="9"/>
  <c r="J124" i="9"/>
  <c r="BK131" i="9"/>
  <c r="J131" i="9"/>
  <c r="BK127" i="10"/>
  <c r="BK173" i="10"/>
  <c r="BK136" i="10"/>
  <c r="BK150" i="10"/>
  <c r="BK151" i="10"/>
  <c r="BK123" i="10"/>
  <c r="BK128" i="10"/>
  <c r="BK148" i="10"/>
  <c r="BK131" i="11"/>
  <c r="J129" i="11"/>
  <c r="J130" i="12"/>
  <c r="BK125" i="12"/>
  <c r="BK130" i="12"/>
  <c r="J197" i="13"/>
  <c r="BK197" i="13"/>
  <c r="J157" i="13"/>
  <c r="BK179" i="13"/>
  <c r="BK181" i="13"/>
  <c r="J144" i="13"/>
  <c r="BK184" i="13"/>
  <c r="J182" i="13"/>
  <c r="BK180" i="13"/>
  <c r="BK152" i="13"/>
  <c r="J190" i="13"/>
  <c r="BK129" i="14"/>
  <c r="J138" i="14"/>
  <c r="J179" i="15"/>
  <c r="BK171" i="15"/>
  <c r="J178" i="15"/>
  <c r="J144" i="15"/>
  <c r="J146" i="15"/>
  <c r="BK139" i="15"/>
  <c r="J182" i="15"/>
  <c r="J188" i="15"/>
  <c r="BK195" i="16"/>
  <c r="BK153" i="16"/>
  <c r="J207" i="16"/>
  <c r="J180" i="16"/>
  <c r="BK133" i="16"/>
  <c r="J174" i="16"/>
  <c r="BK214" i="16"/>
  <c r="BK141" i="16"/>
  <c r="J190" i="16"/>
  <c r="BK217" i="16"/>
  <c r="BK186" i="16"/>
  <c r="J136" i="16"/>
  <c r="BK138" i="16"/>
  <c r="J200" i="16"/>
  <c r="BK203" i="17"/>
  <c r="BK162" i="17"/>
  <c r="BK197" i="17"/>
  <c r="J160" i="17"/>
  <c r="BK177" i="17"/>
  <c r="BK198" i="17"/>
  <c r="J206" i="17"/>
  <c r="BK187" i="17"/>
  <c r="BK154" i="17"/>
  <c r="BK193" i="17"/>
  <c r="J176" i="17"/>
  <c r="BK181" i="17"/>
  <c r="BK150" i="17"/>
  <c r="BK208" i="18"/>
  <c r="BK185" i="18"/>
  <c r="J150" i="18"/>
  <c r="J196" i="18"/>
  <c r="BK160" i="18"/>
  <c r="J191" i="18"/>
  <c r="J169" i="18"/>
  <c r="J141" i="18"/>
  <c r="J165" i="18"/>
  <c r="BK190" i="18"/>
  <c r="J200" i="18"/>
  <c r="J180" i="18"/>
  <c r="BK145" i="18"/>
  <c r="BK174" i="18"/>
  <c r="J155" i="18"/>
  <c r="BK133" i="19"/>
  <c r="J133" i="19"/>
  <c r="BK139" i="19"/>
  <c r="J142" i="19"/>
  <c r="BK130" i="19"/>
  <c r="J167" i="20"/>
  <c r="BK148" i="20"/>
  <c r="J175" i="20"/>
  <c r="BK137" i="20"/>
  <c r="BK140" i="20"/>
  <c r="J176" i="20"/>
  <c r="J172" i="20"/>
  <c r="BK129" i="20"/>
  <c r="J172" i="21"/>
  <c r="J154" i="21"/>
  <c r="BK161" i="21"/>
  <c r="BK132" i="21"/>
  <c r="BK136" i="21"/>
  <c r="J165" i="21"/>
  <c r="BK165" i="21"/>
  <c r="BK148" i="22"/>
  <c r="BK150" i="22"/>
  <c r="J134" i="22"/>
  <c r="BK136" i="22"/>
  <c r="J147" i="22"/>
  <c r="BK147" i="22"/>
  <c r="P127" i="14" l="1"/>
  <c r="P126" i="14" s="1"/>
  <c r="AU111" i="1" s="1"/>
  <c r="BK130" i="2"/>
  <c r="J130" i="2"/>
  <c r="J100" i="2"/>
  <c r="R135" i="3"/>
  <c r="R233" i="3"/>
  <c r="P242" i="3"/>
  <c r="BK276" i="3"/>
  <c r="J276" i="3" s="1"/>
  <c r="J105" i="3" s="1"/>
  <c r="R284" i="3"/>
  <c r="P320" i="3"/>
  <c r="P329" i="3"/>
  <c r="R142" i="4"/>
  <c r="T272" i="4"/>
  <c r="R337" i="4"/>
  <c r="T439" i="4"/>
  <c r="T476" i="4"/>
  <c r="T569" i="4"/>
  <c r="R623" i="4"/>
  <c r="P656" i="4"/>
  <c r="BK672" i="4"/>
  <c r="J672" i="4" s="1"/>
  <c r="J116" i="4" s="1"/>
  <c r="T672" i="4"/>
  <c r="T771" i="4"/>
  <c r="T126" i="5"/>
  <c r="T178" i="5"/>
  <c r="R147" i="6"/>
  <c r="R172" i="6"/>
  <c r="R187" i="6"/>
  <c r="T196" i="6"/>
  <c r="P219" i="6"/>
  <c r="T239" i="6"/>
  <c r="BK260" i="6"/>
  <c r="J260" i="6"/>
  <c r="J115" i="6" s="1"/>
  <c r="BK274" i="6"/>
  <c r="J274" i="6" s="1"/>
  <c r="J117" i="6" s="1"/>
  <c r="T277" i="6"/>
  <c r="P283" i="6"/>
  <c r="R147" i="7"/>
  <c r="P167" i="7"/>
  <c r="BK186" i="7"/>
  <c r="J186" i="7"/>
  <c r="J109" i="7" s="1"/>
  <c r="R197" i="7"/>
  <c r="P217" i="7"/>
  <c r="BK234" i="7"/>
  <c r="J234" i="7" s="1"/>
  <c r="J114" i="7" s="1"/>
  <c r="R239" i="7"/>
  <c r="BK253" i="7"/>
  <c r="J253" i="7"/>
  <c r="J117" i="7"/>
  <c r="T253" i="7"/>
  <c r="P279" i="7"/>
  <c r="P278" i="7" s="1"/>
  <c r="R122" i="9"/>
  <c r="R121" i="9" s="1"/>
  <c r="T120" i="10"/>
  <c r="BK124" i="11"/>
  <c r="J124" i="11"/>
  <c r="J100" i="11" s="1"/>
  <c r="P124" i="12"/>
  <c r="AU108" i="1"/>
  <c r="T129" i="13"/>
  <c r="T150" i="13"/>
  <c r="T189" i="13"/>
  <c r="T188" i="13" s="1"/>
  <c r="BK158" i="15"/>
  <c r="J158" i="15" s="1"/>
  <c r="J101" i="15" s="1"/>
  <c r="BK177" i="15"/>
  <c r="J177" i="15"/>
  <c r="J105" i="15" s="1"/>
  <c r="T177" i="15"/>
  <c r="P201" i="15"/>
  <c r="P200" i="15"/>
  <c r="T182" i="16"/>
  <c r="P164" i="17"/>
  <c r="R191" i="17"/>
  <c r="BK132" i="18"/>
  <c r="J132" i="18" s="1"/>
  <c r="J100" i="18" s="1"/>
  <c r="P168" i="18"/>
  <c r="T182" i="18"/>
  <c r="T207" i="18"/>
  <c r="T206" i="18" s="1"/>
  <c r="P127" i="19"/>
  <c r="R128" i="20"/>
  <c r="T159" i="20"/>
  <c r="R174" i="20"/>
  <c r="R127" i="21"/>
  <c r="R153" i="21"/>
  <c r="P122" i="2"/>
  <c r="P121" i="2"/>
  <c r="P120" i="2" s="1"/>
  <c r="AU95" i="1" s="1"/>
  <c r="P130" i="2"/>
  <c r="P135" i="3"/>
  <c r="BK233" i="3"/>
  <c r="J233" i="3"/>
  <c r="J102" i="3" s="1"/>
  <c r="BK250" i="3"/>
  <c r="J250" i="3" s="1"/>
  <c r="J104" i="3" s="1"/>
  <c r="P276" i="3"/>
  <c r="BK306" i="3"/>
  <c r="J306" i="3" s="1"/>
  <c r="J109" i="3" s="1"/>
  <c r="T320" i="3"/>
  <c r="BK142" i="4"/>
  <c r="J142" i="4" s="1"/>
  <c r="J100" i="4" s="1"/>
  <c r="R235" i="4"/>
  <c r="T250" i="4"/>
  <c r="P337" i="4"/>
  <c r="R439" i="4"/>
  <c r="BK476" i="4"/>
  <c r="J476" i="4"/>
  <c r="J110" i="4" s="1"/>
  <c r="R476" i="4"/>
  <c r="T581" i="4"/>
  <c r="T692" i="4"/>
  <c r="BK145" i="5"/>
  <c r="J145" i="5"/>
  <c r="J101" i="5" s="1"/>
  <c r="P178" i="5"/>
  <c r="T151" i="6"/>
  <c r="P181" i="6"/>
  <c r="BK204" i="6"/>
  <c r="J204" i="6"/>
  <c r="J109" i="6" s="1"/>
  <c r="R219" i="6"/>
  <c r="R229" i="6"/>
  <c r="T249" i="6"/>
  <c r="T260" i="6"/>
  <c r="R274" i="6"/>
  <c r="BK283" i="6"/>
  <c r="J283" i="6"/>
  <c r="J119" i="6" s="1"/>
  <c r="R283" i="6"/>
  <c r="T151" i="7"/>
  <c r="T180" i="7"/>
  <c r="P183" i="7"/>
  <c r="T183" i="7"/>
  <c r="T197" i="7"/>
  <c r="R217" i="7"/>
  <c r="P234" i="7"/>
  <c r="BK247" i="7"/>
  <c r="J247" i="7" s="1"/>
  <c r="J116" i="7" s="1"/>
  <c r="P256" i="7"/>
  <c r="BK279" i="7"/>
  <c r="BK278" i="7" s="1"/>
  <c r="J278" i="7" s="1"/>
  <c r="J120" i="7" s="1"/>
  <c r="P124" i="8"/>
  <c r="P123" i="8" s="1"/>
  <c r="P122" i="8" s="1"/>
  <c r="AU103" i="1" s="1"/>
  <c r="T124" i="12"/>
  <c r="BK150" i="13"/>
  <c r="J150" i="13"/>
  <c r="J101" i="13" s="1"/>
  <c r="P150" i="13"/>
  <c r="BK189" i="13"/>
  <c r="BK188" i="13"/>
  <c r="J188" i="13" s="1"/>
  <c r="J104" i="13" s="1"/>
  <c r="P133" i="15"/>
  <c r="T166" i="15"/>
  <c r="R177" i="15"/>
  <c r="R201" i="15"/>
  <c r="R200" i="15" s="1"/>
  <c r="T129" i="16"/>
  <c r="T128" i="16" s="1"/>
  <c r="T127" i="16" s="1"/>
  <c r="BK163" i="16"/>
  <c r="J163" i="16"/>
  <c r="J102" i="16" s="1"/>
  <c r="T163" i="16"/>
  <c r="T176" i="16"/>
  <c r="R172" i="17"/>
  <c r="R202" i="17"/>
  <c r="R201" i="17"/>
  <c r="R132" i="18"/>
  <c r="T164" i="18"/>
  <c r="P182" i="18"/>
  <c r="R198" i="18"/>
  <c r="P207" i="18"/>
  <c r="P206" i="18"/>
  <c r="R127" i="19"/>
  <c r="T150" i="19"/>
  <c r="T128" i="20"/>
  <c r="BK164" i="20"/>
  <c r="J164" i="20" s="1"/>
  <c r="J102" i="20" s="1"/>
  <c r="T174" i="20"/>
  <c r="P153" i="21"/>
  <c r="R122" i="2"/>
  <c r="T135" i="3"/>
  <c r="P233" i="3"/>
  <c r="BK242" i="3"/>
  <c r="J242" i="3" s="1"/>
  <c r="J103" i="3" s="1"/>
  <c r="T242" i="3"/>
  <c r="R276" i="3"/>
  <c r="R306" i="3"/>
  <c r="T329" i="3"/>
  <c r="T235" i="4"/>
  <c r="R250" i="4"/>
  <c r="BK337" i="4"/>
  <c r="J337" i="4"/>
  <c r="J108" i="4" s="1"/>
  <c r="P486" i="4"/>
  <c r="BK569" i="4"/>
  <c r="J569" i="4"/>
  <c r="J112" i="4" s="1"/>
  <c r="R581" i="4"/>
  <c r="R692" i="4"/>
  <c r="P126" i="5"/>
  <c r="BK178" i="5"/>
  <c r="J178" i="5"/>
  <c r="J102" i="5" s="1"/>
  <c r="BK151" i="6"/>
  <c r="J151" i="6" s="1"/>
  <c r="J104" i="6" s="1"/>
  <c r="T172" i="6"/>
  <c r="P187" i="6"/>
  <c r="R196" i="6"/>
  <c r="BK219" i="6"/>
  <c r="J219" i="6" s="1"/>
  <c r="J110" i="6" s="1"/>
  <c r="P239" i="6"/>
  <c r="BK256" i="6"/>
  <c r="J256" i="6" s="1"/>
  <c r="J114" i="6" s="1"/>
  <c r="R260" i="6"/>
  <c r="P274" i="6"/>
  <c r="R277" i="6"/>
  <c r="T283" i="6"/>
  <c r="P147" i="7"/>
  <c r="BK164" i="7"/>
  <c r="J164" i="7" s="1"/>
  <c r="J104" i="7" s="1"/>
  <c r="R183" i="7"/>
  <c r="BK207" i="7"/>
  <c r="J207" i="7" s="1"/>
  <c r="J111" i="7" s="1"/>
  <c r="T217" i="7"/>
  <c r="R234" i="7"/>
  <c r="T247" i="7"/>
  <c r="T256" i="7"/>
  <c r="T279" i="7"/>
  <c r="T278" i="7"/>
  <c r="BK120" i="10"/>
  <c r="J120" i="10" s="1"/>
  <c r="T124" i="11"/>
  <c r="BK124" i="12"/>
  <c r="J124" i="12"/>
  <c r="J100" i="12" s="1"/>
  <c r="P129" i="13"/>
  <c r="P128" i="13" s="1"/>
  <c r="P168" i="13"/>
  <c r="R158" i="15"/>
  <c r="R166" i="15"/>
  <c r="T180" i="15"/>
  <c r="P163" i="16"/>
  <c r="BK176" i="16"/>
  <c r="J176" i="16"/>
  <c r="J103" i="16" s="1"/>
  <c r="R176" i="16"/>
  <c r="BK131" i="17"/>
  <c r="T164" i="17"/>
  <c r="BK191" i="17"/>
  <c r="J191" i="17"/>
  <c r="J103" i="17" s="1"/>
  <c r="T202" i="17"/>
  <c r="T201" i="17" s="1"/>
  <c r="BK122" i="2"/>
  <c r="T130" i="2"/>
  <c r="T189" i="3"/>
  <c r="T250" i="3"/>
  <c r="T284" i="3"/>
  <c r="R320" i="3"/>
  <c r="P235" i="4"/>
  <c r="BK272" i="4"/>
  <c r="J272" i="4"/>
  <c r="J104" i="4" s="1"/>
  <c r="R305" i="4"/>
  <c r="R324" i="4"/>
  <c r="BK486" i="4"/>
  <c r="J486" i="4" s="1"/>
  <c r="J111" i="4" s="1"/>
  <c r="BK581" i="4"/>
  <c r="J581" i="4"/>
  <c r="J113" i="4" s="1"/>
  <c r="P692" i="4"/>
  <c r="T145" i="5"/>
  <c r="BK147" i="6"/>
  <c r="J147" i="6" s="1"/>
  <c r="J103" i="6" s="1"/>
  <c r="T147" i="6"/>
  <c r="P172" i="6"/>
  <c r="T181" i="6"/>
  <c r="BK196" i="6"/>
  <c r="J196" i="6" s="1"/>
  <c r="J108" i="6" s="1"/>
  <c r="R204" i="6"/>
  <c r="BK239" i="6"/>
  <c r="J239" i="6" s="1"/>
  <c r="J112" i="6" s="1"/>
  <c r="R249" i="6"/>
  <c r="P260" i="6"/>
  <c r="T269" i="6"/>
  <c r="BK286" i="6"/>
  <c r="J286" i="6" s="1"/>
  <c r="J120" i="6" s="1"/>
  <c r="BK147" i="7"/>
  <c r="J147" i="7"/>
  <c r="J102" i="7" s="1"/>
  <c r="T147" i="7"/>
  <c r="BK167" i="7"/>
  <c r="J167" i="7"/>
  <c r="J105" i="7" s="1"/>
  <c r="R186" i="7"/>
  <c r="P197" i="7"/>
  <c r="BK217" i="7"/>
  <c r="J217" i="7" s="1"/>
  <c r="J112" i="7" s="1"/>
  <c r="T227" i="7"/>
  <c r="T239" i="7"/>
  <c r="P253" i="7"/>
  <c r="R253" i="7"/>
  <c r="P264" i="7"/>
  <c r="T124" i="8"/>
  <c r="T123" i="8" s="1"/>
  <c r="T122" i="8" s="1"/>
  <c r="T122" i="9"/>
  <c r="T121" i="9"/>
  <c r="BK168" i="13"/>
  <c r="J168" i="13"/>
  <c r="J102" i="13" s="1"/>
  <c r="P189" i="13"/>
  <c r="P188" i="13" s="1"/>
  <c r="BK133" i="15"/>
  <c r="T158" i="15"/>
  <c r="P177" i="15"/>
  <c r="BK201" i="15"/>
  <c r="J201" i="15"/>
  <c r="J109" i="15" s="1"/>
  <c r="R129" i="16"/>
  <c r="P182" i="16"/>
  <c r="R130" i="2"/>
  <c r="R189" i="3"/>
  <c r="P250" i="3"/>
  <c r="T276" i="3"/>
  <c r="P306" i="3"/>
  <c r="BK329" i="3"/>
  <c r="J329" i="3"/>
  <c r="J111" i="3" s="1"/>
  <c r="BK235" i="4"/>
  <c r="J235" i="4" s="1"/>
  <c r="J101" i="4" s="1"/>
  <c r="P272" i="4"/>
  <c r="P305" i="4"/>
  <c r="BK324" i="4"/>
  <c r="J324" i="4"/>
  <c r="J107" i="4" s="1"/>
  <c r="T324" i="4"/>
  <c r="P439" i="4"/>
  <c r="P476" i="4"/>
  <c r="P581" i="4"/>
  <c r="T623" i="4"/>
  <c r="R656" i="4"/>
  <c r="R672" i="4"/>
  <c r="P771" i="4"/>
  <c r="R126" i="5"/>
  <c r="R178" i="5"/>
  <c r="R151" i="6"/>
  <c r="BK181" i="6"/>
  <c r="J181" i="6"/>
  <c r="J106" i="6" s="1"/>
  <c r="T187" i="6"/>
  <c r="T204" i="6"/>
  <c r="T229" i="6"/>
  <c r="P249" i="6"/>
  <c r="P256" i="6"/>
  <c r="BK269" i="6"/>
  <c r="J269" i="6"/>
  <c r="J116" i="6" s="1"/>
  <c r="BK277" i="6"/>
  <c r="J277" i="6" s="1"/>
  <c r="J118" i="6" s="1"/>
  <c r="R286" i="6"/>
  <c r="P151" i="7"/>
  <c r="P164" i="7"/>
  <c r="R167" i="7"/>
  <c r="T167" i="7"/>
  <c r="P186" i="7"/>
  <c r="T207" i="7"/>
  <c r="P227" i="7"/>
  <c r="P239" i="7"/>
  <c r="BK264" i="7"/>
  <c r="J264" i="7" s="1"/>
  <c r="J119" i="7" s="1"/>
  <c r="R264" i="7"/>
  <c r="P122" i="9"/>
  <c r="P121" i="9"/>
  <c r="AU104" i="1"/>
  <c r="R120" i="10"/>
  <c r="P124" i="11"/>
  <c r="AU107" i="1" s="1"/>
  <c r="R129" i="13"/>
  <c r="R168" i="13"/>
  <c r="T133" i="15"/>
  <c r="T132" i="15" s="1"/>
  <c r="BK166" i="15"/>
  <c r="J166" i="15" s="1"/>
  <c r="J103" i="15" s="1"/>
  <c r="P180" i="15"/>
  <c r="P129" i="16"/>
  <c r="R182" i="16"/>
  <c r="BK172" i="17"/>
  <c r="J172" i="17" s="1"/>
  <c r="J102" i="17" s="1"/>
  <c r="T191" i="17"/>
  <c r="R164" i="18"/>
  <c r="R168" i="18"/>
  <c r="T198" i="18"/>
  <c r="BK159" i="20"/>
  <c r="J159" i="20" s="1"/>
  <c r="J101" i="20" s="1"/>
  <c r="T164" i="20"/>
  <c r="P127" i="21"/>
  <c r="BK153" i="21"/>
  <c r="J153" i="21" s="1"/>
  <c r="J102" i="21" s="1"/>
  <c r="BK121" i="22"/>
  <c r="J121" i="22"/>
  <c r="J98" i="22" s="1"/>
  <c r="BK153" i="22"/>
  <c r="J153" i="22" s="1"/>
  <c r="J99" i="22" s="1"/>
  <c r="T122" i="2"/>
  <c r="T121" i="2"/>
  <c r="T120" i="2" s="1"/>
  <c r="P189" i="3"/>
  <c r="R250" i="3"/>
  <c r="P284" i="3"/>
  <c r="P283" i="3" s="1"/>
  <c r="BK320" i="3"/>
  <c r="J320" i="3" s="1"/>
  <c r="J110" i="3" s="1"/>
  <c r="R329" i="3"/>
  <c r="P142" i="4"/>
  <c r="P141" i="4" s="1"/>
  <c r="BK250" i="4"/>
  <c r="J250" i="4" s="1"/>
  <c r="J103" i="4" s="1"/>
  <c r="P250" i="4"/>
  <c r="BK305" i="4"/>
  <c r="J305" i="4" s="1"/>
  <c r="J105" i="4" s="1"/>
  <c r="T337" i="4"/>
  <c r="R486" i="4"/>
  <c r="P569" i="4"/>
  <c r="R569" i="4"/>
  <c r="BK623" i="4"/>
  <c r="J623" i="4"/>
  <c r="J114" i="4" s="1"/>
  <c r="BK692" i="4"/>
  <c r="J692" i="4" s="1"/>
  <c r="J117" i="4" s="1"/>
  <c r="BK771" i="4"/>
  <c r="J771" i="4"/>
  <c r="J118" i="4" s="1"/>
  <c r="BK126" i="5"/>
  <c r="J126" i="5" s="1"/>
  <c r="J100" i="5" s="1"/>
  <c r="P145" i="5"/>
  <c r="P151" i="6"/>
  <c r="R181" i="6"/>
  <c r="P204" i="6"/>
  <c r="BK229" i="6"/>
  <c r="J229" i="6"/>
  <c r="J111" i="6" s="1"/>
  <c r="R239" i="6"/>
  <c r="R256" i="6"/>
  <c r="P269" i="6"/>
  <c r="T274" i="6"/>
  <c r="P286" i="6"/>
  <c r="BK151" i="7"/>
  <c r="J151" i="7"/>
  <c r="J103" i="7" s="1"/>
  <c r="T164" i="7"/>
  <c r="R173" i="7"/>
  <c r="BK180" i="7"/>
  <c r="J180" i="7" s="1"/>
  <c r="J107" i="7" s="1"/>
  <c r="R180" i="7"/>
  <c r="T186" i="7"/>
  <c r="P207" i="7"/>
  <c r="BK227" i="7"/>
  <c r="J227" i="7"/>
  <c r="J113" i="7"/>
  <c r="BK239" i="7"/>
  <c r="J239" i="7"/>
  <c r="J115" i="7" s="1"/>
  <c r="P247" i="7"/>
  <c r="R256" i="7"/>
  <c r="R279" i="7"/>
  <c r="R278" i="7" s="1"/>
  <c r="R124" i="8"/>
  <c r="R123" i="8" s="1"/>
  <c r="R122" i="8" s="1"/>
  <c r="P120" i="10"/>
  <c r="AU105" i="1"/>
  <c r="BK129" i="13"/>
  <c r="J129" i="13"/>
  <c r="J100" i="13" s="1"/>
  <c r="R150" i="13"/>
  <c r="R189" i="13"/>
  <c r="R188" i="13"/>
  <c r="R133" i="15"/>
  <c r="P166" i="15"/>
  <c r="R180" i="15"/>
  <c r="T201" i="15"/>
  <c r="T200" i="15"/>
  <c r="BK129" i="16"/>
  <c r="BK182" i="16"/>
  <c r="J182" i="16"/>
  <c r="J104" i="16" s="1"/>
  <c r="R131" i="17"/>
  <c r="R130" i="17" s="1"/>
  <c r="R129" i="17" s="1"/>
  <c r="BK164" i="17"/>
  <c r="J164" i="17"/>
  <c r="J101" i="17" s="1"/>
  <c r="R164" i="17"/>
  <c r="P191" i="17"/>
  <c r="BK164" i="18"/>
  <c r="J164" i="18" s="1"/>
  <c r="J102" i="18" s="1"/>
  <c r="BK182" i="18"/>
  <c r="J182" i="18"/>
  <c r="J104" i="18" s="1"/>
  <c r="BK198" i="18"/>
  <c r="J198" i="18" s="1"/>
  <c r="J105" i="18" s="1"/>
  <c r="R207" i="18"/>
  <c r="R206" i="18" s="1"/>
  <c r="BK127" i="19"/>
  <c r="J127" i="19"/>
  <c r="J100" i="19" s="1"/>
  <c r="BK150" i="19"/>
  <c r="J150" i="19" s="1"/>
  <c r="J102" i="19" s="1"/>
  <c r="P128" i="20"/>
  <c r="P164" i="20"/>
  <c r="P174" i="20"/>
  <c r="T127" i="21"/>
  <c r="T153" i="21"/>
  <c r="R121" i="22"/>
  <c r="P153" i="22"/>
  <c r="P131" i="17"/>
  <c r="T172" i="17"/>
  <c r="BK202" i="17"/>
  <c r="J202" i="17" s="1"/>
  <c r="J106" i="17" s="1"/>
  <c r="T132" i="18"/>
  <c r="T131" i="18"/>
  <c r="T130" i="18" s="1"/>
  <c r="P164" i="18"/>
  <c r="T168" i="18"/>
  <c r="P198" i="18"/>
  <c r="R150" i="19"/>
  <c r="BK128" i="20"/>
  <c r="J128" i="20"/>
  <c r="J100" i="20"/>
  <c r="P159" i="20"/>
  <c r="R164" i="20"/>
  <c r="BK127" i="21"/>
  <c r="J127" i="21"/>
  <c r="J100" i="21" s="1"/>
  <c r="P148" i="21"/>
  <c r="R148" i="21"/>
  <c r="P121" i="22"/>
  <c r="P120" i="22" s="1"/>
  <c r="P119" i="22" s="1"/>
  <c r="AU121" i="1" s="1"/>
  <c r="R153" i="22"/>
  <c r="BK135" i="3"/>
  <c r="J135" i="3" s="1"/>
  <c r="J100" i="3" s="1"/>
  <c r="BK189" i="3"/>
  <c r="J189" i="3" s="1"/>
  <c r="J101" i="3" s="1"/>
  <c r="T233" i="3"/>
  <c r="R242" i="3"/>
  <c r="BK284" i="3"/>
  <c r="T306" i="3"/>
  <c r="T142" i="4"/>
  <c r="T141" i="4" s="1"/>
  <c r="R272" i="4"/>
  <c r="T305" i="4"/>
  <c r="P324" i="4"/>
  <c r="BK439" i="4"/>
  <c r="J439" i="4"/>
  <c r="J109" i="4" s="1"/>
  <c r="T486" i="4"/>
  <c r="P623" i="4"/>
  <c r="BK656" i="4"/>
  <c r="J656" i="4" s="1"/>
  <c r="J115" i="4" s="1"/>
  <c r="T656" i="4"/>
  <c r="P672" i="4"/>
  <c r="R771" i="4"/>
  <c r="R145" i="5"/>
  <c r="P147" i="6"/>
  <c r="BK172" i="6"/>
  <c r="J172" i="6" s="1"/>
  <c r="J105" i="6" s="1"/>
  <c r="BK187" i="6"/>
  <c r="J187" i="6"/>
  <c r="J107" i="6" s="1"/>
  <c r="P196" i="6"/>
  <c r="T219" i="6"/>
  <c r="P229" i="6"/>
  <c r="BK249" i="6"/>
  <c r="J249" i="6"/>
  <c r="J113" i="6" s="1"/>
  <c r="T256" i="6"/>
  <c r="R269" i="6"/>
  <c r="P277" i="6"/>
  <c r="T286" i="6"/>
  <c r="R151" i="7"/>
  <c r="R164" i="7"/>
  <c r="BK173" i="7"/>
  <c r="J173" i="7" s="1"/>
  <c r="J106" i="7" s="1"/>
  <c r="P173" i="7"/>
  <c r="T173" i="7"/>
  <c r="P180" i="7"/>
  <c r="BK183" i="7"/>
  <c r="J183" i="7" s="1"/>
  <c r="J108" i="7" s="1"/>
  <c r="BK197" i="7"/>
  <c r="J197" i="7"/>
  <c r="J110" i="7" s="1"/>
  <c r="R207" i="7"/>
  <c r="R227" i="7"/>
  <c r="T234" i="7"/>
  <c r="R247" i="7"/>
  <c r="BK256" i="7"/>
  <c r="J256" i="7" s="1"/>
  <c r="J118" i="7" s="1"/>
  <c r="T264" i="7"/>
  <c r="BK124" i="8"/>
  <c r="BK123" i="8" s="1"/>
  <c r="BK122" i="9"/>
  <c r="J122" i="9" s="1"/>
  <c r="J99" i="9" s="1"/>
  <c r="R124" i="11"/>
  <c r="R124" i="12"/>
  <c r="T168" i="13"/>
  <c r="P158" i="15"/>
  <c r="BK180" i="15"/>
  <c r="J180" i="15"/>
  <c r="J106" i="15" s="1"/>
  <c r="R163" i="16"/>
  <c r="P176" i="16"/>
  <c r="T131" i="17"/>
  <c r="T130" i="17" s="1"/>
  <c r="P172" i="17"/>
  <c r="P202" i="17"/>
  <c r="P201" i="17" s="1"/>
  <c r="P132" i="18"/>
  <c r="P131" i="18" s="1"/>
  <c r="BK168" i="18"/>
  <c r="J168" i="18" s="1"/>
  <c r="J103" i="18" s="1"/>
  <c r="R182" i="18"/>
  <c r="BK207" i="18"/>
  <c r="BK206" i="18" s="1"/>
  <c r="J206" i="18" s="1"/>
  <c r="J107" i="18" s="1"/>
  <c r="T127" i="19"/>
  <c r="T126" i="19"/>
  <c r="T125" i="19" s="1"/>
  <c r="P150" i="19"/>
  <c r="R159" i="20"/>
  <c r="BK174" i="20"/>
  <c r="J174" i="20" s="1"/>
  <c r="J103" i="20" s="1"/>
  <c r="BK148" i="21"/>
  <c r="J148" i="21"/>
  <c r="J101" i="21" s="1"/>
  <c r="T148" i="21"/>
  <c r="T121" i="22"/>
  <c r="T120" i="22"/>
  <c r="T119" i="22" s="1"/>
  <c r="T153" i="22"/>
  <c r="BK131" i="14"/>
  <c r="J131" i="14"/>
  <c r="J101" i="14" s="1"/>
  <c r="BK134" i="14"/>
  <c r="J134" i="14" s="1"/>
  <c r="J102" i="14" s="1"/>
  <c r="BK139" i="14"/>
  <c r="J139" i="14"/>
  <c r="J104" i="14" s="1"/>
  <c r="BK160" i="16"/>
  <c r="J160" i="16" s="1"/>
  <c r="J101" i="16" s="1"/>
  <c r="BK281" i="3"/>
  <c r="J281" i="3"/>
  <c r="J106" i="3" s="1"/>
  <c r="BK163" i="15"/>
  <c r="J163" i="15" s="1"/>
  <c r="J102" i="15" s="1"/>
  <c r="BK171" i="21"/>
  <c r="BK126" i="21" s="1"/>
  <c r="J126" i="21" s="1"/>
  <c r="J99" i="21" s="1"/>
  <c r="J171" i="21"/>
  <c r="J103" i="21" s="1"/>
  <c r="BK186" i="13"/>
  <c r="J186" i="13" s="1"/>
  <c r="J103" i="13" s="1"/>
  <c r="BK198" i="15"/>
  <c r="J198" i="15"/>
  <c r="J107" i="15" s="1"/>
  <c r="BK174" i="15"/>
  <c r="J174" i="15" s="1"/>
  <c r="J104" i="15" s="1"/>
  <c r="BK322" i="4"/>
  <c r="J322" i="4"/>
  <c r="J106" i="4" s="1"/>
  <c r="BK161" i="18"/>
  <c r="J161" i="18" s="1"/>
  <c r="J101" i="18" s="1"/>
  <c r="BK147" i="19"/>
  <c r="J147" i="19"/>
  <c r="J101" i="19" s="1"/>
  <c r="BK219" i="16"/>
  <c r="J219" i="16" s="1"/>
  <c r="J105" i="16" s="1"/>
  <c r="BK199" i="17"/>
  <c r="J199" i="17"/>
  <c r="J104" i="17" s="1"/>
  <c r="BK156" i="19"/>
  <c r="J156" i="19" s="1"/>
  <c r="J103" i="19" s="1"/>
  <c r="BK205" i="17"/>
  <c r="J205" i="17"/>
  <c r="J107" i="17" s="1"/>
  <c r="BK204" i="18"/>
  <c r="J204" i="18" s="1"/>
  <c r="J106" i="18" s="1"/>
  <c r="BK180" i="20"/>
  <c r="J180" i="20"/>
  <c r="J104" i="20" s="1"/>
  <c r="BK128" i="2"/>
  <c r="J128" i="2" s="1"/>
  <c r="J99" i="2" s="1"/>
  <c r="BK128" i="14"/>
  <c r="BK127" i="14"/>
  <c r="J127" i="14" s="1"/>
  <c r="J99" i="14" s="1"/>
  <c r="BK137" i="14"/>
  <c r="J137" i="14"/>
  <c r="J103" i="14" s="1"/>
  <c r="BE139" i="22"/>
  <c r="BE141" i="22"/>
  <c r="BE142" i="22"/>
  <c r="BE151" i="22"/>
  <c r="BE154" i="22"/>
  <c r="F92" i="22"/>
  <c r="BE136" i="22"/>
  <c r="BE147" i="22"/>
  <c r="E85" i="22"/>
  <c r="BE138" i="22"/>
  <c r="J113" i="22"/>
  <c r="BE129" i="22"/>
  <c r="BE131" i="22"/>
  <c r="BE134" i="22"/>
  <c r="BE145" i="22"/>
  <c r="BE150" i="22"/>
  <c r="BE135" i="22"/>
  <c r="BE149" i="22"/>
  <c r="BE155" i="22"/>
  <c r="BE122" i="22"/>
  <c r="BE143" i="22"/>
  <c r="BE148" i="22"/>
  <c r="BE152" i="22"/>
  <c r="BE132" i="21"/>
  <c r="BE161" i="21"/>
  <c r="BE168" i="21"/>
  <c r="BE154" i="21"/>
  <c r="BE156" i="21"/>
  <c r="BE160" i="21"/>
  <c r="J91" i="21"/>
  <c r="BE136" i="21"/>
  <c r="BE128" i="21"/>
  <c r="E85" i="21"/>
  <c r="F122" i="21"/>
  <c r="BE145" i="21"/>
  <c r="BE155" i="21"/>
  <c r="BE159" i="21"/>
  <c r="BE166" i="21"/>
  <c r="BE167" i="21"/>
  <c r="BE172" i="21"/>
  <c r="BE149" i="21"/>
  <c r="BE151" i="21"/>
  <c r="BE157" i="21"/>
  <c r="BE158" i="21"/>
  <c r="BE162" i="21"/>
  <c r="BK127" i="20"/>
  <c r="BK126" i="20" s="1"/>
  <c r="J126" i="20" s="1"/>
  <c r="J98" i="20" s="1"/>
  <c r="BE138" i="21"/>
  <c r="BE140" i="21"/>
  <c r="BE164" i="21"/>
  <c r="BE134" i="21"/>
  <c r="BE147" i="21"/>
  <c r="BE165" i="21"/>
  <c r="BE170" i="21"/>
  <c r="E114" i="20"/>
  <c r="BE146" i="20"/>
  <c r="BE160" i="20"/>
  <c r="BE162" i="20"/>
  <c r="BE176" i="20"/>
  <c r="BE181" i="20"/>
  <c r="BE136" i="20"/>
  <c r="BE137" i="20"/>
  <c r="BE139" i="20"/>
  <c r="BE140" i="20"/>
  <c r="BE141" i="20"/>
  <c r="BE143" i="20"/>
  <c r="BE167" i="20"/>
  <c r="F94" i="20"/>
  <c r="J120" i="20"/>
  <c r="BE131" i="20"/>
  <c r="BE135" i="20"/>
  <c r="BE179" i="20"/>
  <c r="BE148" i="20"/>
  <c r="BE149" i="20"/>
  <c r="BE175" i="20"/>
  <c r="BE178" i="20"/>
  <c r="BE172" i="20"/>
  <c r="BE165" i="20"/>
  <c r="BE170" i="20"/>
  <c r="BE156" i="20"/>
  <c r="BE177" i="20"/>
  <c r="BE129" i="20"/>
  <c r="BE154" i="20"/>
  <c r="F122" i="19"/>
  <c r="BE132" i="19"/>
  <c r="BE148" i="19"/>
  <c r="BE155" i="19"/>
  <c r="BK131" i="18"/>
  <c r="J131" i="18" s="1"/>
  <c r="J99" i="18" s="1"/>
  <c r="J91" i="19"/>
  <c r="BE139" i="19"/>
  <c r="BE144" i="19"/>
  <c r="BE151" i="19"/>
  <c r="BE152" i="19"/>
  <c r="E85" i="19"/>
  <c r="BE135" i="19"/>
  <c r="BE137" i="19"/>
  <c r="BE157" i="19"/>
  <c r="BE154" i="19"/>
  <c r="BE128" i="19"/>
  <c r="BE133" i="19"/>
  <c r="BE142" i="19"/>
  <c r="BE130" i="19"/>
  <c r="BE140" i="19"/>
  <c r="J91" i="18"/>
  <c r="BE146" i="18"/>
  <c r="BE171" i="18"/>
  <c r="BE185" i="18"/>
  <c r="BE203" i="18"/>
  <c r="BE209" i="18"/>
  <c r="J131" i="17"/>
  <c r="J100" i="17"/>
  <c r="E85" i="18"/>
  <c r="BE142" i="18"/>
  <c r="BE144" i="18"/>
  <c r="BE157" i="18"/>
  <c r="BE166" i="18"/>
  <c r="BE186" i="18"/>
  <c r="BE187" i="18"/>
  <c r="BE205" i="18"/>
  <c r="BE133" i="18"/>
  <c r="BE136" i="18"/>
  <c r="BE191" i="18"/>
  <c r="BE138" i="18"/>
  <c r="BE145" i="18"/>
  <c r="BE150" i="18"/>
  <c r="BE152" i="18"/>
  <c r="BE169" i="18"/>
  <c r="BE194" i="18"/>
  <c r="BE200" i="18"/>
  <c r="BE208" i="18"/>
  <c r="BE160" i="18"/>
  <c r="BE174" i="18"/>
  <c r="BE175" i="18"/>
  <c r="BE183" i="18"/>
  <c r="F94" i="18"/>
  <c r="BE134" i="18"/>
  <c r="BE139" i="18"/>
  <c r="BE155" i="18"/>
  <c r="BE176" i="18"/>
  <c r="BE181" i="18"/>
  <c r="BE196" i="18"/>
  <c r="BE199" i="18"/>
  <c r="BE202" i="18"/>
  <c r="BE148" i="18"/>
  <c r="BE162" i="18"/>
  <c r="BE165" i="18"/>
  <c r="BE167" i="18"/>
  <c r="BE173" i="18"/>
  <c r="BE189" i="18"/>
  <c r="BE190" i="18"/>
  <c r="BE192" i="18"/>
  <c r="BE141" i="18"/>
  <c r="BE153" i="18"/>
  <c r="BE170" i="18"/>
  <c r="BE172" i="18"/>
  <c r="BE180" i="18"/>
  <c r="BE146" i="17"/>
  <c r="BE154" i="17"/>
  <c r="BE183" i="17"/>
  <c r="F126" i="17"/>
  <c r="BE132" i="17"/>
  <c r="BE138" i="17"/>
  <c r="BE179" i="17"/>
  <c r="BE189" i="17"/>
  <c r="J91" i="17"/>
  <c r="BE144" i="17"/>
  <c r="BE167" i="17"/>
  <c r="BE186" i="17"/>
  <c r="BE160" i="17"/>
  <c r="BE162" i="17"/>
  <c r="BE185" i="17"/>
  <c r="BE188" i="17"/>
  <c r="BE190" i="17"/>
  <c r="BE203" i="17"/>
  <c r="J129" i="16"/>
  <c r="J100" i="16" s="1"/>
  <c r="E85" i="17"/>
  <c r="BE141" i="17"/>
  <c r="BE177" i="17"/>
  <c r="BE178" i="17"/>
  <c r="BE180" i="17"/>
  <c r="BE184" i="17"/>
  <c r="BE194" i="17"/>
  <c r="BE204" i="17"/>
  <c r="BE206" i="17"/>
  <c r="BE139" i="17"/>
  <c r="BE158" i="17"/>
  <c r="BE187" i="17"/>
  <c r="BE195" i="17"/>
  <c r="BE198" i="17"/>
  <c r="BE140" i="17"/>
  <c r="BE143" i="17"/>
  <c r="BE150" i="17"/>
  <c r="BE152" i="17"/>
  <c r="BE165" i="17"/>
  <c r="BE174" i="17"/>
  <c r="BE181" i="17"/>
  <c r="BE182" i="17"/>
  <c r="BE200" i="17"/>
  <c r="BE148" i="17"/>
  <c r="BE170" i="17"/>
  <c r="BE173" i="17"/>
  <c r="BE176" i="17"/>
  <c r="BE192" i="17"/>
  <c r="BE193" i="17"/>
  <c r="BE197" i="17"/>
  <c r="BE169" i="16"/>
  <c r="BE213" i="16"/>
  <c r="J133" i="15"/>
  <c r="J100" i="15" s="1"/>
  <c r="BK200" i="15"/>
  <c r="J200" i="15" s="1"/>
  <c r="J108" i="15" s="1"/>
  <c r="BE131" i="16"/>
  <c r="BE133" i="16"/>
  <c r="BE139" i="16"/>
  <c r="BE164" i="16"/>
  <c r="BE190" i="16"/>
  <c r="BE192" i="16"/>
  <c r="BE195" i="16"/>
  <c r="BE197" i="16"/>
  <c r="BE209" i="16"/>
  <c r="F94" i="16"/>
  <c r="BE143" i="16"/>
  <c r="BE205" i="16"/>
  <c r="BE207" i="16"/>
  <c r="E115" i="16"/>
  <c r="BE153" i="16"/>
  <c r="BE161" i="16"/>
  <c r="BE171" i="16"/>
  <c r="BE179" i="16"/>
  <c r="BE180" i="16"/>
  <c r="BE181" i="16"/>
  <c r="BE183" i="16"/>
  <c r="BE191" i="16"/>
  <c r="J91" i="16"/>
  <c r="BE151" i="16"/>
  <c r="BE174" i="16"/>
  <c r="BE177" i="16"/>
  <c r="BE196" i="16"/>
  <c r="BE200" i="16"/>
  <c r="BE201" i="16"/>
  <c r="BE136" i="16"/>
  <c r="BE138" i="16"/>
  <c r="BE141" i="16"/>
  <c r="BE155" i="16"/>
  <c r="BE165" i="16"/>
  <c r="BE193" i="16"/>
  <c r="BE198" i="16"/>
  <c r="BE214" i="16"/>
  <c r="BE215" i="16"/>
  <c r="BE217" i="16"/>
  <c r="BE147" i="16"/>
  <c r="BE184" i="16"/>
  <c r="BE220" i="16"/>
  <c r="BE130" i="16"/>
  <c r="BE145" i="16"/>
  <c r="BE173" i="16"/>
  <c r="BE186" i="16"/>
  <c r="BE188" i="16"/>
  <c r="J128" i="14"/>
  <c r="J100" i="14" s="1"/>
  <c r="E119" i="15"/>
  <c r="F128" i="15"/>
  <c r="BE134" i="15"/>
  <c r="BE139" i="15"/>
  <c r="BE144" i="15"/>
  <c r="BE146" i="15"/>
  <c r="BE167" i="15"/>
  <c r="BE171" i="15"/>
  <c r="BE175" i="15"/>
  <c r="BE178" i="15"/>
  <c r="BE185" i="15"/>
  <c r="BK126" i="14"/>
  <c r="J126" i="14"/>
  <c r="J98" i="14" s="1"/>
  <c r="J125" i="15"/>
  <c r="BE181" i="15"/>
  <c r="BE203" i="15"/>
  <c r="BE182" i="15"/>
  <c r="BE184" i="15"/>
  <c r="BE164" i="15"/>
  <c r="BE199" i="15"/>
  <c r="BE151" i="15"/>
  <c r="BE159" i="15"/>
  <c r="BE161" i="15"/>
  <c r="BE169" i="15"/>
  <c r="BE179" i="15"/>
  <c r="BE188" i="15"/>
  <c r="BE194" i="15"/>
  <c r="BE195" i="15"/>
  <c r="BA112" i="1"/>
  <c r="BE152" i="15"/>
  <c r="BE202" i="15"/>
  <c r="BE168" i="15"/>
  <c r="E85" i="14"/>
  <c r="BK128" i="13"/>
  <c r="J128" i="13" s="1"/>
  <c r="J99" i="13" s="1"/>
  <c r="BE135" i="14"/>
  <c r="J91" i="14"/>
  <c r="F123" i="14"/>
  <c r="J189" i="13"/>
  <c r="J105" i="13" s="1"/>
  <c r="BE129" i="14"/>
  <c r="BE138" i="14"/>
  <c r="BE132" i="14"/>
  <c r="BE140" i="14"/>
  <c r="BE134" i="13"/>
  <c r="BE138" i="13"/>
  <c r="BE169" i="13"/>
  <c r="BE170" i="13"/>
  <c r="BE172" i="13"/>
  <c r="BE178" i="13"/>
  <c r="BE190" i="13"/>
  <c r="BE142" i="13"/>
  <c r="BE175" i="13"/>
  <c r="BE182" i="13"/>
  <c r="BE194" i="13"/>
  <c r="BE196" i="13"/>
  <c r="BE197" i="13"/>
  <c r="F124" i="13"/>
  <c r="BE151" i="13"/>
  <c r="BE154" i="13"/>
  <c r="BE156" i="13"/>
  <c r="BE187" i="13"/>
  <c r="J91" i="13"/>
  <c r="BE162" i="13"/>
  <c r="BE177" i="13"/>
  <c r="BE179" i="13"/>
  <c r="BE183" i="13"/>
  <c r="BE185" i="13"/>
  <c r="BE192" i="13"/>
  <c r="E115" i="13"/>
  <c r="BE176" i="13"/>
  <c r="BE130" i="13"/>
  <c r="BE158" i="13"/>
  <c r="BE180" i="13"/>
  <c r="BE198" i="13"/>
  <c r="BE144" i="13"/>
  <c r="BE145" i="13"/>
  <c r="BE173" i="13"/>
  <c r="BE174" i="13"/>
  <c r="BE181" i="13"/>
  <c r="BE140" i="13"/>
  <c r="BE148" i="13"/>
  <c r="BE152" i="13"/>
  <c r="BE157" i="13"/>
  <c r="BE184" i="13"/>
  <c r="J93" i="12"/>
  <c r="E110" i="12"/>
  <c r="J121" i="12"/>
  <c r="F121" i="12"/>
  <c r="BE125" i="12"/>
  <c r="BE126" i="12"/>
  <c r="BE131" i="12"/>
  <c r="F95" i="12"/>
  <c r="BE127" i="12"/>
  <c r="J120" i="12"/>
  <c r="BE133" i="12"/>
  <c r="BE129" i="12"/>
  <c r="BE130" i="12"/>
  <c r="BE132" i="12"/>
  <c r="BE128" i="12"/>
  <c r="J120" i="11"/>
  <c r="F95" i="11"/>
  <c r="J96" i="11"/>
  <c r="BE129" i="11"/>
  <c r="BE127" i="11"/>
  <c r="J93" i="11"/>
  <c r="F121" i="11"/>
  <c r="E110" i="11"/>
  <c r="BE126" i="11"/>
  <c r="BE128" i="11"/>
  <c r="BE130" i="11"/>
  <c r="BE131" i="11"/>
  <c r="BE132" i="11"/>
  <c r="BE125" i="11"/>
  <c r="BK121" i="9"/>
  <c r="J121" i="9" s="1"/>
  <c r="J32" i="9" s="1"/>
  <c r="J91" i="10"/>
  <c r="F117" i="10"/>
  <c r="BE137" i="10"/>
  <c r="BE142" i="10"/>
  <c r="BE147" i="10"/>
  <c r="BE150" i="10"/>
  <c r="BE157" i="10"/>
  <c r="BE158" i="10"/>
  <c r="J94" i="10"/>
  <c r="F116" i="10"/>
  <c r="BE126" i="10"/>
  <c r="BE135" i="10"/>
  <c r="BE149" i="10"/>
  <c r="BE174" i="10"/>
  <c r="BE121" i="10"/>
  <c r="BE151" i="10"/>
  <c r="J93" i="10"/>
  <c r="BE125" i="10"/>
  <c r="BE143" i="10"/>
  <c r="BE152" i="10"/>
  <c r="BE154" i="10"/>
  <c r="E108" i="10"/>
  <c r="BE128" i="10"/>
  <c r="BE133" i="10"/>
  <c r="BE144" i="10"/>
  <c r="BE145" i="10"/>
  <c r="BE146" i="10"/>
  <c r="BE153" i="10"/>
  <c r="BE159" i="10"/>
  <c r="BE161" i="10"/>
  <c r="BE163" i="10"/>
  <c r="BE168" i="10"/>
  <c r="BE169" i="10"/>
  <c r="BE171" i="10"/>
  <c r="BE172" i="10"/>
  <c r="BE175" i="10"/>
  <c r="BE176" i="10"/>
  <c r="BE139" i="10"/>
  <c r="BE141" i="10"/>
  <c r="BE160" i="10"/>
  <c r="BE162" i="10"/>
  <c r="BE167" i="10"/>
  <c r="BE127" i="10"/>
  <c r="BE129" i="10"/>
  <c r="BE164" i="10"/>
  <c r="BE166" i="10"/>
  <c r="BE122" i="10"/>
  <c r="BE123" i="10"/>
  <c r="BE124" i="10"/>
  <c r="BE130" i="10"/>
  <c r="BE131" i="10"/>
  <c r="BE132" i="10"/>
  <c r="BE134" i="10"/>
  <c r="BE136" i="10"/>
  <c r="BE138" i="10"/>
  <c r="BE140" i="10"/>
  <c r="BE148" i="10"/>
  <c r="BE155" i="10"/>
  <c r="BE156" i="10"/>
  <c r="BE165" i="10"/>
  <c r="BE170" i="10"/>
  <c r="BE173" i="10"/>
  <c r="BE177" i="10"/>
  <c r="J124" i="8"/>
  <c r="J100" i="8"/>
  <c r="E85" i="9"/>
  <c r="BE127" i="9"/>
  <c r="BE130" i="9"/>
  <c r="BE131" i="9"/>
  <c r="F93" i="9"/>
  <c r="F94" i="9"/>
  <c r="J115" i="9"/>
  <c r="BE129" i="9"/>
  <c r="BE132" i="9"/>
  <c r="BE133" i="9"/>
  <c r="J94" i="9"/>
  <c r="BE134" i="9"/>
  <c r="BE135" i="9"/>
  <c r="J93" i="9"/>
  <c r="BE123" i="9"/>
  <c r="BE125" i="9"/>
  <c r="BE126" i="9"/>
  <c r="BE128" i="9"/>
  <c r="BE124" i="9"/>
  <c r="E110" i="8"/>
  <c r="J116" i="8"/>
  <c r="BE134" i="8"/>
  <c r="BE135" i="8"/>
  <c r="BE137" i="8"/>
  <c r="BE138" i="8"/>
  <c r="BE141" i="8"/>
  <c r="BE166" i="8"/>
  <c r="BE167" i="8"/>
  <c r="BE172" i="8"/>
  <c r="BE173" i="8"/>
  <c r="BE127" i="8"/>
  <c r="BE129" i="8"/>
  <c r="BE136" i="8"/>
  <c r="BE145" i="8"/>
  <c r="BE154" i="8"/>
  <c r="BE157" i="8"/>
  <c r="BE163" i="8"/>
  <c r="BE126" i="8"/>
  <c r="BE150" i="8"/>
  <c r="BE151" i="8"/>
  <c r="BE152" i="8"/>
  <c r="BE159" i="8"/>
  <c r="BE169" i="8"/>
  <c r="F119" i="8"/>
  <c r="BE140" i="8"/>
  <c r="BE153" i="8"/>
  <c r="BE171" i="8"/>
  <c r="BE139" i="8"/>
  <c r="BE146" i="8"/>
  <c r="BE155" i="8"/>
  <c r="BE156" i="8"/>
  <c r="BE161" i="8"/>
  <c r="BE162" i="8"/>
  <c r="BE130" i="8"/>
  <c r="BE143" i="8"/>
  <c r="BE144" i="8"/>
  <c r="BE158" i="8"/>
  <c r="BE160" i="8"/>
  <c r="BE168" i="8"/>
  <c r="BE133" i="8"/>
  <c r="BE147" i="8"/>
  <c r="BE149" i="8"/>
  <c r="BE170" i="8"/>
  <c r="BE125" i="8"/>
  <c r="BE128" i="8"/>
  <c r="BE131" i="8"/>
  <c r="BE132" i="8"/>
  <c r="BE142" i="8"/>
  <c r="BE148" i="8"/>
  <c r="BE164" i="8"/>
  <c r="BE165" i="8"/>
  <c r="BE153" i="7"/>
  <c r="BE161" i="7"/>
  <c r="BE177" i="7"/>
  <c r="BE184" i="7"/>
  <c r="BE190" i="7"/>
  <c r="BE203" i="7"/>
  <c r="BE221" i="7"/>
  <c r="BE226" i="7"/>
  <c r="BE254" i="7"/>
  <c r="BE257" i="7"/>
  <c r="BE269" i="7"/>
  <c r="BE274" i="7"/>
  <c r="BE275" i="7"/>
  <c r="BE276" i="7"/>
  <c r="F96" i="7"/>
  <c r="BE162" i="7"/>
  <c r="BE163" i="7"/>
  <c r="BE170" i="7"/>
  <c r="BE171" i="7"/>
  <c r="BE172" i="7"/>
  <c r="BE191" i="7"/>
  <c r="BE193" i="7"/>
  <c r="BE194" i="7"/>
  <c r="BE205" i="7"/>
  <c r="BE218" i="7"/>
  <c r="BE240" i="7"/>
  <c r="BE243" i="7"/>
  <c r="BE244" i="7"/>
  <c r="BE246" i="7"/>
  <c r="BE271" i="7"/>
  <c r="BE272" i="7"/>
  <c r="BE287" i="7"/>
  <c r="BE291" i="7"/>
  <c r="BE296" i="7"/>
  <c r="BE149" i="7"/>
  <c r="BE158" i="7"/>
  <c r="BE169" i="7"/>
  <c r="BE188" i="7"/>
  <c r="BE189" i="7"/>
  <c r="BE199" i="7"/>
  <c r="BE202" i="7"/>
  <c r="BE208" i="7"/>
  <c r="BE229" i="7"/>
  <c r="BE231" i="7"/>
  <c r="BE233" i="7"/>
  <c r="BE255" i="7"/>
  <c r="BE259" i="7"/>
  <c r="BE280" i="7"/>
  <c r="BE281" i="7"/>
  <c r="BE282" i="7"/>
  <c r="BE286" i="7"/>
  <c r="BE292" i="7"/>
  <c r="J139" i="7"/>
  <c r="BE154" i="7"/>
  <c r="BE155" i="7"/>
  <c r="BE156" i="7"/>
  <c r="BE157" i="7"/>
  <c r="BE159" i="7"/>
  <c r="BE166" i="7"/>
  <c r="BE215" i="7"/>
  <c r="BE222" i="7"/>
  <c r="BE223" i="7"/>
  <c r="BE224" i="7"/>
  <c r="BE228" i="7"/>
  <c r="BE230" i="7"/>
  <c r="BE236" i="7"/>
  <c r="BE238" i="7"/>
  <c r="BE263" i="7"/>
  <c r="BE289" i="7"/>
  <c r="BE290" i="7"/>
  <c r="BE150" i="7"/>
  <c r="BE152" i="7"/>
  <c r="BE178" i="7"/>
  <c r="BE181" i="7"/>
  <c r="BE187" i="7"/>
  <c r="BE192" i="7"/>
  <c r="BE195" i="7"/>
  <c r="BE209" i="7"/>
  <c r="BE210" i="7"/>
  <c r="BE212" i="7"/>
  <c r="BE213" i="7"/>
  <c r="BE214" i="7"/>
  <c r="BE216" i="7"/>
  <c r="BE219" i="7"/>
  <c r="BE220" i="7"/>
  <c r="BE270" i="7"/>
  <c r="BE283" i="7"/>
  <c r="BE168" i="7"/>
  <c r="BE179" i="7"/>
  <c r="BE211" i="7"/>
  <c r="BE237" i="7"/>
  <c r="BE258" i="7"/>
  <c r="BE260" i="7"/>
  <c r="BE265" i="7"/>
  <c r="BE266" i="7"/>
  <c r="BE267" i="7"/>
  <c r="BE273" i="7"/>
  <c r="BE277" i="7"/>
  <c r="BE284" i="7"/>
  <c r="BE285" i="7"/>
  <c r="BE288" i="7"/>
  <c r="BE294" i="7"/>
  <c r="E85" i="7"/>
  <c r="BE160" i="7"/>
  <c r="BE174" i="7"/>
  <c r="BE175" i="7"/>
  <c r="BE196" i="7"/>
  <c r="BE198" i="7"/>
  <c r="BE206" i="7"/>
  <c r="BE225" i="7"/>
  <c r="BE241" i="7"/>
  <c r="BE248" i="7"/>
  <c r="BE251" i="7"/>
  <c r="BE252" i="7"/>
  <c r="BE261" i="7"/>
  <c r="BE293" i="7"/>
  <c r="BE295" i="7"/>
  <c r="BE148" i="7"/>
  <c r="BE165" i="7"/>
  <c r="BE176" i="7"/>
  <c r="BE182" i="7"/>
  <c r="BE185" i="7"/>
  <c r="BE200" i="7"/>
  <c r="BE201" i="7"/>
  <c r="BE204" i="7"/>
  <c r="BE232" i="7"/>
  <c r="BE235" i="7"/>
  <c r="BE242" i="7"/>
  <c r="BE245" i="7"/>
  <c r="BE249" i="7"/>
  <c r="BE250" i="7"/>
  <c r="BE262" i="7"/>
  <c r="BE268" i="7"/>
  <c r="E85" i="6"/>
  <c r="BE150" i="6"/>
  <c r="BE155" i="6"/>
  <c r="BE158" i="6"/>
  <c r="BE159" i="6"/>
  <c r="BE160" i="6"/>
  <c r="BE164" i="6"/>
  <c r="BE185" i="6"/>
  <c r="BE186" i="6"/>
  <c r="BE193" i="6"/>
  <c r="BE203" i="6"/>
  <c r="BE205" i="6"/>
  <c r="BE228" i="6"/>
  <c r="BE234" i="6"/>
  <c r="BE235" i="6"/>
  <c r="BE265" i="6"/>
  <c r="BE267" i="6"/>
  <c r="BE275" i="6"/>
  <c r="BE278" i="6"/>
  <c r="BE291" i="6"/>
  <c r="BE156" i="6"/>
  <c r="BE161" i="6"/>
  <c r="BE179" i="6"/>
  <c r="BE182" i="6"/>
  <c r="BE211" i="6"/>
  <c r="BE215" i="6"/>
  <c r="BE216" i="6"/>
  <c r="BE217" i="6"/>
  <c r="BE218" i="6"/>
  <c r="BE220" i="6"/>
  <c r="BE227" i="6"/>
  <c r="BE240" i="6"/>
  <c r="BE250" i="6"/>
  <c r="BE272" i="6"/>
  <c r="BK125" i="5"/>
  <c r="J125" i="5" s="1"/>
  <c r="J99" i="5" s="1"/>
  <c r="F96" i="6"/>
  <c r="BE152" i="6"/>
  <c r="BE165" i="6"/>
  <c r="BE169" i="6"/>
  <c r="BE176" i="6"/>
  <c r="BE178" i="6"/>
  <c r="BE180" i="6"/>
  <c r="BE189" i="6"/>
  <c r="BE191" i="6"/>
  <c r="BE197" i="6"/>
  <c r="BE208" i="6"/>
  <c r="BE212" i="6"/>
  <c r="BE223" i="6"/>
  <c r="BE224" i="6"/>
  <c r="BE244" i="6"/>
  <c r="BE245" i="6"/>
  <c r="BE246" i="6"/>
  <c r="BE253" i="6"/>
  <c r="BE255" i="6"/>
  <c r="BE270" i="6"/>
  <c r="BE276" i="6"/>
  <c r="BE279" i="6"/>
  <c r="BE280" i="6"/>
  <c r="BE285" i="6"/>
  <c r="BE288" i="6"/>
  <c r="BE293" i="6"/>
  <c r="BE294" i="6"/>
  <c r="J93" i="6"/>
  <c r="BE149" i="6"/>
  <c r="BE157" i="6"/>
  <c r="BE195" i="6"/>
  <c r="BE201" i="6"/>
  <c r="BE210" i="6"/>
  <c r="BE222" i="6"/>
  <c r="BE252" i="6"/>
  <c r="BE257" i="6"/>
  <c r="BE259" i="6"/>
  <c r="BE163" i="6"/>
  <c r="BE168" i="6"/>
  <c r="BE173" i="6"/>
  <c r="BE174" i="6"/>
  <c r="BE175" i="6"/>
  <c r="BE184" i="6"/>
  <c r="BE200" i="6"/>
  <c r="BE213" i="6"/>
  <c r="BE214" i="6"/>
  <c r="BE221" i="6"/>
  <c r="BE225" i="6"/>
  <c r="BE242" i="6"/>
  <c r="BE243" i="6"/>
  <c r="BE254" i="6"/>
  <c r="BE271" i="6"/>
  <c r="BE284" i="6"/>
  <c r="BE153" i="6"/>
  <c r="BE166" i="6"/>
  <c r="BE177" i="6"/>
  <c r="BE188" i="6"/>
  <c r="BE198" i="6"/>
  <c r="BE202" i="6"/>
  <c r="BE206" i="6"/>
  <c r="BE231" i="6"/>
  <c r="BE232" i="6"/>
  <c r="BE236" i="6"/>
  <c r="BE237" i="6"/>
  <c r="BE241" i="6"/>
  <c r="BE248" i="6"/>
  <c r="BE251" i="6"/>
  <c r="BE262" i="6"/>
  <c r="BE273" i="6"/>
  <c r="BE289" i="6"/>
  <c r="BE290" i="6"/>
  <c r="BE292" i="6"/>
  <c r="BE295" i="6"/>
  <c r="BE154" i="6"/>
  <c r="BE167" i="6"/>
  <c r="BE183" i="6"/>
  <c r="BE190" i="6"/>
  <c r="BE192" i="6"/>
  <c r="BE194" i="6"/>
  <c r="BE209" i="6"/>
  <c r="BE247" i="6"/>
  <c r="BE258" i="6"/>
  <c r="BE263" i="6"/>
  <c r="BE264" i="6"/>
  <c r="BE268" i="6"/>
  <c r="BE281" i="6"/>
  <c r="BE287" i="6"/>
  <c r="BE148" i="6"/>
  <c r="BE162" i="6"/>
  <c r="BE170" i="6"/>
  <c r="BE171" i="6"/>
  <c r="BE199" i="6"/>
  <c r="BE207" i="6"/>
  <c r="BE226" i="6"/>
  <c r="BE230" i="6"/>
  <c r="BE233" i="6"/>
  <c r="BE238" i="6"/>
  <c r="BE261" i="6"/>
  <c r="BE266" i="6"/>
  <c r="BE282" i="6"/>
  <c r="BE296" i="6"/>
  <c r="BE297" i="6"/>
  <c r="BK141" i="4"/>
  <c r="J141" i="4" s="1"/>
  <c r="J99" i="4" s="1"/>
  <c r="BE130" i="5"/>
  <c r="BE132" i="5"/>
  <c r="BE139" i="5"/>
  <c r="BE142" i="5"/>
  <c r="BE164" i="5"/>
  <c r="BE172" i="5"/>
  <c r="BE179" i="5"/>
  <c r="BE181" i="5"/>
  <c r="BE183" i="5"/>
  <c r="BE184" i="5"/>
  <c r="BE200" i="5"/>
  <c r="BE186" i="5"/>
  <c r="BE187" i="5"/>
  <c r="BE188" i="5"/>
  <c r="BE190" i="5"/>
  <c r="BE191" i="5"/>
  <c r="BE192" i="5"/>
  <c r="BE193" i="5"/>
  <c r="J91" i="5"/>
  <c r="BE133" i="5"/>
  <c r="BE137" i="5"/>
  <c r="BE140" i="5"/>
  <c r="BE146" i="5"/>
  <c r="BE153" i="5"/>
  <c r="BE158" i="5"/>
  <c r="BE161" i="5"/>
  <c r="BE168" i="5"/>
  <c r="BE170" i="5"/>
  <c r="BE189" i="5"/>
  <c r="BE196" i="5"/>
  <c r="BE185" i="5"/>
  <c r="BE199" i="5"/>
  <c r="BE203" i="5"/>
  <c r="BK249" i="4"/>
  <c r="J249" i="4" s="1"/>
  <c r="J102" i="4" s="1"/>
  <c r="BE128" i="5"/>
  <c r="BE129" i="5"/>
  <c r="BE150" i="5"/>
  <c r="BE152" i="5"/>
  <c r="BE155" i="5"/>
  <c r="BE162" i="5"/>
  <c r="BE165" i="5"/>
  <c r="BE169" i="5"/>
  <c r="BE177" i="5"/>
  <c r="BE182" i="5"/>
  <c r="BE194" i="5"/>
  <c r="E85" i="5"/>
  <c r="F121" i="5"/>
  <c r="BE131" i="5"/>
  <c r="BE135" i="5"/>
  <c r="BE163" i="5"/>
  <c r="BE171" i="5"/>
  <c r="BE176" i="5"/>
  <c r="BE195" i="5"/>
  <c r="BE202" i="5"/>
  <c r="BE127" i="5"/>
  <c r="BE134" i="5"/>
  <c r="BE136" i="5"/>
  <c r="BE138" i="5"/>
  <c r="BE141" i="5"/>
  <c r="BE144" i="5"/>
  <c r="BE148" i="5"/>
  <c r="BE157" i="5"/>
  <c r="BE160" i="5"/>
  <c r="BE166" i="5"/>
  <c r="BE167" i="5"/>
  <c r="BE174" i="5"/>
  <c r="BE180" i="5"/>
  <c r="BE197" i="5"/>
  <c r="BE198" i="5"/>
  <c r="BE201" i="5"/>
  <c r="E85" i="4"/>
  <c r="F137" i="4"/>
  <c r="BE174" i="4"/>
  <c r="BE179" i="4"/>
  <c r="BE183" i="4"/>
  <c r="BE190" i="4"/>
  <c r="BE192" i="4"/>
  <c r="BE270" i="4"/>
  <c r="BE271" i="4"/>
  <c r="BE317" i="4"/>
  <c r="BE319" i="4"/>
  <c r="BE336" i="4"/>
  <c r="BE415" i="4"/>
  <c r="BE427" i="4"/>
  <c r="BE428" i="4"/>
  <c r="BE440" i="4"/>
  <c r="BE441" i="4"/>
  <c r="BE456" i="4"/>
  <c r="BE479" i="4"/>
  <c r="BE506" i="4"/>
  <c r="BE527" i="4"/>
  <c r="BE536" i="4"/>
  <c r="BE538" i="4"/>
  <c r="BE547" i="4"/>
  <c r="BE548" i="4"/>
  <c r="BE549" i="4"/>
  <c r="BE550" i="4"/>
  <c r="BE551" i="4"/>
  <c r="BE566" i="4"/>
  <c r="BE573" i="4"/>
  <c r="BE673" i="4"/>
  <c r="BE679" i="4"/>
  <c r="BE745" i="4"/>
  <c r="BE769" i="4"/>
  <c r="BE772" i="4"/>
  <c r="BE776" i="4"/>
  <c r="BE777" i="4"/>
  <c r="BE780" i="4"/>
  <c r="BK134" i="3"/>
  <c r="J284" i="3"/>
  <c r="J108" i="3"/>
  <c r="J91" i="4"/>
  <c r="BE153" i="4"/>
  <c r="BE155" i="4"/>
  <c r="BE156" i="4"/>
  <c r="BE241" i="4"/>
  <c r="BE244" i="4"/>
  <c r="BE247" i="4"/>
  <c r="BE277" i="4"/>
  <c r="BE371" i="4"/>
  <c r="BE445" i="4"/>
  <c r="BE453" i="4"/>
  <c r="BE475" i="4"/>
  <c r="BE485" i="4"/>
  <c r="BE487" i="4"/>
  <c r="BE491" i="4"/>
  <c r="BE494" i="4"/>
  <c r="BE512" i="4"/>
  <c r="BE526" i="4"/>
  <c r="BE544" i="4"/>
  <c r="BE554" i="4"/>
  <c r="BE562" i="4"/>
  <c r="BE621" i="4"/>
  <c r="BE640" i="4"/>
  <c r="BE649" i="4"/>
  <c r="BE666" i="4"/>
  <c r="BE668" i="4"/>
  <c r="BE681" i="4"/>
  <c r="BE143" i="4"/>
  <c r="BE202" i="4"/>
  <c r="BE302" i="4"/>
  <c r="BE323" i="4"/>
  <c r="BE338" i="4"/>
  <c r="BE362" i="4"/>
  <c r="BE366" i="4"/>
  <c r="BE367" i="4"/>
  <c r="BE369" i="4"/>
  <c r="BE401" i="4"/>
  <c r="BE435" i="4"/>
  <c r="BE451" i="4"/>
  <c r="BE457" i="4"/>
  <c r="BE477" i="4"/>
  <c r="BE510" i="4"/>
  <c r="BE575" i="4"/>
  <c r="BE582" i="4"/>
  <c r="BE583" i="4"/>
  <c r="BE592" i="4"/>
  <c r="BE620" i="4"/>
  <c r="BE653" i="4"/>
  <c r="BE691" i="4"/>
  <c r="BE199" i="4"/>
  <c r="BE210" i="4"/>
  <c r="BE234" i="4"/>
  <c r="BE237" i="4"/>
  <c r="BE243" i="4"/>
  <c r="BE308" i="4"/>
  <c r="BE314" i="4"/>
  <c r="BE331" i="4"/>
  <c r="BE334" i="4"/>
  <c r="BE357" i="4"/>
  <c r="BE360" i="4"/>
  <c r="BE443" i="4"/>
  <c r="BE446" i="4"/>
  <c r="BE455" i="4"/>
  <c r="BE465" i="4"/>
  <c r="BE529" i="4"/>
  <c r="BE531" i="4"/>
  <c r="BE534" i="4"/>
  <c r="BE545" i="4"/>
  <c r="BE559" i="4"/>
  <c r="BE571" i="4"/>
  <c r="BE574" i="4"/>
  <c r="BE612" i="4"/>
  <c r="BE630" i="4"/>
  <c r="BE669" i="4"/>
  <c r="BE229" i="4"/>
  <c r="BE251" i="4"/>
  <c r="BE260" i="4"/>
  <c r="BE262" i="4"/>
  <c r="BE306" i="4"/>
  <c r="BE329" i="4"/>
  <c r="BE364" i="4"/>
  <c r="BE375" i="4"/>
  <c r="BE386" i="4"/>
  <c r="BE447" i="4"/>
  <c r="BE469" i="4"/>
  <c r="BE470" i="4"/>
  <c r="BE499" i="4"/>
  <c r="BE517" i="4"/>
  <c r="BE521" i="4"/>
  <c r="BE532" i="4"/>
  <c r="BE539" i="4"/>
  <c r="BE540" i="4"/>
  <c r="BE542" i="4"/>
  <c r="BE564" i="4"/>
  <c r="BE680" i="4"/>
  <c r="BE209" i="4"/>
  <c r="BE233" i="4"/>
  <c r="BE236" i="4"/>
  <c r="BE298" i="4"/>
  <c r="BE377" i="4"/>
  <c r="BE403" i="4"/>
  <c r="BE412" i="4"/>
  <c r="BE458" i="4"/>
  <c r="BE472" i="4"/>
  <c r="BE481" i="4"/>
  <c r="BE493" i="4"/>
  <c r="BE523" i="4"/>
  <c r="BE525" i="4"/>
  <c r="BE528" i="4"/>
  <c r="BE533" i="4"/>
  <c r="BE535" i="4"/>
  <c r="BE546" i="4"/>
  <c r="BE560" i="4"/>
  <c r="BE570" i="4"/>
  <c r="BE572" i="4"/>
  <c r="BE580" i="4"/>
  <c r="BE619" i="4"/>
  <c r="BE647" i="4"/>
  <c r="BE655" i="4"/>
  <c r="BE670" i="4"/>
  <c r="BE169" i="4"/>
  <c r="BE201" i="4"/>
  <c r="BE230" i="4"/>
  <c r="BE231" i="4"/>
  <c r="BE246" i="4"/>
  <c r="BE273" i="4"/>
  <c r="BE275" i="4"/>
  <c r="BE296" i="4"/>
  <c r="BE321" i="4"/>
  <c r="BE418" i="4"/>
  <c r="BE438" i="4"/>
  <c r="BE449" i="4"/>
  <c r="BE466" i="4"/>
  <c r="BE468" i="4"/>
  <c r="BE473" i="4"/>
  <c r="BE496" i="4"/>
  <c r="BE514" i="4"/>
  <c r="BE516" i="4"/>
  <c r="BE543" i="4"/>
  <c r="BE552" i="4"/>
  <c r="BE568" i="4"/>
  <c r="BE622" i="4"/>
  <c r="BE624" i="4"/>
  <c r="BE642" i="4"/>
  <c r="BE715" i="4"/>
  <c r="BE148" i="4"/>
  <c r="BE248" i="4"/>
  <c r="BE304" i="4"/>
  <c r="BE325" i="4"/>
  <c r="BE326" i="4"/>
  <c r="BE358" i="4"/>
  <c r="BE387" i="4"/>
  <c r="BE413" i="4"/>
  <c r="BE432" i="4"/>
  <c r="BE444" i="4"/>
  <c r="BE483" i="4"/>
  <c r="BE519" i="4"/>
  <c r="BE530" i="4"/>
  <c r="BE556" i="4"/>
  <c r="BE558" i="4"/>
  <c r="BE576" i="4"/>
  <c r="BE607" i="4"/>
  <c r="BE634" i="4"/>
  <c r="BE636" i="4"/>
  <c r="BE657" i="4"/>
  <c r="BE658" i="4"/>
  <c r="BE671" i="4"/>
  <c r="BE693" i="4"/>
  <c r="BE171" i="3"/>
  <c r="BE194" i="3"/>
  <c r="BE245" i="3"/>
  <c r="BE248" i="3"/>
  <c r="BE251" i="3"/>
  <c r="BE264" i="3"/>
  <c r="BE268" i="3"/>
  <c r="BE322" i="3"/>
  <c r="BE332" i="3"/>
  <c r="F130" i="3"/>
  <c r="BE174" i="3"/>
  <c r="BE176" i="3"/>
  <c r="BE213" i="3"/>
  <c r="BE223" i="3"/>
  <c r="BE224" i="3"/>
  <c r="BE226" i="3"/>
  <c r="BE269" i="3"/>
  <c r="BE271" i="3"/>
  <c r="BE272" i="3"/>
  <c r="BE298" i="3"/>
  <c r="BE328" i="3"/>
  <c r="J122" i="2"/>
  <c r="J98" i="2" s="1"/>
  <c r="J127" i="3"/>
  <c r="BE185" i="3"/>
  <c r="BE214" i="3"/>
  <c r="BE236" i="3"/>
  <c r="BE307" i="3"/>
  <c r="BE310" i="3"/>
  <c r="BE319" i="3"/>
  <c r="BE136" i="3"/>
  <c r="BE138" i="3"/>
  <c r="BE140" i="3"/>
  <c r="BE180" i="3"/>
  <c r="BE182" i="3"/>
  <c r="BE204" i="3"/>
  <c r="BE222" i="3"/>
  <c r="BE266" i="3"/>
  <c r="BE291" i="3"/>
  <c r="BE294" i="3"/>
  <c r="BE323" i="3"/>
  <c r="BE324" i="3"/>
  <c r="BE325" i="3"/>
  <c r="BE327" i="3"/>
  <c r="BE165" i="3"/>
  <c r="BE173" i="3"/>
  <c r="BE229" i="3"/>
  <c r="BE243" i="3"/>
  <c r="BE274" i="3"/>
  <c r="BE305" i="3"/>
  <c r="BE312" i="3"/>
  <c r="BE330" i="3"/>
  <c r="BE187" i="3"/>
  <c r="BE195" i="3"/>
  <c r="BE239" i="3"/>
  <c r="BE241" i="3"/>
  <c r="BE258" i="3"/>
  <c r="BE300" i="3"/>
  <c r="BE157" i="3"/>
  <c r="BE234" i="3"/>
  <c r="BE277" i="3"/>
  <c r="BE279" i="3"/>
  <c r="BE282" i="3"/>
  <c r="BE285" i="3"/>
  <c r="BE289" i="3"/>
  <c r="BE302" i="3"/>
  <c r="BE303" i="3"/>
  <c r="BE317" i="3"/>
  <c r="BE321" i="3"/>
  <c r="E85" i="3"/>
  <c r="BE153" i="3"/>
  <c r="BE163" i="3"/>
  <c r="BE190" i="3"/>
  <c r="BE192" i="3"/>
  <c r="BE218" i="3"/>
  <c r="BE238" i="3"/>
  <c r="BE287" i="3"/>
  <c r="BE296" i="3"/>
  <c r="E110" i="2"/>
  <c r="J89" i="2"/>
  <c r="F92" i="2"/>
  <c r="BE123" i="2"/>
  <c r="BE131" i="2"/>
  <c r="BE133" i="2"/>
  <c r="BE124" i="2"/>
  <c r="BE125" i="2"/>
  <c r="BE126" i="2"/>
  <c r="BE127" i="2"/>
  <c r="BE129" i="2"/>
  <c r="BE132" i="2"/>
  <c r="F36" i="3"/>
  <c r="BA97" i="1"/>
  <c r="F39" i="5"/>
  <c r="BD99" i="1" s="1"/>
  <c r="J36" i="5"/>
  <c r="AW99" i="1"/>
  <c r="F38" i="6"/>
  <c r="BA101" i="1" s="1"/>
  <c r="F41" i="6"/>
  <c r="BD101" i="1" s="1"/>
  <c r="J36" i="8"/>
  <c r="AW103" i="1" s="1"/>
  <c r="F36" i="9"/>
  <c r="BA104" i="1" s="1"/>
  <c r="F36" i="10"/>
  <c r="BA105" i="1" s="1"/>
  <c r="F40" i="12"/>
  <c r="BC108" i="1"/>
  <c r="F36" i="14"/>
  <c r="BA111" i="1" s="1"/>
  <c r="F38" i="14"/>
  <c r="BC111" i="1" s="1"/>
  <c r="F39" i="15"/>
  <c r="BD112" i="1" s="1"/>
  <c r="F39" i="17"/>
  <c r="BD115" i="1" s="1"/>
  <c r="F39" i="18"/>
  <c r="BD116" i="1" s="1"/>
  <c r="J36" i="20"/>
  <c r="AW119" i="1"/>
  <c r="J34" i="2"/>
  <c r="AW95" i="1" s="1"/>
  <c r="J36" i="4"/>
  <c r="AW98" i="1" s="1"/>
  <c r="F36" i="8"/>
  <c r="BA103" i="1" s="1"/>
  <c r="J36" i="9"/>
  <c r="AW104" i="1" s="1"/>
  <c r="F38" i="10"/>
  <c r="BC105" i="1" s="1"/>
  <c r="J38" i="12"/>
  <c r="AW108" i="1"/>
  <c r="J36" i="14"/>
  <c r="AW111" i="1" s="1"/>
  <c r="F37" i="14"/>
  <c r="BB111" i="1" s="1"/>
  <c r="J36" i="15"/>
  <c r="AW112" i="1" s="1"/>
  <c r="J36" i="16"/>
  <c r="AW113" i="1" s="1"/>
  <c r="F37" i="17"/>
  <c r="BB115" i="1" s="1"/>
  <c r="J36" i="19"/>
  <c r="AW118" i="1" s="1"/>
  <c r="F37" i="21"/>
  <c r="BB120" i="1" s="1"/>
  <c r="J34" i="22"/>
  <c r="AW121" i="1" s="1"/>
  <c r="F34" i="2"/>
  <c r="BA95" i="1" s="1"/>
  <c r="F39" i="3"/>
  <c r="BD97" i="1" s="1"/>
  <c r="F38" i="4"/>
  <c r="BC98" i="1" s="1"/>
  <c r="J38" i="7"/>
  <c r="AW102" i="1" s="1"/>
  <c r="F39" i="8"/>
  <c r="BD103" i="1" s="1"/>
  <c r="F37" i="9"/>
  <c r="BB104" i="1" s="1"/>
  <c r="F39" i="10"/>
  <c r="BD105" i="1" s="1"/>
  <c r="J36" i="13"/>
  <c r="AW110" i="1" s="1"/>
  <c r="F39" i="16"/>
  <c r="BD113" i="1" s="1"/>
  <c r="J36" i="17"/>
  <c r="AW115" i="1" s="1"/>
  <c r="F38" i="19"/>
  <c r="BC118" i="1" s="1"/>
  <c r="F36" i="19"/>
  <c r="BA118" i="1" s="1"/>
  <c r="F36" i="20"/>
  <c r="BA119" i="1" s="1"/>
  <c r="F34" i="22"/>
  <c r="BA121" i="1" s="1"/>
  <c r="F37" i="2"/>
  <c r="BD95" i="1" s="1"/>
  <c r="F36" i="4"/>
  <c r="BA98" i="1" s="1"/>
  <c r="F41" i="7"/>
  <c r="BD102" i="1"/>
  <c r="J38" i="11"/>
  <c r="AW107" i="1"/>
  <c r="J34" i="11"/>
  <c r="F41" i="12"/>
  <c r="BD108" i="1"/>
  <c r="F39" i="14"/>
  <c r="BD111" i="1" s="1"/>
  <c r="F38" i="15"/>
  <c r="BC112" i="1" s="1"/>
  <c r="F36" i="17"/>
  <c r="BA115" i="1" s="1"/>
  <c r="F38" i="18"/>
  <c r="BC116" i="1" s="1"/>
  <c r="F38" i="20"/>
  <c r="BC119" i="1" s="1"/>
  <c r="F39" i="21"/>
  <c r="BD120" i="1" s="1"/>
  <c r="F35" i="2"/>
  <c r="BB95" i="1" s="1"/>
  <c r="F38" i="3"/>
  <c r="BC97" i="1" s="1"/>
  <c r="F36" i="5"/>
  <c r="BA99" i="1" s="1"/>
  <c r="F39" i="6"/>
  <c r="BB101" i="1" s="1"/>
  <c r="F40" i="6"/>
  <c r="BC101" i="1" s="1"/>
  <c r="F38" i="8"/>
  <c r="BC103" i="1" s="1"/>
  <c r="F39" i="9"/>
  <c r="BD104" i="1" s="1"/>
  <c r="J36" i="10"/>
  <c r="AW105" i="1" s="1"/>
  <c r="F36" i="13"/>
  <c r="BA110" i="1" s="1"/>
  <c r="F37" i="16"/>
  <c r="BB113" i="1" s="1"/>
  <c r="J36" i="18"/>
  <c r="AW116" i="1" s="1"/>
  <c r="F37" i="20"/>
  <c r="BB119" i="1" s="1"/>
  <c r="J36" i="21"/>
  <c r="AW120" i="1" s="1"/>
  <c r="J36" i="3"/>
  <c r="AW97" i="1" s="1"/>
  <c r="F37" i="5"/>
  <c r="BB99" i="1" s="1"/>
  <c r="F38" i="5"/>
  <c r="BC99" i="1" s="1"/>
  <c r="J38" i="6"/>
  <c r="AW101" i="1" s="1"/>
  <c r="F38" i="7"/>
  <c r="BA102" i="1" s="1"/>
  <c r="F37" i="8"/>
  <c r="BB103" i="1" s="1"/>
  <c r="F38" i="9"/>
  <c r="BC104" i="1" s="1"/>
  <c r="F37" i="10"/>
  <c r="BB105" i="1" s="1"/>
  <c r="F39" i="13"/>
  <c r="BD110" i="1" s="1"/>
  <c r="F37" i="15"/>
  <c r="BB112" i="1" s="1"/>
  <c r="F38" i="17"/>
  <c r="BC115" i="1" s="1"/>
  <c r="F39" i="19"/>
  <c r="BD118" i="1" s="1"/>
  <c r="F37" i="19"/>
  <c r="BB118" i="1" s="1"/>
  <c r="F38" i="21"/>
  <c r="BC120" i="1" s="1"/>
  <c r="F37" i="22"/>
  <c r="BD121" i="1" s="1"/>
  <c r="AS96" i="1"/>
  <c r="AS94" i="1" s="1"/>
  <c r="F37" i="3"/>
  <c r="BB97" i="1" s="1"/>
  <c r="F39" i="4"/>
  <c r="BD98" i="1" s="1"/>
  <c r="F39" i="7"/>
  <c r="BB102" i="1" s="1"/>
  <c r="F38" i="11"/>
  <c r="BA107" i="1"/>
  <c r="F41" i="11"/>
  <c r="BD107" i="1"/>
  <c r="F39" i="12"/>
  <c r="BB108" i="1"/>
  <c r="F38" i="13"/>
  <c r="BC110" i="1"/>
  <c r="F36" i="16"/>
  <c r="BA113" i="1"/>
  <c r="F36" i="18"/>
  <c r="BA116" i="1" s="1"/>
  <c r="F36" i="21"/>
  <c r="BA120" i="1"/>
  <c r="F36" i="22"/>
  <c r="BC121" i="1"/>
  <c r="F36" i="2"/>
  <c r="BC95" i="1"/>
  <c r="F37" i="4"/>
  <c r="BB98" i="1"/>
  <c r="F40" i="7"/>
  <c r="BC102" i="1"/>
  <c r="F40" i="11"/>
  <c r="BC107" i="1"/>
  <c r="F39" i="11"/>
  <c r="BB107" i="1"/>
  <c r="F38" i="12"/>
  <c r="BA108" i="1"/>
  <c r="F37" i="13"/>
  <c r="BB110" i="1"/>
  <c r="F38" i="16"/>
  <c r="BC113" i="1"/>
  <c r="F37" i="18"/>
  <c r="BB116" i="1" s="1"/>
  <c r="F39" i="20"/>
  <c r="BD119" i="1"/>
  <c r="F35" i="22"/>
  <c r="BB121" i="1"/>
  <c r="P130" i="18" l="1"/>
  <c r="AU116" i="1" s="1"/>
  <c r="T129" i="17"/>
  <c r="BK122" i="8"/>
  <c r="J122" i="8" s="1"/>
  <c r="J98" i="8" s="1"/>
  <c r="J123" i="8"/>
  <c r="J99" i="8" s="1"/>
  <c r="J98" i="10"/>
  <c r="J32" i="10"/>
  <c r="J207" i="18"/>
  <c r="J108" i="18" s="1"/>
  <c r="BK144" i="6"/>
  <c r="J144" i="6" s="1"/>
  <c r="J34" i="6" s="1"/>
  <c r="BK126" i="19"/>
  <c r="BK125" i="19" s="1"/>
  <c r="J125" i="19" s="1"/>
  <c r="J98" i="19" s="1"/>
  <c r="BK283" i="3"/>
  <c r="J283" i="3" s="1"/>
  <c r="J107" i="3" s="1"/>
  <c r="J34" i="12"/>
  <c r="J279" i="7"/>
  <c r="J121" i="7" s="1"/>
  <c r="BK201" i="17"/>
  <c r="J201" i="17" s="1"/>
  <c r="J105" i="17" s="1"/>
  <c r="T131" i="15"/>
  <c r="R128" i="16"/>
  <c r="R127" i="16" s="1"/>
  <c r="R249" i="4"/>
  <c r="R127" i="20"/>
  <c r="R126" i="20"/>
  <c r="R146" i="7"/>
  <c r="R145" i="7" s="1"/>
  <c r="T126" i="21"/>
  <c r="T125" i="21"/>
  <c r="R128" i="13"/>
  <c r="R127" i="13" s="1"/>
  <c r="R131" i="18"/>
  <c r="R130" i="18"/>
  <c r="P132" i="15"/>
  <c r="P131" i="15"/>
  <c r="AU112" i="1" s="1"/>
  <c r="R126" i="21"/>
  <c r="R125" i="21" s="1"/>
  <c r="P130" i="17"/>
  <c r="P129" i="17"/>
  <c r="AU115" i="1"/>
  <c r="BK128" i="16"/>
  <c r="BK127" i="16" s="1"/>
  <c r="J127" i="16" s="1"/>
  <c r="J98" i="16" s="1"/>
  <c r="R144" i="6"/>
  <c r="BK121" i="2"/>
  <c r="BK120" i="2" s="1"/>
  <c r="J120" i="2" s="1"/>
  <c r="J96" i="2" s="1"/>
  <c r="P125" i="5"/>
  <c r="P124" i="5"/>
  <c r="AU99" i="1"/>
  <c r="R121" i="2"/>
  <c r="R120" i="2" s="1"/>
  <c r="T144" i="6"/>
  <c r="P126" i="19"/>
  <c r="P125" i="19" s="1"/>
  <c r="AU118" i="1" s="1"/>
  <c r="T128" i="13"/>
  <c r="T127" i="13"/>
  <c r="BK132" i="15"/>
  <c r="BK131" i="15" s="1"/>
  <c r="J131" i="15" s="1"/>
  <c r="J32" i="15" s="1"/>
  <c r="AG112" i="1" s="1"/>
  <c r="T127" i="20"/>
  <c r="T126" i="20" s="1"/>
  <c r="T283" i="3"/>
  <c r="R120" i="22"/>
  <c r="R119" i="22" s="1"/>
  <c r="R132" i="15"/>
  <c r="R131" i="15"/>
  <c r="P144" i="6"/>
  <c r="AU101" i="1"/>
  <c r="R125" i="5"/>
  <c r="R124" i="5" s="1"/>
  <c r="P146" i="7"/>
  <c r="P145" i="7"/>
  <c r="AU102" i="1" s="1"/>
  <c r="P134" i="3"/>
  <c r="P133" i="3"/>
  <c r="AU97" i="1" s="1"/>
  <c r="T125" i="5"/>
  <c r="T124" i="5"/>
  <c r="P127" i="20"/>
  <c r="P126" i="20"/>
  <c r="AU119" i="1" s="1"/>
  <c r="P249" i="4"/>
  <c r="P140" i="4"/>
  <c r="AU98" i="1"/>
  <c r="P126" i="21"/>
  <c r="P125" i="21"/>
  <c r="AU120" i="1"/>
  <c r="T146" i="7"/>
  <c r="T145" i="7" s="1"/>
  <c r="BK130" i="17"/>
  <c r="R126" i="19"/>
  <c r="R125" i="19" s="1"/>
  <c r="T249" i="4"/>
  <c r="T140" i="4"/>
  <c r="R134" i="3"/>
  <c r="P128" i="16"/>
  <c r="P127" i="16"/>
  <c r="AU113" i="1" s="1"/>
  <c r="P127" i="13"/>
  <c r="AU110" i="1"/>
  <c r="T134" i="3"/>
  <c r="T133" i="3"/>
  <c r="R141" i="4"/>
  <c r="R140" i="4" s="1"/>
  <c r="R283" i="3"/>
  <c r="BK120" i="22"/>
  <c r="BK119" i="22" s="1"/>
  <c r="J119" i="22" s="1"/>
  <c r="J96" i="22" s="1"/>
  <c r="BK146" i="7"/>
  <c r="J146" i="7" s="1"/>
  <c r="J101" i="7" s="1"/>
  <c r="BK125" i="21"/>
  <c r="J125" i="21"/>
  <c r="J98" i="21" s="1"/>
  <c r="J127" i="20"/>
  <c r="J99" i="20"/>
  <c r="J126" i="19"/>
  <c r="J99" i="19" s="1"/>
  <c r="BK130" i="18"/>
  <c r="J130" i="18" s="1"/>
  <c r="J98" i="18" s="1"/>
  <c r="BK127" i="13"/>
  <c r="J127" i="13"/>
  <c r="AG108" i="1"/>
  <c r="AG107" i="1"/>
  <c r="AG106" i="1" s="1"/>
  <c r="AG105" i="1"/>
  <c r="AG104" i="1"/>
  <c r="J98" i="9"/>
  <c r="AG101" i="1"/>
  <c r="J100" i="6"/>
  <c r="BK124" i="5"/>
  <c r="J124" i="5" s="1"/>
  <c r="J98" i="5" s="1"/>
  <c r="BK140" i="4"/>
  <c r="J140" i="4"/>
  <c r="J98" i="4" s="1"/>
  <c r="J134" i="3"/>
  <c r="J99" i="3"/>
  <c r="J35" i="4"/>
  <c r="AV98" i="1" s="1"/>
  <c r="AT98" i="1" s="1"/>
  <c r="J35" i="18"/>
  <c r="AV116" i="1" s="1"/>
  <c r="AT116" i="1" s="1"/>
  <c r="J35" i="3"/>
  <c r="AV97" i="1" s="1"/>
  <c r="AT97" i="1" s="1"/>
  <c r="J35" i="8"/>
  <c r="AV103" i="1" s="1"/>
  <c r="AT103" i="1" s="1"/>
  <c r="F35" i="10"/>
  <c r="AZ105" i="1"/>
  <c r="J32" i="14"/>
  <c r="AG111" i="1"/>
  <c r="BC109" i="1"/>
  <c r="AY109" i="1" s="1"/>
  <c r="F35" i="16"/>
  <c r="AZ113" i="1"/>
  <c r="F35" i="20"/>
  <c r="AZ119" i="1"/>
  <c r="F35" i="5"/>
  <c r="AZ99" i="1" s="1"/>
  <c r="BA100" i="1"/>
  <c r="AW100" i="1"/>
  <c r="BB100" i="1"/>
  <c r="AX100" i="1" s="1"/>
  <c r="BD100" i="1"/>
  <c r="J37" i="7"/>
  <c r="AV102" i="1" s="1"/>
  <c r="AT102" i="1" s="1"/>
  <c r="BD106" i="1"/>
  <c r="J32" i="13"/>
  <c r="AG110" i="1" s="1"/>
  <c r="F35" i="14"/>
  <c r="AZ111" i="1"/>
  <c r="BB109" i="1"/>
  <c r="AX109" i="1"/>
  <c r="J35" i="16"/>
  <c r="AV113" i="1"/>
  <c r="AT113" i="1"/>
  <c r="J32" i="19"/>
  <c r="AG118" i="1"/>
  <c r="J35" i="20"/>
  <c r="AV119" i="1"/>
  <c r="AT119" i="1"/>
  <c r="J35" i="5"/>
  <c r="AV99" i="1" s="1"/>
  <c r="AT99" i="1" s="1"/>
  <c r="BC100" i="1"/>
  <c r="AY100" i="1" s="1"/>
  <c r="F37" i="7"/>
  <c r="AZ102" i="1"/>
  <c r="BB106" i="1"/>
  <c r="AX106" i="1"/>
  <c r="F35" i="13"/>
  <c r="AZ110" i="1"/>
  <c r="BA109" i="1"/>
  <c r="AW109" i="1"/>
  <c r="F35" i="17"/>
  <c r="AZ115" i="1" s="1"/>
  <c r="F35" i="21"/>
  <c r="AZ120" i="1" s="1"/>
  <c r="AU106" i="1"/>
  <c r="F35" i="4"/>
  <c r="AZ98" i="1" s="1"/>
  <c r="BC114" i="1"/>
  <c r="AY114" i="1" s="1"/>
  <c r="F35" i="19"/>
  <c r="AZ118" i="1"/>
  <c r="J32" i="20"/>
  <c r="AG119" i="1" s="1"/>
  <c r="BB117" i="1"/>
  <c r="AX117" i="1"/>
  <c r="F35" i="3"/>
  <c r="AZ97" i="1"/>
  <c r="F35" i="8"/>
  <c r="AZ103" i="1" s="1"/>
  <c r="J35" i="10"/>
  <c r="AV105" i="1" s="1"/>
  <c r="AT105" i="1" s="1"/>
  <c r="J35" i="15"/>
  <c r="AV112" i="1" s="1"/>
  <c r="AT112" i="1" s="1"/>
  <c r="F35" i="18"/>
  <c r="AZ116" i="1" s="1"/>
  <c r="BA117" i="1"/>
  <c r="AW117" i="1"/>
  <c r="BD117" i="1"/>
  <c r="F33" i="22"/>
  <c r="AZ121" i="1" s="1"/>
  <c r="F33" i="2"/>
  <c r="AZ95" i="1"/>
  <c r="J37" i="6"/>
  <c r="AV101" i="1" s="1"/>
  <c r="AT101" i="1" s="1"/>
  <c r="AN101" i="1" s="1"/>
  <c r="J32" i="8"/>
  <c r="AG103" i="1"/>
  <c r="F35" i="9"/>
  <c r="AZ104" i="1" s="1"/>
  <c r="F37" i="11"/>
  <c r="AZ107" i="1" s="1"/>
  <c r="BA106" i="1"/>
  <c r="AW106" i="1"/>
  <c r="F37" i="12"/>
  <c r="AZ108" i="1" s="1"/>
  <c r="J35" i="13"/>
  <c r="AV110" i="1"/>
  <c r="AT110" i="1" s="1"/>
  <c r="BD109" i="1"/>
  <c r="J35" i="17"/>
  <c r="AV115" i="1" s="1"/>
  <c r="AT115" i="1" s="1"/>
  <c r="BC117" i="1"/>
  <c r="AY117" i="1"/>
  <c r="J33" i="2"/>
  <c r="AV95" i="1" s="1"/>
  <c r="AT95" i="1" s="1"/>
  <c r="F37" i="6"/>
  <c r="AZ101" i="1"/>
  <c r="J35" i="9"/>
  <c r="AV104" i="1" s="1"/>
  <c r="AT104" i="1" s="1"/>
  <c r="J37" i="11"/>
  <c r="AV107" i="1"/>
  <c r="AT107" i="1"/>
  <c r="AN107" i="1" s="1"/>
  <c r="J37" i="12"/>
  <c r="AV108" i="1"/>
  <c r="AT108" i="1"/>
  <c r="AN108" i="1"/>
  <c r="BC106" i="1"/>
  <c r="AY106" i="1" s="1"/>
  <c r="J35" i="14"/>
  <c r="AV111" i="1" s="1"/>
  <c r="AT111" i="1" s="1"/>
  <c r="F35" i="15"/>
  <c r="AZ112" i="1"/>
  <c r="BA114" i="1"/>
  <c r="AW114" i="1" s="1"/>
  <c r="BB114" i="1"/>
  <c r="AX114" i="1" s="1"/>
  <c r="BD114" i="1"/>
  <c r="J35" i="19"/>
  <c r="AV118" i="1" s="1"/>
  <c r="AT118" i="1" s="1"/>
  <c r="J35" i="21"/>
  <c r="AV120" i="1"/>
  <c r="AT120" i="1"/>
  <c r="J33" i="22"/>
  <c r="AV121" i="1" s="1"/>
  <c r="AT121" i="1" s="1"/>
  <c r="AU114" i="1" l="1"/>
  <c r="BK129" i="17"/>
  <c r="J129" i="17" s="1"/>
  <c r="J32" i="17" s="1"/>
  <c r="AG115" i="1" s="1"/>
  <c r="AN115" i="1" s="1"/>
  <c r="AN105" i="1"/>
  <c r="AN104" i="1"/>
  <c r="J132" i="15"/>
  <c r="J99" i="15" s="1"/>
  <c r="BK133" i="3"/>
  <c r="J133" i="3" s="1"/>
  <c r="R133" i="3"/>
  <c r="J120" i="22"/>
  <c r="J97" i="22"/>
  <c r="J121" i="2"/>
  <c r="J97" i="2" s="1"/>
  <c r="BK145" i="7"/>
  <c r="J145" i="7" s="1"/>
  <c r="J34" i="7" s="1"/>
  <c r="AG102" i="1" s="1"/>
  <c r="AG100" i="1" s="1"/>
  <c r="J128" i="16"/>
  <c r="J99" i="16" s="1"/>
  <c r="J130" i="17"/>
  <c r="J99" i="17" s="1"/>
  <c r="AN119" i="1"/>
  <c r="AN118" i="1"/>
  <c r="J41" i="20"/>
  <c r="J41" i="19"/>
  <c r="AN112" i="1"/>
  <c r="J98" i="15"/>
  <c r="AN111" i="1"/>
  <c r="J41" i="15"/>
  <c r="AN110" i="1"/>
  <c r="J41" i="14"/>
  <c r="J98" i="13"/>
  <c r="J41" i="13"/>
  <c r="J43" i="12"/>
  <c r="J43" i="11"/>
  <c r="J41" i="10"/>
  <c r="AN103" i="1"/>
  <c r="J41" i="9"/>
  <c r="J41" i="8"/>
  <c r="J43" i="6"/>
  <c r="J30" i="2"/>
  <c r="AG95" i="1" s="1"/>
  <c r="J32" i="16"/>
  <c r="AG113" i="1" s="1"/>
  <c r="AG109" i="1" s="1"/>
  <c r="AZ100" i="1"/>
  <c r="AV100" i="1"/>
  <c r="AT100" i="1" s="1"/>
  <c r="AZ109" i="1"/>
  <c r="AV109" i="1"/>
  <c r="AT109" i="1" s="1"/>
  <c r="AZ117" i="1"/>
  <c r="AV117" i="1"/>
  <c r="AT117" i="1" s="1"/>
  <c r="AU100" i="1"/>
  <c r="BA96" i="1"/>
  <c r="AW96" i="1" s="1"/>
  <c r="AU117" i="1"/>
  <c r="BD96" i="1"/>
  <c r="AU109" i="1"/>
  <c r="AZ106" i="1"/>
  <c r="AV106" i="1"/>
  <c r="AT106" i="1" s="1"/>
  <c r="AN106" i="1" s="1"/>
  <c r="AZ114" i="1"/>
  <c r="AV114" i="1" s="1"/>
  <c r="AT114" i="1" s="1"/>
  <c r="J32" i="21"/>
  <c r="AG120" i="1" s="1"/>
  <c r="AN120" i="1" s="1"/>
  <c r="J30" i="22"/>
  <c r="AG121" i="1"/>
  <c r="J32" i="5"/>
  <c r="AG99" i="1"/>
  <c r="AN99" i="1"/>
  <c r="BB96" i="1"/>
  <c r="AX96" i="1" s="1"/>
  <c r="J32" i="4"/>
  <c r="AG98" i="1"/>
  <c r="BC96" i="1"/>
  <c r="AY96" i="1" s="1"/>
  <c r="J32" i="18"/>
  <c r="AG116" i="1" s="1"/>
  <c r="AG114" i="1" l="1"/>
  <c r="AN114" i="1" s="1"/>
  <c r="J98" i="17"/>
  <c r="J41" i="17"/>
  <c r="J32" i="3"/>
  <c r="J98" i="3"/>
  <c r="J39" i="2"/>
  <c r="J41" i="16"/>
  <c r="J39" i="22"/>
  <c r="J43" i="7"/>
  <c r="J100" i="7"/>
  <c r="J41" i="21"/>
  <c r="J41" i="18"/>
  <c r="AN116" i="1"/>
  <c r="J41" i="5"/>
  <c r="J41" i="4"/>
  <c r="AN98" i="1"/>
  <c r="AN109" i="1"/>
  <c r="AN102" i="1"/>
  <c r="AN113" i="1"/>
  <c r="AN95" i="1"/>
  <c r="AN121" i="1"/>
  <c r="AN100" i="1"/>
  <c r="BD94" i="1"/>
  <c r="W33" i="1" s="1"/>
  <c r="BB94" i="1"/>
  <c r="AX94" i="1" s="1"/>
  <c r="AU96" i="1"/>
  <c r="AU94" i="1" s="1"/>
  <c r="BA94" i="1"/>
  <c r="W30" i="1" s="1"/>
  <c r="AG117" i="1"/>
  <c r="AN117" i="1" s="1"/>
  <c r="AZ96" i="1"/>
  <c r="AV96" i="1" s="1"/>
  <c r="AT96" i="1" s="1"/>
  <c r="BC94" i="1"/>
  <c r="W32" i="1" s="1"/>
  <c r="AG97" i="1" l="1"/>
  <c r="J41" i="3"/>
  <c r="AW94" i="1"/>
  <c r="AK30" i="1" s="1"/>
  <c r="W31" i="1"/>
  <c r="AY94" i="1"/>
  <c r="AZ94" i="1"/>
  <c r="AV94" i="1" s="1"/>
  <c r="AK29" i="1" s="1"/>
  <c r="AN97" i="1" l="1"/>
  <c r="AG96" i="1"/>
  <c r="AT94" i="1"/>
  <c r="W29" i="1"/>
  <c r="AN96" i="1" l="1"/>
  <c r="AG94" i="1"/>
  <c r="AK26" i="1" l="1"/>
  <c r="AK35" i="1" s="1"/>
  <c r="AN94" i="1"/>
</calcChain>
</file>

<file path=xl/sharedStrings.xml><?xml version="1.0" encoding="utf-8"?>
<sst xmlns="http://schemas.openxmlformats.org/spreadsheetml/2006/main" count="25189" uniqueCount="3833">
  <si>
    <t>Export Komplet</t>
  </si>
  <si>
    <t/>
  </si>
  <si>
    <t>2.0</t>
  </si>
  <si>
    <t>ZAMOK</t>
  </si>
  <si>
    <t>False</t>
  </si>
  <si>
    <t>{002ba61a-fd35-45dd-b530-861857428813}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</si>
  <si>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</si>
  <si>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</si>
  <si>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</si>
  <si>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</si>
  <si>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</si>
  <si>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</si>
  <si>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</si>
  <si>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</si>
  <si>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P22022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</si>
  <si>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</si>
  <si>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</si>
  <si>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Novostavba mateřské školy v dřevěné nosné konstrukci k.ú. Dřínov, parc.č.82/1 a 82/2</t>
  </si>
  <si>
    <t>KSO:</t>
  </si>
  <si>
    <t>CC-CZ:</t>
  </si>
  <si>
    <t>Místo:</t>
  </si>
  <si>
    <t>obec Dřínov, okres Mělník</t>
  </si>
  <si>
    <t>Datum:</t>
  </si>
  <si>
    <t>31. 1. 2020</t>
  </si>
  <si>
    <t>Zadavatel:</t>
  </si>
  <si>
    <t>IČ:</t>
  </si>
  <si>
    <t>00236802</t>
  </si>
  <si>
    <t>Obec Dřínov, Dřínov čp.38, 277 45 Úžice</t>
  </si>
  <si>
    <t>DIČ:</t>
  </si>
  <si>
    <t>Uchazeč:</t>
  </si>
  <si>
    <t>Vyplň údaj</t>
  </si>
  <si>
    <t>Projektant:</t>
  </si>
  <si>
    <t>PilsProjekt,s.r.o., Částkova 74,326 00 Plzeň</t>
  </si>
  <si>
    <t>True</t>
  </si>
  <si>
    <t>Zpracovatel:</t>
  </si>
  <si>
    <t>Preclíková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</si>
  <si>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</si>
  <si>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</si>
  <si>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</si>
  <si>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</si>
  <si>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</si>
  <si>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</si>
  <si>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</si>
  <si>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</si>
  <si>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</si>
  <si>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</si>
  <si>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</si>
  <si>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</si>
  <si>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</si>
  <si>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</si>
  <si>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</si>
  <si>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</si>
  <si>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</si>
  <si>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</si>
  <si>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</si>
  <si>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</si>
  <si>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</si>
  <si>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</si>
  <si>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</si>
  <si>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</si>
  <si>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</si>
  <si>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</si>
  <si>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</si>
  <si>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</si>
  <si>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</si>
  <si>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</si>
  <si>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</si>
  <si>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</si>
  <si>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</si>
  <si>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</si>
  <si>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</si>
  <si>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</si>
  <si>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</si>
  <si>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</si>
  <si>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</si>
  <si>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</si>
  <si>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</si>
  <si>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</si>
  <si>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</si>
  <si>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</si>
  <si>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</si>
  <si>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</si>
  <si>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VRN</t>
  </si>
  <si>
    <t>STA</t>
  </si>
  <si>
    <t>1</t>
  </si>
  <si>
    <t>{5279f6ff-4f77-4d94-babd-7cdfe29d86d0}</t>
  </si>
  <si>
    <t>2</t>
  </si>
  <si>
    <t>Mateřská škola</t>
  </si>
  <si>
    <t>{1ccfc355-3ef8-42b7-bb13-945233c075d7}</t>
  </si>
  <si>
    <t>1a</t>
  </si>
  <si>
    <t>Spodní stavba</t>
  </si>
  <si>
    <t>Soupis</t>
  </si>
  <si>
    <t>{b6e51623-af31-482b-8f5b-6c5e577f0a07}</t>
  </si>
  <si>
    <t>1b</t>
  </si>
  <si>
    <t>Vrchní stavba</t>
  </si>
  <si>
    <t>{872d3c3d-eec8-404a-b4bc-3830ca7ad3e3}</t>
  </si>
  <si>
    <t>1c</t>
  </si>
  <si>
    <t>ZTI  - vrchní stavba</t>
  </si>
  <si>
    <t>{95358483-7990-44b7-8b5d-e58003f9d13b}</t>
  </si>
  <si>
    <t>1d</t>
  </si>
  <si>
    <t>Technika prostředí - elektroinstalace</t>
  </si>
  <si>
    <t>{c6271294-178c-4e8d-95a3-1643672516ac}</t>
  </si>
  <si>
    <t>1d-1</t>
  </si>
  <si>
    <t>Materiál elektro</t>
  </si>
  <si>
    <t>3</t>
  </si>
  <si>
    <t>{d2c764f8-8b20-4575-a9cc-b6814f997dad}</t>
  </si>
  <si>
    <t>1d-2</t>
  </si>
  <si>
    <t>Montáž elektro</t>
  </si>
  <si>
    <t>{74a2a4c5-a76d-4474-8456-97a962f3ea7f}</t>
  </si>
  <si>
    <t>1e</t>
  </si>
  <si>
    <t>Technika prostředí - ústřední vytápění</t>
  </si>
  <si>
    <t>{16ed0e7b-36e8-4a4c-8175-53d217d229f5}</t>
  </si>
  <si>
    <t>1f</t>
  </si>
  <si>
    <t>Vzduchotechnika</t>
  </si>
  <si>
    <t>{97d18284-7b65-4437-89b6-58ba9b8f78ec}</t>
  </si>
  <si>
    <t>1g</t>
  </si>
  <si>
    <t>Gastro</t>
  </si>
  <si>
    <t>{bbaa9da4-7d2a-4376-8e7d-f6cd775e89fe}</t>
  </si>
  <si>
    <t>1h</t>
  </si>
  <si>
    <t>Fotovoltaická elektrárna</t>
  </si>
  <si>
    <t>{7f9dbd8a-59cd-4219-ae59-02ba362dd3bf}</t>
  </si>
  <si>
    <t>1h-1</t>
  </si>
  <si>
    <t>Fotovoltaická el.- materiál</t>
  </si>
  <si>
    <t>{ac0e9133-cf7c-42df-8d38-26030d1de042}</t>
  </si>
  <si>
    <t>1h-2</t>
  </si>
  <si>
    <t xml:space="preserve"> Fotovoltaická el. - montáž</t>
  </si>
  <si>
    <t>{d17a2c70-5273-4b0c-ac2f-9fd1abf4817b}</t>
  </si>
  <si>
    <t>Zpevněné plochy</t>
  </si>
  <si>
    <t>{8315006f-f757-4f1b-8c43-139317966636}</t>
  </si>
  <si>
    <t>2a</t>
  </si>
  <si>
    <t>Opěrná zeď a oplocení</t>
  </si>
  <si>
    <t>{2f70b6e3-087c-4a9b-b12d-9bde92d025be}</t>
  </si>
  <si>
    <t>2b</t>
  </si>
  <si>
    <t>Okapový chodník</t>
  </si>
  <si>
    <t>{6f3627b3-34cc-48f5-9306-f56d800fa1a2}</t>
  </si>
  <si>
    <t>2c</t>
  </si>
  <si>
    <t>Komunikace pro pěší,betonový žlab,vstupy a terasa</t>
  </si>
  <si>
    <t>{fbbe51d2-c4c5-403a-bf53-47b2cbc90e8f}</t>
  </si>
  <si>
    <t>2d</t>
  </si>
  <si>
    <t>Komunikace vozidlové</t>
  </si>
  <si>
    <t>{14824b53-e502-47a9-8163-7988a1985470}</t>
  </si>
  <si>
    <t>Přípojky</t>
  </si>
  <si>
    <t>{8c562da4-f125-4c44-8099-2a393ca130d8}</t>
  </si>
  <si>
    <t>3a</t>
  </si>
  <si>
    <t>Vodovodní přípojka</t>
  </si>
  <si>
    <t>{bfa215ec-f723-445a-a040-8b8846fabbf4}</t>
  </si>
  <si>
    <t>3b</t>
  </si>
  <si>
    <t>Přípojka tlakové kanalizace</t>
  </si>
  <si>
    <t>{ad499909-dcbe-459c-a698-655caa7a8a1c}</t>
  </si>
  <si>
    <t>4</t>
  </si>
  <si>
    <t>Přípojky v areálu MŠ</t>
  </si>
  <si>
    <t>{7435cec2-2330-4e70-9c80-660e35006450}</t>
  </si>
  <si>
    <t>4a</t>
  </si>
  <si>
    <t>Vodovod</t>
  </si>
  <si>
    <t>{806c2e60-3bbb-4036-a362-551f33377ea2}</t>
  </si>
  <si>
    <t>4b</t>
  </si>
  <si>
    <t>Kanalizace splašková</t>
  </si>
  <si>
    <t>{ec7ca378-b7e3-4629-9438-99549a9a22a9}</t>
  </si>
  <si>
    <t>4c</t>
  </si>
  <si>
    <t>Kanalizace dešťová</t>
  </si>
  <si>
    <t>{cae04063-aeb0-4aa7-98b4-9d3fc2a27eb7}</t>
  </si>
  <si>
    <t>5</t>
  </si>
  <si>
    <t>Sadové úpravy</t>
  </si>
  <si>
    <t>{83b85b96-f958-4a8f-9b38-980fa6b5f2e5}</t>
  </si>
  <si>
    <t>KRYCÍ LIST SOUPISU PRACÍ</t>
  </si>
  <si>
    <t>Objekt:</t>
  </si>
  <si>
    <t>0 - VRN</t>
  </si>
  <si>
    <t>REKAPITULACE ČLENĚNÍ SOUPISU PRACÍ</t>
  </si>
  <si>
    <t>Kód dílu - Popis</t>
  </si>
  <si>
    <t>Cena celkem [CZK]</t>
  </si>
  <si>
    <t>Náklady ze soupisu prací</t>
  </si>
  <si>
    <t>-1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</si>
  <si>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</si>
  <si>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</si>
  <si>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</si>
  <si>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</si>
  <si>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</si>
  <si>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</si>
  <si>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</si>
  <si>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</si>
  <si>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</si>
  <si>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</si>
  <si>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</si>
  <si>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</si>
  <si>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</si>
  <si>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</si>
  <si>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</si>
  <si>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</si>
  <si>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</si>
  <si>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Vedlejší rozpočtové náklady</t>
  </si>
  <si>
    <t>ROZPOCET</t>
  </si>
  <si>
    <t>VRN1</t>
  </si>
  <si>
    <t>Průzkumné, geodetické a projektové práce</t>
  </si>
  <si>
    <t>K</t>
  </si>
  <si>
    <t>011002000</t>
  </si>
  <si>
    <t>Průzkumné práce-  měření def. na pláni</t>
  </si>
  <si>
    <t>kpl</t>
  </si>
  <si>
    <t>1024</t>
  </si>
  <si>
    <t>-1817806571</t>
  </si>
  <si>
    <t>6</t>
  </si>
  <si>
    <t>012002000</t>
  </si>
  <si>
    <t>Geodetické práce- vytyčení stavby</t>
  </si>
  <si>
    <t>Kč</t>
  </si>
  <si>
    <t>-1591127403</t>
  </si>
  <si>
    <t>7</t>
  </si>
  <si>
    <t>012002001</t>
  </si>
  <si>
    <t>Geodetické práce-geometrický plán</t>
  </si>
  <si>
    <t>852372693</t>
  </si>
  <si>
    <t>013002000</t>
  </si>
  <si>
    <t>Projektové práce- skutečné provedení PD</t>
  </si>
  <si>
    <t>103192383</t>
  </si>
  <si>
    <t>8</t>
  </si>
  <si>
    <t>013002001</t>
  </si>
  <si>
    <t>Projektové práce- dílenská dokumentace</t>
  </si>
  <si>
    <t>494847098</t>
  </si>
  <si>
    <t>VRN3</t>
  </si>
  <si>
    <t>Zařízení staveniště</t>
  </si>
  <si>
    <t>030001000</t>
  </si>
  <si>
    <t>-1792790925</t>
  </si>
  <si>
    <t>VRN4</t>
  </si>
  <si>
    <t>Inženýrská činnost</t>
  </si>
  <si>
    <t>043002000</t>
  </si>
  <si>
    <t>Zkoušky a ostatní měření - Blower Door test</t>
  </si>
  <si>
    <t>-1785766655</t>
  </si>
  <si>
    <t>045002000</t>
  </si>
  <si>
    <t>Kompletační a koordinační činnost</t>
  </si>
  <si>
    <t>-200895026</t>
  </si>
  <si>
    <t>9</t>
  </si>
  <si>
    <t>045003000</t>
  </si>
  <si>
    <t>Zpracování průběhu čerpání nákladů stavby ("Průběh výstavby")</t>
  </si>
  <si>
    <t>22011462</t>
  </si>
  <si>
    <t>1 - Mateřská škola</t>
  </si>
  <si>
    <t>Soupis:</t>
  </si>
  <si>
    <t>1a - Spodní stavba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</si>
  <si>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</si>
  <si>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</si>
  <si>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</si>
  <si>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</si>
  <si>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</si>
  <si>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</si>
  <si>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8 - Trubní vedení</t>
  </si>
  <si>
    <t xml:space="preserve">    998 - Přesun hmot</t>
  </si>
  <si>
    <t>PSV - Práce a dodávky PSV</t>
  </si>
  <si>
    <t xml:space="preserve">    711 - Izolace proti vodě, vlhkosti a plynům</t>
  </si>
  <si>
    <t xml:space="preserve">    713 - Izolace tepelné</t>
  </si>
  <si>
    <t xml:space="preserve">    721 - Zdravotechnika - vnitřní kanalizace</t>
  </si>
  <si>
    <t xml:space="preserve">    741 - Elektroinstalace - silnoproud</t>
  </si>
  <si>
    <t>HSV</t>
  </si>
  <si>
    <t>Práce a dodávky HSV</t>
  </si>
  <si>
    <t>Zemní práce</t>
  </si>
  <si>
    <t>121151113</t>
  </si>
  <si>
    <t>Sejmutí ornice plochy do 500 m2 tl vrstvy do 200 mm strojně</t>
  </si>
  <si>
    <t>m2</t>
  </si>
  <si>
    <t>-1951225780</t>
  </si>
  <si>
    <t>VV</t>
  </si>
  <si>
    <t>16,5*25</t>
  </si>
  <si>
    <t>122251103</t>
  </si>
  <si>
    <t>Odkopávky a prokopávky nezapažené v hornině třídy těžitelnosti I, skupiny 3 objem do 100 m3 strojně</t>
  </si>
  <si>
    <t>m3</t>
  </si>
  <si>
    <t>2023919503</t>
  </si>
  <si>
    <t>(0,7*5)/2*15</t>
  </si>
  <si>
    <t>132251103</t>
  </si>
  <si>
    <t>Hloubení rýh nezapažených  š do 800 mm v hornině třídy těžitelnosti I, skupiny 3 objem do 100 m3 strojně</t>
  </si>
  <si>
    <t>-1091126412</t>
  </si>
  <si>
    <t>"základy"</t>
  </si>
  <si>
    <t>1,1*0,4*(14,448+3,3)</t>
  </si>
  <si>
    <t>0,9*0,4*(1,7+6,322+3,05)</t>
  </si>
  <si>
    <t>0,9*0,5*9,985+0,9*0,4*1,95</t>
  </si>
  <si>
    <t>1,1*0,5*9,985+2,86*0,4*1,1</t>
  </si>
  <si>
    <t>1*0,4+(5,72+20,77)</t>
  </si>
  <si>
    <t>1,1*0,4*2,86+1,1*0,4*(2,86+0,5)</t>
  </si>
  <si>
    <t>Mezisoučet</t>
  </si>
  <si>
    <t>"rýha pro ZTI pod deskou"</t>
  </si>
  <si>
    <t>0,8*0,8*75,3</t>
  </si>
  <si>
    <t>Součet</t>
  </si>
  <si>
    <t>133251101</t>
  </si>
  <si>
    <t>Hloubení šachet nezapažených v hornině třídy těžitelnosti I, skupiny 3 objem do 20 m3</t>
  </si>
  <si>
    <t>-1697422028</t>
  </si>
  <si>
    <t>"sloupy" 2*0,5*0,5*1,1</t>
  </si>
  <si>
    <t>"zákld pod TČ" 2*0,3*0,6*1,05</t>
  </si>
  <si>
    <t>162751117</t>
  </si>
  <si>
    <t>Vodorovné přemístění do 10000 m výkopku/sypaniny z horniny třídy těžitelnosti I, skupiny 1 až 3</t>
  </si>
  <si>
    <t>1594858589</t>
  </si>
  <si>
    <t>"přebytek MŠ"</t>
  </si>
  <si>
    <t>101,559-27,108</t>
  </si>
  <si>
    <t>26,25</t>
  </si>
  <si>
    <t>0,928</t>
  </si>
  <si>
    <t>162751119</t>
  </si>
  <si>
    <t>Příplatek k vodorovnému přemístění výkopku/sypaniny z horniny třídy těžitelnosti I, skupiny 1 až 3 ZKD 1000 m přes 10000 m</t>
  </si>
  <si>
    <t>-946098549</t>
  </si>
  <si>
    <t>101,629*3</t>
  </si>
  <si>
    <t>167151101</t>
  </si>
  <si>
    <t>Nakládání výkopku z hornin třídy těžitelnosti I, skupiny 1 až 3 do 100 m3</t>
  </si>
  <si>
    <t>-932792978</t>
  </si>
  <si>
    <t>171201231</t>
  </si>
  <si>
    <t>Poplatek za uložení zeminy a kamení na recyklační skládce (skládkovné) kód odpadu 17 05 04</t>
  </si>
  <si>
    <t>t</t>
  </si>
  <si>
    <t>-1940245387</t>
  </si>
  <si>
    <t>101,629*1,8</t>
  </si>
  <si>
    <t>M</t>
  </si>
  <si>
    <t>58344197</t>
  </si>
  <si>
    <t>štěrkodrť frakce 0/63</t>
  </si>
  <si>
    <t>1321228026</t>
  </si>
  <si>
    <t>10</t>
  </si>
  <si>
    <t>58331200</t>
  </si>
  <si>
    <t>štěrkopísek netříděný zásypový</t>
  </si>
  <si>
    <t>-430488851</t>
  </si>
  <si>
    <t>12,048*2</t>
  </si>
  <si>
    <t>11</t>
  </si>
  <si>
    <t>171251201</t>
  </si>
  <si>
    <t>Uložení sypaniny na skládky nebo meziskládky</t>
  </si>
  <si>
    <t>16</t>
  </si>
  <si>
    <t>1059232850</t>
  </si>
  <si>
    <t>"přebytek"101,629</t>
  </si>
  <si>
    <t>"ornice na staveništi"412,5*0,2</t>
  </si>
  <si>
    <t>12</t>
  </si>
  <si>
    <t>174151101</t>
  </si>
  <si>
    <t>Zásyp jam, šachet rýh nebo kolem objektů sypaninou se zhutněním</t>
  </si>
  <si>
    <t>-338335803</t>
  </si>
  <si>
    <t>"potrubí"48,192-(12,048+9,036)</t>
  </si>
  <si>
    <t>13</t>
  </si>
  <si>
    <t>174151102</t>
  </si>
  <si>
    <t>Zásyp v uzavřených prostorech sypaninou se zhutněním</t>
  </si>
  <si>
    <t>219009293</t>
  </si>
  <si>
    <t>"doplnění pod deskou"</t>
  </si>
  <si>
    <t>((0,8+0,3)/2*5,72)/2*19,97</t>
  </si>
  <si>
    <t>14</t>
  </si>
  <si>
    <t>175151101</t>
  </si>
  <si>
    <t>Obsypání potrubí strojně sypaninou bez prohození, uloženou do 3 m</t>
  </si>
  <si>
    <t>1530587420</t>
  </si>
  <si>
    <t>75,3*0,8*0,2</t>
  </si>
  <si>
    <t>181152302</t>
  </si>
  <si>
    <t>Úprava pláně pro silnice a dálnice v zářezech se zhutněním</t>
  </si>
  <si>
    <t>484562018</t>
  </si>
  <si>
    <t>Zakládání</t>
  </si>
  <si>
    <t>273313611</t>
  </si>
  <si>
    <t>Základové desky z betonu tř. C 16/20</t>
  </si>
  <si>
    <t>1749552511</t>
  </si>
  <si>
    <t>0,067*(11,77*14,448+10,07*6,322)</t>
  </si>
  <si>
    <t>17</t>
  </si>
  <si>
    <t>273351121</t>
  </si>
  <si>
    <t>Zřízení bednění základových desek</t>
  </si>
  <si>
    <t>-436756832</t>
  </si>
  <si>
    <t>0,25*(10,07+20,77+11,77+14,448+1,7+6,322)</t>
  </si>
  <si>
    <t>18</t>
  </si>
  <si>
    <t>273351122</t>
  </si>
  <si>
    <t>Odstranění bednění základových desek</t>
  </si>
  <si>
    <t>-206832861</t>
  </si>
  <si>
    <t>19</t>
  </si>
  <si>
    <t>274313811</t>
  </si>
  <si>
    <t>Základové pásy z betonu tř. C 25/30</t>
  </si>
  <si>
    <t>1589445366</t>
  </si>
  <si>
    <t>"základ střed"0,5*1,58*12,6+0,5*1,28*7,37</t>
  </si>
  <si>
    <t>"obvodové pasy"</t>
  </si>
  <si>
    <t>0,4*0,58*(1,7+6,322+3,05)</t>
  </si>
  <si>
    <t>0,4*0,78*(14,448+3,25+0,5+2,5)</t>
  </si>
  <si>
    <t>0,4*1,08*(3,22+0,4+5,37+2)</t>
  </si>
  <si>
    <t>0,4*1,28*2</t>
  </si>
  <si>
    <t>0,4*1,48*(13+5,72)</t>
  </si>
  <si>
    <t>20</t>
  </si>
  <si>
    <t>274351121</t>
  </si>
  <si>
    <t>Zřízení bednění základových pasů rovného</t>
  </si>
  <si>
    <t>2095082195</t>
  </si>
  <si>
    <t>"středový pás" 2*1,28*7,37</t>
  </si>
  <si>
    <t>0,58*(1,7+1,3+6,322*2+3,45+3,05)</t>
  </si>
  <si>
    <t>0,78*(14,448+13,648+3,25+3,65+2,5+2,9)</t>
  </si>
  <si>
    <t>1,08*(1,5+2+3,22+3,62+5,77+5,37)</t>
  </si>
  <si>
    <t>1,28*2*2</t>
  </si>
  <si>
    <t>1,48*(13+12,6+5,72+6,12)</t>
  </si>
  <si>
    <t>274351122</t>
  </si>
  <si>
    <t>Odstranění bednění základových pasů rovného</t>
  </si>
  <si>
    <t>-800093915</t>
  </si>
  <si>
    <t>22</t>
  </si>
  <si>
    <t>275313811</t>
  </si>
  <si>
    <t>Základové patky z betonu tř. C 25/30</t>
  </si>
  <si>
    <t>-1242385066</t>
  </si>
  <si>
    <t>0,5*0,5*1,1*2</t>
  </si>
  <si>
    <t>0,3*0,6*1,05*2</t>
  </si>
  <si>
    <t>23</t>
  </si>
  <si>
    <t>275351121</t>
  </si>
  <si>
    <t>Zřízení bednění základových patek</t>
  </si>
  <si>
    <t>-53814097</t>
  </si>
  <si>
    <t>2*(4*0,5*1,1)</t>
  </si>
  <si>
    <t>2*(0,3*2+0,5*2)*1,05</t>
  </si>
  <si>
    <t>24</t>
  </si>
  <si>
    <t>275351122</t>
  </si>
  <si>
    <t>Odstranění bednění základových patek</t>
  </si>
  <si>
    <t>-254792536</t>
  </si>
  <si>
    <t>25</t>
  </si>
  <si>
    <t>275353122</t>
  </si>
  <si>
    <t>Bednění kotevních otvorů v základových patkách průřezu do 0,05 m2 hl 1 m</t>
  </si>
  <si>
    <t>kus</t>
  </si>
  <si>
    <t>-1322809601</t>
  </si>
  <si>
    <t>26</t>
  </si>
  <si>
    <t>279111R001</t>
  </si>
  <si>
    <t>Zřízení drážky v zákl. konstrukci pro ZTI</t>
  </si>
  <si>
    <t>m</t>
  </si>
  <si>
    <t>1686719479</t>
  </si>
  <si>
    <t>4*1,5</t>
  </si>
  <si>
    <t>27</t>
  </si>
  <si>
    <t>279113155</t>
  </si>
  <si>
    <t>Základová zeď tl do 400 mm z tvárnic ztraceného bednění včetně výplně z betonu tř. C 25/30</t>
  </si>
  <si>
    <t>-1716875609</t>
  </si>
  <si>
    <t>"obvodové stěny 2ř"</t>
  </si>
  <si>
    <t>0,5*(11,77+10,07+19,97+2,1+13,648+5,922)</t>
  </si>
  <si>
    <t>28</t>
  </si>
  <si>
    <t>279361821</t>
  </si>
  <si>
    <t>Výztuž základových zdí nosných betonářskou ocelí 10 505</t>
  </si>
  <si>
    <t>-1831144571</t>
  </si>
  <si>
    <t>(11,77+10,07+19,97+2,1+13,648+5,922)*2*2*0,98*1,15*0,001</t>
  </si>
  <si>
    <t>(11,77+10,07+19,97+2,1+13,648+5,922)/0,25*0,8*0,98*1,15*0,001</t>
  </si>
  <si>
    <t>Svislé a kompletní konstrukce</t>
  </si>
  <si>
    <t>29</t>
  </si>
  <si>
    <t>311101215</t>
  </si>
  <si>
    <t>Vytvoření prostupů do 0,35 m2 ve zdech nosných osazením vložek z trub, dílců, tvarovek</t>
  </si>
  <si>
    <t>946035325</t>
  </si>
  <si>
    <t>2*0,4+0,5</t>
  </si>
  <si>
    <t>30</t>
  </si>
  <si>
    <t>388995211</t>
  </si>
  <si>
    <t>Chránička kabelů z trub HDPE do DN 80</t>
  </si>
  <si>
    <t>1289116359</t>
  </si>
  <si>
    <t>"opt.kabel"4</t>
  </si>
  <si>
    <t>31</t>
  </si>
  <si>
    <t>34571350</t>
  </si>
  <si>
    <t>trubka elektroinstalační ohebná dvouplášťová korugovaná (chránička) D 32/40mm, HDPE+LDPE</t>
  </si>
  <si>
    <t>2118685845</t>
  </si>
  <si>
    <t>32</t>
  </si>
  <si>
    <t>388995212</t>
  </si>
  <si>
    <t>Chránička kabelů z trub HDPE  DN 110</t>
  </si>
  <si>
    <t>107348087</t>
  </si>
  <si>
    <t>"chránička elektro 2x 110+FeZn"2*8,5+8,5</t>
  </si>
  <si>
    <t>33</t>
  </si>
  <si>
    <t>35441073</t>
  </si>
  <si>
    <t>drát D 10mm FeZn</t>
  </si>
  <si>
    <t>kg</t>
  </si>
  <si>
    <t>400116506</t>
  </si>
  <si>
    <t>Vodorovné konstrukce</t>
  </si>
  <si>
    <t>34</t>
  </si>
  <si>
    <t>451572111</t>
  </si>
  <si>
    <t>Lože pod potrubí otevřený výkop z kameniva drobného těženého</t>
  </si>
  <si>
    <t>1477451780</t>
  </si>
  <si>
    <t>75,3*0,8*0,15</t>
  </si>
  <si>
    <t>35</t>
  </si>
  <si>
    <t>452313141</t>
  </si>
  <si>
    <t>Podkladní bloky z betonu prostého tř. C 16/20 otevřený výkop</t>
  </si>
  <si>
    <t>-345844894</t>
  </si>
  <si>
    <t>"podbetonování patních kolen"</t>
  </si>
  <si>
    <t>31*0,5*0,5*0,5</t>
  </si>
  <si>
    <t>36</t>
  </si>
  <si>
    <t>452353101</t>
  </si>
  <si>
    <t>Bednění podkladních bloků otevřený výkop</t>
  </si>
  <si>
    <t>995308006</t>
  </si>
  <si>
    <t>31*0,5*0,5*2</t>
  </si>
  <si>
    <t>Úpravy povrchů, podlahy a osazování výplní</t>
  </si>
  <si>
    <t>37</t>
  </si>
  <si>
    <t>622142001</t>
  </si>
  <si>
    <t>Potažení vnějších stěn sklovláknitým pletivem vtlačeným do tenkovrstvé hmoty</t>
  </si>
  <si>
    <t>-321473130</t>
  </si>
  <si>
    <t>"sokl"</t>
  </si>
  <si>
    <t>0,3*10,07</t>
  </si>
  <si>
    <t>(0,3+0,2)/2*20,77</t>
  </si>
  <si>
    <t>0,2*11,77</t>
  </si>
  <si>
    <t>0,2*(14,448+1,7+6,322)</t>
  </si>
  <si>
    <t>38</t>
  </si>
  <si>
    <t>622511122</t>
  </si>
  <si>
    <t>Tenkovrstvá akrylátová mozaiková hrubozrnná omítka vnějších stěn</t>
  </si>
  <si>
    <t>-1944814230</t>
  </si>
  <si>
    <t>"obklad soklu"</t>
  </si>
  <si>
    <t>15,062</t>
  </si>
  <si>
    <t>-0,25*(2*1,005+2,005+1,055+0,905)</t>
  </si>
  <si>
    <t>"sokl špaleta dveří" 0,5*0,25*2*5</t>
  </si>
  <si>
    <t>39</t>
  </si>
  <si>
    <t>624631312</t>
  </si>
  <si>
    <t>Těsnění silikonovými pásky spár prefabrikovaných dílců š do 40 mm včetně penetrace</t>
  </si>
  <si>
    <t>1199259860</t>
  </si>
  <si>
    <t>"zatmelení styku -obvodová dilatace" 2*20,77+2*11,77</t>
  </si>
  <si>
    <t>40</t>
  </si>
  <si>
    <t>631311135</t>
  </si>
  <si>
    <t>Mazanina tl do 240 mm z betonu prostého bez zvýšených nároků na prostředí tř. C 20/25</t>
  </si>
  <si>
    <t>1135101429</t>
  </si>
  <si>
    <t>0,15*(11,77*14,448+6,322*10,07)</t>
  </si>
  <si>
    <t>41</t>
  </si>
  <si>
    <t>631319175</t>
  </si>
  <si>
    <t>Příplatek k mazanině tl do 240 mm za stržení povrchu spodní vrstvy před vložením výztuže</t>
  </si>
  <si>
    <t>1544223656</t>
  </si>
  <si>
    <t>42</t>
  </si>
  <si>
    <t>631351111</t>
  </si>
  <si>
    <t>Zřízení bednění otvorů a prostupů v podlahách</t>
  </si>
  <si>
    <t>508786280</t>
  </si>
  <si>
    <t>31*(0,3*0,2*4)</t>
  </si>
  <si>
    <t>43</t>
  </si>
  <si>
    <t>631351112</t>
  </si>
  <si>
    <t>Odstranění bednění otvorů a prostupů v podlahách</t>
  </si>
  <si>
    <t>444181954</t>
  </si>
  <si>
    <t>44</t>
  </si>
  <si>
    <t>631362021</t>
  </si>
  <si>
    <t>Výztuž mazanin svařovanými sítěmi Kari</t>
  </si>
  <si>
    <t>-1008167169</t>
  </si>
  <si>
    <t>3,788*1,15*0,001*(11,77*14,448+10,07*6,322)</t>
  </si>
  <si>
    <t>45</t>
  </si>
  <si>
    <t>635321212</t>
  </si>
  <si>
    <t>Násyp pod podlahy z betonového recyklátu se zhutněním</t>
  </si>
  <si>
    <t>752794165</t>
  </si>
  <si>
    <t>0,25*(4,75*13,648+3,05*6,322+5,72*19,97)</t>
  </si>
  <si>
    <t>Trubní vedení</t>
  </si>
  <si>
    <t>46</t>
  </si>
  <si>
    <t>871273121</t>
  </si>
  <si>
    <t>Montáž kanalizačního potrubí z PVC těsněné gumovým kroužkem otevřený výkop sklon do 20 % DN 125</t>
  </si>
  <si>
    <t>-1794300343</t>
  </si>
  <si>
    <t>"chránička voda"7,5</t>
  </si>
  <si>
    <t>47</t>
  </si>
  <si>
    <t>28611126</t>
  </si>
  <si>
    <t>trubka kanalizační PVC DN 125x1000mm SN4</t>
  </si>
  <si>
    <t>-1571018934</t>
  </si>
  <si>
    <t>7,5*1,03 'Přepočtené koeficientem množství</t>
  </si>
  <si>
    <t>998</t>
  </si>
  <si>
    <t>Přesun hmot</t>
  </si>
  <si>
    <t>48</t>
  </si>
  <si>
    <t>998011002</t>
  </si>
  <si>
    <t>Přesun hmot pro budovy zděné v do 12 m</t>
  </si>
  <si>
    <t>1673320430</t>
  </si>
  <si>
    <t>PSV</t>
  </si>
  <si>
    <t>Práce a dodávky PSV</t>
  </si>
  <si>
    <t>711</t>
  </si>
  <si>
    <t>Izolace proti vodě, vlhkosti a plynům</t>
  </si>
  <si>
    <t>49</t>
  </si>
  <si>
    <t>711131101</t>
  </si>
  <si>
    <t>Provedení izolace proti zemní vlhkosti pásy na sucho vodorovné AIP nebo tkaninou</t>
  </si>
  <si>
    <t>852050824</t>
  </si>
  <si>
    <t>233,716*2</t>
  </si>
  <si>
    <t>50</t>
  </si>
  <si>
    <t>711132101</t>
  </si>
  <si>
    <t>Provedení izolace proti zemní vlhkosti pásy na sucho svislé AIP nebo tkaninou</t>
  </si>
  <si>
    <t>-424070669</t>
  </si>
  <si>
    <t>19,013*2</t>
  </si>
  <si>
    <t>51</t>
  </si>
  <si>
    <t>69311070</t>
  </si>
  <si>
    <t>geotextilie netkaná separační, ochranná, filtrační, drenážní PP 400g/m2</t>
  </si>
  <si>
    <t>-446311291</t>
  </si>
  <si>
    <t>(233,716+19,013)*2</t>
  </si>
  <si>
    <t>52</t>
  </si>
  <si>
    <t>28322003</t>
  </si>
  <si>
    <t>fólie hydroizolační pro spodní stavbu mPVC tl 1,0mm</t>
  </si>
  <si>
    <t>-78803428</t>
  </si>
  <si>
    <t>233,716+19,013</t>
  </si>
  <si>
    <t>252,729*1,2 'Přepočtené koeficientem množství</t>
  </si>
  <si>
    <t>53</t>
  </si>
  <si>
    <t>711141559</t>
  </si>
  <si>
    <t>Provedení izolace proti zemní vlhkosti pásy přitavením vodorovné NAIP</t>
  </si>
  <si>
    <t>-896208613</t>
  </si>
  <si>
    <t>11,77*14,448+10,07*6,322</t>
  </si>
  <si>
    <t>54</t>
  </si>
  <si>
    <t>711142559</t>
  </si>
  <si>
    <t>Provedení izolace proti zemní vlhkosti pásy přitavením svislé NAIP</t>
  </si>
  <si>
    <t>-1064585522</t>
  </si>
  <si>
    <t>0,25*(11,77+13,648+1,7+6,322+10,07+20,77+11,77)</t>
  </si>
  <si>
    <t>55</t>
  </si>
  <si>
    <t>711767278</t>
  </si>
  <si>
    <t>Izolace proti vodě opracování trubních prostupů folie s dotmelením na přírubu průměru do 200 mm</t>
  </si>
  <si>
    <t>41633796</t>
  </si>
  <si>
    <t>"kanalizace -prostup mont.deskou"31</t>
  </si>
  <si>
    <t>56</t>
  </si>
  <si>
    <t>MUR.040065</t>
  </si>
  <si>
    <t>fólie těsnící tekutá Dichtfolie DF 2K  KE+PS bal. 18kg</t>
  </si>
  <si>
    <t>sada</t>
  </si>
  <si>
    <t>-1683664182</t>
  </si>
  <si>
    <t>31*0,6 'Přepočtené koeficientem množství</t>
  </si>
  <si>
    <t>57</t>
  </si>
  <si>
    <t>711786066</t>
  </si>
  <si>
    <t>Izolace proti vodě těsnění trubních prostupů HIZOT do 200 mm epoxidovým tmelem a tkaninou</t>
  </si>
  <si>
    <t>421795953</t>
  </si>
  <si>
    <t>58</t>
  </si>
  <si>
    <t>23521420</t>
  </si>
  <si>
    <t>pryskyřice epoxidová lepicí</t>
  </si>
  <si>
    <t>-1088407475</t>
  </si>
  <si>
    <t>31*0,33 'Přepočtené koeficientem množství</t>
  </si>
  <si>
    <t>59</t>
  </si>
  <si>
    <t>998711102</t>
  </si>
  <si>
    <t>Přesun hmot tonážní pro izolace proti vodě, vlhkosti a plynům v objektech výšky do 12 m</t>
  </si>
  <si>
    <t>362815823</t>
  </si>
  <si>
    <t>713</t>
  </si>
  <si>
    <t>Izolace tepelné</t>
  </si>
  <si>
    <t>60</t>
  </si>
  <si>
    <t>28376352</t>
  </si>
  <si>
    <t>deska perimetrická spodních staveb, podlah a plochých střech 200kPa λ=0,034 tl 50mm</t>
  </si>
  <si>
    <t>-1931136618</t>
  </si>
  <si>
    <t>50,57</t>
  </si>
  <si>
    <t>50,57*1,05 'Přepočtené koeficientem množství</t>
  </si>
  <si>
    <t>61</t>
  </si>
  <si>
    <t>28377079</t>
  </si>
  <si>
    <t>pouzdro izolační potrubní z pěnového polyetylenu 110/20mm</t>
  </si>
  <si>
    <t>-1341627318</t>
  </si>
  <si>
    <t>31*1,2</t>
  </si>
  <si>
    <t>62</t>
  </si>
  <si>
    <t>713131141</t>
  </si>
  <si>
    <t>Montáž izolace tepelné stěn a základů lepením celoplošně rohoží, pásů, dílců, desek</t>
  </si>
  <si>
    <t>-395086004</t>
  </si>
  <si>
    <t>0,8*(2*20,77+2*11,77)</t>
  </si>
  <si>
    <t>63</t>
  </si>
  <si>
    <t>713463132</t>
  </si>
  <si>
    <t>Montáž izolace tepelné potrubí potrubními pouzdry bez úpravy slepenými 1x tl izolace do 50 mm</t>
  </si>
  <si>
    <t>1138985453</t>
  </si>
  <si>
    <t>64</t>
  </si>
  <si>
    <t>998713102</t>
  </si>
  <si>
    <t>Přesun hmot tonážní pro izolace tepelné v objektech v do 12 m</t>
  </si>
  <si>
    <t>-489316785</t>
  </si>
  <si>
    <t>721</t>
  </si>
  <si>
    <t>Zdravotechnika - vnitřní kanalizace</t>
  </si>
  <si>
    <t>65</t>
  </si>
  <si>
    <t>721173401</t>
  </si>
  <si>
    <t>Potrubí kanalizační z PVC SN 4 svodné DN 110</t>
  </si>
  <si>
    <t>250803808</t>
  </si>
  <si>
    <t>66</t>
  </si>
  <si>
    <t>721173402</t>
  </si>
  <si>
    <t>Potrubí kanalizační z PVC SN 4 svodné DN 125</t>
  </si>
  <si>
    <t>-1372649493</t>
  </si>
  <si>
    <t>67</t>
  </si>
  <si>
    <t>721173403</t>
  </si>
  <si>
    <t>Potrubí kanalizační z PVC SN 4 svodné DN 160</t>
  </si>
  <si>
    <t>1544791176</t>
  </si>
  <si>
    <t>68</t>
  </si>
  <si>
    <t>721173706</t>
  </si>
  <si>
    <t>Potrubí kanalizační z PE odpadní DN 100</t>
  </si>
  <si>
    <t>1601945963</t>
  </si>
  <si>
    <t>69</t>
  </si>
  <si>
    <t>721290111</t>
  </si>
  <si>
    <t>Zkouška těsnosti potrubí kanalizace vodou do DN 125</t>
  </si>
  <si>
    <t>-1987912895</t>
  </si>
  <si>
    <t>31,6+37,2+21,7</t>
  </si>
  <si>
    <t>70</t>
  </si>
  <si>
    <t>721290112</t>
  </si>
  <si>
    <t>Zkouška těsnosti potrubí kanalizace vodou do DN 200</t>
  </si>
  <si>
    <t>736185236</t>
  </si>
  <si>
    <t>71</t>
  </si>
  <si>
    <t>998721102</t>
  </si>
  <si>
    <t>Přesun hmot tonážní pro vnitřní kanalizace v objektech v do 12 m</t>
  </si>
  <si>
    <t>-592653635</t>
  </si>
  <si>
    <t>741</t>
  </si>
  <si>
    <t>Elektroinstalace - silnoproud</t>
  </si>
  <si>
    <t>72</t>
  </si>
  <si>
    <t>741410021</t>
  </si>
  <si>
    <t>Montáž vodič uzemňovací pásek průřezu do 120 mm2 v městské zástavbě v zemi</t>
  </si>
  <si>
    <t>-1984045840</t>
  </si>
  <si>
    <t>2*20,77+2*11,77</t>
  </si>
  <si>
    <t>73</t>
  </si>
  <si>
    <t>35442064</t>
  </si>
  <si>
    <t>pás zemnící 20x3mm FeZn</t>
  </si>
  <si>
    <t>-1797667186</t>
  </si>
  <si>
    <t>1b - Vrchní stavba</t>
  </si>
  <si>
    <t xml:space="preserve">    9 - Ostatní konstrukce a práce, bourání</t>
  </si>
  <si>
    <t xml:space="preserve">    714 - Akustická a protiotřesová opatření</t>
  </si>
  <si>
    <t xml:space="preserve">    725 - Zdravotechnika - zařizovací předměty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</si>
  <si>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</si>
  <si>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</si>
  <si>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</si>
  <si>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</si>
  <si>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</si>
  <si>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</si>
  <si>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</si>
  <si>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</si>
  <si>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</si>
  <si>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</si>
  <si>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</si>
  <si>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786 - Dokončovací práce </t>
  </si>
  <si>
    <t>621142001</t>
  </si>
  <si>
    <t>Potažení vnějších podhledů sklovláknitým pletivem vtlačeným do tenkovrstvé hmoty</t>
  </si>
  <si>
    <t>-738441979</t>
  </si>
  <si>
    <t>"otvory - ostění+nadpraží"</t>
  </si>
  <si>
    <t>0,1*(2,655+1,36*2)*5+0,1*(1,005+1,16*2)+0,1*(1,005+2*1,36)+0,1*(0,655+1,36*2)*3</t>
  </si>
  <si>
    <t>0,1*(2,005+1,36*2)+0,1*(2,005+0,63*2)*2+0,1*(1,005+2,245*2)*2+0,1*(0,905+2,245*2)+0,1*(1,055+2,245*2)+0,1*(2,005+2,245*2)</t>
  </si>
  <si>
    <t>621531032</t>
  </si>
  <si>
    <t>Tenkovrstvá silikonová zrnitá omítka zrnitost 3,0 mm vnějších podhledů</t>
  </si>
  <si>
    <t>-1359734811</t>
  </si>
  <si>
    <t>622143001</t>
  </si>
  <si>
    <t>Montáž omítkových plastových nebo pozinkovaných soklových profilů</t>
  </si>
  <si>
    <t>-1211782401</t>
  </si>
  <si>
    <t>2*21+2*11,434</t>
  </si>
  <si>
    <t>59051418</t>
  </si>
  <si>
    <t>profil zakládací Al tl 1,0mm pro ETICS pro izolant tl 110mm</t>
  </si>
  <si>
    <t>-1324170864</t>
  </si>
  <si>
    <t>622143004</t>
  </si>
  <si>
    <t>Montáž omítkových samolepících začišťovacích profilů pro spojení s okenním rámem</t>
  </si>
  <si>
    <t>1951871480</t>
  </si>
  <si>
    <t>(2,655*2+1,36*2)*5</t>
  </si>
  <si>
    <t>(1,005+2,245*2)*2</t>
  </si>
  <si>
    <t>(1,005*2+1,16*2)*1</t>
  </si>
  <si>
    <t>(1,005*2+1,36*2)</t>
  </si>
  <si>
    <t>(0,905+2,245*2)</t>
  </si>
  <si>
    <t>(1,055+2,245*2)</t>
  </si>
  <si>
    <t>(0,655*2+1,36*2)*3</t>
  </si>
  <si>
    <t>(2,005*2+1,36*2)</t>
  </si>
  <si>
    <t>(2,005+2,245*2)</t>
  </si>
  <si>
    <t>(2,005*2+0,63*2)*2</t>
  </si>
  <si>
    <t>(0,8+1,2*2)</t>
  </si>
  <si>
    <t>59051476</t>
  </si>
  <si>
    <t>profil začišťovací PVC 9mm s výztužnou tkaninou pro ostění ETICS</t>
  </si>
  <si>
    <t>109847957</t>
  </si>
  <si>
    <t>1,36*2*5+1,16*2+1,36*2+1,36*2*3+1,36*2+0,63*2*2+2*1,2</t>
  </si>
  <si>
    <t>2,245*2*2+2,245*2+2,245*2+2,245*2</t>
  </si>
  <si>
    <t>56,89*1,05 'Přepočtené koeficientem množství</t>
  </si>
  <si>
    <t>59051510</t>
  </si>
  <si>
    <t>profil začišťovací s okapnicí PVC s výztužnou tkaninou pro nadpraží ETICS</t>
  </si>
  <si>
    <t>756531813</t>
  </si>
  <si>
    <t>2,655*5+1,005*2+0,655*3+2,005*3</t>
  </si>
  <si>
    <t>1,005*2+0,905+1,055+2,005+0,8</t>
  </si>
  <si>
    <t>30,04*1,05 'Přepočtené koeficientem množství</t>
  </si>
  <si>
    <t>59051512</t>
  </si>
  <si>
    <t>profil začišťovací s okapnicí PVC s výztužnou tkaninou pro parapet ETICS</t>
  </si>
  <si>
    <t>1915638038</t>
  </si>
  <si>
    <t>23,265*1,05 'Přepočtené koeficientem množství</t>
  </si>
  <si>
    <t>622211001</t>
  </si>
  <si>
    <t>Montáž kontaktního zateplení vnějších stěn lepením a mechanickým kotvením polystyrénových desek tl do 40 mm</t>
  </si>
  <si>
    <t>-137208515</t>
  </si>
  <si>
    <t>"otvory"</t>
  </si>
  <si>
    <t>"nadpraží+parapet"</t>
  </si>
  <si>
    <t>2*0,1*(2,655*5+1,005*2+1,005*1+1,005*1+0,905*1+1,055*1+0,655*3+2,005*4+0,8)</t>
  </si>
  <si>
    <t>"špalety"</t>
  </si>
  <si>
    <t>0,1*(1,36*2*5+2,245*2*2+1,16*2+1,36*2+2,245*2+2,245*2+1,36*2*3+1,36*2+2,245*2+0,63*2*2+1,2*2)</t>
  </si>
  <si>
    <t>28375944</t>
  </si>
  <si>
    <t>deska EPS 100 fasádní λ=0,037 tl 40mm</t>
  </si>
  <si>
    <t>385896087</t>
  </si>
  <si>
    <t>11,697*1,02 'Přepočtené koeficientem množství</t>
  </si>
  <si>
    <t>622211021</t>
  </si>
  <si>
    <t>Montáž kontaktního zateplení vnějších stěn lepením a mechanickým kotvením polystyrénových desek tl do 120 mm</t>
  </si>
  <si>
    <t>-538203957</t>
  </si>
  <si>
    <t>3,22*21-(2,655*1,36*3+1,005*1,16+1,005*1,36+0,905*2,245)</t>
  </si>
  <si>
    <t>3,22*21-(2,655*1,36*2+2,005*0,63*2+2,005*2,245+2,005*1,36)</t>
  </si>
  <si>
    <t>3,22*12-(1,005*2,245*2)</t>
  </si>
  <si>
    <t>3,22*12-0,655*1,36*3-1,055*2,245</t>
  </si>
  <si>
    <t>6,8*3,45*2-0,8*1,2</t>
  </si>
  <si>
    <t>28375950</t>
  </si>
  <si>
    <t>deska EPS 100 fasádní λ=0,037 tl 100mm</t>
  </si>
  <si>
    <t>1823274710</t>
  </si>
  <si>
    <t>216,554*1,02 'Přepočtené koeficientem množství</t>
  </si>
  <si>
    <t>622531032</t>
  </si>
  <si>
    <t>Tenkovrstvá silikonová zrnitá omítka zrnitost 3,0 mm vnějších stěn</t>
  </si>
  <si>
    <t>-1194082819</t>
  </si>
  <si>
    <t>629991011</t>
  </si>
  <si>
    <t>Zakrytí výplní otvorů a svislých ploch fólií přilepenou lepící páskou</t>
  </si>
  <si>
    <t>949929603</t>
  </si>
  <si>
    <t>"okna"</t>
  </si>
  <si>
    <t>2,685*1,36*5+1,005*1,16+1,005*1,36+0,655*1,36*3+2,005*1,36+2,005*0,63*2</t>
  </si>
  <si>
    <t>"dveře"</t>
  </si>
  <si>
    <t>1,005*2,245*2+0,905*2,245+1,055*2,245+2,005*2,245</t>
  </si>
  <si>
    <t>0,8*1,2</t>
  </si>
  <si>
    <t>632441223</t>
  </si>
  <si>
    <t>Potěr anhydritový samonivelační litý C30 tl do 40 mm</t>
  </si>
  <si>
    <t>-464534131</t>
  </si>
  <si>
    <t>634111114</t>
  </si>
  <si>
    <t>Obvodová dilatace pružnou těsnicí páskou mezi stěnou a mazaninou nebo potěremv 100 mm</t>
  </si>
  <si>
    <t>1293314861</t>
  </si>
  <si>
    <t>"zádveří 101"2*3,45+2*2,753</t>
  </si>
  <si>
    <t>"kancelář a šatna učitelů102"2*3,45+2*3,142</t>
  </si>
  <si>
    <t>"šatna pro 25 dětí 103"2*5,15+2*3</t>
  </si>
  <si>
    <t>"koupelna pro 25 dětí"2*5,15+2*2,55</t>
  </si>
  <si>
    <t>"chodba 105"2*1,4+2*4,292</t>
  </si>
  <si>
    <t>"technická místnost 106"2*3,204+2*1,6</t>
  </si>
  <si>
    <t>"WC pro učitele 107"2*1,612+2*1</t>
  </si>
  <si>
    <t>"učebna pro 25 dětí 108"11,434*2+10,92*2</t>
  </si>
  <si>
    <t>"sklad hraček 109"2*2,503+2*1,386</t>
  </si>
  <si>
    <t>"sklad lehátek 110"2*2,503+2*1,386</t>
  </si>
  <si>
    <t>"venkovní WC pro děti 111"1,4*2+1,152*2</t>
  </si>
  <si>
    <t>"kuchyně 112"4,548*2+4,292*2</t>
  </si>
  <si>
    <t>"chodba 2 113" 2*1,2+2*4,838</t>
  </si>
  <si>
    <t>"šatna kuchaře 114"2*1,612+2*1,74</t>
  </si>
  <si>
    <t>"koupelna kuchaře 115"2*1,4+2*1,74</t>
  </si>
  <si>
    <t>"sklad zeleniny a brambor 116"1,258*2+3,204*2</t>
  </si>
  <si>
    <t>"sklad potravin 117"2*1,4+2*3,542</t>
  </si>
  <si>
    <t>644941112</t>
  </si>
  <si>
    <t>Osazování ventilačních mřížek velikosti do 300 x 300 mm</t>
  </si>
  <si>
    <t>-176034424</t>
  </si>
  <si>
    <t>55341413</t>
  </si>
  <si>
    <t>průvětrník mřížový s klapkami 300x300mm</t>
  </si>
  <si>
    <t>293444818</t>
  </si>
  <si>
    <t>55341426</t>
  </si>
  <si>
    <t>mřížka větrací nerezová se síťovinou 200x200mm</t>
  </si>
  <si>
    <t>-674493268</t>
  </si>
  <si>
    <t>0,952380952380952*1,05 'Přepočtené koeficientem množství</t>
  </si>
  <si>
    <t>644941121</t>
  </si>
  <si>
    <t>Montáž průchodky k větrací mřížce se zhotovením otvoru v tepelné izolaci</t>
  </si>
  <si>
    <t>173725359</t>
  </si>
  <si>
    <t>28377615</t>
  </si>
  <si>
    <t>tvarovka průchodka nopové fólie 200</t>
  </si>
  <si>
    <t>-1419671842</t>
  </si>
  <si>
    <t>Ostatní konstrukce a práce, bourání</t>
  </si>
  <si>
    <t>786111M002</t>
  </si>
  <si>
    <t>Informační systém - tabulky,označení dle vyhlášek PO+ OZP</t>
  </si>
  <si>
    <t>-549388783</t>
  </si>
  <si>
    <t>941111121</t>
  </si>
  <si>
    <t>Montáž lešení řadového trubkového lehkého s podlahami zatížení do 200 kg/m2 š do 1,2 m v do 10 m</t>
  </si>
  <si>
    <t>-1624413778</t>
  </si>
  <si>
    <t>24*4*2</t>
  </si>
  <si>
    <t>12*4*2+6*7/2*4</t>
  </si>
  <si>
    <t>941111221</t>
  </si>
  <si>
    <t>Příplatek k lešení řadovému trubkovému lehkému s podlahami š 1,2 m v 10 m za první a ZKD den použití</t>
  </si>
  <si>
    <t>-1038005048</t>
  </si>
  <si>
    <t>372*60</t>
  </si>
  <si>
    <t>941111821</t>
  </si>
  <si>
    <t>Demontáž lešení řadového trubkového lehkého s podlahami zatížení do 200 kg/m2 š do 1,2 m v do 10 m</t>
  </si>
  <si>
    <t>143026999</t>
  </si>
  <si>
    <t>949101111</t>
  </si>
  <si>
    <t>Lešení pomocné pro objekty pozemních staveb s lešeňovou podlahou v do 1,9 m zatížení do 150 kg/m2</t>
  </si>
  <si>
    <t>372147469</t>
  </si>
  <si>
    <t>210,49+1,7*6,322</t>
  </si>
  <si>
    <t>952901111</t>
  </si>
  <si>
    <t>Vyčištění budov bytové a občanské výstavby při výšce podlaží do 4 m</t>
  </si>
  <si>
    <t>414792841</t>
  </si>
  <si>
    <t>953943211</t>
  </si>
  <si>
    <t>Osazování hasicího přístroje</t>
  </si>
  <si>
    <t>1125057095</t>
  </si>
  <si>
    <t>44932111</t>
  </si>
  <si>
    <t>přístroj hasicí ruční práškový PG 2 LE</t>
  </si>
  <si>
    <t>-1870497530</t>
  </si>
  <si>
    <t>711111051</t>
  </si>
  <si>
    <t>Provedení izolace proti zemní vlhkosti vodorovné za studena 2x nátěr tekutou elastickou hydroizolací</t>
  </si>
  <si>
    <t>937218645</t>
  </si>
  <si>
    <t>"m.č.104"13,13</t>
  </si>
  <si>
    <t>"m.č.107"1,61</t>
  </si>
  <si>
    <t>"m.č.111"1,61</t>
  </si>
  <si>
    <t>"m.č.115"2,85</t>
  </si>
  <si>
    <t>"m.č.106"5,13</t>
  </si>
  <si>
    <t>"m,č.116"4,03</t>
  </si>
  <si>
    <t>"m.č.112"17,46</t>
  </si>
  <si>
    <t>24551040</t>
  </si>
  <si>
    <t>stěrka hydroizolační dvousložková cemento-polymerová pod dlažbu</t>
  </si>
  <si>
    <t>-1315431807</t>
  </si>
  <si>
    <t>45,82*1,5 'Přepočtené koeficientem množství</t>
  </si>
  <si>
    <t>711112051</t>
  </si>
  <si>
    <t>Provedení izolace proti zemní vlhkosti svislé za studena 2x nátěr tekutou elastickou hydroizolací</t>
  </si>
  <si>
    <t>1205628253</t>
  </si>
  <si>
    <t>"m.č.104"1,6*(2*5,15+2*2,55)-1,6*(0,9+0,8)-0,7*0,9</t>
  </si>
  <si>
    <t>"m.č.106"1,6*(2*3,204+2*1,6)-1,6*0,7</t>
  </si>
  <si>
    <t>"m.č.107"1,6*(2*1,612+2*1)-1,6*0,7</t>
  </si>
  <si>
    <t>"m.č.111"1,6*(2*1,152+2*1,4)-1,6*0,905</t>
  </si>
  <si>
    <t>"m.č.112"1,6*(4,548*2+4,292*2)-1,6*0,8*2-0,44*1,005*2</t>
  </si>
  <si>
    <t>"m.č.116"1,6*(2*3,204+2*1,258)-0,7*1,6</t>
  </si>
  <si>
    <t>-1192860808</t>
  </si>
  <si>
    <t>-761460214</t>
  </si>
  <si>
    <t>713111111</t>
  </si>
  <si>
    <t>Montáž izolace tepelné vrchem stropů volně kladenými rohožemi, pásy, dílci, deskami</t>
  </si>
  <si>
    <t>-157395436</t>
  </si>
  <si>
    <t>21*12*2</t>
  </si>
  <si>
    <t>63148107</t>
  </si>
  <si>
    <t>deska tepelně izolační minerální univerzální λ=0,038-0,039 tl 160mm</t>
  </si>
  <si>
    <t>1649828723</t>
  </si>
  <si>
    <t>504*1,02 'Přepočtené koeficientem množství</t>
  </si>
  <si>
    <t>713121111</t>
  </si>
  <si>
    <t>Montáž izolace tepelné podlah volně kladenými rohožemi, pásy, dílci, deskami 1 vrstva</t>
  </si>
  <si>
    <t>1044566574</t>
  </si>
  <si>
    <t>"zádveří 101" 9,81</t>
  </si>
  <si>
    <t>"kancelář a šatna učitelů 102" 10,84</t>
  </si>
  <si>
    <t>"šatna pro 25 dětí 103" 15,45</t>
  </si>
  <si>
    <t>"koupelna pro 25 dětí 104" 13,13</t>
  </si>
  <si>
    <t>"Chodba 105" 6,01</t>
  </si>
  <si>
    <t>"technická místnost 106" 5,13</t>
  </si>
  <si>
    <t>"WC pro učitele 107" 1,61</t>
  </si>
  <si>
    <t>"učebna pro 25 dětí 108" 102,18</t>
  </si>
  <si>
    <t>"sklad hraček 109" 3,46</t>
  </si>
  <si>
    <t>"sklad lehátek 110" 3,46</t>
  </si>
  <si>
    <t>"venkovní WC pro děti 111" 1,61</t>
  </si>
  <si>
    <t>"kuchyně 112" 17,46</t>
  </si>
  <si>
    <t>"chodba 2 113"5,86</t>
  </si>
  <si>
    <t>"šatna kuchaře 114"2,47</t>
  </si>
  <si>
    <t>"koupelna kuhaře 115" 2,85</t>
  </si>
  <si>
    <t>"sklad zeleniny a brambor 116"4,03</t>
  </si>
  <si>
    <t>"sklad potravin 117"5,13</t>
  </si>
  <si>
    <t>28375910</t>
  </si>
  <si>
    <t>deska EPS 150 do plochých střech a podlah λ=0,035 tl 60mm</t>
  </si>
  <si>
    <t>1873254869</t>
  </si>
  <si>
    <t>210,49*1,02 'Přepočtené koeficientem množství</t>
  </si>
  <si>
    <t>713191133</t>
  </si>
  <si>
    <t>Montáž izolace tepelné podlah, stropů vrchem nebo střech překrytí fólií s přelepeným spojem</t>
  </si>
  <si>
    <t>1608096923</t>
  </si>
  <si>
    <t>"přízemí" 210,49</t>
  </si>
  <si>
    <t>"strop"21*12</t>
  </si>
  <si>
    <t>28329274</t>
  </si>
  <si>
    <t>fólie PE vyztužená pro parotěsnou vrstvu (reakce na oheň - třída E) 110g/m2</t>
  </si>
  <si>
    <t>-1965071360</t>
  </si>
  <si>
    <t>462,49*1,1 'Přepočtené koeficientem množství</t>
  </si>
  <si>
    <t>360023027</t>
  </si>
  <si>
    <t>714</t>
  </si>
  <si>
    <t>Akustická a protiotřesová opatření</t>
  </si>
  <si>
    <t>714121013</t>
  </si>
  <si>
    <t>Montáž podstropních panelů s rozšířenou zvukovou pohltivostí zavěšených na skrytý rošt</t>
  </si>
  <si>
    <t>716345347</t>
  </si>
  <si>
    <t>"m.č.108"102,18</t>
  </si>
  <si>
    <t>590360M001</t>
  </si>
  <si>
    <t>širokopásmový SDK podhled s děrováním a zhora nakašírovanou černou textílií , bílá , 600x600x20mm</t>
  </si>
  <si>
    <t>-135978688</t>
  </si>
  <si>
    <t>102,18</t>
  </si>
  <si>
    <t>"odpočet bílého SDK"</t>
  </si>
  <si>
    <t>-(0,2*10,92*2+0,2*11,434+6*0,2*2)</t>
  </si>
  <si>
    <t>93,125*1,05 'Přepočtené koeficientem množství</t>
  </si>
  <si>
    <t>59030021</t>
  </si>
  <si>
    <t>deska SDK A tl 12,5mm</t>
  </si>
  <si>
    <t>-22356407</t>
  </si>
  <si>
    <t>(0,2*10,92*2+0,2*11,434+6*0,2*2)</t>
  </si>
  <si>
    <t>714121041</t>
  </si>
  <si>
    <t>Montáž napojení podhledu z akustických panelů obvodovou lištou na stěnu</t>
  </si>
  <si>
    <t>1093040671</t>
  </si>
  <si>
    <t>2*11,434+2*10,92</t>
  </si>
  <si>
    <t>59036253</t>
  </si>
  <si>
    <t>lišta obvodová rastru nosného pro kazetové minerální podhledy Pz lakovaná v 22mm dl 3m</t>
  </si>
  <si>
    <t>1821438074</t>
  </si>
  <si>
    <t>44,708*1,05 'Přepočtené koeficientem množství</t>
  </si>
  <si>
    <t>998714102</t>
  </si>
  <si>
    <t>Přesun hmot tonážní pro akustická a protiotřesová opatření v objektech v do 12 m</t>
  </si>
  <si>
    <t>397862254</t>
  </si>
  <si>
    <t>725</t>
  </si>
  <si>
    <t>Zdravotechnika - zařizovací předměty</t>
  </si>
  <si>
    <t>725291722</t>
  </si>
  <si>
    <t>Doplňky zařízení koupelen a záchodů smaltované madlo krakorcové sklopné dl 834 mm</t>
  </si>
  <si>
    <t>soubor</t>
  </si>
  <si>
    <t>1000738797</t>
  </si>
  <si>
    <t>762</t>
  </si>
  <si>
    <t>Konstrukce tesařské</t>
  </si>
  <si>
    <t>762342214</t>
  </si>
  <si>
    <t>Montáž laťování na střechách jednoduchých sklonu do 60° osové vzdálenosti do 360 mm</t>
  </si>
  <si>
    <t>2139923351</t>
  </si>
  <si>
    <t>60514101</t>
  </si>
  <si>
    <t>řezivo jehličnaté lať 10-25cm2</t>
  </si>
  <si>
    <t>-778141045</t>
  </si>
  <si>
    <t>25*21*2*0,04*0,06</t>
  </si>
  <si>
    <t>2,52*1,2 'Přepočtené koeficientem množství</t>
  </si>
  <si>
    <t>762342441</t>
  </si>
  <si>
    <t>Montáž lišt trojúhelníkových nebo kontralatí na střechách sklonu do 60°</t>
  </si>
  <si>
    <t>850914232</t>
  </si>
  <si>
    <t>22*7,54*2</t>
  </si>
  <si>
    <t>2146954443</t>
  </si>
  <si>
    <t>331,76*0,04*0,06</t>
  </si>
  <si>
    <t>0,796*1,2 'Přepočtené koeficientem množství</t>
  </si>
  <si>
    <t>762395000</t>
  </si>
  <si>
    <t>Spojovací prostředky krovů, bednění, laťování, nadstřešních konstrukcí</t>
  </si>
  <si>
    <t>-728155762</t>
  </si>
  <si>
    <t>3,024+0,955</t>
  </si>
  <si>
    <t>998762102</t>
  </si>
  <si>
    <t>Přesun hmot tonážní pro kce tesařské v objektech v do 12 m</t>
  </si>
  <si>
    <t>1570562216</t>
  </si>
  <si>
    <t>763</t>
  </si>
  <si>
    <t>Konstrukce suché výstavby</t>
  </si>
  <si>
    <t>763111771</t>
  </si>
  <si>
    <t>Příplatek k SDK příčce za rovinnost kvality Q3</t>
  </si>
  <si>
    <t>796151627</t>
  </si>
  <si>
    <t>"m.č.101"2,95*(2*3,45+2*2,844)-(0,8*2,1*2+0,9*2,1+2,005*2,245)</t>
  </si>
  <si>
    <t>"m.č.102"2,95*(2*3,45+2*3,142)-(2,005*1,36+0,8*2,1)</t>
  </si>
  <si>
    <t>"m.č.103"2,95*(2*3+2*5,15)-(2,005*0,63+0,8*2,1*2+1*2,1)</t>
  </si>
  <si>
    <t>"m.č.104"2,95*(2*2,55+2*5,15)-(2,005*0,63+0,9*1,1+0,9*2,1+0,8*2,1)</t>
  </si>
  <si>
    <t>"m.č.105"2,95*(2*4,292+2*1,4)-(0,9*2,1*2+1*2,1+0,7*2,1*2)</t>
  </si>
  <si>
    <t>"m.č.106"2,95*(2*3,204+2*1,6)-0,7*2,1</t>
  </si>
  <si>
    <t>"m.č.107"2,95*(2*1+2*1,612)-0,7*2,1</t>
  </si>
  <si>
    <t>"m.č.108"2,95*(2*10,92+2*11,434+2*0,7+0,192)-(2,655*1,36*5+1,005*2,245*2+0,8*2,1*2+0,9*2,1*2+0,8*2,1+0,9*1,1)</t>
  </si>
  <si>
    <t>"m.č.109"2,95*(2*2,503+2*1,382)-0,8*2,1</t>
  </si>
  <si>
    <t>"m.č.110"2,95*(2*2,503+2*1,382)-0,8*2,1</t>
  </si>
  <si>
    <t>"m.č.111"2,95*(2*1,4+2*1,152)-0,905*2,245</t>
  </si>
  <si>
    <t>"m.č.112"2,95*(2*4,548+2*4,292)-(1,005*1,16+1,005*1,36+0,8*2,1*2)</t>
  </si>
  <si>
    <t>"m.č.113"2,95*(2*1,2+2*4,886)-(0,8*2,1+0,7*2,1*3+1,055*2,245)</t>
  </si>
  <si>
    <t>"m.č.114"2,95*(2*1,612+2*1,74)-(0,7*2,1*2+0,655*1,36)</t>
  </si>
  <si>
    <t>"m.č.115"2,95*(2*1,4+2*1,74)-(0,655*1,36+0,7*2,1)</t>
  </si>
  <si>
    <t>"m.č.116"2,95*(2*1,258+2*3,204)-(0,7*2,1)</t>
  </si>
  <si>
    <t>"m.č.117"2,95*(2*1,4+2*3,542)-(0,7*2,1+0,655*1,36)</t>
  </si>
  <si>
    <t>763111R001</t>
  </si>
  <si>
    <t>Úprava obvodového stěnového panelu pro montáž předokenní el.rolety D+M</t>
  </si>
  <si>
    <t>1597525508</t>
  </si>
  <si>
    <t>763131431</t>
  </si>
  <si>
    <t>SDK podhled deska 1xDF 12,5 bez izolace dvouvrstvá spodní kce profil CD+UD REI do 90</t>
  </si>
  <si>
    <t>-1760987028</t>
  </si>
  <si>
    <t>"m.č.114"2,47</t>
  </si>
  <si>
    <t>763131441</t>
  </si>
  <si>
    <t>SDK podhled desky 2xDF 12,5 bez izolace dvouvrstvá spodní kce profil CD+UD REI 120</t>
  </si>
  <si>
    <t>999848874</t>
  </si>
  <si>
    <t>763131451</t>
  </si>
  <si>
    <t>SDK podhled deska 1xH2 12,5 bez izolace  na dřevěný rošt</t>
  </si>
  <si>
    <t>-294191820</t>
  </si>
  <si>
    <t>13,13+1,61+1,61+17,46+2,85+4,03+5,13</t>
  </si>
  <si>
    <t>7631314R001</t>
  </si>
  <si>
    <t>SDK podhled deska 1xDF 12,5 bez izolace   REI do 90 na dřevěný rošt</t>
  </si>
  <si>
    <t>1411500695</t>
  </si>
  <si>
    <t>9,81+10,84+15,45+6,01+5,13+102,18+3,46+3,46+5,86+2,47</t>
  </si>
  <si>
    <t>763131751</t>
  </si>
  <si>
    <t>Montáž parotěsné zábrany do SDK podhledu</t>
  </si>
  <si>
    <t>-1740610954</t>
  </si>
  <si>
    <t>51567618</t>
  </si>
  <si>
    <t>210,49*1,1 'Přepočtené koeficientem množství</t>
  </si>
  <si>
    <t>763131771</t>
  </si>
  <si>
    <t>Příplatek k SDK podhledu za rovinnost kvality Q3</t>
  </si>
  <si>
    <t>-1186376338</t>
  </si>
  <si>
    <t>210,49-102,18</t>
  </si>
  <si>
    <t>763164535</t>
  </si>
  <si>
    <t>SDK obklad kcí tvaru L š do 0,8 m desky 1xDF 12,5</t>
  </si>
  <si>
    <t>-387327099</t>
  </si>
  <si>
    <t>"zákryt VZT m.č.115+116"2,3</t>
  </si>
  <si>
    <t>"odvětrání ze 107- zákryt v m.č.116"1,6</t>
  </si>
  <si>
    <t>763164655</t>
  </si>
  <si>
    <t>SDK obklad kcí tvaru U š přes 1,2 m desky 1xDF 12,5</t>
  </si>
  <si>
    <t>-1898563057</t>
  </si>
  <si>
    <t>6*(2*0,55+0,24)</t>
  </si>
  <si>
    <t>763711221</t>
  </si>
  <si>
    <t>Montáž dřevostaveb stěn a příček z panelů výšky do 10 m tl do 240 mm plochy do 3 m2</t>
  </si>
  <si>
    <t>-272217511</t>
  </si>
  <si>
    <t>3,24*(0,144+1,382+0,144+2,55+0,192+3+0,283+2,753+0,144+3,142)-(0,9*2,1+0,9*1,1+1*2,1+0,9*2,1)</t>
  </si>
  <si>
    <t>3,24*5,15-0,8*2,1</t>
  </si>
  <si>
    <t>3,24*3,45-0,8*2,1</t>
  </si>
  <si>
    <t>3,24*(2,744+0,192)-0,8*2,1</t>
  </si>
  <si>
    <t>3,24*(1,1+0,144)</t>
  </si>
  <si>
    <t>3,24*6,092-(0,9*2,1+0,8*2,1)</t>
  </si>
  <si>
    <t>3,24*0,7</t>
  </si>
  <si>
    <t>763M001</t>
  </si>
  <si>
    <t xml:space="preserve">dodání stěnové panelu tl. 192 s dřevěným rámem tl.140 mm </t>
  </si>
  <si>
    <t>-595981916</t>
  </si>
  <si>
    <t>-1472896412</t>
  </si>
  <si>
    <t>3,24*5,15-(0,8*2,1*2)</t>
  </si>
  <si>
    <t>3,24*1,382</t>
  </si>
  <si>
    <t>3,24*5,15</t>
  </si>
  <si>
    <t>3,24*3,204*3-0,7*2,1</t>
  </si>
  <si>
    <t>3,24*1,74-0,7*2,1</t>
  </si>
  <si>
    <t>3,24*4,886-0,7*2,1</t>
  </si>
  <si>
    <t>3,24*4,886-0,7*2,1*2</t>
  </si>
  <si>
    <t>3,24*1,4</t>
  </si>
  <si>
    <t>3,24*1,612</t>
  </si>
  <si>
    <t>3,24*1,144-0,7*2,1</t>
  </si>
  <si>
    <t>3,24*3,148</t>
  </si>
  <si>
    <t>763M002</t>
  </si>
  <si>
    <t>dodání středního stěnového panelu tl.144 s  dřevěným rámem tl.92 mm</t>
  </si>
  <si>
    <t>-1589713717</t>
  </si>
  <si>
    <t>127,277</t>
  </si>
  <si>
    <t>763711231</t>
  </si>
  <si>
    <t>Montáž dřevostaveb stěn a příček z panelů výšky do 10 m tl do 350 mm plochy do 3 m2</t>
  </si>
  <si>
    <t>979087923</t>
  </si>
  <si>
    <t>"obvodové stěny"</t>
  </si>
  <si>
    <t>3,24*11,434-(1,005*2,245*2)</t>
  </si>
  <si>
    <t>3,24*9,734-(0,655*1,36*3+1,055*2,245)</t>
  </si>
  <si>
    <t>3,24*21-(2,655*1,36*3+1,005*1,16+1,005*1,36+0,95*2,245)</t>
  </si>
  <si>
    <t>3,24*21-(2,655*1,36*2+2,005*0,63+2,005*0,63+2,005*2,245+2,005*1,36)</t>
  </si>
  <si>
    <t>3,24*(1,7+0,283)</t>
  </si>
  <si>
    <t>6,8*3,43/2*4</t>
  </si>
  <si>
    <t>763M003</t>
  </si>
  <si>
    <t>dodání stěnového panelu celkové tl. 283 mm(tl.vč.zateplení) s dřevěným rámem tl.140 mm</t>
  </si>
  <si>
    <t>1194999291</t>
  </si>
  <si>
    <t>763712212</t>
  </si>
  <si>
    <t>Montáž dřevostaveb sloupů plnostěnných, paždíků a zavětrovacích prvků průřezové plochy do 500 cm2</t>
  </si>
  <si>
    <t>330176103</t>
  </si>
  <si>
    <t>"sloupky vstup"2*3,1</t>
  </si>
  <si>
    <t>61223210</t>
  </si>
  <si>
    <t>hranol konstrukční BSH vrstvený lepený pohledový</t>
  </si>
  <si>
    <t>520737883</t>
  </si>
  <si>
    <t>"sloupky vstup"2*3,1*0,14*0,14</t>
  </si>
  <si>
    <t>0,122*1,2 'Přepočtené koeficientem množství</t>
  </si>
  <si>
    <t>74</t>
  </si>
  <si>
    <t>763732115</t>
  </si>
  <si>
    <t>Montáž střešní konstrukce v do 10 m z příhradových vazníků konstrukční délky do 15 m</t>
  </si>
  <si>
    <t>-1438521252</t>
  </si>
  <si>
    <t>22*13,6</t>
  </si>
  <si>
    <t>22*2*7,75</t>
  </si>
  <si>
    <t>22*2*2,66</t>
  </si>
  <si>
    <t>22*4*2</t>
  </si>
  <si>
    <t>22*2*2</t>
  </si>
  <si>
    <t>22*3,75*2</t>
  </si>
  <si>
    <t>22*3</t>
  </si>
  <si>
    <t>75</t>
  </si>
  <si>
    <t>60512202</t>
  </si>
  <si>
    <t>příhradový vazník sedlový sušený neimpregnovaný dl do 15m</t>
  </si>
  <si>
    <t>983993849</t>
  </si>
  <si>
    <t>76</t>
  </si>
  <si>
    <t>763782213</t>
  </si>
  <si>
    <t>Montáž dřevostaveb stropní konstrukce v do 10 m z nosníků plnostěnných průřezové plochy do 500 cm2</t>
  </si>
  <si>
    <t>-1895551139</t>
  </si>
  <si>
    <t>"vstup"6,332+1,443</t>
  </si>
  <si>
    <t>"učebna"6</t>
  </si>
  <si>
    <t>77</t>
  </si>
  <si>
    <t>61223110</t>
  </si>
  <si>
    <t>hranol konstrukční BSH vrstvený lepený nepohledový</t>
  </si>
  <si>
    <t>1792579306</t>
  </si>
  <si>
    <t>"učebna"6,0*0,2*0,55</t>
  </si>
  <si>
    <t>0,66*1,2 'Přepočtené koeficientem množství</t>
  </si>
  <si>
    <t>78</t>
  </si>
  <si>
    <t>-1900575756</t>
  </si>
  <si>
    <t>"vstup"(6,332+1,443)*0,14*0,5</t>
  </si>
  <si>
    <t>0,544*1,2 'Přepočtené koeficientem množství</t>
  </si>
  <si>
    <t>79</t>
  </si>
  <si>
    <t>998763101</t>
  </si>
  <si>
    <t>Přesun hmot tonážní pro dřevostavby v objektech v do 12 m</t>
  </si>
  <si>
    <t>997048660</t>
  </si>
  <si>
    <t>764</t>
  </si>
  <si>
    <t>Konstrukce klempířské</t>
  </si>
  <si>
    <t>80</t>
  </si>
  <si>
    <t>764101151</t>
  </si>
  <si>
    <t>Montáž krytiny střechy rovné ze šablon do 4 ks/m2 do 30°</t>
  </si>
  <si>
    <t>-1083986993</t>
  </si>
  <si>
    <t>81</t>
  </si>
  <si>
    <t>55351080</t>
  </si>
  <si>
    <t>tašky falcované Al s barevným povrchem včetně spojovacího materiálu do 4ks/m2</t>
  </si>
  <si>
    <t>2031459907</t>
  </si>
  <si>
    <t>316,68*1,02 'Přepočtené koeficientem množství</t>
  </si>
  <si>
    <t>82</t>
  </si>
  <si>
    <t>764201106</t>
  </si>
  <si>
    <t>Montáž oplechování větraného hřebene s větrací mřížkou</t>
  </si>
  <si>
    <t>569059815</t>
  </si>
  <si>
    <t>83</t>
  </si>
  <si>
    <t>55350290</t>
  </si>
  <si>
    <t>pás větrací hřebene a nároží š 310mm</t>
  </si>
  <si>
    <t>721775104</t>
  </si>
  <si>
    <t>84</t>
  </si>
  <si>
    <t>55350003</t>
  </si>
  <si>
    <t>hřebenáč profilovaný Pz plech s povrchovou úpravou dl do 2000mm</t>
  </si>
  <si>
    <t>1898599498</t>
  </si>
  <si>
    <t>85</t>
  </si>
  <si>
    <t>55350189</t>
  </si>
  <si>
    <t>čelo hřebenáče perforované univerzální profilovaný pozinkovaný plech s barevnou polyesterovou úpravou perforované</t>
  </si>
  <si>
    <t>414457255</t>
  </si>
  <si>
    <t>86</t>
  </si>
  <si>
    <t>764202105</t>
  </si>
  <si>
    <t>Montáž oplechování štítu závětrnou lištou</t>
  </si>
  <si>
    <t>903612257</t>
  </si>
  <si>
    <t>7,54*4</t>
  </si>
  <si>
    <t>87</t>
  </si>
  <si>
    <t>553M001</t>
  </si>
  <si>
    <t>Štítové lemování</t>
  </si>
  <si>
    <t>ks</t>
  </si>
  <si>
    <t>1586448011</t>
  </si>
  <si>
    <t>30,16/2</t>
  </si>
  <si>
    <t>88</t>
  </si>
  <si>
    <t>764202155</t>
  </si>
  <si>
    <t>Montáž oplechování oblé okapové hrany</t>
  </si>
  <si>
    <t>1955097782</t>
  </si>
  <si>
    <t>2*21</t>
  </si>
  <si>
    <t>89</t>
  </si>
  <si>
    <t>553M002</t>
  </si>
  <si>
    <t>Oblé okap. lemování</t>
  </si>
  <si>
    <t>435245715</t>
  </si>
  <si>
    <t>42,000/2</t>
  </si>
  <si>
    <t>90</t>
  </si>
  <si>
    <t>764203155</t>
  </si>
  <si>
    <t>Montáž sněhového zachytávače pro krytiny průběžného jednotrubkového</t>
  </si>
  <si>
    <t>-1120868520</t>
  </si>
  <si>
    <t>91</t>
  </si>
  <si>
    <t>55344641</t>
  </si>
  <si>
    <t>zachytávač sněhový pro profilované falcované pásy D 22-35mm Pz</t>
  </si>
  <si>
    <t>-595156305</t>
  </si>
  <si>
    <t>92</t>
  </si>
  <si>
    <t>55344649</t>
  </si>
  <si>
    <t>tyč do sněhového zachytávače D 25mm Pz</t>
  </si>
  <si>
    <t>-1295929076</t>
  </si>
  <si>
    <t>93</t>
  </si>
  <si>
    <t>764216601</t>
  </si>
  <si>
    <t>Oplechování rovných parapetů mechanicky kotvené z Pz s povrchovou úpravou rš 150 mm</t>
  </si>
  <si>
    <t>989139096</t>
  </si>
  <si>
    <t>2,685*5</t>
  </si>
  <si>
    <t>1,005*2</t>
  </si>
  <si>
    <t>0,655*3</t>
  </si>
  <si>
    <t>2,005*3</t>
  </si>
  <si>
    <t>0,8*1</t>
  </si>
  <si>
    <t>94</t>
  </si>
  <si>
    <t>764304112</t>
  </si>
  <si>
    <t>Montáž lemování střešních prostupů s krytinou skládanou nebo plechovou bez lišty</t>
  </si>
  <si>
    <t>-375441379</t>
  </si>
  <si>
    <t>95</t>
  </si>
  <si>
    <t>55350262</t>
  </si>
  <si>
    <t>tabule plechová z Pz tl 0,5mm s povrchovou úpravou</t>
  </si>
  <si>
    <t>-686383722</t>
  </si>
  <si>
    <t>4*0,5</t>
  </si>
  <si>
    <t>96</t>
  </si>
  <si>
    <t>55350118</t>
  </si>
  <si>
    <t>komínek odvětrávací pro profilované krytiny D 110mm</t>
  </si>
  <si>
    <t>-1730985169</t>
  </si>
  <si>
    <t>97</t>
  </si>
  <si>
    <t>55350113</t>
  </si>
  <si>
    <t>průchodka manžetová D 76-152mm</t>
  </si>
  <si>
    <t>720350945</t>
  </si>
  <si>
    <t>98</t>
  </si>
  <si>
    <t>764511602</t>
  </si>
  <si>
    <t>Žlab podokapní půlkruhový z Pz s povrchovou úpravou rš 330 mm</t>
  </si>
  <si>
    <t>2085026567</t>
  </si>
  <si>
    <t>99</t>
  </si>
  <si>
    <t>764511642</t>
  </si>
  <si>
    <t>Kotlík oválný (trychtýřový) pro podokapní žlaby z Pz s povrchovou úpravou 330/100 mm</t>
  </si>
  <si>
    <t>-1149116664</t>
  </si>
  <si>
    <t>100</t>
  </si>
  <si>
    <t>764518622</t>
  </si>
  <si>
    <t>Svody kruhové včetně objímek, kolen, odskoků z Pz s povrchovou úpravou průměru 100 mm</t>
  </si>
  <si>
    <t>-886931720</t>
  </si>
  <si>
    <t>4*3,8</t>
  </si>
  <si>
    <t>101</t>
  </si>
  <si>
    <t>998764102</t>
  </si>
  <si>
    <t>Přesun hmot tonážní pro konstrukce klempířské v objektech v do 12 m</t>
  </si>
  <si>
    <t>-994578582</t>
  </si>
  <si>
    <t>765</t>
  </si>
  <si>
    <t>Krytina skládaná</t>
  </si>
  <si>
    <t>102</t>
  </si>
  <si>
    <t>765191021</t>
  </si>
  <si>
    <t>Montáž pojistné hydroizolační nebo parotěsné fólie kladené ve sklonu přes 20° s lepenými spoji na krokve</t>
  </si>
  <si>
    <t>1692480174</t>
  </si>
  <si>
    <t>7,54*21*2</t>
  </si>
  <si>
    <t>103</t>
  </si>
  <si>
    <t>28329036</t>
  </si>
  <si>
    <t>fólie kontaktní difuzně propustná pro doplňkovou hydroizolační vrstvu, třívrstvá mikroporézní PP 150g/m2 s integrovanou samolepící páskou</t>
  </si>
  <si>
    <t>2059945572</t>
  </si>
  <si>
    <t>316,68*1,1 'Přepočtené koeficientem množství</t>
  </si>
  <si>
    <t>104</t>
  </si>
  <si>
    <t>765191031</t>
  </si>
  <si>
    <t>Lepení těsnících pásků pod kontralatě</t>
  </si>
  <si>
    <t>1205956928</t>
  </si>
  <si>
    <t>21*7,54*2</t>
  </si>
  <si>
    <t>105</t>
  </si>
  <si>
    <t>28329303</t>
  </si>
  <si>
    <t>páska těsnící jednostranně lepící butylkaučuková pod kontralatě š 50mm</t>
  </si>
  <si>
    <t>-1234391964</t>
  </si>
  <si>
    <t>106</t>
  </si>
  <si>
    <t>998765102</t>
  </si>
  <si>
    <t>Přesun hmot tonážní pro krytiny skládané v objektech v do 12 m</t>
  </si>
  <si>
    <t>-1651389101</t>
  </si>
  <si>
    <t>766</t>
  </si>
  <si>
    <t>Konstrukce truhlářské</t>
  </si>
  <si>
    <t>107</t>
  </si>
  <si>
    <t>766421212</t>
  </si>
  <si>
    <t>Montáž obložení podhledů jednoduchých palubkami z měkkého dřeva š do 80 mm</t>
  </si>
  <si>
    <t>-2052107570</t>
  </si>
  <si>
    <t>"přesah střechy" 2*21*(0,8+0,2)</t>
  </si>
  <si>
    <t>"podhled vstup"(1,443+0,14+0,117)*(6,065+0,14+0,167)</t>
  </si>
  <si>
    <t>108</t>
  </si>
  <si>
    <t>61191182</t>
  </si>
  <si>
    <t>palubky obkladové SM profil klasický 19x196mm A/B</t>
  </si>
  <si>
    <t>1382359187</t>
  </si>
  <si>
    <t>52,832*1,1 'Přepočtené koeficientem množství</t>
  </si>
  <si>
    <t>109</t>
  </si>
  <si>
    <t>208811327</t>
  </si>
  <si>
    <t>110</t>
  </si>
  <si>
    <t>766427112</t>
  </si>
  <si>
    <t>Montáž obložení podhledů podkladového roštu</t>
  </si>
  <si>
    <t>244592101</t>
  </si>
  <si>
    <t>"dřevěný rošt podhledu tl. 40 mm"210,49</t>
  </si>
  <si>
    <t>111</t>
  </si>
  <si>
    <t>60514112</t>
  </si>
  <si>
    <t>řezivo jehličnaté lať surová dl 4m</t>
  </si>
  <si>
    <t>1528175631</t>
  </si>
  <si>
    <t>210,490*3*0,06*0,04</t>
  </si>
  <si>
    <t>1,516*1,2 'Přepočtené koeficientem množství</t>
  </si>
  <si>
    <t>112</t>
  </si>
  <si>
    <t>766622125</t>
  </si>
  <si>
    <t>Montáž plastových oken plochy přes 1 m2 otevíravých výšky do 1,5 m s rámem do dřevěné kce</t>
  </si>
  <si>
    <t>-108220451</t>
  </si>
  <si>
    <t>5*2,655*1,36</t>
  </si>
  <si>
    <t>1*1,005*1,16</t>
  </si>
  <si>
    <t>1*1,005*1,36</t>
  </si>
  <si>
    <t>1*2,005*1,36</t>
  </si>
  <si>
    <t>2*2,005*0,63</t>
  </si>
  <si>
    <t>113</t>
  </si>
  <si>
    <t>766622215</t>
  </si>
  <si>
    <t>Montáž plastových oken plochy do 1 m2 otevíravých s rámem do dřevěné konstrukce</t>
  </si>
  <si>
    <t>-172821729</t>
  </si>
  <si>
    <t>3*0,655*1,36</t>
  </si>
  <si>
    <t>1,2*0,8</t>
  </si>
  <si>
    <t>114</t>
  </si>
  <si>
    <t>611305M001</t>
  </si>
  <si>
    <t>okno jednokřídlé  sklápěcí plast, barva bílá, rozm.655 x 1360 mm</t>
  </si>
  <si>
    <t>1807965788</t>
  </si>
  <si>
    <t>115</t>
  </si>
  <si>
    <t>611305M0011</t>
  </si>
  <si>
    <t>okno jednokřídlé  sklápěcí plast, barva bílá, rozm.655 x 1360 mm +mřížka proti hmyzu</t>
  </si>
  <si>
    <t>-1026669301</t>
  </si>
  <si>
    <t>116</t>
  </si>
  <si>
    <t>611305M0012</t>
  </si>
  <si>
    <t>okno jednokřídlé  otevíravé plast, barva bílá, rozm.800 x 1200</t>
  </si>
  <si>
    <t>1455133017</t>
  </si>
  <si>
    <t>117</t>
  </si>
  <si>
    <t>611305M005</t>
  </si>
  <si>
    <t>okno tříkřídlové otvíravé a sklápěcí rozm.2655 x 1360 mm,plast, barva bílá - atyp. výrobek</t>
  </si>
  <si>
    <t>1096929754</t>
  </si>
  <si>
    <t>118</t>
  </si>
  <si>
    <t>611305M006</t>
  </si>
  <si>
    <t>okno dvouíkřídlové otvíravé a sklápěcí rozm.2005 x 1360 mm,plast, barva bílá - atyp. výrobek</t>
  </si>
  <si>
    <t>724744928</t>
  </si>
  <si>
    <t>119</t>
  </si>
  <si>
    <t>611305M007</t>
  </si>
  <si>
    <t>okno jednokřídlé sklápěcí rozm. 2005x630  mm, plast barva bílá - atyp. výrobek</t>
  </si>
  <si>
    <t>1417970279</t>
  </si>
  <si>
    <t>120</t>
  </si>
  <si>
    <t>611305M008</t>
  </si>
  <si>
    <t>okno jednokřídlé otvíravé a sklápěcí rozm. 1005 x 1360  mm, plast, barva bílá-atyp. výrobek</t>
  </si>
  <si>
    <t>866327066</t>
  </si>
  <si>
    <t>121</t>
  </si>
  <si>
    <t>611305M009</t>
  </si>
  <si>
    <t>okno jednokřídlé otvíravé a sklápěcí rozm. 1005 x 1160  mm, plast, barva bílá-atyp. výrobek</t>
  </si>
  <si>
    <t>-167482175</t>
  </si>
  <si>
    <t>122</t>
  </si>
  <si>
    <t>611311M002</t>
  </si>
  <si>
    <t>Dodávka a montáž vnitřního okna rozm. 900 x 1100 mm - atyp. výrobek</t>
  </si>
  <si>
    <t>372522718</t>
  </si>
  <si>
    <t>123</t>
  </si>
  <si>
    <t>631001M001</t>
  </si>
  <si>
    <t>D+M plastových dveří do štítu roz, 80x120 cm</t>
  </si>
  <si>
    <t>-1878281743</t>
  </si>
  <si>
    <t>124</t>
  </si>
  <si>
    <t>766660171</t>
  </si>
  <si>
    <t>Montáž dveřních křídel otvíravých jednokřídlových š do 0,8 m do obložkové zárubně</t>
  </si>
  <si>
    <t>-1801847060</t>
  </si>
  <si>
    <t>125</t>
  </si>
  <si>
    <t>766660181</t>
  </si>
  <si>
    <t>Montáž dveřních křídel otvíravých jednokřídlových š do 0,8 m požárních do obložkové zárubně</t>
  </si>
  <si>
    <t>-873201561</t>
  </si>
  <si>
    <t>126</t>
  </si>
  <si>
    <t>766660182</t>
  </si>
  <si>
    <t>Montáž dveřních křídel otvíravých jednokřídlových š přes 0,8 m požárních do obložkové zárubně</t>
  </si>
  <si>
    <t>139132007</t>
  </si>
  <si>
    <t>127</t>
  </si>
  <si>
    <t>MSN.0027453.URS</t>
  </si>
  <si>
    <t>dveře interiérové jednokřídlé plné, voština, CPL  70 x 210</t>
  </si>
  <si>
    <t>479224770</t>
  </si>
  <si>
    <t>128</t>
  </si>
  <si>
    <t>MSN.0027454.URS</t>
  </si>
  <si>
    <t>dveře interiérové jednokřídlé plné, voština, CPL deluxe, 80x210</t>
  </si>
  <si>
    <t>1081473059</t>
  </si>
  <si>
    <t>129</t>
  </si>
  <si>
    <t>SLD.0011304.URS</t>
  </si>
  <si>
    <t>dveře vnitřní požárně odolné, CPL,odolnost EI (EW) 30 D3, 1křídlové 90 x 210 cm</t>
  </si>
  <si>
    <t>1520997354</t>
  </si>
  <si>
    <t>130</t>
  </si>
  <si>
    <t>SLD.0011303.URS</t>
  </si>
  <si>
    <t>dveře vnitřní požárně odolné, CPL,odolnost EI (EW) 30 D3, 1křídlové 80 x 210 cm</t>
  </si>
  <si>
    <t>-1138984413</t>
  </si>
  <si>
    <t>131</t>
  </si>
  <si>
    <t>766660351</t>
  </si>
  <si>
    <t>Montáž posuvných dveří jednokřídlových průchozí výšky do 2,5 m a šířky do 800 mm do pojezdu na stěnu</t>
  </si>
  <si>
    <t>988428520</t>
  </si>
  <si>
    <t>132</t>
  </si>
  <si>
    <t>61182351</t>
  </si>
  <si>
    <t>kování posuvné pro dveře posuvné na stěnu do garnyže pro š 60,70,80,90mm</t>
  </si>
  <si>
    <t>-1043440229</t>
  </si>
  <si>
    <t>133</t>
  </si>
  <si>
    <t>611823M001</t>
  </si>
  <si>
    <t>dveře  posuvné na stěnu  80/210 -   dveřní křídlo  CPL</t>
  </si>
  <si>
    <t>1009614589</t>
  </si>
  <si>
    <t>134</t>
  </si>
  <si>
    <t>766660352</t>
  </si>
  <si>
    <t>Montáž posuvných dveří jednokřídlových průchozí výšky do 2,5 m a šířky do 1200 mm do pojezdu na stěnu</t>
  </si>
  <si>
    <t>-2129657286</t>
  </si>
  <si>
    <t>135</t>
  </si>
  <si>
    <t>-1002534784</t>
  </si>
  <si>
    <t>136</t>
  </si>
  <si>
    <t>611823M002</t>
  </si>
  <si>
    <t>Dveře posuvné na stěnu 90/210- dveřní křídflo CPL</t>
  </si>
  <si>
    <t>734528585</t>
  </si>
  <si>
    <t>"méíst.č.104+101"2</t>
  </si>
  <si>
    <t>137</t>
  </si>
  <si>
    <t>766660511</t>
  </si>
  <si>
    <t>Montáž vchodových dveří jednokřídlových bez nadsvětlíku do dřevěné kce</t>
  </si>
  <si>
    <t>-1292273990</t>
  </si>
  <si>
    <t>138</t>
  </si>
  <si>
    <t>766660551</t>
  </si>
  <si>
    <t>Montáž vchodových dveří dvoukřídlových bez nadsvětlíku do dřevěné kce</t>
  </si>
  <si>
    <t>-230117906</t>
  </si>
  <si>
    <t>139</t>
  </si>
  <si>
    <t>766660711</t>
  </si>
  <si>
    <t>Montáž dveřních křídel jednokřídlových dokování závěsů na universální zárubeň</t>
  </si>
  <si>
    <t>767608646</t>
  </si>
  <si>
    <t>140</t>
  </si>
  <si>
    <t>54914620</t>
  </si>
  <si>
    <t>kování dveřní vrchní klika včetně rozet a montážního materiálu R PZ nerez PK</t>
  </si>
  <si>
    <t>1566787772</t>
  </si>
  <si>
    <t>141</t>
  </si>
  <si>
    <t>766682111</t>
  </si>
  <si>
    <t>Montáž zárubní obložkových pro dveře jednokřídlové tl stěny do 170 mm</t>
  </si>
  <si>
    <t>-803136900</t>
  </si>
  <si>
    <t>142</t>
  </si>
  <si>
    <t>61182258</t>
  </si>
  <si>
    <t>zárubeň obložková pro dveře 1křídlé 600,700,800,900x1970mm tl 60-170mm dub,buk</t>
  </si>
  <si>
    <t>340213148</t>
  </si>
  <si>
    <t>143</t>
  </si>
  <si>
    <t>766682112</t>
  </si>
  <si>
    <t>Montáž zárubní obložkových pro dveře jednokřídlové tl stěny do 350 mm</t>
  </si>
  <si>
    <t>1391322200</t>
  </si>
  <si>
    <t>144</t>
  </si>
  <si>
    <t>61182264</t>
  </si>
  <si>
    <t>zárubeň obložková pro dveře 1křídlé 600,700,800,900x1970mm tl 180-250mm dub,buk</t>
  </si>
  <si>
    <t>-619963620</t>
  </si>
  <si>
    <t>145</t>
  </si>
  <si>
    <t>766682212</t>
  </si>
  <si>
    <t>Montáž zárubní obložkových protipožárních pro dveře jednokřídlové tl stěny do 350 mm</t>
  </si>
  <si>
    <t>1094542483</t>
  </si>
  <si>
    <t>146</t>
  </si>
  <si>
    <t>61182265</t>
  </si>
  <si>
    <t>zárubeň obložková protipožární pro dveře 1křídlé 600,700,800,900x1970mm tl 180-250mm dub,buk</t>
  </si>
  <si>
    <t>608283144</t>
  </si>
  <si>
    <t>147</t>
  </si>
  <si>
    <t>766694111</t>
  </si>
  <si>
    <t>Montáž parapetních desek dřevěných nebo plastových šířky do 30 cm délky do 1,0 m</t>
  </si>
  <si>
    <t>-23889308</t>
  </si>
  <si>
    <t>3*0,655</t>
  </si>
  <si>
    <t>148</t>
  </si>
  <si>
    <t>766694113</t>
  </si>
  <si>
    <t>Montáž parapetních desek dřevěných nebo plastových šířky do 30 cm délky do 2,6 m</t>
  </si>
  <si>
    <t>663471746</t>
  </si>
  <si>
    <t>5*2,685+1,005+1,005+2,005*3</t>
  </si>
  <si>
    <t>149</t>
  </si>
  <si>
    <t>61144400</t>
  </si>
  <si>
    <t>parapet plastový vnitřní komůrkový 180x20x1000mm</t>
  </si>
  <si>
    <t>-1380762884</t>
  </si>
  <si>
    <t>21,450+1,965</t>
  </si>
  <si>
    <t>150</t>
  </si>
  <si>
    <t>61144019</t>
  </si>
  <si>
    <t>koncovka k parapetu plastovému vnitřnímu 1 pár</t>
  </si>
  <si>
    <t>1901013842</t>
  </si>
  <si>
    <t>151</t>
  </si>
  <si>
    <t>766R001</t>
  </si>
  <si>
    <t>Příplatek za zámky dveří v systému generálního klíče a to včetně vstupních dveří</t>
  </si>
  <si>
    <t>863689103</t>
  </si>
  <si>
    <t>152</t>
  </si>
  <si>
    <t>611441M001</t>
  </si>
  <si>
    <t>dveře plastové vchodové 1křídlové otevíravé 840x2150 cm,otvor 1,005x2,245 m</t>
  </si>
  <si>
    <t>1619255459</t>
  </si>
  <si>
    <t>153</t>
  </si>
  <si>
    <t>611441M002</t>
  </si>
  <si>
    <t>dveře plastové vchodové  2křídlové , barva bílá, rozm. 910+910/2150 - atyp.výrobek</t>
  </si>
  <si>
    <t>-202809953</t>
  </si>
  <si>
    <t>154</t>
  </si>
  <si>
    <t>611441M003</t>
  </si>
  <si>
    <t>dveře plastové vchodové  1křídlové barva bílá, rozm. 740/2150, část prosklená- atyp. výrobek</t>
  </si>
  <si>
    <t>1722574520</t>
  </si>
  <si>
    <t>155</t>
  </si>
  <si>
    <t>611441M004</t>
  </si>
  <si>
    <t>dveře plastové vchodové  1křídlové barva bílá, rozm. 890/2150, část prosklená - atyp. výrobek</t>
  </si>
  <si>
    <t>535257934</t>
  </si>
  <si>
    <t>156</t>
  </si>
  <si>
    <t>998766102</t>
  </si>
  <si>
    <t>Přesun hmot tonážní pro konstrukce truhlářské v objektech v do 12 m</t>
  </si>
  <si>
    <t>392937111</t>
  </si>
  <si>
    <t>767</t>
  </si>
  <si>
    <t>Konstrukce zámečnické</t>
  </si>
  <si>
    <t>157</t>
  </si>
  <si>
    <t>767649191</t>
  </si>
  <si>
    <t>Montáž dveří - samozavírače hydraulického</t>
  </si>
  <si>
    <t>-1533784371</t>
  </si>
  <si>
    <t>158</t>
  </si>
  <si>
    <t>54917255</t>
  </si>
  <si>
    <t>samozavírač dveří hydraulický K214 č.12 zlatá bronz</t>
  </si>
  <si>
    <t>307846260</t>
  </si>
  <si>
    <t>159</t>
  </si>
  <si>
    <t>54917265</t>
  </si>
  <si>
    <t>samozavírač dveří hydraulický K214 č.14 zlatá bronz</t>
  </si>
  <si>
    <t>1229671972</t>
  </si>
  <si>
    <t>160</t>
  </si>
  <si>
    <t>767649194</t>
  </si>
  <si>
    <t>Montáž dveří - madla</t>
  </si>
  <si>
    <t>-955496384</t>
  </si>
  <si>
    <t>161</t>
  </si>
  <si>
    <t>55147051</t>
  </si>
  <si>
    <t>madlo invalidní rovné smaltované bílé 400mm</t>
  </si>
  <si>
    <t>2015831424</t>
  </si>
  <si>
    <t>162</t>
  </si>
  <si>
    <t>55147070</t>
  </si>
  <si>
    <t>madlo vstupních dveří</t>
  </si>
  <si>
    <t>1588833523</t>
  </si>
  <si>
    <t>163</t>
  </si>
  <si>
    <t>767111R001</t>
  </si>
  <si>
    <t>D+M hlinikové předokenní rolety elektricky ovládáné, integrované do stěnového panelu</t>
  </si>
  <si>
    <t>-961178080</t>
  </si>
  <si>
    <t>2,655*1,36*5</t>
  </si>
  <si>
    <t>1,005*1,16+1,005*1,36</t>
  </si>
  <si>
    <t>164</t>
  </si>
  <si>
    <t>998767102</t>
  </si>
  <si>
    <t>Přesun hmot tonážní pro zámečnické konstrukce v objektech v do 12 m</t>
  </si>
  <si>
    <t>1537014251</t>
  </si>
  <si>
    <t>771</t>
  </si>
  <si>
    <t>Podlahy z dlaždic</t>
  </si>
  <si>
    <t>165</t>
  </si>
  <si>
    <t>771001M001</t>
  </si>
  <si>
    <t>D+M pomocného materiálu k dlažbě (zakončovací lišty.....)</t>
  </si>
  <si>
    <t>1276150122</t>
  </si>
  <si>
    <t>166</t>
  </si>
  <si>
    <t>771474112</t>
  </si>
  <si>
    <t>Montáž soklů z dlaždic keramických rovných flexibilní lepidlo v do 90 mm</t>
  </si>
  <si>
    <t>-1449157435</t>
  </si>
  <si>
    <t>"m.č.101"2*3,45+2*2,844-(2,005+2*0,8+0,9)</t>
  </si>
  <si>
    <t>"m.č.103"2*5,15+2*3-(2*0,8+1)</t>
  </si>
  <si>
    <t>"m.č.105"2*1,4+2*4,292-(0,9*2+1+0,7*2)</t>
  </si>
  <si>
    <t>"m.č.106"2*3,204+2*1,6-0,7-1,4-1</t>
  </si>
  <si>
    <t>"m.č.113"2*1,2+2*4,838-(0,8+0,7*3+1,055)</t>
  </si>
  <si>
    <t>"m.č.114"2*1,612+2*1,74-0,7*2</t>
  </si>
  <si>
    <t>"m.č.117"2*1,4+2*3,542-0,7</t>
  </si>
  <si>
    <t>167</t>
  </si>
  <si>
    <t>771574115</t>
  </si>
  <si>
    <t>Montáž podlah keramických hladkých lepených flexibilním lepidlem do 25 ks/m2</t>
  </si>
  <si>
    <t>-1582091559</t>
  </si>
  <si>
    <t>"m.č.101"9,81</t>
  </si>
  <si>
    <t>"m.č.103"15,45</t>
  </si>
  <si>
    <t>"m.č.105"6,01</t>
  </si>
  <si>
    <t>"m,č.106"5,13</t>
  </si>
  <si>
    <t>"m.č.113"5,86</t>
  </si>
  <si>
    <t>"m.č.116"4,03</t>
  </si>
  <si>
    <t>"m.č.117"5,13</t>
  </si>
  <si>
    <t>168</t>
  </si>
  <si>
    <t>59761406</t>
  </si>
  <si>
    <t>dlažba keramická slinutá protiskluzná do interiéru i exteriéru pro vysoké mechanické namáhání přes 22 do 25ks/m2</t>
  </si>
  <si>
    <t>-453246418</t>
  </si>
  <si>
    <t>90,55</t>
  </si>
  <si>
    <t>58,084*0,1</t>
  </si>
  <si>
    <t>96,358*1,1 'Přepočtené koeficientem množství</t>
  </si>
  <si>
    <t>169</t>
  </si>
  <si>
    <t>771577151</t>
  </si>
  <si>
    <t>Příplatek k montáži podlah keramických do malty za plochu do 5 m2</t>
  </si>
  <si>
    <t>678286812</t>
  </si>
  <si>
    <t>170</t>
  </si>
  <si>
    <t>771577154</t>
  </si>
  <si>
    <t>Příplatek k montáži podlah keramických do malty za spárování tmelem dvousložkovým</t>
  </si>
  <si>
    <t>-1141261114</t>
  </si>
  <si>
    <t>171</t>
  </si>
  <si>
    <t>771577155</t>
  </si>
  <si>
    <t>Příplatek k montáži podlah keramických do malty za lepení dvousložkovým lepidlem</t>
  </si>
  <si>
    <t>1018530757</t>
  </si>
  <si>
    <t>172</t>
  </si>
  <si>
    <t>771591191</t>
  </si>
  <si>
    <t>Příplatek k podlahám za diagonální kladení dlažby</t>
  </si>
  <si>
    <t>1124342796</t>
  </si>
  <si>
    <t>173</t>
  </si>
  <si>
    <t>998771102</t>
  </si>
  <si>
    <t>Přesun hmot tonážní pro podlahy z dlaždic v objektech v do 12 m</t>
  </si>
  <si>
    <t>-1077399400</t>
  </si>
  <si>
    <t>776</t>
  </si>
  <si>
    <t>Podlahy povlakové</t>
  </si>
  <si>
    <t>174</t>
  </si>
  <si>
    <t>776141122</t>
  </si>
  <si>
    <t>Vyrovnání podkladu povlakových podlah stěrkou pevnosti 30 MPa tl 5 mm</t>
  </si>
  <si>
    <t>448562934</t>
  </si>
  <si>
    <t>"místn.č.108 účebna"</t>
  </si>
  <si>
    <t>"m.č.109+110"3,46*2</t>
  </si>
  <si>
    <t>"m.č.102"10,84</t>
  </si>
  <si>
    <t>175</t>
  </si>
  <si>
    <t>776211111</t>
  </si>
  <si>
    <t>Lepení textilních pásů</t>
  </si>
  <si>
    <t>1082734056</t>
  </si>
  <si>
    <t>5,342*6,7-0,7*0,192</t>
  </si>
  <si>
    <t>3,46*2</t>
  </si>
  <si>
    <t>176</t>
  </si>
  <si>
    <t>69751062</t>
  </si>
  <si>
    <t>koberec zátěžový vpichovaný role š 2m, vlákno 100% PA, hm 750g/m2, R ≤ 100MΩ, zátěž 33, útlum 23dB, hořlavost Bfl S1</t>
  </si>
  <si>
    <t>-1958902735</t>
  </si>
  <si>
    <t>42,577*1,1 'Přepočtené koeficientem množství</t>
  </si>
  <si>
    <t>177</t>
  </si>
  <si>
    <t>776221111</t>
  </si>
  <si>
    <t>Lepení pásů z PVC standardním lepidlem</t>
  </si>
  <si>
    <t>1381903152</t>
  </si>
  <si>
    <t>6,092*10,92</t>
  </si>
  <si>
    <t>10,84</t>
  </si>
  <si>
    <t>178</t>
  </si>
  <si>
    <t>28411025</t>
  </si>
  <si>
    <t>PVC homogenní zátěžová antistatické tl 2,00mm, R &lt;1000MΩ, třída zátěže 34/43, hořlavost Bfl S1</t>
  </si>
  <si>
    <t>820412933</t>
  </si>
  <si>
    <t>77,365*1,1 'Přepočtené koeficientem množství</t>
  </si>
  <si>
    <t>179</t>
  </si>
  <si>
    <t>776421111</t>
  </si>
  <si>
    <t>Montáž obvodových lišt lepením</t>
  </si>
  <si>
    <t>-871302069</t>
  </si>
  <si>
    <t>"m.č.109+110"(2,503*2+1,382*2-0,8)*2</t>
  </si>
  <si>
    <t>"m.č.108" 10,92*2+11,434*2+2*0,7+0,192-(2*0,8+1,005*2+0,9*2+0,8)</t>
  </si>
  <si>
    <t>"m.č.102"3,45*2+3,142*2-0,8</t>
  </si>
  <si>
    <t>180</t>
  </si>
  <si>
    <t>61418152</t>
  </si>
  <si>
    <t>lišta podlahová dřevěná buk 28x28mm</t>
  </si>
  <si>
    <t>-1456864551</t>
  </si>
  <si>
    <t>66,414*1,02 'Přepočtené koeficientem množství</t>
  </si>
  <si>
    <t>181</t>
  </si>
  <si>
    <t>776421312</t>
  </si>
  <si>
    <t>Montáž přechodových šroubovaných lišt</t>
  </si>
  <si>
    <t>1373770761</t>
  </si>
  <si>
    <t>"m.č.108"6+0,9+0,9+0,8</t>
  </si>
  <si>
    <t>"m.č.102"0,8</t>
  </si>
  <si>
    <t>182</t>
  </si>
  <si>
    <t>59054111</t>
  </si>
  <si>
    <t>profil přechodový Al s pohyblivým ramenem matně eloxovaný 10x20mm</t>
  </si>
  <si>
    <t>-1497075920</t>
  </si>
  <si>
    <t>9,4*1,1 'Přepočtené koeficientem množství</t>
  </si>
  <si>
    <t>183</t>
  </si>
  <si>
    <t>998776102</t>
  </si>
  <si>
    <t>Přesun hmot tonážní pro podlahy povlakové v objektech v do 12 m</t>
  </si>
  <si>
    <t>2052045572</t>
  </si>
  <si>
    <t>781</t>
  </si>
  <si>
    <t>Dokončovací práce - obklady</t>
  </si>
  <si>
    <t>184</t>
  </si>
  <si>
    <t>781121011</t>
  </si>
  <si>
    <t>Nátěr penetrační na stěnu</t>
  </si>
  <si>
    <t>201334192</t>
  </si>
  <si>
    <t>185</t>
  </si>
  <si>
    <t>781474115</t>
  </si>
  <si>
    <t>Montáž obkladů vnitřních keramických hladkých do 25 ks/m2 lepených flexibilním lepidlem</t>
  </si>
  <si>
    <t>-795101235</t>
  </si>
  <si>
    <t>"m,č,104"1,6*(2*5,15+2*2,55)-1,6*(0,9+0,8)-0,5*0,9</t>
  </si>
  <si>
    <t>"m.č.106"1,6*(0,8+1,6)</t>
  </si>
  <si>
    <t>"m.č.107"1,6*(1*2+1,612*2)-0,7*1,6</t>
  </si>
  <si>
    <t>"m.č.112"2*(4,548*2+4,292*2)-2*0,8*2-0,915*1,005*2+0,15*(2*0,915+1,005)</t>
  </si>
  <si>
    <t>186</t>
  </si>
  <si>
    <t>59761039</t>
  </si>
  <si>
    <t>obklad keramický hladký přes 22 do 25ks/m2</t>
  </si>
  <si>
    <t>-214979915</t>
  </si>
  <si>
    <t>83,17*1,1 'Přepočtené koeficientem množství</t>
  </si>
  <si>
    <t>187</t>
  </si>
  <si>
    <t>781495142</t>
  </si>
  <si>
    <t>Průnik obkladem kruhový do DN 90</t>
  </si>
  <si>
    <t>-948272676</t>
  </si>
  <si>
    <t>188</t>
  </si>
  <si>
    <t>781495143</t>
  </si>
  <si>
    <t>Průnik obkladem kruhový přes DN 90</t>
  </si>
  <si>
    <t>-262554936</t>
  </si>
  <si>
    <t>189</t>
  </si>
  <si>
    <t>597111M001</t>
  </si>
  <si>
    <t>D+M rohových a ukončovacích lišt z elox. hliníku čtvercového profilu</t>
  </si>
  <si>
    <t>1902415438</t>
  </si>
  <si>
    <t>190</t>
  </si>
  <si>
    <t>998781102</t>
  </si>
  <si>
    <t>Přesun hmot tonážní pro obklady keramické v objektech v do 12 m</t>
  </si>
  <si>
    <t>1463288081</t>
  </si>
  <si>
    <t>783</t>
  </si>
  <si>
    <t>Dokončovací práce - nátěry</t>
  </si>
  <si>
    <t>191</t>
  </si>
  <si>
    <t>783101205</t>
  </si>
  <si>
    <t>Dekorativní obroušení podkladu truhlářských konstrukcí před provedením nátěru</t>
  </si>
  <si>
    <t>-534354589</t>
  </si>
  <si>
    <t>"přesah střechy"2*21*0,8</t>
  </si>
  <si>
    <t>"podhled vstup"1,443*6,322</t>
  </si>
  <si>
    <t>"sloupky vstup"2*3,1*4*0,14</t>
  </si>
  <si>
    <t>"průvlak vstup"6,322*(0,14+2*0,4)+1,443*(0,14+2*0,4)</t>
  </si>
  <si>
    <t>192</t>
  </si>
  <si>
    <t>783101401</t>
  </si>
  <si>
    <t>Ometení podkladu truhlářských konstrukcí před provedením nátěru</t>
  </si>
  <si>
    <t>341096387</t>
  </si>
  <si>
    <t>193</t>
  </si>
  <si>
    <t>783101403</t>
  </si>
  <si>
    <t>Oprášení podkladu truhlářských konstrukcí před provedením nátěru</t>
  </si>
  <si>
    <t>-1332825440</t>
  </si>
  <si>
    <t>194</t>
  </si>
  <si>
    <t>783213111</t>
  </si>
  <si>
    <t>Napouštěcí jednonásobný syntetický biocidní nátěr tesařských konstrukcí zabudovaných do konstrukce</t>
  </si>
  <si>
    <t>-1923846279</t>
  </si>
  <si>
    <t>"nátěr vazníků"</t>
  </si>
  <si>
    <t>22*13,6*(4*0,25+4*0,1)</t>
  </si>
  <si>
    <t>22*2*7,75*(4*0,25+4*0,1)</t>
  </si>
  <si>
    <t>22*2,66*2*(2*0,16+2*0,06)</t>
  </si>
  <si>
    <t>22*4*2*(2*0,16+2*0,06)</t>
  </si>
  <si>
    <t>22*2*2*(2*0,16+2*0,06)</t>
  </si>
  <si>
    <t>22*3,75*2*(2*0,16+2*0,06)</t>
  </si>
  <si>
    <t>22*3*(2*0,16+2*0,06)</t>
  </si>
  <si>
    <t>195</t>
  </si>
  <si>
    <t>783218111</t>
  </si>
  <si>
    <t>Lazurovací dvojnásobný syntetický nátěr tesařských konstrukcí</t>
  </si>
  <si>
    <t>-1627577719</t>
  </si>
  <si>
    <t>784</t>
  </si>
  <si>
    <t>Dokončovací práce - malby a tapety</t>
  </si>
  <si>
    <t>196</t>
  </si>
  <si>
    <t>784181111</t>
  </si>
  <si>
    <t>Základní silikátová jednonásobná penetrace podkladu v místnostech výšky do 3,80m</t>
  </si>
  <si>
    <t>1481105195</t>
  </si>
  <si>
    <t>"špalety+vazník+obklad VZT"8,374+3,9*0,8+8,04</t>
  </si>
  <si>
    <t>"stropy"210,49-102,18+9,95</t>
  </si>
  <si>
    <t>197</t>
  </si>
  <si>
    <t>784321033</t>
  </si>
  <si>
    <t>Dvojnásobné silikátové bílé malby v místnosti výšky do 5,00 m</t>
  </si>
  <si>
    <t>872820621</t>
  </si>
  <si>
    <t>0,1*(2,655+2*1,36)*5+0,1*(1,005+2*1,16)+0,1*(1,005+1,36*2)</t>
  </si>
  <si>
    <t>0,1*(0,655+1,36*2)*3+0,1*(2,005+1,36*2)+0,1*(2,005+0,63*2)*2</t>
  </si>
  <si>
    <t>0,1*(1,005+2,245*2)*2+0,1*(0,905+2*2,245)+0,1*(1,055+2*2,245)+0,1*(2,005+2*2,245)</t>
  </si>
  <si>
    <t>"dřev.lepený ptrůvlak+zákryty VZT"3,9*0,8+8,04</t>
  </si>
  <si>
    <t>"odpočet obklady"-83,17</t>
  </si>
  <si>
    <t>"stropy"210,49-102,19+9,95</t>
  </si>
  <si>
    <t>198</t>
  </si>
  <si>
    <t>784511031</t>
  </si>
  <si>
    <t>Lepení vliesových hladkých tapet na stěny výšky do 3,00 m</t>
  </si>
  <si>
    <t>-1852135981</t>
  </si>
  <si>
    <t>"obklady odpočet"-83,17</t>
  </si>
  <si>
    <t>199</t>
  </si>
  <si>
    <t>62468005</t>
  </si>
  <si>
    <t>tapeta vliesová hladká</t>
  </si>
  <si>
    <t>1809124349</t>
  </si>
  <si>
    <t>450,813*1,05 'Přepočtené koeficientem množství</t>
  </si>
  <si>
    <t>786</t>
  </si>
  <si>
    <t xml:space="preserve">Dokončovací práce </t>
  </si>
  <si>
    <t>200</t>
  </si>
  <si>
    <t>786626121</t>
  </si>
  <si>
    <t>Montáž lamelové žaluzie vnitřní nebo do oken dvojitých kovových</t>
  </si>
  <si>
    <t>-1109661310</t>
  </si>
  <si>
    <t>1,005*2,245*2</t>
  </si>
  <si>
    <t>2,005*1,36</t>
  </si>
  <si>
    <t>201</t>
  </si>
  <si>
    <t>611405980M001</t>
  </si>
  <si>
    <t>vnitřní žaluzie instalované na otevíravou část plastového oken. rámu</t>
  </si>
  <si>
    <t>-302902502</t>
  </si>
  <si>
    <t>202</t>
  </si>
  <si>
    <t>786681003</t>
  </si>
  <si>
    <t>Montáž skládacích stěn jednodílných nebo dvoudílných typu Variant nebo Universal přes 7 m2</t>
  </si>
  <si>
    <t>109573112</t>
  </si>
  <si>
    <t>"lamelové dveře z umělé kůže"</t>
  </si>
  <si>
    <t>6*2,95</t>
  </si>
  <si>
    <t>203</t>
  </si>
  <si>
    <t>786866M001</t>
  </si>
  <si>
    <t>Dodání lamelových dveří z umělé kůže rozm.6000 x 2950 mm</t>
  </si>
  <si>
    <t>-901261097</t>
  </si>
  <si>
    <t>1c - ZTI  - vrchní stavba</t>
  </si>
  <si>
    <t xml:space="preserve">    722 - Zdravotechnika - vnitřní vodovod</t>
  </si>
  <si>
    <t>R72114111</t>
  </si>
  <si>
    <t>Potrubí kanalizační nerezové odpadní DN 50</t>
  </si>
  <si>
    <t>1260304626</t>
  </si>
  <si>
    <t>721174025</t>
  </si>
  <si>
    <t>Potrubí kanalizační z PP odpadní DN 110</t>
  </si>
  <si>
    <t>-554675143</t>
  </si>
  <si>
    <t>721174043</t>
  </si>
  <si>
    <t>Potrubí kanalizační z PP připojovací DN 50</t>
  </si>
  <si>
    <t>-512127739</t>
  </si>
  <si>
    <t>721174045</t>
  </si>
  <si>
    <t>Potrubí kanalizační z PP připojovací DN 110</t>
  </si>
  <si>
    <t>1594024639</t>
  </si>
  <si>
    <t>721174062</t>
  </si>
  <si>
    <t>Potrubí kanalizační z PP větrací DN 75</t>
  </si>
  <si>
    <t>821426771</t>
  </si>
  <si>
    <t>721174063</t>
  </si>
  <si>
    <t>Potrubí kanalizační z PP větrací DN 110</t>
  </si>
  <si>
    <t>656083351</t>
  </si>
  <si>
    <t>721194105</t>
  </si>
  <si>
    <t>Vyvedení a upevnění odpadních výpustek DN 50</t>
  </si>
  <si>
    <t>-1191105580</t>
  </si>
  <si>
    <t>721194109</t>
  </si>
  <si>
    <t>Vyvedení a upevnění odpadních výpustek DN 100</t>
  </si>
  <si>
    <t>111179739</t>
  </si>
  <si>
    <t>721211912</t>
  </si>
  <si>
    <t>Montáž vpustí podlahových DN 50/75</t>
  </si>
  <si>
    <t>1383084500</t>
  </si>
  <si>
    <t>55161770</t>
  </si>
  <si>
    <t>vpusť podlahová nerezová  DN 50</t>
  </si>
  <si>
    <t>847210689</t>
  </si>
  <si>
    <t>721211913</t>
  </si>
  <si>
    <t>Montáž vpustí podlahových DN 110</t>
  </si>
  <si>
    <t>-893837631</t>
  </si>
  <si>
    <t>55161772</t>
  </si>
  <si>
    <t>vpusť podlahová nerezová  DN 100</t>
  </si>
  <si>
    <t>-987203919</t>
  </si>
  <si>
    <t>721226512</t>
  </si>
  <si>
    <t>Zápachová uzávěrka podomítková pro pračku a myčku DN 50</t>
  </si>
  <si>
    <t>-876673368</t>
  </si>
  <si>
    <t>721273152</t>
  </si>
  <si>
    <t>Hlavice ventilační polypropylen PP DN 75</t>
  </si>
  <si>
    <t>1680564305</t>
  </si>
  <si>
    <t>721273153</t>
  </si>
  <si>
    <t>Hlavice ventilační polypropylen PP DN 110</t>
  </si>
  <si>
    <t>301863373</t>
  </si>
  <si>
    <t>204456982</t>
  </si>
  <si>
    <t>2+19+7</t>
  </si>
  <si>
    <t>998721101</t>
  </si>
  <si>
    <t>Přesun hmot tonážní pro vnitřní kanalizace v objektech v do 6 m</t>
  </si>
  <si>
    <t>1822756037</t>
  </si>
  <si>
    <t>722</t>
  </si>
  <si>
    <t>Zdravotechnika - vnitřní vodovod</t>
  </si>
  <si>
    <t>722173202</t>
  </si>
  <si>
    <t>Potrubí vodovodní plastové PE-Xa spoj násuvnou objímkou kovovou D 20x2,8 mm</t>
  </si>
  <si>
    <t>535430188</t>
  </si>
  <si>
    <t>82+33+82</t>
  </si>
  <si>
    <t>722173203</t>
  </si>
  <si>
    <t>Potrubí vodovodní plastové PE-Xa spoj násuvnou objímkou kovovou D 25x3,5 mm</t>
  </si>
  <si>
    <t>-443906655</t>
  </si>
  <si>
    <t>24+3+17</t>
  </si>
  <si>
    <t>722173204</t>
  </si>
  <si>
    <t>Potrubí vodovodní plastové PE-Xa spoj násuvnou objímkou kovovou D 32x4,4 mm</t>
  </si>
  <si>
    <t>272148412</t>
  </si>
  <si>
    <t>8+9</t>
  </si>
  <si>
    <t>722173205</t>
  </si>
  <si>
    <t>Potrubí vodovodní plastové PE-Xa spoj násuvnou objímkou kovovou D 40x5,4 mm</t>
  </si>
  <si>
    <t>-1410276961</t>
  </si>
  <si>
    <t>722181231</t>
  </si>
  <si>
    <t>Ochrana vodovodního potrubí přilepenými termoizolačními trubicemi z PE tl do 13 mm DN do 22 mm</t>
  </si>
  <si>
    <t>-1083056884</t>
  </si>
  <si>
    <t>33+82</t>
  </si>
  <si>
    <t>722181232</t>
  </si>
  <si>
    <t>Ochrana vodovodního potrubí přilepenými termoizolačními trubicemi z PE tl do 13 mm DN do 45 mm</t>
  </si>
  <si>
    <t>-1793259802</t>
  </si>
  <si>
    <t>24+3+8+3</t>
  </si>
  <si>
    <t>722181251</t>
  </si>
  <si>
    <t>Ochrana vodovodního potrubí přilepenými termoizolačními trubicemi z PE tl do 25 mm DN do 22 mm</t>
  </si>
  <si>
    <t>1678404844</t>
  </si>
  <si>
    <t>722181252</t>
  </si>
  <si>
    <t>Ochrana vodovodního potrubí přilepenými termoizolačními trubicemi z PE tl do 25 mm DN do 45 mm</t>
  </si>
  <si>
    <t>1809593129</t>
  </si>
  <si>
    <t>17+9</t>
  </si>
  <si>
    <t>722220111</t>
  </si>
  <si>
    <t>Nástěnka pro výtokový ventil G 1/2 s jedním závitem</t>
  </si>
  <si>
    <t>-832540746</t>
  </si>
  <si>
    <t>722220112</t>
  </si>
  <si>
    <t>Nástěnka pro výtokový ventil G 3/4 s jedním závitem</t>
  </si>
  <si>
    <t>-1183009303</t>
  </si>
  <si>
    <t>722220121</t>
  </si>
  <si>
    <t>Nástěnka pro baterii G 1/2 s jedním závitem</t>
  </si>
  <si>
    <t>pár</t>
  </si>
  <si>
    <t>-736636895</t>
  </si>
  <si>
    <t>722224115</t>
  </si>
  <si>
    <t>Kohout plnicí nebo vypouštěcí G 1/2 PN 10 s jedním závitem</t>
  </si>
  <si>
    <t>-1910712296</t>
  </si>
  <si>
    <t>722231073</t>
  </si>
  <si>
    <t>Ventil zpětný mosazný G 3/4 PN 10 do 110°C se dvěma závity</t>
  </si>
  <si>
    <t>1225441739</t>
  </si>
  <si>
    <t>722231074</t>
  </si>
  <si>
    <t>Ventil zpětný mosazný G 1 PN 10 do 110°C se dvěma závity</t>
  </si>
  <si>
    <t>-333575950</t>
  </si>
  <si>
    <t>722231142</t>
  </si>
  <si>
    <t>Ventil závitový pojistný rohový G 3/4</t>
  </si>
  <si>
    <t>-856745691</t>
  </si>
  <si>
    <t>722232044</t>
  </si>
  <si>
    <t>Kohout kulový přímý G 3/4 PN 42 do 185°C vnitřní závit</t>
  </si>
  <si>
    <t>2130857653</t>
  </si>
  <si>
    <t>722232045</t>
  </si>
  <si>
    <t>Kohout kulový přímý G 1 PN 42 do 185°C vnitřní závit</t>
  </si>
  <si>
    <t>1511087558</t>
  </si>
  <si>
    <t>R1198619</t>
  </si>
  <si>
    <t>Skupinový termoskopický ventil, instalace na zeď/do zdi/do šachty, včetně zpětných ventilů</t>
  </si>
  <si>
    <t>1325041253</t>
  </si>
  <si>
    <t>42611280</t>
  </si>
  <si>
    <t>čerpadlo oběhové teplovodní závitové Autoadapt + armatury</t>
  </si>
  <si>
    <t>1735112890</t>
  </si>
  <si>
    <t>722232047</t>
  </si>
  <si>
    <t>Kohout kulový přímý G 6/4 PN 42 do 185°C vnitřní závit</t>
  </si>
  <si>
    <t>-772381389</t>
  </si>
  <si>
    <t>722290226</t>
  </si>
  <si>
    <t>Zkouška těsnosti vodovodního potrubí závitového do DN 50</t>
  </si>
  <si>
    <t>1955267904</t>
  </si>
  <si>
    <t>197+44+17+3</t>
  </si>
  <si>
    <t>722290234</t>
  </si>
  <si>
    <t>Proplach a dezinfekce vodovodního potrubí do DN 80</t>
  </si>
  <si>
    <t>-1213307628</t>
  </si>
  <si>
    <t>724242213</t>
  </si>
  <si>
    <t>Filtr domácí na studenou vodu G 6/4" se zpětným proplachem</t>
  </si>
  <si>
    <t>-1729993146</t>
  </si>
  <si>
    <t>998722101</t>
  </si>
  <si>
    <t>Přesun hmot tonážní pro vnitřní vodovod v objektech v do 6 m</t>
  </si>
  <si>
    <t>1658285237</t>
  </si>
  <si>
    <t>725111132</t>
  </si>
  <si>
    <t>Splachovač nádržkový plastový nízkopoložený nebo vysokopoložený</t>
  </si>
  <si>
    <t>967528923</t>
  </si>
  <si>
    <t>725112015</t>
  </si>
  <si>
    <t>Klozet keramický dětský standardní samostatně stojící s hlubokým splachováním odpad svislý</t>
  </si>
  <si>
    <t>-1816976969</t>
  </si>
  <si>
    <t>725112022</t>
  </si>
  <si>
    <t>Klozet keramický závěsný na nosné stěny s hlubokým splachováním odpad vodorovný</t>
  </si>
  <si>
    <t>1523800754</t>
  </si>
  <si>
    <t>725211603</t>
  </si>
  <si>
    <t>Umyvadlo keramické bílé šířky 600 mm bez krytu na sifon připevněné na stěnu šrouby</t>
  </si>
  <si>
    <t>47858094</t>
  </si>
  <si>
    <t>725211703</t>
  </si>
  <si>
    <t>Umývátko keramické bílé stěnové šířky 450 mm připevněné na stěnu šrouby</t>
  </si>
  <si>
    <t>112355918</t>
  </si>
  <si>
    <t>725241111</t>
  </si>
  <si>
    <t>Vanička sprchová akrylátová čtvercová 800x800 mm</t>
  </si>
  <si>
    <t>819026564</t>
  </si>
  <si>
    <t>725244522</t>
  </si>
  <si>
    <t>Zástěna sprchová rohová rámová se skleněnou výplní tl. 4 a 5 mm dveře posuvné dvoudílné vstup z rohu na vaničku 800x800 mm</t>
  </si>
  <si>
    <t>-1878670086</t>
  </si>
  <si>
    <t>725339111</t>
  </si>
  <si>
    <t>Montáž výlevky</t>
  </si>
  <si>
    <t>1878493303</t>
  </si>
  <si>
    <t>64271101</t>
  </si>
  <si>
    <t>výlevka keramická bílá</t>
  </si>
  <si>
    <t>1304403159</t>
  </si>
  <si>
    <t>725813111</t>
  </si>
  <si>
    <t>Ventil rohový bez připojovací trubičky nebo flexi hadičky G 1/2</t>
  </si>
  <si>
    <t>2005543454</t>
  </si>
  <si>
    <t>725821311</t>
  </si>
  <si>
    <t>Baterie dřezová nástěnná páková s otáčivým kulatým ústím a délkou ramínka 200 mm</t>
  </si>
  <si>
    <t>726829519</t>
  </si>
  <si>
    <t>725829121</t>
  </si>
  <si>
    <t>Montáž baterie umyvadlové nástěnné pákové a klasické ostatní typ</t>
  </si>
  <si>
    <t>-998752670</t>
  </si>
  <si>
    <t>551456002</t>
  </si>
  <si>
    <t xml:space="preserve">baterie umyvadlová stojánková na namíchanou vodu </t>
  </si>
  <si>
    <t>-477541171</t>
  </si>
  <si>
    <t>725849413</t>
  </si>
  <si>
    <t>Montáž baterie sprchová nástěnná termostatické</t>
  </si>
  <si>
    <t>-924059672</t>
  </si>
  <si>
    <t>551456000</t>
  </si>
  <si>
    <t>baterie sprchová nástěnná termostatická</t>
  </si>
  <si>
    <t>-1671280793</t>
  </si>
  <si>
    <t>725821312</t>
  </si>
  <si>
    <t>Baterie dřezová nástěnná páková s otáčivým kulatým ústím a délkou ramínka 300 mm</t>
  </si>
  <si>
    <t>-1041008909</t>
  </si>
  <si>
    <t>725822612</t>
  </si>
  <si>
    <t>Baterie umyvadlová stojánková páková s výpustí</t>
  </si>
  <si>
    <t>84554074</t>
  </si>
  <si>
    <t>725869204</t>
  </si>
  <si>
    <t>Montáž zápachových uzávěrek džezových jednodílných DN 50</t>
  </si>
  <si>
    <t>-734010383</t>
  </si>
  <si>
    <t>55161830</t>
  </si>
  <si>
    <t xml:space="preserve">nerezová uzávěrka zápachová  DN 40/50 </t>
  </si>
  <si>
    <t>1983008699</t>
  </si>
  <si>
    <t>R72582261</t>
  </si>
  <si>
    <t>Baterie umyvadlová stojánková páková s výpustí a  s loketní pákou</t>
  </si>
  <si>
    <t>-927609444</t>
  </si>
  <si>
    <t>725841311</t>
  </si>
  <si>
    <t>Baterie sprchová nástěnná pákové</t>
  </si>
  <si>
    <t>1915968854</t>
  </si>
  <si>
    <t>725861102</t>
  </si>
  <si>
    <t>Zápachová uzávěrka pro umyvadla DN 40</t>
  </si>
  <si>
    <t>-1736032721</t>
  </si>
  <si>
    <t>725862103</t>
  </si>
  <si>
    <t>Zápachová uzávěrka pro dřezy DN 40/50</t>
  </si>
  <si>
    <t>-725451684</t>
  </si>
  <si>
    <t>725865311</t>
  </si>
  <si>
    <t>Zápachová uzávěrka sprchových van DN 40/50 s kulovým kloubem na odtoku</t>
  </si>
  <si>
    <t>1749564898</t>
  </si>
  <si>
    <t>998725101</t>
  </si>
  <si>
    <t>Přesun hmot tonážní pro zařizovací předměty v objektech v do 6 m</t>
  </si>
  <si>
    <t>755882569</t>
  </si>
  <si>
    <t>1d - Technika prostředí - elektroinstalace</t>
  </si>
  <si>
    <t>Úroveň 3:</t>
  </si>
  <si>
    <t>1d-1 - Materiál elektro</t>
  </si>
  <si>
    <t xml:space="preserve">D1 - </t>
  </si>
  <si>
    <t>PSV - PSV</t>
  </si>
  <si>
    <t>091 - Rozvaděče</t>
  </si>
  <si>
    <t>092 - Spínače</t>
  </si>
  <si>
    <t>093 - Zásuvky</t>
  </si>
  <si>
    <t>094 - Montážní materiál</t>
  </si>
  <si>
    <t>095 - Kabely</t>
  </si>
  <si>
    <t>096 - Svítidla včetně světelných zdrojů</t>
  </si>
  <si>
    <t>097 - Hromosvod a uzemnění</t>
  </si>
  <si>
    <t>098 - Domácí telefon</t>
  </si>
  <si>
    <t>099 - EZS</t>
  </si>
  <si>
    <t>010 - Počítačová síť</t>
  </si>
  <si>
    <t>011 - STA</t>
  </si>
  <si>
    <t>012 - Rozvaděče pro areálové rozvody</t>
  </si>
  <si>
    <t>013 - Kabely pro areálové rozvody</t>
  </si>
  <si>
    <t>014 - Ukončení celoplastových kjabelů</t>
  </si>
  <si>
    <t>015 - Uzemnění</t>
  </si>
  <si>
    <t>016 - Přeložka VO</t>
  </si>
  <si>
    <t>017 - Ostatní</t>
  </si>
  <si>
    <t>018 - Montážní materiál</t>
  </si>
  <si>
    <t>D1</t>
  </si>
  <si>
    <t>091</t>
  </si>
  <si>
    <t>Rozvaděče</t>
  </si>
  <si>
    <t>364125101</t>
  </si>
  <si>
    <t>podružný rozvaděč mateřské školky - 180 modulů,hlavní vypínač objektu,kombinovaný svodič přepětí 1+2, jističe, proudové chrániče, rozměr š.766xv920xhl.110  IP30 přístroje max In =  6kA,  IP30</t>
  </si>
  <si>
    <t>-1670120356</t>
  </si>
  <si>
    <t>364125102</t>
  </si>
  <si>
    <t>rozváděč Rk- 36 modulů ,hlavní vypínač vytápění,kombinovaný svodič přepětí 1+2, jističe, proudové chrániče, rozměr 334x620x110  IP30 přístroje max In =  6kA,  IP30</t>
  </si>
  <si>
    <t>-847595324</t>
  </si>
  <si>
    <t>364118236</t>
  </si>
  <si>
    <t>HOP</t>
  </si>
  <si>
    <t>-542292625</t>
  </si>
  <si>
    <t>092</t>
  </si>
  <si>
    <t>Spínače</t>
  </si>
  <si>
    <t>345355146</t>
  </si>
  <si>
    <t>spínač ř.1 IP20</t>
  </si>
  <si>
    <t>-950630256</t>
  </si>
  <si>
    <t>345355104</t>
  </si>
  <si>
    <t>rámeček jednonásobný imitace AL</t>
  </si>
  <si>
    <t>796009025</t>
  </si>
  <si>
    <t>345355151</t>
  </si>
  <si>
    <t>spínač ř.5  IP20</t>
  </si>
  <si>
    <t>758101058</t>
  </si>
  <si>
    <t>1676033833</t>
  </si>
  <si>
    <t>345355164</t>
  </si>
  <si>
    <t>spínač ř.6  IP20</t>
  </si>
  <si>
    <t>-1095615079</t>
  </si>
  <si>
    <t>1450013165</t>
  </si>
  <si>
    <t>345355164.1</t>
  </si>
  <si>
    <t>spínač ř.6+6  IP20</t>
  </si>
  <si>
    <t>-75125760</t>
  </si>
  <si>
    <t>-358291126</t>
  </si>
  <si>
    <t>345355173</t>
  </si>
  <si>
    <t>spínač ř.7  IP20</t>
  </si>
  <si>
    <t>144931168</t>
  </si>
  <si>
    <t>114076984</t>
  </si>
  <si>
    <t>345355526</t>
  </si>
  <si>
    <t>tlačítkový ovladač CENTRAL STOP</t>
  </si>
  <si>
    <t>551774975</t>
  </si>
  <si>
    <t>345355329</t>
  </si>
  <si>
    <t>spínač třípolový 32A, 400V IP44</t>
  </si>
  <si>
    <t>-514058007</t>
  </si>
  <si>
    <t>345355398</t>
  </si>
  <si>
    <t>spínač řaz. 1 IP 44</t>
  </si>
  <si>
    <t>-1838806457</t>
  </si>
  <si>
    <t>345355398.1</t>
  </si>
  <si>
    <t>spínač řaz. 6 IP 44</t>
  </si>
  <si>
    <t>36685207</t>
  </si>
  <si>
    <t>345282126</t>
  </si>
  <si>
    <t>čidlo venkovní teploty</t>
  </si>
  <si>
    <t>-125048384</t>
  </si>
  <si>
    <t>345001002</t>
  </si>
  <si>
    <t>časové relé pro ventilátor do krabice</t>
  </si>
  <si>
    <t>1087197114</t>
  </si>
  <si>
    <t>345355206</t>
  </si>
  <si>
    <t>žaluziový spínač dělený s mechanickým ovládáním  IP 20</t>
  </si>
  <si>
    <t>1423607107</t>
  </si>
  <si>
    <t>447358331</t>
  </si>
  <si>
    <t>345355232</t>
  </si>
  <si>
    <t>žaluziový spínač dělený s mechanickým ovládáním  IP 44</t>
  </si>
  <si>
    <t>-858844155</t>
  </si>
  <si>
    <t>-487135369</t>
  </si>
  <si>
    <t>093</t>
  </si>
  <si>
    <t>Zásuvky</t>
  </si>
  <si>
    <t>358111232</t>
  </si>
  <si>
    <t>zásuvka 16A/230V  jednonás s clonkou</t>
  </si>
  <si>
    <t>-761040466</t>
  </si>
  <si>
    <t>1738729165</t>
  </si>
  <si>
    <t>345355105</t>
  </si>
  <si>
    <t>rámeček dvojnásobnýý imitace AL</t>
  </si>
  <si>
    <t>-1523659934</t>
  </si>
  <si>
    <t>345355321</t>
  </si>
  <si>
    <t>zásuvka jednonásobná se svodičem přepětí typ 3</t>
  </si>
  <si>
    <t>-1936474919</t>
  </si>
  <si>
    <t>-1367420123</t>
  </si>
  <si>
    <t>345355333</t>
  </si>
  <si>
    <t>zásuvka jednonásobná se svodičem přepětí typ 3 IP 44/ výdejna jídel/ včetně rámečku</t>
  </si>
  <si>
    <t>-1130664249</t>
  </si>
  <si>
    <t>345355136</t>
  </si>
  <si>
    <t>zásuvka 16A/230V IP 44 s víčkem</t>
  </si>
  <si>
    <t>1254376961</t>
  </si>
  <si>
    <t>88779228</t>
  </si>
  <si>
    <t>094</t>
  </si>
  <si>
    <t>Montážní materiál</t>
  </si>
  <si>
    <t>345711232</t>
  </si>
  <si>
    <t>krabice přístrojová</t>
  </si>
  <si>
    <t>-1411893289</t>
  </si>
  <si>
    <t>345711136</t>
  </si>
  <si>
    <t>krabice odbočná pod omítku</t>
  </si>
  <si>
    <t>-1839629654</t>
  </si>
  <si>
    <t>345711264</t>
  </si>
  <si>
    <t>svorky do krabice WAGO</t>
  </si>
  <si>
    <t>1687628148</t>
  </si>
  <si>
    <t>354411618</t>
  </si>
  <si>
    <t>svorka pro vyrovnání potenciálu EPS 1</t>
  </si>
  <si>
    <t>1695641961</t>
  </si>
  <si>
    <t>345218936</t>
  </si>
  <si>
    <t>elektroinstalační trubka ohebná PVC 2323</t>
  </si>
  <si>
    <t>-1080389953</t>
  </si>
  <si>
    <t>095</t>
  </si>
  <si>
    <t>Kabely</t>
  </si>
  <si>
    <t>341118169</t>
  </si>
  <si>
    <t>kabel  1 CXKH-V180 3x1,5 - silový instalační kabel s měděným jádrem a PVC izolací CENTRAL STOP</t>
  </si>
  <si>
    <t>-336706044</t>
  </si>
  <si>
    <t>341118111</t>
  </si>
  <si>
    <t>kabel 5Cx1,5 - silový instalační kabel s měděným jádrem a PVC izolací 1kV</t>
  </si>
  <si>
    <t>-592874949</t>
  </si>
  <si>
    <t>341118114</t>
  </si>
  <si>
    <t>kabel 5Cx2,5 - silový instalační kabel s měděným jádrem a PVC izolací 1kV</t>
  </si>
  <si>
    <t>695977606</t>
  </si>
  <si>
    <t>341118119</t>
  </si>
  <si>
    <t>kabel 5Cx4 - silový instalační kabel s měděným jádrem a PVC izolací 1kV</t>
  </si>
  <si>
    <t>-1854102599</t>
  </si>
  <si>
    <t>341118096</t>
  </si>
  <si>
    <t>kabel 3Cx2,5 - silový instalační kabel s měděným jádrem a PVC izolací 1kV</t>
  </si>
  <si>
    <t>851678325</t>
  </si>
  <si>
    <t>341118088</t>
  </si>
  <si>
    <t>kabel 3Cx1,5 - silový instalační kabel s měděným jádrem a PVC izolací 1kV</t>
  </si>
  <si>
    <t>1623564571</t>
  </si>
  <si>
    <t>341118086</t>
  </si>
  <si>
    <t>kabel 2Ax1,5 - silový instalační kabel s měděným jádrem a PVC izolací 1kV</t>
  </si>
  <si>
    <t>1943378611</t>
  </si>
  <si>
    <t>341118214</t>
  </si>
  <si>
    <t>vodič 6 zž pevně - PVC izolovaný jednožilový vodič pro vnitřní vedení In=350/500V</t>
  </si>
  <si>
    <t>72636879</t>
  </si>
  <si>
    <t>096</t>
  </si>
  <si>
    <t>Svítidla včetně světelných zdrojů</t>
  </si>
  <si>
    <t>348531511</t>
  </si>
  <si>
    <t>1 - LED svítidlo přisazené s opálovým krytem 41W,4500lm, IP40</t>
  </si>
  <si>
    <t>1076028023</t>
  </si>
  <si>
    <t>348531547</t>
  </si>
  <si>
    <t>2 - LED svítidlo přisazené s opálovým krytem 60W,6500lm, IP65</t>
  </si>
  <si>
    <t>-1483716926</t>
  </si>
  <si>
    <t>348531547.1</t>
  </si>
  <si>
    <t>3 - LED svítidlo s pohybovým čidlem 24W,1600lm, IP65, osvětlení vstupů</t>
  </si>
  <si>
    <t>1875828481</t>
  </si>
  <si>
    <t>348531541</t>
  </si>
  <si>
    <t>3 - LED svítidlo 24W,1600lm, IP65, osvětlení terasy</t>
  </si>
  <si>
    <t>2009156282</t>
  </si>
  <si>
    <t>348531617</t>
  </si>
  <si>
    <t>LED svítidlo přisazené s opálovým krytem 13W, 1500lm , IP54</t>
  </si>
  <si>
    <t>356129005</t>
  </si>
  <si>
    <t>348214413</t>
  </si>
  <si>
    <t>nouzové LED nástěnné 1x8W IP42, 2 hod, svítií při výpadku napájení hlavního osvětlení daného prostotu</t>
  </si>
  <si>
    <t>1529306196</t>
  </si>
  <si>
    <t>zákon č. 7/2005</t>
  </si>
  <si>
    <t>příplatek za ekolikvidaci svítidel a světelných zdrohů</t>
  </si>
  <si>
    <t>-1340926306</t>
  </si>
  <si>
    <t>097</t>
  </si>
  <si>
    <t>Hromosvod a uzemnění</t>
  </si>
  <si>
    <t>354411216</t>
  </si>
  <si>
    <t>zemnící pásek FeZn 30/4</t>
  </si>
  <si>
    <t>855219989</t>
  </si>
  <si>
    <t>354411914</t>
  </si>
  <si>
    <t>vodič AlMgSi o 8  jímací</t>
  </si>
  <si>
    <t>-2069419529</t>
  </si>
  <si>
    <t>354411099</t>
  </si>
  <si>
    <t>vodič FeZn o 10</t>
  </si>
  <si>
    <t>-1617324210</t>
  </si>
  <si>
    <t>354321291</t>
  </si>
  <si>
    <t>podpěra vedení</t>
  </si>
  <si>
    <t>-1473267318</t>
  </si>
  <si>
    <t>354411312</t>
  </si>
  <si>
    <t>svorka zkušební Sz FeZn v zemní krabici nerez</t>
  </si>
  <si>
    <t>-1585679696</t>
  </si>
  <si>
    <t>354411318</t>
  </si>
  <si>
    <t>svorka universální FeZn</t>
  </si>
  <si>
    <t>-1826930474</t>
  </si>
  <si>
    <t>354411333</t>
  </si>
  <si>
    <t>svorka  SR 03</t>
  </si>
  <si>
    <t>1686074345</t>
  </si>
  <si>
    <t>354411332</t>
  </si>
  <si>
    <t>svorka  SR 02</t>
  </si>
  <si>
    <t>-2102535243</t>
  </si>
  <si>
    <t>354411098</t>
  </si>
  <si>
    <t>kompletní jímač v=2,5m  AlMgSi</t>
  </si>
  <si>
    <t>2034517336</t>
  </si>
  <si>
    <t>354411097</t>
  </si>
  <si>
    <t>kompletní jímač v=2m  AlMgSi</t>
  </si>
  <si>
    <t>-135936370</t>
  </si>
  <si>
    <t>354411336</t>
  </si>
  <si>
    <t>svorka okapová SO FeZn</t>
  </si>
  <si>
    <t>-2044413426</t>
  </si>
  <si>
    <t>354411342</t>
  </si>
  <si>
    <t>ochranný úhelník OU  FeZn</t>
  </si>
  <si>
    <t>-927967687</t>
  </si>
  <si>
    <t>354411349</t>
  </si>
  <si>
    <t>držák ochranného úhelníku</t>
  </si>
  <si>
    <t>-501135835</t>
  </si>
  <si>
    <t>354411398</t>
  </si>
  <si>
    <t>označení svodu - štítek</t>
  </si>
  <si>
    <t>1545297408</t>
  </si>
  <si>
    <t>098</t>
  </si>
  <si>
    <t>Domácí telefon</t>
  </si>
  <si>
    <t>314128222</t>
  </si>
  <si>
    <t>tablo domácího telefonu - 2 tlačítka / napaječ v rozvaděč R</t>
  </si>
  <si>
    <t>-1368930032</t>
  </si>
  <si>
    <t>314128312</t>
  </si>
  <si>
    <t>domácí telefon dvoutónový</t>
  </si>
  <si>
    <t>-22991701</t>
  </si>
  <si>
    <t>716414221</t>
  </si>
  <si>
    <t>elektrický zámek</t>
  </si>
  <si>
    <t>2011952699</t>
  </si>
  <si>
    <t>341118814</t>
  </si>
  <si>
    <t>kabel SYKFY 5x2x0,5</t>
  </si>
  <si>
    <t>1642441031</t>
  </si>
  <si>
    <t>345218936.1</t>
  </si>
  <si>
    <t>elektroinstlační trubka ohebná PVC 2323</t>
  </si>
  <si>
    <t>331424933</t>
  </si>
  <si>
    <t>345711136.1</t>
  </si>
  <si>
    <t>krabice odbočná</t>
  </si>
  <si>
    <t>1562326805</t>
  </si>
  <si>
    <t>1507699372</t>
  </si>
  <si>
    <t>345355177</t>
  </si>
  <si>
    <t>1952355206</t>
  </si>
  <si>
    <t>1789986941</t>
  </si>
  <si>
    <t>099</t>
  </si>
  <si>
    <t>EZS</t>
  </si>
  <si>
    <t>736208212</t>
  </si>
  <si>
    <t>ústředna EZS včetně záložního  zdoje</t>
  </si>
  <si>
    <t>-682756948</t>
  </si>
  <si>
    <t>736208524</t>
  </si>
  <si>
    <t>GSM - přenos - komplet</t>
  </si>
  <si>
    <t>1242741519</t>
  </si>
  <si>
    <t>736208222</t>
  </si>
  <si>
    <t>pohybové čidlo</t>
  </si>
  <si>
    <t>-1307395344</t>
  </si>
  <si>
    <t>736208416</t>
  </si>
  <si>
    <t>magnetický kontakt</t>
  </si>
  <si>
    <t>-72670474</t>
  </si>
  <si>
    <t>736208241</t>
  </si>
  <si>
    <t>klávesnice</t>
  </si>
  <si>
    <t>243418478</t>
  </si>
  <si>
    <t>736208239</t>
  </si>
  <si>
    <t>venkovní siréna zálohovaná</t>
  </si>
  <si>
    <t>1536455026</t>
  </si>
  <si>
    <t>736001012</t>
  </si>
  <si>
    <t>hlásič požáru</t>
  </si>
  <si>
    <t>1597601868</t>
  </si>
  <si>
    <t>345218936.2</t>
  </si>
  <si>
    <t>elektroinstalační trubka ohebná PVC 2323 EZS + kamerový systém</t>
  </si>
  <si>
    <t>910394041</t>
  </si>
  <si>
    <t>341118898</t>
  </si>
  <si>
    <t>kabely pro EZS  FI-H06+kabely pro kamery</t>
  </si>
  <si>
    <t>1072583053</t>
  </si>
  <si>
    <t>010</t>
  </si>
  <si>
    <t>Počítačová síť</t>
  </si>
  <si>
    <t>364125103</t>
  </si>
  <si>
    <t>RACK - bez aktivních prvků - datový rozvaděč 19" LC-13  12U  600x364x500 patch panel 24xRJ45…</t>
  </si>
  <si>
    <t>-1687717717</t>
  </si>
  <si>
    <t>345355107</t>
  </si>
  <si>
    <t>zásuvka  2xRJ 45 pod om. Cat 5e IP20</t>
  </si>
  <si>
    <t>-1516754506</t>
  </si>
  <si>
    <t>1769387753</t>
  </si>
  <si>
    <t>345355107.1</t>
  </si>
  <si>
    <t>zásuvka  2xRJ 45 pod om. Cat 5e IP44 kompletní</t>
  </si>
  <si>
    <t>-1719643973</t>
  </si>
  <si>
    <t>kabel UTP cat.5e</t>
  </si>
  <si>
    <t>37187493</t>
  </si>
  <si>
    <t>29927346</t>
  </si>
  <si>
    <t>-1056875812</t>
  </si>
  <si>
    <t>398807953</t>
  </si>
  <si>
    <t>264128111</t>
  </si>
  <si>
    <t>WIFI/STA stožár s anténou</t>
  </si>
  <si>
    <t>8796921</t>
  </si>
  <si>
    <t>011</t>
  </si>
  <si>
    <t>345355064</t>
  </si>
  <si>
    <t>zásuvka TV-SAT-R koncová</t>
  </si>
  <si>
    <t>1733636347</t>
  </si>
  <si>
    <t>-41021094</t>
  </si>
  <si>
    <t>341118105</t>
  </si>
  <si>
    <t>koaxiální kabel CB-100</t>
  </si>
  <si>
    <t>-203061127</t>
  </si>
  <si>
    <t>52795497</t>
  </si>
  <si>
    <t>417810270</t>
  </si>
  <si>
    <t>1996801215</t>
  </si>
  <si>
    <t>012</t>
  </si>
  <si>
    <t>Rozvaděče pro areálové rozvody</t>
  </si>
  <si>
    <t>364127209</t>
  </si>
  <si>
    <t>pojistková vložka nožová 80A</t>
  </si>
  <si>
    <t>1793771326</t>
  </si>
  <si>
    <t>364127202</t>
  </si>
  <si>
    <t>pojistková vložka nožová 32A</t>
  </si>
  <si>
    <t>1763795786</t>
  </si>
  <si>
    <t>345396324</t>
  </si>
  <si>
    <t>elektroměrový rozvaděč RE1, 2 dvoutarifní elektroměry, 640x600x220, v plastovém pilíři ,1xjistič 3f/50A char.B budova, 1xjistič3f/20A char B tepelné čerpadlo, včetně základové desky</t>
  </si>
  <si>
    <t>-1762729605</t>
  </si>
  <si>
    <t>013</t>
  </si>
  <si>
    <t>Kabely pro areálové rozvody</t>
  </si>
  <si>
    <t>341118120</t>
  </si>
  <si>
    <t>kabel 4Bx16 - silový instalační kabel s měděným jádrem a PVC izolací 1kV v zemi</t>
  </si>
  <si>
    <t>2055565996</t>
  </si>
  <si>
    <t>341118118</t>
  </si>
  <si>
    <t>kabel 4Bx10 - silový instalační kabel s měděným jádrem a PVC izolací 1kV v zemi</t>
  </si>
  <si>
    <t>1919190240</t>
  </si>
  <si>
    <t>341118119.1</t>
  </si>
  <si>
    <t>kabel 5Cx4 - silový instalační kabel s měděným jádrem a PVC izolací 1kV v zemi</t>
  </si>
  <si>
    <t>-649363061</t>
  </si>
  <si>
    <t>341118117</t>
  </si>
  <si>
    <t>kabel 3Cx4 - silový instalační kabel s měděným jádrem a PVC izolací 1kV v zemi</t>
  </si>
  <si>
    <t>-1369169039</t>
  </si>
  <si>
    <t>341118111.1</t>
  </si>
  <si>
    <t>kabel 5Cx1,5 - silový instalační kabel s měděným jádrem a PVC izolací 1kV v zemi</t>
  </si>
  <si>
    <t>1622101602</t>
  </si>
  <si>
    <t>341118096.1</t>
  </si>
  <si>
    <t>kabel 3Cx2,5 - silový instalační kabel s měděným jádrem a PVC izolací 1kV v zemi</t>
  </si>
  <si>
    <t>-1705102670</t>
  </si>
  <si>
    <t>341118086.1</t>
  </si>
  <si>
    <t>kabel 2Ax1,5 - silový instalační kabel s měděným jádrem a PVC izolací 1kV v zemi</t>
  </si>
  <si>
    <t>1995020428</t>
  </si>
  <si>
    <t>-1975903153</t>
  </si>
  <si>
    <t>014</t>
  </si>
  <si>
    <t>Ukončení celoplastových kjabelů</t>
  </si>
  <si>
    <t>341212187</t>
  </si>
  <si>
    <t>kabelové oko 16 Cu</t>
  </si>
  <si>
    <t>1918828275</t>
  </si>
  <si>
    <t>341212187.1</t>
  </si>
  <si>
    <t>kabelové oko 10 Cu</t>
  </si>
  <si>
    <t>2015422093</t>
  </si>
  <si>
    <t>341212186</t>
  </si>
  <si>
    <t>kabelové oko 4 Cu</t>
  </si>
  <si>
    <t>1244385658</t>
  </si>
  <si>
    <t>341212181</t>
  </si>
  <si>
    <t>kabelové oko do 2,5 Cu</t>
  </si>
  <si>
    <t>-2047917128</t>
  </si>
  <si>
    <t>015</t>
  </si>
  <si>
    <t>Uzemnění</t>
  </si>
  <si>
    <t>354411099.1</t>
  </si>
  <si>
    <t>zemnící drát FeZn o10</t>
  </si>
  <si>
    <t>-112637895</t>
  </si>
  <si>
    <t>2034652725</t>
  </si>
  <si>
    <t>016</t>
  </si>
  <si>
    <t>Přeložka VO</t>
  </si>
  <si>
    <t>341416176</t>
  </si>
  <si>
    <t>kabel J 4x25 - silový instalační kabel s hliníkovým jádrem a PVC izolací 1kV v zemi</t>
  </si>
  <si>
    <t>-2134994976</t>
  </si>
  <si>
    <t>342118949</t>
  </si>
  <si>
    <t>kabelové oko Al 25</t>
  </si>
  <si>
    <t>1500497116</t>
  </si>
  <si>
    <t>-2134521777</t>
  </si>
  <si>
    <t>248854602</t>
  </si>
  <si>
    <t>354112228</t>
  </si>
  <si>
    <t>kabelová spojka tep. smrštitelná pro kabel s hliníkovým jádrem a PVC izolací 4x25</t>
  </si>
  <si>
    <t>-1505212459</t>
  </si>
  <si>
    <t>017</t>
  </si>
  <si>
    <t>Ostatní</t>
  </si>
  <si>
    <t>721218223</t>
  </si>
  <si>
    <t>tmel pro utěsnění prostupů komplet</t>
  </si>
  <si>
    <t>-113859111</t>
  </si>
  <si>
    <t>341000000</t>
  </si>
  <si>
    <t xml:space="preserve">Drobný jednicový materiál, jehož podíl na celkových materiálových nákladech je malý, a proto se nespecifikuje, jako: vývodky spojky vodičové do průžezu 16 mm2. sponky, příchytky, drát vázací a svařovací, spojovací materiál,nýty, elektrody…   5% z nosného </t>
  </si>
  <si>
    <t>-2023856044</t>
  </si>
  <si>
    <t>018</t>
  </si>
  <si>
    <t>314324118</t>
  </si>
  <si>
    <t>upevňovací bod hmoždinkou PVC</t>
  </si>
  <si>
    <t>-1809492163</t>
  </si>
  <si>
    <t>283128213</t>
  </si>
  <si>
    <t>chránička HDPE 110mm</t>
  </si>
  <si>
    <t>-1457495701</t>
  </si>
  <si>
    <t>283128212</t>
  </si>
  <si>
    <t>chránička HDPE  50mm</t>
  </si>
  <si>
    <t>-1655210708</t>
  </si>
  <si>
    <t>283128212.1</t>
  </si>
  <si>
    <t>chránička HDPE  50mm - rezerva pro slaboproud</t>
  </si>
  <si>
    <t>1723421525</t>
  </si>
  <si>
    <t>136114986</t>
  </si>
  <si>
    <t>folie označovací</t>
  </si>
  <si>
    <t>-814374000</t>
  </si>
  <si>
    <t>118214224</t>
  </si>
  <si>
    <t>písek kopaný 0,35*,02*70</t>
  </si>
  <si>
    <t>2026995336</t>
  </si>
  <si>
    <t>235364187</t>
  </si>
  <si>
    <t>pouzdrový základ stožáru pro stožár v=9m</t>
  </si>
  <si>
    <t>1928399114</t>
  </si>
  <si>
    <t>221498116</t>
  </si>
  <si>
    <t>folie proti prorůstání kořenů</t>
  </si>
  <si>
    <t>-760157474</t>
  </si>
  <si>
    <t>721218223.1</t>
  </si>
  <si>
    <t>tmel pro utěsnění prostupů</t>
  </si>
  <si>
    <t>1956565129</t>
  </si>
  <si>
    <t>221498174</t>
  </si>
  <si>
    <t>krycí deska plastová na kabely l=1m</t>
  </si>
  <si>
    <t>-94380568</t>
  </si>
  <si>
    <t>341000001</t>
  </si>
  <si>
    <t>-2009773346</t>
  </si>
  <si>
    <t>1d-2 - Montáž elektro</t>
  </si>
  <si>
    <t xml:space="preserve">    09 - Rozvaděče</t>
  </si>
  <si>
    <t xml:space="preserve">    091 - Spínače</t>
  </si>
  <si>
    <t xml:space="preserve">    092 - Zásuvky</t>
  </si>
  <si>
    <t xml:space="preserve">    093 - Montážní materiál</t>
  </si>
  <si>
    <t xml:space="preserve">    094 - Kabely uložené volně</t>
  </si>
  <si>
    <t xml:space="preserve">    095 - Svítidla včetně světelných zdrojů</t>
  </si>
  <si>
    <t xml:space="preserve">    096 - Ukončení celoplastových kabelů</t>
  </si>
  <si>
    <t xml:space="preserve">    097 - Hromosvod a uzemnění</t>
  </si>
  <si>
    <t xml:space="preserve">    098 - Domácí telefon</t>
  </si>
  <si>
    <t xml:space="preserve">    099 - EZS</t>
  </si>
  <si>
    <t xml:space="preserve">    010 - Počítačová síť</t>
  </si>
  <si>
    <t xml:space="preserve">    011 - STA</t>
  </si>
  <si>
    <t xml:space="preserve">    012 - Rozvaděče pro areálové rozvody</t>
  </si>
  <si>
    <t xml:space="preserve">    013 - Kabely pro areálové rozvody</t>
  </si>
  <si>
    <t xml:space="preserve">    014 - Ukončení plastových kabelů</t>
  </si>
  <si>
    <t xml:space="preserve">    015 - Uzemnění</t>
  </si>
  <si>
    <t xml:space="preserve">    016 - Přeložka VO</t>
  </si>
  <si>
    <t xml:space="preserve">    017 - Ostatní</t>
  </si>
  <si>
    <t>M - Práce a dodávky M</t>
  </si>
  <si>
    <t xml:space="preserve">    21-M - Elektromontáže</t>
  </si>
  <si>
    <t>09</t>
  </si>
  <si>
    <t>741210003</t>
  </si>
  <si>
    <t>Montáž rozvodnic oceloplechových nebo plastových bez zapojení vodičů běžných, hmotnosti do 100 kg</t>
  </si>
  <si>
    <t>2032518755</t>
  </si>
  <si>
    <t>741210001</t>
  </si>
  <si>
    <t>Montáž rozvodnic oceloplechových nebo plastových bez zapojení vodičů běžných, hmotnosti do 50 kg</t>
  </si>
  <si>
    <t>1719905822</t>
  </si>
  <si>
    <t>HZS</t>
  </si>
  <si>
    <t>hod</t>
  </si>
  <si>
    <t>-656057880</t>
  </si>
  <si>
    <t>741310201</t>
  </si>
  <si>
    <t>Montáž spínačů jedno nebo dvoupólových polozapuštěných nebo zapuštěných,šroubové připojení,  vypínačů řazení 1 - jednopólových</t>
  </si>
  <si>
    <t>429783685</t>
  </si>
  <si>
    <t>741310231</t>
  </si>
  <si>
    <t>Montáž spínačů jedno nebo dvoupólových polozapuštěných nebo zapuštěných, šroubové připojení,  přepínačů řazení 5 - sériových</t>
  </si>
  <si>
    <t>1351026179</t>
  </si>
  <si>
    <t>741310233</t>
  </si>
  <si>
    <t>Montáž spínačů jedno nebo dvoupólových polozapuštěných nebo zapuštěných, šroubové připojení, přepínačů řazení 6 - střídavých</t>
  </si>
  <si>
    <t>227179137</t>
  </si>
  <si>
    <t>741310238</t>
  </si>
  <si>
    <t>Montáž spínačů jedno nebo dvoupólových polozapuštěných nebo zapuštěných, šroubové připojení, přepínačů řazení 6+6 - střídavých dvojitých</t>
  </si>
  <si>
    <t>-2048865883</t>
  </si>
  <si>
    <t>741310239</t>
  </si>
  <si>
    <t>Montáž spínačů jedno nebo dvoupólových polozapuštěných nebo zapuštěných, šroubové připojení,  přepínačů řazení 7 - křížových</t>
  </si>
  <si>
    <t>-1301090058</t>
  </si>
  <si>
    <t>HZS.1</t>
  </si>
  <si>
    <t>Montáž - tlačítkového ovladače s omezeným přístupem   1ks</t>
  </si>
  <si>
    <t>-362238079</t>
  </si>
  <si>
    <t>Montáž spínačů třípólových 32A, 400V IP44 2ks</t>
  </si>
  <si>
    <t>-2120642362</t>
  </si>
  <si>
    <t>Montáž prostorového termostatu  IP44   1 ks</t>
  </si>
  <si>
    <t>-1178762676</t>
  </si>
  <si>
    <t>HZS.2</t>
  </si>
  <si>
    <t>Montáž časového relé pro ventilátor do krabice  7ks</t>
  </si>
  <si>
    <t>495123295</t>
  </si>
  <si>
    <t>741310251</t>
  </si>
  <si>
    <t>Montáž spínačů jedno nebo dvoupólových polozapuštěných nebo zapuštěných,šroubové připojení pro prostředí venkovní nebo mokré,  vypínačů řazení 1 - jednopólových</t>
  </si>
  <si>
    <t>-1411151948</t>
  </si>
  <si>
    <t>741310263</t>
  </si>
  <si>
    <t>Montáž spínačů jedno nebo dvoupólových polozapuštěných nebo zapuštěných,šroubové připojení pro prostředí venkovní nebo mokré,  přepínačů řazení 6 - střídavých</t>
  </si>
  <si>
    <t>610922414</t>
  </si>
  <si>
    <t>HZS.3</t>
  </si>
  <si>
    <t>Montáž žaluziového spínače - děleného  7 ks</t>
  </si>
  <si>
    <t>1649139396</t>
  </si>
  <si>
    <t>741313001</t>
  </si>
  <si>
    <t>Montáž zásuvek domovních se zapojením vodičů bezšroubové připojení , polozapuštěných nebo zapuštěných 10/16 A provedení 2P + PE</t>
  </si>
  <si>
    <t>763871968</t>
  </si>
  <si>
    <t>741313082</t>
  </si>
  <si>
    <t>Montáž zásuvek domovních se zapojením vodičů, šroubové připojení, chráněných v krabici 10/16A, venkovní nebo mokré provedení 2P+PE</t>
  </si>
  <si>
    <t>2026835737</t>
  </si>
  <si>
    <t>741112061</t>
  </si>
  <si>
    <t>Montáž krabic elektroinstalačních bez napojení na trubky a lišty, demontáže a montáže víčka a přístroje přístrojových zapuštěných plastových kruhových</t>
  </si>
  <si>
    <t>-1301159876</t>
  </si>
  <si>
    <t>741112001</t>
  </si>
  <si>
    <t>Montáž krabic elektroinstalačních bez napojení na trubky a lišty, demontáže a montáže víčka a přístroje protahovacích nebo odbočných zapuštěných plastových kruhových</t>
  </si>
  <si>
    <t>-329713405</t>
  </si>
  <si>
    <t>HZS.4</t>
  </si>
  <si>
    <t>Montáž svorky do krabice WAGO 472 ks</t>
  </si>
  <si>
    <t>-628292221</t>
  </si>
  <si>
    <t>HZS.5</t>
  </si>
  <si>
    <t>Montáž svorky pro vyrovnání potenciálu EPS 1  6ks</t>
  </si>
  <si>
    <t>-319427598</t>
  </si>
  <si>
    <t>741110051</t>
  </si>
  <si>
    <t>Montáž trubek elektroinstalačních s nasunutím nebo našroubováním do krabic plastových ohebných, uložených volně, vnější Ø přes 11 do 23 mm</t>
  </si>
  <si>
    <t>1921674210</t>
  </si>
  <si>
    <t>Kabely uložené volně</t>
  </si>
  <si>
    <t>741122122</t>
  </si>
  <si>
    <t>Montáž kabelů měděných bez ukončení uložených v trubkách zatažených plných kulatých nebo bezhalogenových (CYKY) počtu a průřezu žil 3x1,5 až 6 mm2</t>
  </si>
  <si>
    <t>-1520445775</t>
  </si>
  <si>
    <t>741122142</t>
  </si>
  <si>
    <t>Montáž kabelů měděných bez ukončení uložených v trubkách zatažených plných kulatých nebo bezhalogenových (CYKY) počtu a průřezu žil 5x1,5 až 2,5 mm2</t>
  </si>
  <si>
    <t>-1459665327</t>
  </si>
  <si>
    <t>741122232</t>
  </si>
  <si>
    <t>Montáž kabelů měděných bez ukončení uložených v trubkách zatažených plných kulatých nebo bezhalogenových (CYKY) počtu a průřezu žil 5x4 až 6 mm2</t>
  </si>
  <si>
    <t>-1010694808</t>
  </si>
  <si>
    <t>1569954735</t>
  </si>
  <si>
    <t>741122121</t>
  </si>
  <si>
    <t>Montáž kabelů měděných bez ukončení uložených v trubkách zatažených plných kulatých nebo bezhalogenových (CYKY) počtu a průřezu žil 2x1,5 až 6 mm2</t>
  </si>
  <si>
    <t>-466602678</t>
  </si>
  <si>
    <t>741120301</t>
  </si>
  <si>
    <t>Montáž vodič Cu izolovaný plný a laněný s PVC pláštěm žíla 0,55-16 mm2 pevně (CY, CHAH-R(V))</t>
  </si>
  <si>
    <t>-1483235292</t>
  </si>
  <si>
    <t>741372062</t>
  </si>
  <si>
    <t>Montáž svítidel LED se zapojením vodičů bytových nebo společenských místností stropních panelových obsahu přes 0,09 do 0,36 m2</t>
  </si>
  <si>
    <t>-1811212000</t>
  </si>
  <si>
    <t>741372061</t>
  </si>
  <si>
    <t>Montáž svítidel LED se zapojením vodičů bytových nebo společenských místností stropních panelových obsahu do 0,09 m2</t>
  </si>
  <si>
    <t>-841598884</t>
  </si>
  <si>
    <t>Ukončení celoplastových kabelů</t>
  </si>
  <si>
    <t>741132103</t>
  </si>
  <si>
    <t>Ukončení kabelů 3x1,5 až 4 mm2 smršťovací záklopkou nebo páskem bez letování</t>
  </si>
  <si>
    <t>19481886</t>
  </si>
  <si>
    <t>741132145</t>
  </si>
  <si>
    <t>Ukončení kabelů 5x1,5 až 4 mm2 smršťovací záklopkou nebo páskem bez letování</t>
  </si>
  <si>
    <t>-879135638</t>
  </si>
  <si>
    <t>Montáž uzemňovacího vedení s upevněním, propojením a připojením pomocí svorek v zemi s izolací spojů pásku průřezu do 120 mm2 v městské zástavbě</t>
  </si>
  <si>
    <t>-125690916</t>
  </si>
  <si>
    <t>741420001</t>
  </si>
  <si>
    <t>Montáž hromosvodného vedení svodových drátů nebo lan s podpěrami, Ø do 10 mm</t>
  </si>
  <si>
    <t>-1989869135</t>
  </si>
  <si>
    <t>741420011</t>
  </si>
  <si>
    <t>Montáž hromosvodného vedení svodových drátů nebo lan bez podpěr, Ø do 10 mm</t>
  </si>
  <si>
    <t>-844577173</t>
  </si>
  <si>
    <t>741420022</t>
  </si>
  <si>
    <t>Montáž hromosvodného vedení  svorek se 3 a více šrouby</t>
  </si>
  <si>
    <t>-1738252409</t>
  </si>
  <si>
    <t>741430003</t>
  </si>
  <si>
    <t>Montáž jímacích tyčí délky do 3m na ocelovou konstrukci</t>
  </si>
  <si>
    <t>1984118839</t>
  </si>
  <si>
    <t>741420051</t>
  </si>
  <si>
    <t>Montáž hromosvodného vedení ochranných prvků úhelníků nebo trubek s držáky do zdiva</t>
  </si>
  <si>
    <t>2065209867</t>
  </si>
  <si>
    <t>741420083</t>
  </si>
  <si>
    <t>Montáž hromosvodného vedení  ochranných prvků a doplňků štítků k označení svodů</t>
  </si>
  <si>
    <t>711406112</t>
  </si>
  <si>
    <t>210220411</t>
  </si>
  <si>
    <t>Montáž hromosvodného vedení ochranných prvků a doplňků napínacích šroubů s okem s vypnutím svodového vodiče</t>
  </si>
  <si>
    <t>13779460</t>
  </si>
  <si>
    <t>HZS.6</t>
  </si>
  <si>
    <t>Montáž zemní krabice pro zkušební svorku</t>
  </si>
  <si>
    <t>-1044925656</t>
  </si>
  <si>
    <t>HZS.7</t>
  </si>
  <si>
    <t>Ochrana zemní svorky asfaltovým nátěrem</t>
  </si>
  <si>
    <t>-2142251242</t>
  </si>
  <si>
    <t>741310002</t>
  </si>
  <si>
    <t>Montáž domovního telefonu - komunikačního tabla</t>
  </si>
  <si>
    <t>-1619481107</t>
  </si>
  <si>
    <t>742320001</t>
  </si>
  <si>
    <t>Montáž  elektricky ovládaných zámků s mechanickým přepínačem  otevřeno/zavřeno</t>
  </si>
  <si>
    <t>1115071259</t>
  </si>
  <si>
    <t>742310006</t>
  </si>
  <si>
    <t>Montáž domovního telefonu,nástěnného audio/video telefonu</t>
  </si>
  <si>
    <t>2119905664</t>
  </si>
  <si>
    <t>742121001</t>
  </si>
  <si>
    <t>Montáž kabelů sdělovacích pro vnitřní rozvody počtu žil do 15</t>
  </si>
  <si>
    <t>-2031638082</t>
  </si>
  <si>
    <t>741110051.1</t>
  </si>
  <si>
    <t>49024346</t>
  </si>
  <si>
    <t>1615044194</t>
  </si>
  <si>
    <t>HZS.8</t>
  </si>
  <si>
    <t>Montáž zvonku domovního - napaječ v hlavním rozvaděři R1</t>
  </si>
  <si>
    <t>-917769606</t>
  </si>
  <si>
    <t>HZS.9</t>
  </si>
  <si>
    <t>Montáž zvonkového tlačítka spopisným polem</t>
  </si>
  <si>
    <t>45330529</t>
  </si>
  <si>
    <t>1270091681</t>
  </si>
  <si>
    <t>742220001</t>
  </si>
  <si>
    <t>Montáž ústředny PZTS s komunikátorem na PCO a zdrojem do 16 zón a 4 podsystémů</t>
  </si>
  <si>
    <t>-1665213038</t>
  </si>
  <si>
    <t>742220172</t>
  </si>
  <si>
    <t>Montáž komunikátoru GSM</t>
  </si>
  <si>
    <t>-1116047188</t>
  </si>
  <si>
    <t>742220232</t>
  </si>
  <si>
    <t>Montáž - detektor na stěnu nebo na strop</t>
  </si>
  <si>
    <t>2077379271</t>
  </si>
  <si>
    <t>742220141</t>
  </si>
  <si>
    <t>Montáž klávesnice pro dodanou ústřednu</t>
  </si>
  <si>
    <t>-1565505821</t>
  </si>
  <si>
    <t>742220256</t>
  </si>
  <si>
    <t>Montáž sirény zálohované s akumulátorem 1,2Ah a majákem</t>
  </si>
  <si>
    <t>647581862</t>
  </si>
  <si>
    <t>742220235</t>
  </si>
  <si>
    <t>Montáž magnetického kontaktu povrchového</t>
  </si>
  <si>
    <t>-291577029</t>
  </si>
  <si>
    <t>HZS.10</t>
  </si>
  <si>
    <t>hlásič požáru zapojený do systému EZS  2ks</t>
  </si>
  <si>
    <t>1712603833</t>
  </si>
  <si>
    <t>1294809457</t>
  </si>
  <si>
    <t>-2007685350</t>
  </si>
  <si>
    <t>742330001</t>
  </si>
  <si>
    <t>Montáž strukturované kabeláže, rozvaděče nástěnného</t>
  </si>
  <si>
    <t>670310767</t>
  </si>
  <si>
    <t>742330025</t>
  </si>
  <si>
    <t>Montáž strukturované kabeláže, příslušenství a ostatní práce k rozvaděčům , patch panelu 24 portů UTP/FTP</t>
  </si>
  <si>
    <t>361346797</t>
  </si>
  <si>
    <t>742330042</t>
  </si>
  <si>
    <t>Montáž strukturované kabeláže zásuvek datových, pod omítku, do nábytku, do parapetního žlabu nebo podlahové krabice dvojzásuvky</t>
  </si>
  <si>
    <t>1759064394</t>
  </si>
  <si>
    <t>742330051</t>
  </si>
  <si>
    <t>Popis portu zásuvky</t>
  </si>
  <si>
    <t>-1331372342</t>
  </si>
  <si>
    <t>786700349</t>
  </si>
  <si>
    <t>884387932</t>
  </si>
  <si>
    <t>764333177</t>
  </si>
  <si>
    <t>1316976558</t>
  </si>
  <si>
    <t>HZS.11</t>
  </si>
  <si>
    <t>-107592309</t>
  </si>
  <si>
    <t>742420121</t>
  </si>
  <si>
    <t>Montáž televizní zásuvky koncové nebo průběžné</t>
  </si>
  <si>
    <t>-1095733578</t>
  </si>
  <si>
    <t>990033435</t>
  </si>
  <si>
    <t>2012704623</t>
  </si>
  <si>
    <t>2137359847</t>
  </si>
  <si>
    <t>1194223519</t>
  </si>
  <si>
    <t>741120301.1</t>
  </si>
  <si>
    <t>Montáž vodičů  izolovanchý měděných bez ukončení uložených pevně plných a laněných s PVC pláštěm bezhalogenových, ohniodolných (CY, CHAH-R(V)) průřezu žíly 0,55 až 16mm2</t>
  </si>
  <si>
    <t>1719918765</t>
  </si>
  <si>
    <t>210120102</t>
  </si>
  <si>
    <t>Montáž pojistek se zapojením vodičů nožových</t>
  </si>
  <si>
    <t>415485300</t>
  </si>
  <si>
    <t>210191543</t>
  </si>
  <si>
    <t>Montáž pilířů pro skříně bez základů</t>
  </si>
  <si>
    <t>1185748719</t>
  </si>
  <si>
    <t>210191517</t>
  </si>
  <si>
    <t>Montáž skříní rozpojovacích tenkocementových rozpojovacích bez zapojení vodičů</t>
  </si>
  <si>
    <t>-383226485</t>
  </si>
  <si>
    <t>210191519</t>
  </si>
  <si>
    <t>Montáž kontrukce do základu pro uchycení skříní nebo pilířů</t>
  </si>
  <si>
    <t>-588730528</t>
  </si>
  <si>
    <t>741122223</t>
  </si>
  <si>
    <t>Montáž kabelů měděných bez ukončení uložených v trubkách zatažených plných kulatých nebo bezhalogenových (CYKY) počtu a průřezu žil 4x16 až 25 mm2</t>
  </si>
  <si>
    <t>1764576187</t>
  </si>
  <si>
    <t>741122222</t>
  </si>
  <si>
    <t>Montáž kabelů měděných bez ukončení uložených v trubkách zatažených plných kulatých nebo bezhalogenových (CYKY) počtu a průřezu žil 4x10 mm2</t>
  </si>
  <si>
    <t>1707476601</t>
  </si>
  <si>
    <t>457556220</t>
  </si>
  <si>
    <t>741122211</t>
  </si>
  <si>
    <t>Montáž kabelů měděných bez ukončení uložených v trubkách zatažených plných kulatých nebo bezhalogenových (CYKY) počtu a průřezu žil 3x1,5až 6 mm2</t>
  </si>
  <si>
    <t>376368816</t>
  </si>
  <si>
    <t>-2047207832</t>
  </si>
  <si>
    <t>741122201</t>
  </si>
  <si>
    <t>1446567846</t>
  </si>
  <si>
    <t>741122241</t>
  </si>
  <si>
    <t>Montáž kabelů měděných bez ukončení uložených v trubkách zatažených plných kulatých nebo bezhalogenových (CYKY) počtu a průřezu žil 12x1,5 mm2</t>
  </si>
  <si>
    <t>-303405493</t>
  </si>
  <si>
    <t>Ukončení plastových kabelů</t>
  </si>
  <si>
    <t>741132133</t>
  </si>
  <si>
    <t>Ukončení kabelů smršťovací záklopkou nebo páskou se zapojením bez letování, počtu a průřezu žil 4x16 mm2</t>
  </si>
  <si>
    <t>-1079553591</t>
  </si>
  <si>
    <t>741132132</t>
  </si>
  <si>
    <t>Ukončení kabelů smršťovací záklopkou nebo páskou se zapojením bez letování, počtu a průřezu žil 4x10 mm2</t>
  </si>
  <si>
    <t>1107204236</t>
  </si>
  <si>
    <t>741132145.1</t>
  </si>
  <si>
    <t>Ukončení kabelů smršťovací záklopkou nebo páskou se zapojením bez letování, počtu a průřezu žil 5x1,5 až 4 mm2</t>
  </si>
  <si>
    <t>184526586</t>
  </si>
  <si>
    <t>741132103.1</t>
  </si>
  <si>
    <t>Ukončení kabelů smršťovací záklopkou nebo páskou se zapojením bez letování, počtu a průřezu žil 3x1,5 až 4 mm2</t>
  </si>
  <si>
    <t>1452308106</t>
  </si>
  <si>
    <t>741132101</t>
  </si>
  <si>
    <t>Ukončení kabelů smršťovací záklopkou nebo páskou se zapojením bez letování, počtu a průřezu žil 2x1,5až 4 mm2</t>
  </si>
  <si>
    <t>-90785054</t>
  </si>
  <si>
    <t>844422466</t>
  </si>
  <si>
    <t>741420022.1</t>
  </si>
  <si>
    <t>1673650162</t>
  </si>
  <si>
    <t>741123225</t>
  </si>
  <si>
    <t>Montáž kabelů hliníkových bez ukončení uložených volně plných nebo laněných kulatých (AYKY) počtu a průžezu  4x25 mm2</t>
  </si>
  <si>
    <t>-1106641801</t>
  </si>
  <si>
    <t>-84880961</t>
  </si>
  <si>
    <t>741420022.1.1</t>
  </si>
  <si>
    <t>-946080205</t>
  </si>
  <si>
    <t>741136002</t>
  </si>
  <si>
    <t>Propojení kabelů nebo vodičů spojkou venkovní teplem smršťovacích, kabelů celoplastových počtu a průřezu žil 4x25 až 35 mm2</t>
  </si>
  <si>
    <t>-2011757643</t>
  </si>
  <si>
    <t>741132134</t>
  </si>
  <si>
    <t>Ukončení kabelů smršťovací záklopkou nebo páskou se zapojením bez letování, počtu a průřezu žil 4x25 mm2</t>
  </si>
  <si>
    <t>1074312609</t>
  </si>
  <si>
    <t>210204011</t>
  </si>
  <si>
    <t>Demontáž stožáru veř. osvětlení do 9m žár zinek s ochrannou manžetou k dalšímu použití</t>
  </si>
  <si>
    <t>-22284824</t>
  </si>
  <si>
    <t>210204011.1</t>
  </si>
  <si>
    <t>Montáž stožáru veř. osvětlení do 9m žár zinek s ochrannou manžetou</t>
  </si>
  <si>
    <t>965870138</t>
  </si>
  <si>
    <t>460932111</t>
  </si>
  <si>
    <t>Osazení kotevních prvků hmoždinek včetně vyvrtání otvorů pro upevnění elektroinstalací ve stěnách cihelných,vnějšího průměru do 8mm</t>
  </si>
  <si>
    <t>1815550949</t>
  </si>
  <si>
    <t>HZS.12</t>
  </si>
  <si>
    <t>Práce nezahrnuté v cenících 21M.46M, zapsané do montážního deníku a potvrzené investorem</t>
  </si>
  <si>
    <t>619413342</t>
  </si>
  <si>
    <t>HZS.13</t>
  </si>
  <si>
    <t>Mechanizace na demontáž stožáru a osazení výložníků</t>
  </si>
  <si>
    <t>9197133</t>
  </si>
  <si>
    <t>HZS.14</t>
  </si>
  <si>
    <t>Mechanizace na montáž stožáru a osazení výložníků</t>
  </si>
  <si>
    <t>-359136992</t>
  </si>
  <si>
    <t>HZS.15</t>
  </si>
  <si>
    <t>Zakreslení skutečného stavu</t>
  </si>
  <si>
    <t>-1733802298</t>
  </si>
  <si>
    <t>HZS.16</t>
  </si>
  <si>
    <t>Podíl prací jiných profesí než elektro</t>
  </si>
  <si>
    <t>-1817787749</t>
  </si>
  <si>
    <t>HZS.17</t>
  </si>
  <si>
    <t>Koordinace profesí</t>
  </si>
  <si>
    <t>772417611</t>
  </si>
  <si>
    <t>HZS.18</t>
  </si>
  <si>
    <t>Připojení technologických zařízení</t>
  </si>
  <si>
    <t>-776263907</t>
  </si>
  <si>
    <t>741820102</t>
  </si>
  <si>
    <t>Měření osvětlovacího zařízení intenzity osvětlení na pracovišti do 50 svítidel</t>
  </si>
  <si>
    <t>337806188</t>
  </si>
  <si>
    <t>210280002</t>
  </si>
  <si>
    <t>Zkoušky a prohlídky el rozvodů a zařízení celková prohlídka pro objem mtž prací do 500 000,-Kč</t>
  </si>
  <si>
    <t>609966817</t>
  </si>
  <si>
    <t>210280211</t>
  </si>
  <si>
    <t>Měření zemního odporu 1. zemniče</t>
  </si>
  <si>
    <t>1291481467</t>
  </si>
  <si>
    <t>210280215</t>
  </si>
  <si>
    <t>Příplatek za každý měřený zemnící bod</t>
  </si>
  <si>
    <t>-442646602</t>
  </si>
  <si>
    <t>HZS.19</t>
  </si>
  <si>
    <t>Uvedení slaboproudých zařízení do provozu, zaškolení obsluhy</t>
  </si>
  <si>
    <t>-155550304</t>
  </si>
  <si>
    <t>Práce a dodávky M</t>
  </si>
  <si>
    <t>21-M</t>
  </si>
  <si>
    <t>Elektromontáže</t>
  </si>
  <si>
    <t>460010024</t>
  </si>
  <si>
    <t>Vytýčení trasy vedení kabelového (podzemního) v zastavěném prostoru</t>
  </si>
  <si>
    <t>km</t>
  </si>
  <si>
    <t>1219689610</t>
  </si>
  <si>
    <t>460010025</t>
  </si>
  <si>
    <t>Vytýčení trasy inženýrských sítí  v zastavěném prostoru</t>
  </si>
  <si>
    <t>-37889402</t>
  </si>
  <si>
    <t>460202164</t>
  </si>
  <si>
    <t>Hloubení nezapažených kabelových rýh strojně s přemístěním výkopku do vzdálenosti 3 m od okraje jámy nebo naložením na dopravní prostředek, bez zarovnání kabelových rýh, šířky 35 cm, hloubky80 cm, v hornině třídy 4</t>
  </si>
  <si>
    <t>928497849</t>
  </si>
  <si>
    <t>460560144</t>
  </si>
  <si>
    <t>Zásyp kabelových rýh ručně s uložením výkopku ve vrstvách včetně hutnění a urovnání  povrchu, šířky 35cm, hloubky 60cm v hornině třídy 4</t>
  </si>
  <si>
    <t>1963078658</t>
  </si>
  <si>
    <t>460791214</t>
  </si>
  <si>
    <t>Montáž trubek ochranných uložených volně do rýhy plastových ohebných vnitřního průměru přes 90 do 110mm</t>
  </si>
  <si>
    <t>221426292</t>
  </si>
  <si>
    <t>460791212</t>
  </si>
  <si>
    <t>Montáž trubek ochranných uložerných volně do rýhy plastových ohebných, vnitřního průměru přes 32 do 50 mm</t>
  </si>
  <si>
    <t>1104206928</t>
  </si>
  <si>
    <t>460490013</t>
  </si>
  <si>
    <t>Výstražná folie červená 220-350mm + folie proti prorůstání kořenů</t>
  </si>
  <si>
    <t>-1576843327</t>
  </si>
  <si>
    <t>460421072</t>
  </si>
  <si>
    <t>kabelové lože z kopaného písku zakryté plastovými deskami</t>
  </si>
  <si>
    <t>-1569215737</t>
  </si>
  <si>
    <t>HZS.20</t>
  </si>
  <si>
    <t>Pouzdrový základ stožáru pro stožár v=9m</t>
  </si>
  <si>
    <t>1017338404</t>
  </si>
  <si>
    <t>460680246</t>
  </si>
  <si>
    <t>Průraz základy včetně utěsnění proti vnikání vlhkosti</t>
  </si>
  <si>
    <t>-1289636651</t>
  </si>
  <si>
    <t>460071004</t>
  </si>
  <si>
    <t>Hloubení nezapažených jam strojně pro ostatní konstrukce včetně přemístění výkopku do vzdálenosti 3m od okraje jámy nebo naložení na dopravní prostředek, v hornině tř. 4</t>
  </si>
  <si>
    <t>1485115303</t>
  </si>
  <si>
    <t>460191113</t>
  </si>
  <si>
    <t>Urovnání dna včetně zásypu se zhutněním s přemístěním výkopku na vzdálenodst do 3 m do 10 kV v hornině tř. těžitelnosti  I skupiny 3</t>
  </si>
  <si>
    <t>1202218418</t>
  </si>
  <si>
    <t>460620014</t>
  </si>
  <si>
    <t>Provizorní úprava terénu včetně odkopání drobných nerovností a zásypu prohlubní se zhutněním v hornině třídy 4</t>
  </si>
  <si>
    <t>549036533</t>
  </si>
  <si>
    <t>460600023</t>
  </si>
  <si>
    <t>Vodorovné přemístění horniny jakékoliv třídy do 1000 m</t>
  </si>
  <si>
    <t>-1570405089</t>
  </si>
  <si>
    <t>460600031</t>
  </si>
  <si>
    <t>Příplatek k vodorovnému přemístění horniny za každých dalších 1000 m</t>
  </si>
  <si>
    <t>m3*18km</t>
  </si>
  <si>
    <t>-2130614346</t>
  </si>
  <si>
    <t>www.marius pedersen.</t>
  </si>
  <si>
    <t>Uložení nekontaminované zeminy na skládce</t>
  </si>
  <si>
    <t>922431694</t>
  </si>
  <si>
    <t>HZS.21</t>
  </si>
  <si>
    <t>geodetické zakreslení trasy</t>
  </si>
  <si>
    <t>-529616435</t>
  </si>
  <si>
    <t>1e - Technika prostředí - ústřední vytápění</t>
  </si>
  <si>
    <t xml:space="preserve">    733 - Ústřední vytápění - rozvodné potrubí</t>
  </si>
  <si>
    <t>733</t>
  </si>
  <si>
    <t>Ústřední vytápění - rozvodné potrubí</t>
  </si>
  <si>
    <t>735 15-2271</t>
  </si>
  <si>
    <t>Otopné těleso panelové deskové VK  s pravým spodním připojením DN15, rozměry: 11VK-900/400</t>
  </si>
  <si>
    <t>ks.</t>
  </si>
  <si>
    <t>1600224335</t>
  </si>
  <si>
    <t>735 15-2591</t>
  </si>
  <si>
    <t>Otopné těleso panelové deskové VK  s pravým spodním připojením DN15, rozměry: 22VK-900/400</t>
  </si>
  <si>
    <t>-3328606</t>
  </si>
  <si>
    <t>735 15-4272</t>
  </si>
  <si>
    <t>Otopné těleso trubkové koupelnové kombinované, výška tělesa 1200mm,délky 600mm. Rozměry: 1135.500 + el. topná patrona 400W.</t>
  </si>
  <si>
    <t>-940281614</t>
  </si>
  <si>
    <t>998 73-5193</t>
  </si>
  <si>
    <t>Přesun hmot pro otopná tělesa stanovený z hmotnosti přesunovaného materiálu vodorovná dopravní vzdálenost do 500m výška do 6m</t>
  </si>
  <si>
    <t>t.</t>
  </si>
  <si>
    <t>558427627</t>
  </si>
  <si>
    <t>734 26-1406</t>
  </si>
  <si>
    <t>Připojovací armatury radiátorů typu VK (ventil kompakt).G 1/2x18, PN 10 do 110°C, regulační uzavíratelné s vypouštěním přímé.</t>
  </si>
  <si>
    <t>1179321130</t>
  </si>
  <si>
    <t>734 26-14N</t>
  </si>
  <si>
    <t>Připojovací Garnitura k armatuře typu VK (venti kompakt).</t>
  </si>
  <si>
    <t>-984837843</t>
  </si>
  <si>
    <t>734 26-14N.1</t>
  </si>
  <si>
    <t>Připojovací Garnitura k armatuře typu koupelnových těles</t>
  </si>
  <si>
    <t>754583031</t>
  </si>
  <si>
    <t>734 26-1417</t>
  </si>
  <si>
    <t>Připojovací armatury radiátorů typu koupelnových těles, regulační ventil G 1/2x17, PN 10 do 110°C, regulační uzavíratelné s vypouštěním přímé.</t>
  </si>
  <si>
    <t>1536857879</t>
  </si>
  <si>
    <t>734 26-1233</t>
  </si>
  <si>
    <t>Připojovací armatury radiátorů typu koupelnových těles, regulační šroubení G 1/2x17, PN 10 do 110°C, regulační uzavíratelné s vypouštěním přímé.</t>
  </si>
  <si>
    <t>285148645</t>
  </si>
  <si>
    <t>734 22-2812</t>
  </si>
  <si>
    <t>Hlavice termostatická s hlavicí ručního ovládání, přímé PN16 do 110°C G 1/2</t>
  </si>
  <si>
    <t>1649045960</t>
  </si>
  <si>
    <t>734 21-1115</t>
  </si>
  <si>
    <t>Ventily odvzdušňovací závitové otopných těles PN6 120°C</t>
  </si>
  <si>
    <t>-742907249</t>
  </si>
  <si>
    <t>734 29-2723</t>
  </si>
  <si>
    <t>Kulové kohouty PN42 do 185°C, vnitřní závit s vypouštěním R 250DS, G1/2</t>
  </si>
  <si>
    <t>636407851</t>
  </si>
  <si>
    <t>734 29-2716</t>
  </si>
  <si>
    <t>Kulové kohouty PN42 do 185°C, přímé vnitřní závit,         R 250DS, G1 1/4" (DN32)</t>
  </si>
  <si>
    <t>-727775986</t>
  </si>
  <si>
    <t>734 29-2715</t>
  </si>
  <si>
    <t>Kulové kohouty PN42 do 185°C, přímé vnitřní závit,         R 250DS, G1" (DN25)</t>
  </si>
  <si>
    <t>-1130972434</t>
  </si>
  <si>
    <t>734 29-1244</t>
  </si>
  <si>
    <t>Filtry závitové PN16 do 130°C, přímé  s vnitřními závity, R 74A, G 1 1/4".</t>
  </si>
  <si>
    <t>1262886133</t>
  </si>
  <si>
    <t>734 24-2414</t>
  </si>
  <si>
    <t>Ventily zpětné závitové PN16 do 110°C, přímé  s vnitřními závity, R 60, G 1 1/4".</t>
  </si>
  <si>
    <t>1425099667</t>
  </si>
  <si>
    <t>998 73-5193.1</t>
  </si>
  <si>
    <t>Přesun hmot pro koupelnová tělesa stanovený z hmotnosti přesunovaného materiálu vodorovná dopravní vzdálenost do 500m výška do 6m</t>
  </si>
  <si>
    <t>2078539884</t>
  </si>
  <si>
    <t>998 73-4193</t>
  </si>
  <si>
    <t>Přesun hmot pro armatury stanovený z hmotnosti přesunovaného materiálu vodorovná dopravní vzdálenost do 500m výška do 6m</t>
  </si>
  <si>
    <t>-1563634002</t>
  </si>
  <si>
    <t>733 32-2201</t>
  </si>
  <si>
    <t>Potrubí z trubek plastových ze zesíťovaného polyethylenu PE-X spojovaných mechanickou násuvnou objímkou kovovou běžné (Rehau), rozměry 17x2,0</t>
  </si>
  <si>
    <t>m.</t>
  </si>
  <si>
    <t>-1683741705</t>
  </si>
  <si>
    <t>733 32-2203</t>
  </si>
  <si>
    <t>Potrubí z trubek plastových ze zesíťovaného polyethylenu PE-X spojovaných mechanickou násuvnou objímkou kovovou běžné (Rehau), rozměry 25x2,3</t>
  </si>
  <si>
    <t>2105556796</t>
  </si>
  <si>
    <t>733 32-2204</t>
  </si>
  <si>
    <t>Potrubí z trubek plastových ze zesíťovaného polyethylenu PE-X spojovaných mechanickou násuvnou objímkou kovovou běžné (Rehau), rozměry 32x2,9</t>
  </si>
  <si>
    <t>1998328027</t>
  </si>
  <si>
    <t>733 32-2205</t>
  </si>
  <si>
    <t>Potrubí z trubek plastových ze zesíťovaného polyethylenu PE-X spojovaných mechanickou násuvnou objímkou kovovou běžné (Rehau), rozměry 40x3,7</t>
  </si>
  <si>
    <t>-450816355</t>
  </si>
  <si>
    <t>733 22-N</t>
  </si>
  <si>
    <t>Izolační trubice TUBEX pro ø 17mm  tl.13mm  tepelná vodivost 0,041W/(m.K)</t>
  </si>
  <si>
    <t>-791717769</t>
  </si>
  <si>
    <t>733 22-N.1</t>
  </si>
  <si>
    <t>Izolační trubice TUBEX pro ø 25mm  tl.13mm  tepelná vodivost 0,041W/(m.K)</t>
  </si>
  <si>
    <t>-164195991</t>
  </si>
  <si>
    <t>733 22-N.2</t>
  </si>
  <si>
    <t>Izolační trubice TUBEX pro ø 32mm  tl.13mm  tepelná vodivost 0,041W/(m.K)</t>
  </si>
  <si>
    <t>1923276321</t>
  </si>
  <si>
    <t>733 22-N.3</t>
  </si>
  <si>
    <t>Izolační trubice TUBEX pro ø 40mm  tl.13mm  tepelná vodivost 0,041W/(m.K)</t>
  </si>
  <si>
    <t>-526771043</t>
  </si>
  <si>
    <t>998 73-3193</t>
  </si>
  <si>
    <t>Přesun hmot pro rozvody potrubí stanovený z hmotnosti přesunovaného materiálu vodorovná dopravní vzdálenost do 500,m výška do 6m</t>
  </si>
  <si>
    <t>-925750292</t>
  </si>
  <si>
    <t>733 39-1101</t>
  </si>
  <si>
    <t>Zkoušky těsnosti potrubí z trubek plastových, průměr do 32</t>
  </si>
  <si>
    <t>838155333</t>
  </si>
  <si>
    <t>735 51-1008</t>
  </si>
  <si>
    <t>Systémová deska typu Vario</t>
  </si>
  <si>
    <t>1110243842</t>
  </si>
  <si>
    <t>735 51-1061</t>
  </si>
  <si>
    <t>Krycí PE folie</t>
  </si>
  <si>
    <t>1043718447</t>
  </si>
  <si>
    <t>735 51-1062</t>
  </si>
  <si>
    <t>Okrajový dilatační pás (pruh)</t>
  </si>
  <si>
    <t>321548939</t>
  </si>
  <si>
    <t>735 51-1063</t>
  </si>
  <si>
    <t>Průchod dilatační spárou</t>
  </si>
  <si>
    <t>2023539584</t>
  </si>
  <si>
    <t>733 32-2201.1</t>
  </si>
  <si>
    <t>Potrubí pro podlahové vytápění Rehau Rautherm S 17x2,0 včetně lisovacích spojek</t>
  </si>
  <si>
    <t>-1190662915</t>
  </si>
  <si>
    <t>998 73-3193.3</t>
  </si>
  <si>
    <t>-1803294700</t>
  </si>
  <si>
    <t>735 51-1089</t>
  </si>
  <si>
    <t>Rozdělovače a sběrače typu například HKV - D 10 včetně průtokoměrů</t>
  </si>
  <si>
    <t>1695298362</t>
  </si>
  <si>
    <t>735 51-1125</t>
  </si>
  <si>
    <t>Skříně rozdělovače a sběrače typu AP 5</t>
  </si>
  <si>
    <t>508761288</t>
  </si>
  <si>
    <t>735 51-1084</t>
  </si>
  <si>
    <t>Rozdělovače a sběrače typu například HKV - D 5 včetně průtokoměrů</t>
  </si>
  <si>
    <t>-2072785951</t>
  </si>
  <si>
    <t>735 51-1122</t>
  </si>
  <si>
    <t>Skříně rozdělovače a sběrače typu AP 2</t>
  </si>
  <si>
    <t>-993912701</t>
  </si>
  <si>
    <t>735 51-1135</t>
  </si>
  <si>
    <t>Připojovací šroubení rozdělovače</t>
  </si>
  <si>
    <t>-852544980</t>
  </si>
  <si>
    <t>N</t>
  </si>
  <si>
    <t>Nepřímotopný ohřívač teplé vody pro tepelné čerpadlo například uniSTOR VIH R 400</t>
  </si>
  <si>
    <t>-760246140</t>
  </si>
  <si>
    <t>N.1</t>
  </si>
  <si>
    <t>Tepelné čerpadlo vzduch-voda například aroTHERM VWL 155/2 400V + pojistný ventil</t>
  </si>
  <si>
    <t>1205695213</t>
  </si>
  <si>
    <t>N.2</t>
  </si>
  <si>
    <t>Vnitřní hydraulický modul například VWZ MEH 61 - hydraulická jednotka (obsahuje řídící  jednotku VWZ AI VWL X/2 A, el. topnou tyč 6 kW, 3cestný  ventil a expanzní nádobu</t>
  </si>
  <si>
    <t>1279290398</t>
  </si>
  <si>
    <t>N.3</t>
  </si>
  <si>
    <t>Montážní konzole pro například aroTHERM</t>
  </si>
  <si>
    <t>-1147153172</t>
  </si>
  <si>
    <t>N.4</t>
  </si>
  <si>
    <t>Ekvitermní regulace vaillant multiMATIC 700 eBUS rozhraní, digitální s týdenním časovým programem  pro 1 přímý topný okruh s možností rozšiřování pomocí  modulů VR 70 nebo VR 71, podsvícený displej, program  pro dovolenou, kabelové venkovní čidlo. Možnost</t>
  </si>
  <si>
    <t>1416056104</t>
  </si>
  <si>
    <t>733 22-2104</t>
  </si>
  <si>
    <t>Potrubí měděné polotvrdé, včetně kaučukové izolace D 28x1,0</t>
  </si>
  <si>
    <t>-1488792726</t>
  </si>
  <si>
    <t>-</t>
  </si>
  <si>
    <t>Kotvící systém potrubí HILTI</t>
  </si>
  <si>
    <t>1244059619</t>
  </si>
  <si>
    <t>-.1</t>
  </si>
  <si>
    <t>Montážní materiál, doprava, lešení atd.</t>
  </si>
  <si>
    <t>-1788537675</t>
  </si>
  <si>
    <t>-.2</t>
  </si>
  <si>
    <t>Zaregulování otopné soustavy, uvedení do provozu, zaškolení obsluhy</t>
  </si>
  <si>
    <t>-1017883641</t>
  </si>
  <si>
    <t>-.3</t>
  </si>
  <si>
    <t>Komplexní zkouška (tlaková a topná) v délce 48 hodin ve spojení se souvisejícími profesemi</t>
  </si>
  <si>
    <t>kpl.</t>
  </si>
  <si>
    <t>1111409861</t>
  </si>
  <si>
    <t>1f - Vzduchotechnika</t>
  </si>
  <si>
    <t xml:space="preserve"> </t>
  </si>
  <si>
    <t>751 - Vzduchotechnika</t>
  </si>
  <si>
    <t>751</t>
  </si>
  <si>
    <t>751 12-2012</t>
  </si>
  <si>
    <t>Radiální ventilátor pod strop. Příklad Multi-VAC CENTRIF DUO</t>
  </si>
  <si>
    <t>751 12-2012.1</t>
  </si>
  <si>
    <t>Doběhový spínač. Příklad DT3</t>
  </si>
  <si>
    <t>751 51-1182</t>
  </si>
  <si>
    <t>Potrubí kruhové 100mm. Příklad SPIRO d 100mm</t>
  </si>
  <si>
    <t>751 31-1010</t>
  </si>
  <si>
    <t>Žaluzivá klapka DN 100. Příklad PER W 100</t>
  </si>
  <si>
    <t>THERMO-FRESH přívodní prvek s termostatem, obsahuje:  přívodní talířový ventil d100mm pro WC, včetně filtru a tlumiče a teleskopického potrubí délky 60-320mm, d=100mm a mřížky VHG 100</t>
  </si>
  <si>
    <t>751 51-1182.1</t>
  </si>
  <si>
    <t>Potrubí kruhové 200mm. Příklad SPIRO d 200mm+koleno 90°C</t>
  </si>
  <si>
    <t>Dveřní mřížka PT</t>
  </si>
  <si>
    <t>998 75-1101</t>
  </si>
  <si>
    <t>Přesun hmot pro vzduchotechniku stanovený z hmotnosti přesunovaného materiálu, vodorovná dopravní vzdálenost do 100m v objektech výšky do 12m</t>
  </si>
  <si>
    <t>751 51-N</t>
  </si>
  <si>
    <t>Lepící páska PVC pro utěsnění spojů potrubí a tvarovek, silikon</t>
  </si>
  <si>
    <t>751 51-N.1</t>
  </si>
  <si>
    <t>Montážní, těstnící, spojovací a kotevní materiál</t>
  </si>
  <si>
    <t>kg.</t>
  </si>
  <si>
    <t>751 51-N.2</t>
  </si>
  <si>
    <t>Doprava a manipulace</t>
  </si>
  <si>
    <t>751 51-N.3</t>
  </si>
  <si>
    <t>Změření a seřízení, uvedení do provozu</t>
  </si>
  <si>
    <t>1g - Gastro</t>
  </si>
  <si>
    <t>Pol1</t>
  </si>
  <si>
    <t>Pol2</t>
  </si>
  <si>
    <t>Pol3</t>
  </si>
  <si>
    <t>Pol4</t>
  </si>
  <si>
    <t>Pol5</t>
  </si>
  <si>
    <t>Pol6</t>
  </si>
  <si>
    <t>Pol7</t>
  </si>
  <si>
    <t>Pol8</t>
  </si>
  <si>
    <t>Pol9</t>
  </si>
  <si>
    <t>Pol10</t>
  </si>
  <si>
    <t>Pol11</t>
  </si>
  <si>
    <t>Pol12</t>
  </si>
  <si>
    <t>Pol13</t>
  </si>
  <si>
    <t>Pol14</t>
  </si>
  <si>
    <t>Pol15</t>
  </si>
  <si>
    <t>Pol16</t>
  </si>
  <si>
    <t>Pol17</t>
  </si>
  <si>
    <t>Pol18</t>
  </si>
  <si>
    <t>Pol19</t>
  </si>
  <si>
    <t>Pol20</t>
  </si>
  <si>
    <t>Pol21</t>
  </si>
  <si>
    <t>Pol22</t>
  </si>
  <si>
    <t>Pol23</t>
  </si>
  <si>
    <t>Pol24</t>
  </si>
  <si>
    <t>Pol25</t>
  </si>
  <si>
    <t>Pol26</t>
  </si>
  <si>
    <t>Pol27</t>
  </si>
  <si>
    <t>Pol28</t>
  </si>
  <si>
    <t>Pol29</t>
  </si>
  <si>
    <t>Pol30</t>
  </si>
  <si>
    <t>Pol31</t>
  </si>
  <si>
    <t>Pol32</t>
  </si>
  <si>
    <t>Pol33</t>
  </si>
  <si>
    <t>Pol34</t>
  </si>
  <si>
    <t>Pol35</t>
  </si>
  <si>
    <t>Pol36</t>
  </si>
  <si>
    <t>Pol37</t>
  </si>
  <si>
    <t>Pol38</t>
  </si>
  <si>
    <t>Pol39</t>
  </si>
  <si>
    <t>Pol40</t>
  </si>
  <si>
    <t>Pol41</t>
  </si>
  <si>
    <t>Pol42</t>
  </si>
  <si>
    <t>Pol43</t>
  </si>
  <si>
    <t>Pol44</t>
  </si>
  <si>
    <t>Pol45</t>
  </si>
  <si>
    <t>Pol46</t>
  </si>
  <si>
    <t>Pol47</t>
  </si>
  <si>
    <t>Pol48</t>
  </si>
  <si>
    <t>Pol49</t>
  </si>
  <si>
    <t>Pol50</t>
  </si>
  <si>
    <t>Pol52</t>
  </si>
  <si>
    <t>Pol53</t>
  </si>
  <si>
    <t>Pol54</t>
  </si>
  <si>
    <t>Pol.55</t>
  </si>
  <si>
    <t>334921429</t>
  </si>
  <si>
    <t>Pol.56</t>
  </si>
  <si>
    <t>-271093128</t>
  </si>
  <si>
    <t>1h - Fotovoltaická elektrárna</t>
  </si>
  <si>
    <t>1h-1 - Fotovoltaická el.- materiál</t>
  </si>
  <si>
    <t>356711233</t>
  </si>
  <si>
    <t>Třífázový měnič s výkonem 10kW, dvěma MPPT a WiFi. Dálkové monitorováním přes PC, tablet nebo mobilní telefony.</t>
  </si>
  <si>
    <t>1042639306</t>
  </si>
  <si>
    <t>405110096</t>
  </si>
  <si>
    <t>Inteligentní baterie, která je určena pro malé a střední hybridní systémy. Kapacita baterie při maximálním množství proudu 37A je 15,0 kW. Trvalý nabíjecí a vybíjecí výkon 1 baterie je 1,8 kW.</t>
  </si>
  <si>
    <t>9316772</t>
  </si>
  <si>
    <t>194160002</t>
  </si>
  <si>
    <t>Rám s klipsnami na skládání baterií</t>
  </si>
  <si>
    <t>2121394499</t>
  </si>
  <si>
    <t>356711209</t>
  </si>
  <si>
    <t>Řídící modul</t>
  </si>
  <si>
    <t>90795344</t>
  </si>
  <si>
    <t>350010040</t>
  </si>
  <si>
    <t>Monokrystalický panel 450Wp  s vysokou účinností (až 20,9%), s pokročilou technologií Half-Cut. Vysoký výkon i při zhoršených světelných podmínkách.</t>
  </si>
  <si>
    <t>1063823878</t>
  </si>
  <si>
    <t>194160046</t>
  </si>
  <si>
    <t>Konstrukce na přichycení panelů</t>
  </si>
  <si>
    <t>1706829822</t>
  </si>
  <si>
    <t>R.0001</t>
  </si>
  <si>
    <t>Kabely a vodiče pro propojení systému FV elektrárny</t>
  </si>
  <si>
    <t>-1418809993</t>
  </si>
  <si>
    <t>R.0002</t>
  </si>
  <si>
    <t>Kabelový set pro připojení jedné baterie nebo jedné sady baterií  k měniči. Jedná se o kabely se speciální postříbřenou koncovkou Amphenol (max. 100A).</t>
  </si>
  <si>
    <t>1391255062</t>
  </si>
  <si>
    <t>1h-2 -  Fotovoltaická el. - montáž</t>
  </si>
  <si>
    <t>741730015</t>
  </si>
  <si>
    <t>Montáž střídače napětí DC/AC fotovoltaických systémů včetně osazení a připojení síťového DC/AC (On - grid) třífázového, maximální výstupní výkon přes 8 500 do 10 000 W</t>
  </si>
  <si>
    <t>-931753583</t>
  </si>
  <si>
    <t>Montáž inteligentní baterie, která je určena pro malé a střední hybridní systémy. Kapacita baterie při maximálním množství proudu 37A je 15,0 kW. Trvalý nabíjecí a vybíjecí výkon 1 baterie je 1,8 kW.</t>
  </si>
  <si>
    <t>898799351</t>
  </si>
  <si>
    <t>Montáž konstrukce na přichycení panelů</t>
  </si>
  <si>
    <t>-1278432384</t>
  </si>
  <si>
    <t>R.0003</t>
  </si>
  <si>
    <t>Montáž kabelů a vodičů pro propojení systému FV elektrárny</t>
  </si>
  <si>
    <t>1876434408</t>
  </si>
  <si>
    <t>R.0004</t>
  </si>
  <si>
    <t>Montáž kabelového setu pro připojení jedné baterie</t>
  </si>
  <si>
    <t>1331084135</t>
  </si>
  <si>
    <t>Proměření kabelů a uvedení FV do provozu</t>
  </si>
  <si>
    <t>1514495137</t>
  </si>
  <si>
    <t>741740021</t>
  </si>
  <si>
    <t>Montáž regulátoru fotovoltaických systémů včetně připojení baterií a solárního pole MPPT pro dobíjení 12 V / 24 V / 48 V baterie, nabíjecí proud do 40 A</t>
  </si>
  <si>
    <t>-1929728847</t>
  </si>
  <si>
    <t>741810001</t>
  </si>
  <si>
    <t>Zkoušky a prohlídky elektrických rozvodů a zařízení celková prohlídka a vyhotovení revizní zprávy pro objem montážních prací do 100 tis. Kč</t>
  </si>
  <si>
    <t>536136737</t>
  </si>
  <si>
    <t>741721214</t>
  </si>
  <si>
    <t>Montáž fotovoltaických panelů výkonu přes 300 Wp, umístěných na střeše flexibilních</t>
  </si>
  <si>
    <t>200736102</t>
  </si>
  <si>
    <t>2 - Zpevněné plochy</t>
  </si>
  <si>
    <t>2a - Opěrná zeď a oplocení</t>
  </si>
  <si>
    <t>-1071560920</t>
  </si>
  <si>
    <t>(1,2+0,3)/2*3,2*30</t>
  </si>
  <si>
    <t>(0,2+1)/2*0,6*30</t>
  </si>
  <si>
    <t>2025447303</t>
  </si>
  <si>
    <t>"základ"0,8*0,5*30</t>
  </si>
  <si>
    <t>"práh brány"0,4*0,5*3</t>
  </si>
  <si>
    <t>-304200923</t>
  </si>
  <si>
    <t>82,8+12,6</t>
  </si>
  <si>
    <t>1532558903</t>
  </si>
  <si>
    <t>95,400*5</t>
  </si>
  <si>
    <t>171201221</t>
  </si>
  <si>
    <t>Poplatek za uložení na skládce (skládkovné) zeminy a kamení kód odpadu 17 05 04</t>
  </si>
  <si>
    <t>-507081927</t>
  </si>
  <si>
    <t>95,400*1,8</t>
  </si>
  <si>
    <t>-2077969017</t>
  </si>
  <si>
    <t>-1268824465</t>
  </si>
  <si>
    <t>"zásyp za op zdí"</t>
  </si>
  <si>
    <t>58343959</t>
  </si>
  <si>
    <t>kamenivo drcené hrubé frakce 32/63</t>
  </si>
  <si>
    <t>-144582013</t>
  </si>
  <si>
    <t>10,800*2</t>
  </si>
  <si>
    <t>233211112</t>
  </si>
  <si>
    <t>Zemní vrut pro ploty a dopravní značky D 66 mm dl 550 mm</t>
  </si>
  <si>
    <t>1555859208</t>
  </si>
  <si>
    <t>274313611</t>
  </si>
  <si>
    <t>Základové pásy z betonu tř. C 16/20</t>
  </si>
  <si>
    <t>-1895969840</t>
  </si>
  <si>
    <t>30*0,8*0,5</t>
  </si>
  <si>
    <t>403862927</t>
  </si>
  <si>
    <t>30*0,5*2+2*0,5*0,2</t>
  </si>
  <si>
    <t>245552960</t>
  </si>
  <si>
    <t>274353121</t>
  </si>
  <si>
    <t>Bednění kotevních otvorů v základových pásech průřezu do 0,05 m2 hl 0,5 m</t>
  </si>
  <si>
    <t>1549394223</t>
  </si>
  <si>
    <t>279113134</t>
  </si>
  <si>
    <t>Základová zeď tl do 300 mm z tvárnic ztraceného bednění včetně výplně z betonu tř. C 16/20</t>
  </si>
  <si>
    <t>-1031859946</t>
  </si>
  <si>
    <t>(0,5+1,4)/2*10,5</t>
  </si>
  <si>
    <t>(0,5+1,4)/2*19,5</t>
  </si>
  <si>
    <t>-1071895332</t>
  </si>
  <si>
    <t>2*2*0,98*30*0,001*1,15</t>
  </si>
  <si>
    <t>2*2*0,98*20*0,001*1,15</t>
  </si>
  <si>
    <t>2*0,98*10*1,15*0,001</t>
  </si>
  <si>
    <t>30/0,25*1,32*2*0,001*1,15</t>
  </si>
  <si>
    <t>338171111</t>
  </si>
  <si>
    <t>Osazování sloupků a vzpěr plotových ocelových v do 2,00 m se zalitím MC</t>
  </si>
  <si>
    <t>8542130</t>
  </si>
  <si>
    <t>338171114</t>
  </si>
  <si>
    <t>Osazování sloupků a vzpěr plotových ocelových v do 2,00 m do zemního vrutu</t>
  </si>
  <si>
    <t>-676619810</t>
  </si>
  <si>
    <t>27+12</t>
  </si>
  <si>
    <t>55342260</t>
  </si>
  <si>
    <t>sloupek plotový koncový Pz a komaxitový 2000/48x1,5mm</t>
  </si>
  <si>
    <t>-616081263</t>
  </si>
  <si>
    <t>55342252</t>
  </si>
  <si>
    <t>sloupek plotový průběžný Pz a komaxitový 2000/38x1,5mm</t>
  </si>
  <si>
    <t>-33274785</t>
  </si>
  <si>
    <t>55342272</t>
  </si>
  <si>
    <t>vzpěra plotová 38x1,5mm včetně krytky s uchem 2000mm</t>
  </si>
  <si>
    <t>1613967296</t>
  </si>
  <si>
    <t>348101210</t>
  </si>
  <si>
    <t>Osazení vrat a vrátek k oplocení na ocelové sloupky do 2 m2</t>
  </si>
  <si>
    <t>887900256</t>
  </si>
  <si>
    <t>55342333</t>
  </si>
  <si>
    <t>branka plotová jednokřídlá Pz s PVC vrstvou 1000x1530mm</t>
  </si>
  <si>
    <t>807463215</t>
  </si>
  <si>
    <t>348101220</t>
  </si>
  <si>
    <t>Osazení vrat a vrátek k oplocení na ocelové sloupky do 4 m2</t>
  </si>
  <si>
    <t>1849176625</t>
  </si>
  <si>
    <t>55342349</t>
  </si>
  <si>
    <t>brána plotová dvoukřídlá Pz s PVC vrstvou 3000x1530mm</t>
  </si>
  <si>
    <t>-395463548</t>
  </si>
  <si>
    <t>348121122</t>
  </si>
  <si>
    <t>Osazování ŽB desek plotových na MC 300x50x3000 mm</t>
  </si>
  <si>
    <t>937450208</t>
  </si>
  <si>
    <t>59232542</t>
  </si>
  <si>
    <t>betonová podhrabová deska 2500x200x35mm se zámkem 15mm na ukotvení sloupků profilovaných oválných 50x70mm</t>
  </si>
  <si>
    <t>-1206397247</t>
  </si>
  <si>
    <t>59232546</t>
  </si>
  <si>
    <t>držák podhrabové desky typ H pro sloupek D 60-70mm výšky 200mm průběžný povrchová úprava žárový zinek</t>
  </si>
  <si>
    <t>1466509700</t>
  </si>
  <si>
    <t>348222M001</t>
  </si>
  <si>
    <t>Pomocný montážní materiál</t>
  </si>
  <si>
    <t>-1516855765</t>
  </si>
  <si>
    <t>348262401</t>
  </si>
  <si>
    <t>Plot z betonových bloků ukončení plotové zdi krycí deskou štípanou přírodní</t>
  </si>
  <si>
    <t>-1399278363</t>
  </si>
  <si>
    <t>348401120</t>
  </si>
  <si>
    <t>Montáž oplocení ze strojového pletiva s napínacími dráty výšky do 1,6 m</t>
  </si>
  <si>
    <t>-389393540</t>
  </si>
  <si>
    <t>31327513</t>
  </si>
  <si>
    <t>pletivo drátěné plastifikované se čtvercovými oky 55/2,5mm v 1600mm</t>
  </si>
  <si>
    <t>1414449702</t>
  </si>
  <si>
    <t>998232111</t>
  </si>
  <si>
    <t>Přesun hmot pro oplocení zděné z cihel nebo tvárnic v do 10 m</t>
  </si>
  <si>
    <t>-509167471</t>
  </si>
  <si>
    <t>-1455252040</t>
  </si>
  <si>
    <t>(1,4+0,5)/2*(10,5+19,5)</t>
  </si>
  <si>
    <t>1275042147</t>
  </si>
  <si>
    <t>28,5*1,15 'Přepočtené koeficientem množství</t>
  </si>
  <si>
    <t>1027297527</t>
  </si>
  <si>
    <t>0,3*30</t>
  </si>
  <si>
    <t>711161212</t>
  </si>
  <si>
    <t>Izolace proti zemní vlhkosti nopovou fólií svislá, nopek v 8,0 mm, tl do 0,6 mm</t>
  </si>
  <si>
    <t>750932562</t>
  </si>
  <si>
    <t>711161383</t>
  </si>
  <si>
    <t>Izolace proti zemní vlhkosti nopovou fólií ukončení horní lištou</t>
  </si>
  <si>
    <t>1088951730</t>
  </si>
  <si>
    <t>998711101</t>
  </si>
  <si>
    <t>Přesun hmot tonážní pro izolace proti vodě, vlhkosti a plynům v objektech výšky do 6 m</t>
  </si>
  <si>
    <t>-862298099</t>
  </si>
  <si>
    <t>2b - Okapový chodník</t>
  </si>
  <si>
    <t xml:space="preserve">    5 - Komunikace pozemní</t>
  </si>
  <si>
    <t>181951112</t>
  </si>
  <si>
    <t>Úprava pláně v hornině třídy těžitelnosti I, skupiny 1 až 3 se zhutněním</t>
  </si>
  <si>
    <t>-1409040158</t>
  </si>
  <si>
    <t>"urovnání terénu"20*0,8</t>
  </si>
  <si>
    <t>451577777</t>
  </si>
  <si>
    <t>Podklad nebo lože pod dlažbu vodorovný nebo do sklonu 1:5 z kameniva těženého tl do 100 mm</t>
  </si>
  <si>
    <t>2031485578</t>
  </si>
  <si>
    <t>20*0,5</t>
  </si>
  <si>
    <t>Komunikace pozemní</t>
  </si>
  <si>
    <t>564762111</t>
  </si>
  <si>
    <t>Podklad z vibrovaného štěrku VŠ tl 200 mm</t>
  </si>
  <si>
    <t>-1093816342</t>
  </si>
  <si>
    <t>"vrstva 150-200 mm"10</t>
  </si>
  <si>
    <t>637211122</t>
  </si>
  <si>
    <t>Okapový chodník z betonových dlaždic tl 60 mm kladených do písku se zalitím spár MC</t>
  </si>
  <si>
    <t>-1848126994</t>
  </si>
  <si>
    <t>-1024325180</t>
  </si>
  <si>
    <t>2c - Komunikace pro pěší,betonový žlab,vstupy a terasa</t>
  </si>
  <si>
    <t>468333373</t>
  </si>
  <si>
    <t>(175-80)</t>
  </si>
  <si>
    <t>83*0,25</t>
  </si>
  <si>
    <t>20*0,3</t>
  </si>
  <si>
    <t>132212111</t>
  </si>
  <si>
    <t>Hloubení rýh š do 800 mm v soudržných horninách třídy těžitelnosti I, skupiny 3 ručně</t>
  </si>
  <si>
    <t>1405075900</t>
  </si>
  <si>
    <t>"rýha pro osazení palisád"</t>
  </si>
  <si>
    <t>3,7*0,4*0,6</t>
  </si>
  <si>
    <t>7,8*0,4*0,6</t>
  </si>
  <si>
    <t>669603370</t>
  </si>
  <si>
    <t>"žlab vpusť"1,0*1,0*1,5</t>
  </si>
  <si>
    <t>171151112</t>
  </si>
  <si>
    <t>Uložení sypaniny z hornin nesoudržných kamenitých do násypů zhutněných</t>
  </si>
  <si>
    <t>-1365518703</t>
  </si>
  <si>
    <t>"prostor terasy"1*4*10</t>
  </si>
  <si>
    <t>"chodník u parkoviště"0,4*1,5*17</t>
  </si>
  <si>
    <t>"vyrovnávka pod chodník"124*0,1</t>
  </si>
  <si>
    <t>-104083176</t>
  </si>
  <si>
    <t>-1135257724</t>
  </si>
  <si>
    <t>174,05</t>
  </si>
  <si>
    <t>11,7*0,5</t>
  </si>
  <si>
    <t>339921132</t>
  </si>
  <si>
    <t>Osazování betonových palisád do betonového základu v řadě výšky prvku přes 0,5 do 1 m</t>
  </si>
  <si>
    <t>1326388093</t>
  </si>
  <si>
    <t>3,7+7,8</t>
  </si>
  <si>
    <t>59228413M001</t>
  </si>
  <si>
    <t>palisáda betonová  přírodní 120x160x800mm</t>
  </si>
  <si>
    <t>1301206881</t>
  </si>
  <si>
    <t>11,5*5,9 'Přepočtené koeficientem množství</t>
  </si>
  <si>
    <t>375976288</t>
  </si>
  <si>
    <t>"obet. dna dvorní vpusti"0,5</t>
  </si>
  <si>
    <t>564750011</t>
  </si>
  <si>
    <t>Podklad z kameniva hrubého drceného vel. 8-16 mm tl 150 mm</t>
  </si>
  <si>
    <t>-357100356</t>
  </si>
  <si>
    <t>596211121</t>
  </si>
  <si>
    <t>Kladení zámkové dlažby komunikací pro pěší tl 60 mm skupiny B pl do 100 m2</t>
  </si>
  <si>
    <t>1893767413</t>
  </si>
  <si>
    <t>59245012</t>
  </si>
  <si>
    <t>dlažba zámková tvaru I 200x165x60mm barevná</t>
  </si>
  <si>
    <t>1130729591</t>
  </si>
  <si>
    <t>174,05*1,02 'Přepočtené koeficientem množství</t>
  </si>
  <si>
    <t>59245222</t>
  </si>
  <si>
    <t>dlažba zámková tvaru I základní pro nevidomé 196x161x60mm barevná</t>
  </si>
  <si>
    <t>199338709</t>
  </si>
  <si>
    <t>2,5*0,4</t>
  </si>
  <si>
    <t>1*1,02 'Přepočtené koeficientem množství</t>
  </si>
  <si>
    <t>637121114</t>
  </si>
  <si>
    <t>Okapový chodník z kačírku tl 250 mm s udusáním</t>
  </si>
  <si>
    <t>2039560835</t>
  </si>
  <si>
    <t>"plocha u TČ"2*1</t>
  </si>
  <si>
    <t>877315261</t>
  </si>
  <si>
    <t>Montáž dvorní vpusti z tvrdého PVC-systém KG DN 160</t>
  </si>
  <si>
    <t>-1018423353</t>
  </si>
  <si>
    <t>56231177M001</t>
  </si>
  <si>
    <t>dvorní vtok z polymerbetonu,vel.300x300 mm včetně nást. dílu s rámečkem a kalovým košem, rošt z tvárné litiny</t>
  </si>
  <si>
    <t>1064299435</t>
  </si>
  <si>
    <t>916131213</t>
  </si>
  <si>
    <t>Osazení silničního obrubníku betonového stojatého s boční opěrou do lože z betonu prostého</t>
  </si>
  <si>
    <t>297465003</t>
  </si>
  <si>
    <t>59217026</t>
  </si>
  <si>
    <t>obrubník betonový silniční 500x150x250mm</t>
  </si>
  <si>
    <t>-2004257378</t>
  </si>
  <si>
    <t>20*1,02 'Přepočtené koeficientem množství</t>
  </si>
  <si>
    <t>916331112</t>
  </si>
  <si>
    <t>Osazení zahradního obrubníku betonového do lože z betonu s boční opěrou</t>
  </si>
  <si>
    <t>1892127228</t>
  </si>
  <si>
    <t>59217001</t>
  </si>
  <si>
    <t>obrubník betonový zahradní 1000x50x250mm</t>
  </si>
  <si>
    <t>-1397923489</t>
  </si>
  <si>
    <t>83*1,02 'Přepočtené koeficientem množství</t>
  </si>
  <si>
    <t>916991121</t>
  </si>
  <si>
    <t>Lože pod obrubníky, krajníky nebo obruby z dlažebních kostek z betonu prostého</t>
  </si>
  <si>
    <t>310175047</t>
  </si>
  <si>
    <t>"sadový obrubník"83*0,15*0,25</t>
  </si>
  <si>
    <t>"silniční obrubník"20*0,3*0,15</t>
  </si>
  <si>
    <t>"palisády"0,4*0,3*(7,8+3,7)</t>
  </si>
  <si>
    <t>"vstupy do MŠ"3*1</t>
  </si>
  <si>
    <t>935112111</t>
  </si>
  <si>
    <t>Osazení příkopového žlabu do betonu tl 100 mm z betonových tvárnic š 500 mm</t>
  </si>
  <si>
    <t>-1249033805</t>
  </si>
  <si>
    <t>59227724</t>
  </si>
  <si>
    <t>žlab dvouvrstvý vibrolisovaný pro povrchové odvodnění betonový 70/100x280x210mm</t>
  </si>
  <si>
    <t>785437533</t>
  </si>
  <si>
    <t>11,700/0,21</t>
  </si>
  <si>
    <t>55,714*1,02 'Přepočtené koeficientem množství</t>
  </si>
  <si>
    <t>998223011</t>
  </si>
  <si>
    <t>Přesun hmot pro pozemní komunikace s krytem dlážděným</t>
  </si>
  <si>
    <t>-167664204</t>
  </si>
  <si>
    <t>767161217</t>
  </si>
  <si>
    <t>Montáž zábradlí rovného z profilové oceli do zdi do hmotnosti 45 kg</t>
  </si>
  <si>
    <t>1054465545</t>
  </si>
  <si>
    <t>767111M001</t>
  </si>
  <si>
    <t>Dodání pozinkovaného zábradlí se svislou výplní a madlem pro děti</t>
  </si>
  <si>
    <t>bm</t>
  </si>
  <si>
    <t>243041578</t>
  </si>
  <si>
    <t>2d - Komunikace vozidlové</t>
  </si>
  <si>
    <t>1367898505</t>
  </si>
  <si>
    <t>122252204</t>
  </si>
  <si>
    <t>Odkopávky a prokopávky nezapažené pro silnice a dálnice v hornině třídy těžitelnosti I objem do 500 m3 strojně</t>
  </si>
  <si>
    <t>690885663</t>
  </si>
  <si>
    <t>(95+65*0,3)*0,2</t>
  </si>
  <si>
    <t>132251102</t>
  </si>
  <si>
    <t>Hloubení rýh nezapažených  š do 800 mm v hornině třídy těžitelnosti I, skupiny 3 objem do 50 m3 strojně</t>
  </si>
  <si>
    <t>-1048330515</t>
  </si>
  <si>
    <t>"napojení ul. vpusti na veřejnou kanalizaci"</t>
  </si>
  <si>
    <t>7,5*(0,8+1,4)/2*1,5</t>
  </si>
  <si>
    <t>-938973499</t>
  </si>
  <si>
    <t>1,5*1,5*1,4</t>
  </si>
  <si>
    <t>1131276174</t>
  </si>
  <si>
    <t>1929381096</t>
  </si>
  <si>
    <t>24,400*5</t>
  </si>
  <si>
    <t>-1827073157</t>
  </si>
  <si>
    <t>22,9+0,75+0,75</t>
  </si>
  <si>
    <t>-1602388978</t>
  </si>
  <si>
    <t>24,400*1,8</t>
  </si>
  <si>
    <t>93075220</t>
  </si>
  <si>
    <t>-315963999</t>
  </si>
  <si>
    <t>3,15-1,5*(3,14*0,3*0,3)</t>
  </si>
  <si>
    <t>12,375-0,75-0,75</t>
  </si>
  <si>
    <t>-1808134287</t>
  </si>
  <si>
    <t>7,5*0,5*0,2</t>
  </si>
  <si>
    <t>1758061470</t>
  </si>
  <si>
    <t>0,75*2 'Přepočtené koeficientem množství</t>
  </si>
  <si>
    <t>-77271026</t>
  </si>
  <si>
    <t>65*0,3</t>
  </si>
  <si>
    <t>30,5*0,3</t>
  </si>
  <si>
    <t>860155924</t>
  </si>
  <si>
    <t>0,5*0,2*7,5</t>
  </si>
  <si>
    <t>847349380</t>
  </si>
  <si>
    <t>564750111</t>
  </si>
  <si>
    <t>Podklad z kameniva hrubého drceného vel. 16-32 mm tl 150 mm</t>
  </si>
  <si>
    <t>-84383434</t>
  </si>
  <si>
    <t>0,3*(65+30,5)</t>
  </si>
  <si>
    <t>572211111</t>
  </si>
  <si>
    <t>Vyspravení výtluků na krajnicích a komunikacích kamenivem hrubým drceným</t>
  </si>
  <si>
    <t>-1693881112</t>
  </si>
  <si>
    <t>38,6*0,08*1,2</t>
  </si>
  <si>
    <t>572243111</t>
  </si>
  <si>
    <t>Provizorní vyspravení neupravených výtluků asfaltovým betonem ACO (AB)</t>
  </si>
  <si>
    <t>1447886783</t>
  </si>
  <si>
    <t>"doplnění asfaltu podél obrub"0,1836*40*1,2</t>
  </si>
  <si>
    <t>596212211</t>
  </si>
  <si>
    <t>Kladení zámkové dlažby pozemních komunikací tl 80 mm skupiny A pl do 100 m2</t>
  </si>
  <si>
    <t>-403322874</t>
  </si>
  <si>
    <t>59245013</t>
  </si>
  <si>
    <t>dlažba zámková tvaru I 200x165x80mm přírodní</t>
  </si>
  <si>
    <t>-1458068691</t>
  </si>
  <si>
    <t>94*1,02 'Přepočtené koeficientem množství</t>
  </si>
  <si>
    <t>871315221</t>
  </si>
  <si>
    <t>Kanalizační potrubí z tvrdého PVC jednovrstvé tuhost třídy SN8 DN 160</t>
  </si>
  <si>
    <t>-1523150393</t>
  </si>
  <si>
    <t>"napojení vpusti z parkoviště"7,5</t>
  </si>
  <si>
    <t>877395121</t>
  </si>
  <si>
    <t>Výřez a montáž tvarovek odbočných na potrubí z kanalizačních trub z PVC DN 400</t>
  </si>
  <si>
    <t>-731110169</t>
  </si>
  <si>
    <t>28612231</t>
  </si>
  <si>
    <t>odbočka kanalizační plastová PVC KG DN 400x160/45° SN12/16</t>
  </si>
  <si>
    <t>197460035</t>
  </si>
  <si>
    <t>28612247</t>
  </si>
  <si>
    <t>přesuvka kanalizační plastová PVC KG DN 400 SN12/16</t>
  </si>
  <si>
    <t>2086917408</t>
  </si>
  <si>
    <t>914111111</t>
  </si>
  <si>
    <t>Montáž svislé dopravní značky do velikosti 1 m2 objímkami na sloupek nebo konzolu</t>
  </si>
  <si>
    <t>-1627780921</t>
  </si>
  <si>
    <t>40445601</t>
  </si>
  <si>
    <t>výstražné dopravní značky A1-A30, A33 900mm</t>
  </si>
  <si>
    <t>-192702742</t>
  </si>
  <si>
    <t>40445625</t>
  </si>
  <si>
    <t>informativní značky provozní IP8, IP9, IP11-IP13 500x700mm</t>
  </si>
  <si>
    <t>-139425833</t>
  </si>
  <si>
    <t>40445648</t>
  </si>
  <si>
    <t>dodatkové tabulky E2c,d , E11 500x700mm</t>
  </si>
  <si>
    <t>-204571718</t>
  </si>
  <si>
    <t>914511112</t>
  </si>
  <si>
    <t>Montáž sloupku dopravních značek délky do 3,5 m s betonovým základem a patkou</t>
  </si>
  <si>
    <t>1142906258</t>
  </si>
  <si>
    <t>40445230</t>
  </si>
  <si>
    <t>sloupek pro dopravní značku Zn D 70mm v 3,5m</t>
  </si>
  <si>
    <t>-1636310918</t>
  </si>
  <si>
    <t>40445241</t>
  </si>
  <si>
    <t>patka pro sloupek Al D 70mm</t>
  </si>
  <si>
    <t>-751445729</t>
  </si>
  <si>
    <t>40445257</t>
  </si>
  <si>
    <t>svorka upínací na sloupek D 70mm</t>
  </si>
  <si>
    <t>181745801</t>
  </si>
  <si>
    <t>2*5</t>
  </si>
  <si>
    <t>40445254</t>
  </si>
  <si>
    <t>víčko plastové na sloupek D 70mm</t>
  </si>
  <si>
    <t>1275584760</t>
  </si>
  <si>
    <t>915111112</t>
  </si>
  <si>
    <t>Vodorovné dopravní značení dělící čáry souvislé š 125 mm retroreflexní bílá barva</t>
  </si>
  <si>
    <t>1824004512</t>
  </si>
  <si>
    <t>915311112</t>
  </si>
  <si>
    <t>Předformátované vodorovné dopravní značení dopravní značky do 2 m2</t>
  </si>
  <si>
    <t>1849907893</t>
  </si>
  <si>
    <t>915611111</t>
  </si>
  <si>
    <t>Předznačení vodorovného liniového značení</t>
  </si>
  <si>
    <t>478187435</t>
  </si>
  <si>
    <t>4*4,5+5</t>
  </si>
  <si>
    <t>915621111</t>
  </si>
  <si>
    <t>Předznačení vodorovného plošného značení</t>
  </si>
  <si>
    <t>-129413110</t>
  </si>
  <si>
    <t>240281422</t>
  </si>
  <si>
    <t>"silniční" 85-20</t>
  </si>
  <si>
    <t>"nájezdový"30,5</t>
  </si>
  <si>
    <t>59217029</t>
  </si>
  <si>
    <t>obrubník betonový silniční nájezdový 1000x150x150mm</t>
  </si>
  <si>
    <t>-1834192442</t>
  </si>
  <si>
    <t>30,5*1,02 'Přepočtené koeficientem množství</t>
  </si>
  <si>
    <t>59217031</t>
  </si>
  <si>
    <t>obrubník betonový silniční 1000x150x250mm</t>
  </si>
  <si>
    <t>1565034371</t>
  </si>
  <si>
    <t>65*1,02 'Přepočtené koeficientem množství</t>
  </si>
  <si>
    <t>-837713276</t>
  </si>
  <si>
    <t>0,25*0,2*65</t>
  </si>
  <si>
    <t>0,25*0,2*30,5</t>
  </si>
  <si>
    <t>919735112</t>
  </si>
  <si>
    <t>Řezání stávajícího živičného krytu hl do 100 mm</t>
  </si>
  <si>
    <t>-1517996426</t>
  </si>
  <si>
    <t>935932620R001</t>
  </si>
  <si>
    <t>Vpusť s kalovým košem  PP DN 400,včetně  kalového koše s kalojemem,  mříž z tvárné litiny 50x50 cm</t>
  </si>
  <si>
    <t>-324207492</t>
  </si>
  <si>
    <t>938908411</t>
  </si>
  <si>
    <t>Čištění vozovek splachováním vodou</t>
  </si>
  <si>
    <t>998631749</t>
  </si>
  <si>
    <t>40*3</t>
  </si>
  <si>
    <t>938909331</t>
  </si>
  <si>
    <t>Čištění vozovek metením ručně podkladu nebo krytu betonového nebo živičného</t>
  </si>
  <si>
    <t>1474092947</t>
  </si>
  <si>
    <t>40,000*3</t>
  </si>
  <si>
    <t>1279049972</t>
  </si>
  <si>
    <t>3 - Přípojky</t>
  </si>
  <si>
    <t>3a - Vodovodní přípojka</t>
  </si>
  <si>
    <t>133212811</t>
  </si>
  <si>
    <t>Hloubení nezapažených šachet v hornině třídy těžitelnosti I skupiny 3 plocha výkopu do 4 m2 ručně</t>
  </si>
  <si>
    <t>963680920</t>
  </si>
  <si>
    <t>"napojovací šachta vodovodu"</t>
  </si>
  <si>
    <t>1,5*1,5*2</t>
  </si>
  <si>
    <t>"VŠ"</t>
  </si>
  <si>
    <t>1,5*1,2*1,9</t>
  </si>
  <si>
    <t>139001101</t>
  </si>
  <si>
    <t>Příplatek za ztížení vykopávky v blízkosti podzemního vedení</t>
  </si>
  <si>
    <t>1524425640</t>
  </si>
  <si>
    <t>151101301</t>
  </si>
  <si>
    <t>Zřízení rozepření stěn při pažení příložném hl do 4 m</t>
  </si>
  <si>
    <t>243330386</t>
  </si>
  <si>
    <t>151101311</t>
  </si>
  <si>
    <t>Odstranění rozepření stěn při pažení příložném hl do 4 m</t>
  </si>
  <si>
    <t>725651504</t>
  </si>
  <si>
    <t>151102201</t>
  </si>
  <si>
    <t>Zřízení příložného pažení stěn do 30 m2 výkopu hl do 4 m pro překopy inženýrských sítí</t>
  </si>
  <si>
    <t>-1058582366</t>
  </si>
  <si>
    <t>1,5*2*4</t>
  </si>
  <si>
    <t>151102211</t>
  </si>
  <si>
    <t>Odstranění příložného pažení stěn do 30 m2 hl do 4 m při překopech inženýrských sítí</t>
  </si>
  <si>
    <t>50222815</t>
  </si>
  <si>
    <t>1111249189</t>
  </si>
  <si>
    <t>4,32</t>
  </si>
  <si>
    <t>2068795508</t>
  </si>
  <si>
    <t>4,32*5</t>
  </si>
  <si>
    <t>167111101</t>
  </si>
  <si>
    <t>Nakládání výkopku z hornin třídy těžitelnosti I, skupiny 1 až 3 do 100 m3 ručně</t>
  </si>
  <si>
    <t>-752297524</t>
  </si>
  <si>
    <t>4,5+3,42-5,184+1,584</t>
  </si>
  <si>
    <t>-1428709946</t>
  </si>
  <si>
    <t>4,32*1,8</t>
  </si>
  <si>
    <t>2074124865</t>
  </si>
  <si>
    <t>174152101</t>
  </si>
  <si>
    <t>Zásyp jam, šachet a rýh do 30 m3 sypaninou se zhutněním při překopech inženýrských sítí</t>
  </si>
  <si>
    <t>1861986548</t>
  </si>
  <si>
    <t>4,5-(2*0,45)</t>
  </si>
  <si>
    <t>3,42-(0,9*1,2*1,7)</t>
  </si>
  <si>
    <t>58932576</t>
  </si>
  <si>
    <t>beton C 16/20 X0,XC1 kamenivo frakce 0/22</t>
  </si>
  <si>
    <t>-701617456</t>
  </si>
  <si>
    <t>"obsyp VŠ"1,584</t>
  </si>
  <si>
    <t>175111101</t>
  </si>
  <si>
    <t>Obsypání potrubí ručně sypaninou bez prohození, uloženou do 3 m</t>
  </si>
  <si>
    <t>185644059</t>
  </si>
  <si>
    <t>1,5*1,5*0,3</t>
  </si>
  <si>
    <t>2035311610</t>
  </si>
  <si>
    <t>0,675*2 'Přepočtené koeficientem množství</t>
  </si>
  <si>
    <t>-96396841</t>
  </si>
  <si>
    <t>1,5*1,5*0,1</t>
  </si>
  <si>
    <t>452321141</t>
  </si>
  <si>
    <t>Podkladní desky ze ŽB tř. C 16/20 otevřený výkop</t>
  </si>
  <si>
    <t>-446353302</t>
  </si>
  <si>
    <t xml:space="preserve">"deska pod VŠ" </t>
  </si>
  <si>
    <t>0,15*1,2*1,5</t>
  </si>
  <si>
    <t>452368211</t>
  </si>
  <si>
    <t>Výztuž podkladních desek nebo bloků nebo pražců otevřený výkop ze svařovaných sítí Kari</t>
  </si>
  <si>
    <t>746003760</t>
  </si>
  <si>
    <t>5,4*1,5*1,2*1,15*0,001</t>
  </si>
  <si>
    <t>871181211</t>
  </si>
  <si>
    <t>Montáž potrubí z PE100 SDR 11 otevřený výkop svařovaných elektrotvarovkou D 50 x 4,6 mm</t>
  </si>
  <si>
    <t>-1606313771</t>
  </si>
  <si>
    <t>28613172</t>
  </si>
  <si>
    <t>potrubí vodovodní PE100 SDR11 se signalizační vrstvou 100m 50x4,6mm</t>
  </si>
  <si>
    <t>-1136422937</t>
  </si>
  <si>
    <t>1,5*1,015 'Přepočtené koeficientem množství</t>
  </si>
  <si>
    <t>877261113</t>
  </si>
  <si>
    <t>Montáž elektro T-kusů na vodovodním potrubí z PE trub d 110</t>
  </si>
  <si>
    <t>971062562</t>
  </si>
  <si>
    <t>42273539</t>
  </si>
  <si>
    <t>pás navrtávací se závitovým výstupem z tvárné litiny pro vodovodní PE a PVC potrubí 63-5/4”</t>
  </si>
  <si>
    <t>889347741</t>
  </si>
  <si>
    <t>42291054</t>
  </si>
  <si>
    <t>souprava zemní pro navrtávací pas se šoupátkem Rd 2,0m</t>
  </si>
  <si>
    <t>837299888</t>
  </si>
  <si>
    <t>891182211</t>
  </si>
  <si>
    <t>Montáž závitového vodoměru G 6/4 v šachtě</t>
  </si>
  <si>
    <t>-1740648628</t>
  </si>
  <si>
    <t>38821464</t>
  </si>
  <si>
    <t>vodoměr domovní na studenou vodu vícevtokový mokroběžný G5/4"x150mm Qn 6</t>
  </si>
  <si>
    <t>-306832518</t>
  </si>
  <si>
    <t>42290100</t>
  </si>
  <si>
    <t>souprava vodoměrná závitová se šroubením kohouty a zpětnou klapkou 1"-1"</t>
  </si>
  <si>
    <t>-1176446261</t>
  </si>
  <si>
    <t>891211112</t>
  </si>
  <si>
    <t>Montáž vodovodních šoupátek otevřený výkop DN 50</t>
  </si>
  <si>
    <t>1961400747</t>
  </si>
  <si>
    <t>42221301</t>
  </si>
  <si>
    <t>šoupátko pitná voda litina GGG 50 krátká stavební dl PN10/16 DN 50x150mm</t>
  </si>
  <si>
    <t>-64531541</t>
  </si>
  <si>
    <t>892241111</t>
  </si>
  <si>
    <t>Tlaková zkouška vodou potrubí do 80</t>
  </si>
  <si>
    <t>-1973618659</t>
  </si>
  <si>
    <t>893811163</t>
  </si>
  <si>
    <t>Osazení vodoměrné šachty kruhové z PP samonosné pro běžné zatížení průměru do 1,2 m hloubky do 1,6 m</t>
  </si>
  <si>
    <t>2076881002</t>
  </si>
  <si>
    <t>56230522</t>
  </si>
  <si>
    <t>šachta vodoměrná hranatá tl 8mm včetně výztuhy 1,2/1,2/1,6 m</t>
  </si>
  <si>
    <t>243976146</t>
  </si>
  <si>
    <t>899103112</t>
  </si>
  <si>
    <t>Osazení poklopů litinových nebo ocelových včetně rámů pro třídu zatížení B125, C250</t>
  </si>
  <si>
    <t>-2138037958</t>
  </si>
  <si>
    <t>28661933</t>
  </si>
  <si>
    <t>poklop šachtový litinový dno DN 600 pro třídu zatížení B125</t>
  </si>
  <si>
    <t>461839916</t>
  </si>
  <si>
    <t>899401112</t>
  </si>
  <si>
    <t>Osazení poklopů litinových šoupátkových</t>
  </si>
  <si>
    <t>674400000</t>
  </si>
  <si>
    <t>42291352</t>
  </si>
  <si>
    <t>poklop litinový šoupátkový pro zemní soupravy osazení do terénu a do vozovky</t>
  </si>
  <si>
    <t>-1200213848</t>
  </si>
  <si>
    <t>913111111</t>
  </si>
  <si>
    <t>Montáž a demontáž plastového podstavce dočasné dopravní značky</t>
  </si>
  <si>
    <t>1287726328</t>
  </si>
  <si>
    <t>913111112</t>
  </si>
  <si>
    <t>Montáž a demontáž sloupku délky do 2 m dočasné dopravní značky</t>
  </si>
  <si>
    <t>-238608242</t>
  </si>
  <si>
    <t>913111115</t>
  </si>
  <si>
    <t>Montáž a demontáž dočasné dopravní značky samostatné základní</t>
  </si>
  <si>
    <t>-851897725</t>
  </si>
  <si>
    <t>913111211</t>
  </si>
  <si>
    <t>Příplatek k dočasnému podstavci plastovému za první a ZKD den použití</t>
  </si>
  <si>
    <t>-990498785</t>
  </si>
  <si>
    <t>913111212</t>
  </si>
  <si>
    <t>Příplatek k dočasnému sloupku délky do 2 m za první a ZKD den použití</t>
  </si>
  <si>
    <t>1796485896</t>
  </si>
  <si>
    <t>913111215</t>
  </si>
  <si>
    <t>Příplatek k dočasné dopravní značce samostatné základní za první a ZKD den použití</t>
  </si>
  <si>
    <t>1841742090</t>
  </si>
  <si>
    <t>998276101</t>
  </si>
  <si>
    <t>Přesun hmot pro trubní vedení z trub z plastických hmot otevřený výkop</t>
  </si>
  <si>
    <t>-928934055</t>
  </si>
  <si>
    <t>711747288</t>
  </si>
  <si>
    <t>Izolace proti vodě opracování trubních prostupů na přírubu tmelem do 200 mm přitavením NAIP</t>
  </si>
  <si>
    <t>-423770143</t>
  </si>
  <si>
    <t>-1410806258</t>
  </si>
  <si>
    <t>1928767023</t>
  </si>
  <si>
    <t>3b - Přípojka tlakové kanalizace</t>
  </si>
  <si>
    <t xml:space="preserve">    997 - Přesun sutě</t>
  </si>
  <si>
    <t>113107024</t>
  </si>
  <si>
    <t>Odstranění podkladu z kameniva drceného tl 400 mm při překopech ručně</t>
  </si>
  <si>
    <t>643270129</t>
  </si>
  <si>
    <t>113107042</t>
  </si>
  <si>
    <t>Odstranění podkladu živičných tl 100 mm při překopech ručně</t>
  </si>
  <si>
    <t>-6940906</t>
  </si>
  <si>
    <t>5*1</t>
  </si>
  <si>
    <t>132251101</t>
  </si>
  <si>
    <t>Hloubení rýh nezapažených  š do 800 mm v hornině třídy těžitelnosti I, skupiny 3 objem do 20 m3 strojně</t>
  </si>
  <si>
    <t>-1051601193</t>
  </si>
  <si>
    <t>7,2*0,8*1,5</t>
  </si>
  <si>
    <t>1540649323</t>
  </si>
  <si>
    <t>450937155</t>
  </si>
  <si>
    <t>8,64</t>
  </si>
  <si>
    <t>112176689</t>
  </si>
  <si>
    <t>-1366523805</t>
  </si>
  <si>
    <t>7,2*2*2</t>
  </si>
  <si>
    <t>-762222929</t>
  </si>
  <si>
    <t>256121136</t>
  </si>
  <si>
    <t>1680966790</t>
  </si>
  <si>
    <t>2,88*5</t>
  </si>
  <si>
    <t>1261320238</t>
  </si>
  <si>
    <t>"přebytek"1,728+1,152</t>
  </si>
  <si>
    <t>1872951344</t>
  </si>
  <si>
    <t>2,88*1,8</t>
  </si>
  <si>
    <t>-241137959</t>
  </si>
  <si>
    <t>-1794327067</t>
  </si>
  <si>
    <t>8,64-(1,152+1,728)</t>
  </si>
  <si>
    <t>-154756917</t>
  </si>
  <si>
    <t>7,2*0,8*0,3</t>
  </si>
  <si>
    <t>-1922778407</t>
  </si>
  <si>
    <t>1,728</t>
  </si>
  <si>
    <t>1,728*2 'Přepočtené koeficientem množství</t>
  </si>
  <si>
    <t>-647823879</t>
  </si>
  <si>
    <t>-1076133146</t>
  </si>
  <si>
    <t>7,2*0,8*0,2</t>
  </si>
  <si>
    <t>566901133</t>
  </si>
  <si>
    <t>Vyspravení podkladu po překopech ing sítí plochy do 15 m2 štěrkodrtí tl. 200 mm</t>
  </si>
  <si>
    <t>1674317215</t>
  </si>
  <si>
    <t>566901142</t>
  </si>
  <si>
    <t>Vyspravení podkladu po překopech ing sítí plochy do 15 m2 kamenivem hrubým drceným tl. 150 mm</t>
  </si>
  <si>
    <t>-880769909</t>
  </si>
  <si>
    <t>566901161</t>
  </si>
  <si>
    <t>Vyspravení podkladu po překopech ing sítí plochy do 15 m2 obalovaným kamenivem ACP (OK) tl. 100 mm</t>
  </si>
  <si>
    <t>-1216759303</t>
  </si>
  <si>
    <t>871185201</t>
  </si>
  <si>
    <t>Montáž kanalizačního potrubí z PE SDR11 otevřený výkop svařovaných elektrotvarovkou D 40 x 3,7 mm</t>
  </si>
  <si>
    <t>-653241711</t>
  </si>
  <si>
    <t>28613682</t>
  </si>
  <si>
    <t>potrubí dvouvrstvé PE100 RC se signalizační vrstvou SDR11 40x3,7mm dl 12m</t>
  </si>
  <si>
    <t>1835244018</t>
  </si>
  <si>
    <t>877175201</t>
  </si>
  <si>
    <t>Montáž elektrospojek na kanalizačním potrubí z PE trub d 40</t>
  </si>
  <si>
    <t>1444862069</t>
  </si>
  <si>
    <t>28615970</t>
  </si>
  <si>
    <t>elektrospojka SDR11 PE 100 PN16 D 40mm</t>
  </si>
  <si>
    <t>-1337327669</t>
  </si>
  <si>
    <t>877215223</t>
  </si>
  <si>
    <t>Montáž elektro navrtávacích T-kusů s 360° odbočkou na kanalizačním potrubí z PE trub d 63/40</t>
  </si>
  <si>
    <t>-1501392855</t>
  </si>
  <si>
    <t>28614001</t>
  </si>
  <si>
    <t>tvarovka T-kus navrtávací s odbočkou 360° D 63-40mm</t>
  </si>
  <si>
    <t>568807221</t>
  </si>
  <si>
    <t>877215R001</t>
  </si>
  <si>
    <t>Napojení přípojky na ČSOV</t>
  </si>
  <si>
    <t>1197855350</t>
  </si>
  <si>
    <t>891183111</t>
  </si>
  <si>
    <t>Montáž vodovodního ventilu hlavního pro přípojky DN 40</t>
  </si>
  <si>
    <t>1260534185</t>
  </si>
  <si>
    <t>"2x zpětný ventil s koulí"2</t>
  </si>
  <si>
    <t>"2xplastový kulový kohout"2</t>
  </si>
  <si>
    <t>551186M001</t>
  </si>
  <si>
    <t>ventil zpětný  s koulí</t>
  </si>
  <si>
    <t>-206082655</t>
  </si>
  <si>
    <t>28654339</t>
  </si>
  <si>
    <t>kohout kulový PPR D 40mm</t>
  </si>
  <si>
    <t>1497767345</t>
  </si>
  <si>
    <t>-12467727</t>
  </si>
  <si>
    <t>8*2</t>
  </si>
  <si>
    <t>-1167998169</t>
  </si>
  <si>
    <t>-2109519836</t>
  </si>
  <si>
    <t>900462190</t>
  </si>
  <si>
    <t>8,000*5</t>
  </si>
  <si>
    <t>1258030823</t>
  </si>
  <si>
    <t>-787814762</t>
  </si>
  <si>
    <t>913211113</t>
  </si>
  <si>
    <t>Montáž a demontáž dočasné dopravní zábrany reflexní šířky 3 m</t>
  </si>
  <si>
    <t>-215280514</t>
  </si>
  <si>
    <t>913211213</t>
  </si>
  <si>
    <t>Příplatek k dočasné dopravní zábraně reflexní 3 m za první a ZKD den použití</t>
  </si>
  <si>
    <t>-1029065671</t>
  </si>
  <si>
    <t>919732221</t>
  </si>
  <si>
    <t>Styčná spára napojení nového živičného povrchu na stávající za tepla š 15 mm hl 25 mm bez prořezání</t>
  </si>
  <si>
    <t>-717506229</t>
  </si>
  <si>
    <t>209377462</t>
  </si>
  <si>
    <t>997</t>
  </si>
  <si>
    <t>Přesun sutě</t>
  </si>
  <si>
    <t>997221571</t>
  </si>
  <si>
    <t>Vodorovná doprava vybouraných hmot do 1 km</t>
  </si>
  <si>
    <t>-1969970516</t>
  </si>
  <si>
    <t>997221579</t>
  </si>
  <si>
    <t>Příplatek ZKD 1 km u vodorovné dopravy vybouraných hmot</t>
  </si>
  <si>
    <t>-1856176417</t>
  </si>
  <si>
    <t>4,000*14</t>
  </si>
  <si>
    <t>997221611</t>
  </si>
  <si>
    <t>Nakládání suti na dopravní prostředky pro vodorovnou dopravu</t>
  </si>
  <si>
    <t>930752334</t>
  </si>
  <si>
    <t>997221645</t>
  </si>
  <si>
    <t>Poplatek za uložení na skládce (skládkovné) odpadu asfaltového bez dehtu kód odpadu 17 03 02</t>
  </si>
  <si>
    <t>521309923</t>
  </si>
  <si>
    <t>-833253145</t>
  </si>
  <si>
    <t>1284159429</t>
  </si>
  <si>
    <t>1806967008</t>
  </si>
  <si>
    <t>4 - Přípojky v areálu MŠ</t>
  </si>
  <si>
    <t>4a - Vodovod</t>
  </si>
  <si>
    <t>-1764280399</t>
  </si>
  <si>
    <t>1,3*0,6*38</t>
  </si>
  <si>
    <t>-1084429487</t>
  </si>
  <si>
    <t>"křížení kanalizace + elektro"4</t>
  </si>
  <si>
    <t>2045809606</t>
  </si>
  <si>
    <t>453679654</t>
  </si>
  <si>
    <t>9,12*5</t>
  </si>
  <si>
    <t>1691337461</t>
  </si>
  <si>
    <t>"přebytečný výkopek"6,84+2,28</t>
  </si>
  <si>
    <t>1084073631</t>
  </si>
  <si>
    <t>9,12*1,83</t>
  </si>
  <si>
    <t>11602889</t>
  </si>
  <si>
    <t>2125747987</t>
  </si>
  <si>
    <t>29,64-2,28-6,84</t>
  </si>
  <si>
    <t>-2069729353</t>
  </si>
  <si>
    <t>0,6*0,3*38</t>
  </si>
  <si>
    <t>-395455309</t>
  </si>
  <si>
    <t>6,84</t>
  </si>
  <si>
    <t>6,84*2 'Přepočtené koeficientem množství</t>
  </si>
  <si>
    <t>-1281792496</t>
  </si>
  <si>
    <t>0,6*0,1*38</t>
  </si>
  <si>
    <t>-1926989456</t>
  </si>
  <si>
    <t>1382227712</t>
  </si>
  <si>
    <t>38*1,015 'Přepočtené koeficientem množství</t>
  </si>
  <si>
    <t>877181112</t>
  </si>
  <si>
    <t>Montáž elektrokolen 90° na vodovodním potrubí z PE trub d 50</t>
  </si>
  <si>
    <t>1559430063</t>
  </si>
  <si>
    <t>28653054</t>
  </si>
  <si>
    <t>elektrokoleno 90° PE 100 D 50mm</t>
  </si>
  <si>
    <t>-1798674143</t>
  </si>
  <si>
    <t>-503458817</t>
  </si>
  <si>
    <t>4b - Kanalizace splašková</t>
  </si>
  <si>
    <t>132254102</t>
  </si>
  <si>
    <t>Hloubení rýh zapažených š do 800 mm v hornině třídy těžitelnosti I, skupiny 3 objem do 50 m3 strojně</t>
  </si>
  <si>
    <t>-903234851</t>
  </si>
  <si>
    <t>2,1*0,8*12,5</t>
  </si>
  <si>
    <t>951107416</t>
  </si>
  <si>
    <t>"S1´-ČSOV"1,6*1,6*2,7</t>
  </si>
  <si>
    <t>"Š1" 1*1*1,2</t>
  </si>
  <si>
    <t>-1006206240</t>
  </si>
  <si>
    <t>-1078265246</t>
  </si>
  <si>
    <t>1353716247</t>
  </si>
  <si>
    <t>12,5*2*2</t>
  </si>
  <si>
    <t>946711620</t>
  </si>
  <si>
    <t>1268065018</t>
  </si>
  <si>
    <t>-1032787950</t>
  </si>
  <si>
    <t>6,656*5</t>
  </si>
  <si>
    <t>349370164</t>
  </si>
  <si>
    <t xml:space="preserve">"přebytek" </t>
  </si>
  <si>
    <t>21+8,112-22,456</t>
  </si>
  <si>
    <t>-1219852717</t>
  </si>
  <si>
    <t>6,656*1,8</t>
  </si>
  <si>
    <t>-1666774029</t>
  </si>
  <si>
    <t>-979823918</t>
  </si>
  <si>
    <t>"potrubí"21-1-3</t>
  </si>
  <si>
    <t>"ČSOV"6,912-(3,14*0,5*0,5*2,2)-0,44-0,338</t>
  </si>
  <si>
    <t>"Š1" 1,2-(3,14*0,2*0,2*1,2)</t>
  </si>
  <si>
    <t>1123107131</t>
  </si>
  <si>
    <t>0,8*0,3*12,5</t>
  </si>
  <si>
    <t>-873367222</t>
  </si>
  <si>
    <t>3*2 'Přepočtené koeficientem množství</t>
  </si>
  <si>
    <t>38241R001</t>
  </si>
  <si>
    <t xml:space="preserve">Osazení jímky z PP  - kontejner čerpací jímky pro ČOSV </t>
  </si>
  <si>
    <t>-2147099016</t>
  </si>
  <si>
    <t>382M001</t>
  </si>
  <si>
    <t>Čerpací stanice splaškových vod - kontejner + technologie</t>
  </si>
  <si>
    <t>325798896</t>
  </si>
  <si>
    <t>-815181047</t>
  </si>
  <si>
    <t>0,8*0,1*12,5</t>
  </si>
  <si>
    <t>408534253</t>
  </si>
  <si>
    <t>"zajištění ČSOV"</t>
  </si>
  <si>
    <t>0,3*1,5*1,5-(3,14*0,5*0,5*0,3)</t>
  </si>
  <si>
    <t>-1481766678</t>
  </si>
  <si>
    <t>"deska pod kontejner ČSOV"0,15*1,5*1,5</t>
  </si>
  <si>
    <t>-812211206</t>
  </si>
  <si>
    <t>5,4*1,15*0,001*1,5*1,5</t>
  </si>
  <si>
    <t>871315241</t>
  </si>
  <si>
    <t>Kanalizační potrubí z tvrdého PVC vícevrstvé tuhost třídy SN12 DN 150</t>
  </si>
  <si>
    <t>1361620209</t>
  </si>
  <si>
    <t>894811131</t>
  </si>
  <si>
    <t>Revizní šachta z PVC typ přímý, DN 400/160 tlak 12,5 t hl od 860 do 1230 mm</t>
  </si>
  <si>
    <t>1384624256</t>
  </si>
  <si>
    <t>894812612</t>
  </si>
  <si>
    <t>Vyříznutí a utěsnění otvoru ve stěně šachty DN 160</t>
  </si>
  <si>
    <t>-1755578267</t>
  </si>
  <si>
    <t>-1950268097</t>
  </si>
  <si>
    <t>-1163825848</t>
  </si>
  <si>
    <t>-288129135</t>
  </si>
  <si>
    <t>4c - Kanalizace dešťová</t>
  </si>
  <si>
    <t>131251103</t>
  </si>
  <si>
    <t>Hloubení jam nezapažených v hornině třídy těžitelnosti I, skupiny 3 objem do 100 m3 strojně</t>
  </si>
  <si>
    <t>828693528</t>
  </si>
  <si>
    <t>"RJ" 2,8*1,8*2,4</t>
  </si>
  <si>
    <t>"PZO"2*13*2</t>
  </si>
  <si>
    <t>132251253</t>
  </si>
  <si>
    <t>Hloubení rýh nezapažených š do 2000 mm v hornině třídy těžitelnosti I, skupiny 3 objem do 100 m3 strojně</t>
  </si>
  <si>
    <t>-1073634076</t>
  </si>
  <si>
    <t>(0,8+1,3)/2*1,2*65</t>
  </si>
  <si>
    <t>162251102</t>
  </si>
  <si>
    <t>Vodorovné přemístění do 50 m výkopku/sypaniny z horniny třídy těžitelnosti I, skupiny 1 až 3</t>
  </si>
  <si>
    <t>1773868483</t>
  </si>
  <si>
    <t>"provizorní skládka - mater.pro sadové úpravy"46,637</t>
  </si>
  <si>
    <t>1570378999</t>
  </si>
  <si>
    <t>"přebytek" 81,9+12,096+52-99,359</t>
  </si>
  <si>
    <t>108965227</t>
  </si>
  <si>
    <t>"přebytek využit pro sadové úpravy"46,637</t>
  </si>
  <si>
    <t>-988672274</t>
  </si>
  <si>
    <t>"JDV" 12,096-(2,62*1,9*1,5+3,14*0,3*0,3*0,6)</t>
  </si>
  <si>
    <t>"PZO"52-13*2*0,7</t>
  </si>
  <si>
    <t>"potrubí" 81,9-(5,2+15,6)</t>
  </si>
  <si>
    <t>582669631</t>
  </si>
  <si>
    <t>0,8*0,3*65</t>
  </si>
  <si>
    <t>210821420</t>
  </si>
  <si>
    <t>-1400281522</t>
  </si>
  <si>
    <t>0,8*0,1*65</t>
  </si>
  <si>
    <t>451573111</t>
  </si>
  <si>
    <t>Lože pod potrubí otevřený výkop ze štěrkopísku</t>
  </si>
  <si>
    <t>-742038424</t>
  </si>
  <si>
    <t>"pod JDV" 0,1*1,9*2,62</t>
  </si>
  <si>
    <t>871265231</t>
  </si>
  <si>
    <t>Kanalizační potrubí z tvrdého PVC jednovrstvé tuhost třídy SN10 DN 110</t>
  </si>
  <si>
    <t>-1906187840</t>
  </si>
  <si>
    <t>235631722</t>
  </si>
  <si>
    <t>877265271</t>
  </si>
  <si>
    <t>Montáž lapače střešních splavenin z tvrdého PVC-systém KG DN 110</t>
  </si>
  <si>
    <t>-695228049</t>
  </si>
  <si>
    <t>56231163</t>
  </si>
  <si>
    <t>lapač střešních splavenin se zápachovou klapkou a lapacím košem DN 125/110</t>
  </si>
  <si>
    <t>-636890159</t>
  </si>
  <si>
    <t>877315211</t>
  </si>
  <si>
    <t>Montáž tvarovek z tvrdého PVC-systém KG nebo z polypropylenu-systém KG 2000 jednoosé DN 160</t>
  </si>
  <si>
    <t>1721763397</t>
  </si>
  <si>
    <t>28611361</t>
  </si>
  <si>
    <t>koleno kanalizační PVC KG 160x45°</t>
  </si>
  <si>
    <t>-978264413</t>
  </si>
  <si>
    <t>877315221</t>
  </si>
  <si>
    <t>Montáž tvarovek z tvrdého PVC-systém KG nebo z polypropylenu-systém KG 2000 dvouosé DN 160</t>
  </si>
  <si>
    <t>36678762</t>
  </si>
  <si>
    <t>28611392</t>
  </si>
  <si>
    <t>odbočka kanalizační PVC s hrdlem 160/160/45°</t>
  </si>
  <si>
    <t>-680968368</t>
  </si>
  <si>
    <t>894412411</t>
  </si>
  <si>
    <t>Osazení betonových nebo železobetonových dílců pro šachty skruží přechodových</t>
  </si>
  <si>
    <t>-1847034567</t>
  </si>
  <si>
    <t>"RJ"1</t>
  </si>
  <si>
    <t>59224121</t>
  </si>
  <si>
    <t>skruž betonová přechodová 62,5/100x60x9cm, stupadla poplastovaná kapsová</t>
  </si>
  <si>
    <t>-2080574891</t>
  </si>
  <si>
    <t>56241684</t>
  </si>
  <si>
    <t xml:space="preserve">nádrž akumulační monolitická podzemní  plochá samostatná 5000L, na dešťovou vodu s čerpací sadou </t>
  </si>
  <si>
    <t>724141310</t>
  </si>
  <si>
    <t>895971113</t>
  </si>
  <si>
    <t>Zasakovací box z polypropylenu PP bez revize pro vsakování jednořadová galerie objemu do 20 m3</t>
  </si>
  <si>
    <t>-258312129</t>
  </si>
  <si>
    <t>28610405</t>
  </si>
  <si>
    <t>proplachovací kontrolní a sběrná šachta drenážního potrubí pro systém budov DN 300 s lapačem písku</t>
  </si>
  <si>
    <t>-1982219291</t>
  </si>
  <si>
    <t>-1833366048</t>
  </si>
  <si>
    <t>768290146</t>
  </si>
  <si>
    <t>1262659996</t>
  </si>
  <si>
    <t>5 - Sadové úpravy</t>
  </si>
  <si>
    <t>122151403</t>
  </si>
  <si>
    <t>Vykopávky v zemníku na suchu v hornině třídy těžitelnosti I, skupiny 1 a 2 objem do 100 m3 strojně</t>
  </si>
  <si>
    <t>875185337</t>
  </si>
  <si>
    <t>"ornice získaná na stavbě"</t>
  </si>
  <si>
    <t>412,5*0,2</t>
  </si>
  <si>
    <t>195,75*0,2</t>
  </si>
  <si>
    <t>135*0,2</t>
  </si>
  <si>
    <t>"výkopek z dešť. kanalizace pro násyp"46,637</t>
  </si>
  <si>
    <t>162351103</t>
  </si>
  <si>
    <t>Vodorovné přemístění do 500 m výkopku/sypaniny z horniny třídy těžitelnosti I, skupiny 1 až 3</t>
  </si>
  <si>
    <t>2013226312</t>
  </si>
  <si>
    <t>195,287</t>
  </si>
  <si>
    <t>171151103</t>
  </si>
  <si>
    <t>Uložení sypaniny z hornin soudržných do násypů zhutněných</t>
  </si>
  <si>
    <t>-1250866424</t>
  </si>
  <si>
    <t>"výšková úprava terénu - mater. z výkopu dešť. kanalizace"</t>
  </si>
  <si>
    <t>46,637</t>
  </si>
  <si>
    <t>181111111</t>
  </si>
  <si>
    <t>Plošná úprava terénu do 500 m2 zemina tř 1 až 4 nerovnosti do 100 mm v rovinně a svahu do 1:5</t>
  </si>
  <si>
    <t>877066804</t>
  </si>
  <si>
    <t>181351113</t>
  </si>
  <si>
    <t>Rozprostření ornice tl vrstvy do 200 mm pl přes 500 m2 v rovině nebo ve svahu do 1:5 strojně</t>
  </si>
  <si>
    <t>1437284258</t>
  </si>
  <si>
    <t>10371500</t>
  </si>
  <si>
    <t>substrát pro trávníky VL</t>
  </si>
  <si>
    <t>-795120164</t>
  </si>
  <si>
    <t>(1100-745)*0,2</t>
  </si>
  <si>
    <t>181411131</t>
  </si>
  <si>
    <t>Založení parkového trávníku výsevem plochy do 1000 m2 v rovině a ve svahu do 1:5</t>
  </si>
  <si>
    <t>200160288</t>
  </si>
  <si>
    <t>00572410</t>
  </si>
  <si>
    <t>osivo směs travní parková</t>
  </si>
  <si>
    <t>-1059611299</t>
  </si>
  <si>
    <t>1100*0,015 'Přepočtené koeficientem množství</t>
  </si>
  <si>
    <t>182251101</t>
  </si>
  <si>
    <t>Svahování násypů</t>
  </si>
  <si>
    <t>510077969</t>
  </si>
  <si>
    <t>183101114</t>
  </si>
  <si>
    <t>Hloubení jamek bez výměny půdy zeminy tř 1 až 4 objem do 0,125 m3 v rovině a svahu do 1:5</t>
  </si>
  <si>
    <t>-1262874517</t>
  </si>
  <si>
    <t>183101215</t>
  </si>
  <si>
    <t>Jamky pro výsadbu s výměnou 50 % půdy zeminy tř 1 až 4 objem do 0,4 m3 v rovině a svahu do 1:5</t>
  </si>
  <si>
    <t>-813313137</t>
  </si>
  <si>
    <t>6+3</t>
  </si>
  <si>
    <t>10311100</t>
  </si>
  <si>
    <t>rašelina zahradnická   VL</t>
  </si>
  <si>
    <t>1394670949</t>
  </si>
  <si>
    <t>9*0,4/2</t>
  </si>
  <si>
    <t>184102111</t>
  </si>
  <si>
    <t>Výsadba dřeviny s balem D do 0,2 m do jamky se zalitím v rovině a svahu do 1:5</t>
  </si>
  <si>
    <t>-1127027721</t>
  </si>
  <si>
    <t>02660348</t>
  </si>
  <si>
    <t>Zerav západní /Thuja occidentalis/ 100-150cm</t>
  </si>
  <si>
    <t>216217936</t>
  </si>
  <si>
    <t>184102113</t>
  </si>
  <si>
    <t>Výsadba dřeviny s balem D do 0,4 m do jamky se zalitím v rovině a svahu do 1:5</t>
  </si>
  <si>
    <t>1344751380</t>
  </si>
  <si>
    <t>M001</t>
  </si>
  <si>
    <t>Rhodeödendron hyberium - výška 0,5m</t>
  </si>
  <si>
    <t>-2028616673</t>
  </si>
  <si>
    <t>M002</t>
  </si>
  <si>
    <t>Listnatý strom - acer platanodes Globusum - obvod kmínku v1m 160 mm, koruna ve 2,0m</t>
  </si>
  <si>
    <t>128317151</t>
  </si>
  <si>
    <t>184802111</t>
  </si>
  <si>
    <t>Chemické odplevelení před založením kultury nad 20 m2 postřikem na široko v rovině a svahu do 1:5</t>
  </si>
  <si>
    <t>-388173654</t>
  </si>
  <si>
    <t>338950103</t>
  </si>
  <si>
    <t>Osazení řady kůlů v rovině a ve svahu do 1:5 se zadusáním do betonu výška kůlu nad zemí do 1,5 m</t>
  </si>
  <si>
    <t>-86318823</t>
  </si>
  <si>
    <t>60591255</t>
  </si>
  <si>
    <t>kůl vyvazovací dřevěný impregnovaný D 8cm dl 2,5m</t>
  </si>
  <si>
    <t>1595093213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</si>
</sst>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24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0" fillId="0" borderId="14" xfId="0" applyNumberFormat="1" applyFont="1" applyBorder="1" applyAlignment="1">
      <alignment vertical="center"/>
    </xf>
    <xf numFmtId="4" fontId="30" fillId="0" borderId="0" xfId="0" applyNumberFormat="1" applyFont="1" applyAlignment="1">
      <alignment vertical="center"/>
    </xf>
    <xf numFmtId="166" fontId="30" fillId="0" borderId="0" xfId="0" applyNumberFormat="1" applyFont="1" applyAlignment="1">
      <alignment vertical="center"/>
    </xf>
    <xf numFmtId="4" fontId="30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30" fillId="0" borderId="19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166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4" fontId="25" fillId="0" borderId="0" xfId="0" applyNumberFormat="1" applyFont="1"/>
    <xf numFmtId="166" fontId="34" fillId="0" borderId="12" xfId="0" applyNumberFormat="1" applyFont="1" applyBorder="1"/>
    <xf numFmtId="166" fontId="34" fillId="0" borderId="13" xfId="0" applyNumberFormat="1" applyFont="1" applyBorder="1"/>
    <xf numFmtId="4" fontId="35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0" fillId="0" borderId="22" xfId="0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37" fillId="0" borderId="22" xfId="0" applyFont="1" applyBorder="1" applyAlignment="1">
      <alignment horizontal="center" vertical="center"/>
    </xf>
    <xf numFmtId="49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 wrapText="1"/>
    </xf>
    <xf numFmtId="0" fontId="37" fillId="0" borderId="22" xfId="0" applyFont="1" applyBorder="1" applyAlignment="1">
      <alignment horizontal="center" vertical="center" wrapText="1"/>
    </xf>
    <xf numFmtId="167" fontId="37" fillId="0" borderId="22" xfId="0" applyNumberFormat="1" applyFont="1" applyBorder="1" applyAlignment="1">
      <alignment vertical="center"/>
    </xf>
    <xf numFmtId="4" fontId="37" fillId="2" borderId="22" xfId="0" applyNumberFormat="1" applyFont="1" applyFill="1" applyBorder="1" applyAlignment="1" applyProtection="1">
      <alignment vertical="center"/>
      <protection locked="0"/>
    </xf>
    <xf numFmtId="4" fontId="37" fillId="0" borderId="22" xfId="0" applyNumberFormat="1" applyFont="1" applyBorder="1" applyAlignment="1">
      <alignment vertical="center"/>
    </xf>
    <xf numFmtId="0" fontId="38" fillId="0" borderId="22" xfId="0" applyFont="1" applyBorder="1" applyAlignment="1">
      <alignment vertical="center"/>
    </xf>
    <xf numFmtId="0" fontId="38" fillId="0" borderId="3" xfId="0" applyFont="1" applyBorder="1" applyAlignment="1">
      <alignment vertical="center"/>
    </xf>
    <xf numFmtId="0" fontId="37" fillId="2" borderId="14" xfId="0" applyFont="1" applyFill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0" fontId="37" fillId="2" borderId="19" xfId="0" applyFont="1" applyFill="1" applyBorder="1" applyAlignment="1" applyProtection="1">
      <alignment horizontal="left" vertical="center"/>
      <protection locked="0"/>
    </xf>
    <xf numFmtId="0" fontId="37" fillId="0" borderId="20" xfId="0" applyFont="1" applyBorder="1" applyAlignment="1">
      <alignment horizontal="center" vertical="center"/>
    </xf>
    <xf numFmtId="4" fontId="37" fillId="0" borderId="22" xfId="0" applyNumberFormat="1" applyFont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  <protection locked="0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4" fontId="29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4" fontId="29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3"/>
  <sheetViews>
    <sheetView showGridLines="0" topLeftCell="A100" workbookViewId="0"/>
  </sheetViews>
  <sheetFormatPr defaultRowHeight="10.199999999999999"/>
  <cols>
    <col min="1" max="1" width="8.28515625" customWidth="1"/>
    <col min="2" max="2" width="1.7109375" customWidth="1"/>
    <col min="3" max="3" width="4.140625" customWidth="1"/>
    <col min="4" max="33" width="2.7109375" customWidth="1"/>
    <col min="34" max="34" width="3.28515625" customWidth="1"/>
    <col min="35" max="35" width="31.7109375" customWidth="1"/>
    <col min="36" max="37" width="2.42578125" customWidth="1"/>
    <col min="38" max="38" width="8.28515625" customWidth="1"/>
    <col min="39" max="39" width="3.28515625" customWidth="1"/>
    <col min="40" max="40" width="13.28515625" customWidth="1"/>
    <col min="41" max="41" width="7.42578125" customWidth="1"/>
    <col min="42" max="42" width="4.140625" customWidth="1"/>
    <col min="43" max="43" width="15.7109375" hidden="1" customWidth="1"/>
    <col min="44" max="44" width="13.7109375" customWidth="1"/>
    <col min="45" max="47" width="25.85546875" hidden="1" customWidth="1"/>
    <col min="48" max="49" width="21.7109375" hidden="1" customWidth="1"/>
    <col min="50" max="51" width="25" hidden="1" customWidth="1"/>
    <col min="52" max="52" width="21.7109375" hidden="1" customWidth="1"/>
    <col min="53" max="53" width="19.140625" hidden="1" customWidth="1"/>
    <col min="54" max="54" width="25" hidden="1" customWidth="1"/>
    <col min="55" max="55" width="21.7109375" hidden="1" customWidth="1"/>
    <col min="56" max="56" width="19.140625" hidden="1" customWidth="1"/>
    <col min="57" max="57" width="66.42578125" customWidth="1"/>
    <col min="71" max="91" width="9.285156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6.9" customHeight="1"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S2" s="17" t="s">
        <v>6</v>
      </c>
      <c r="BT2" s="17" t="s">
        <v>7</v>
      </c>
    </row>
    <row r="3" spans="1:74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4.9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07" t="s">
        <v>14</v>
      </c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3"/>
      <c r="AO5" s="203"/>
      <c r="AR5" s="20"/>
      <c r="BE5" s="204" t="s">
        <v>15</v>
      </c>
      <c r="BS5" s="17" t="s">
        <v>6</v>
      </c>
    </row>
    <row r="6" spans="1:74" ht="36.9" customHeight="1">
      <c r="B6" s="20"/>
      <c r="D6" s="26" t="s">
        <v>16</v>
      </c>
      <c r="K6" s="208" t="s">
        <v>17</v>
      </c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3"/>
      <c r="AR6" s="20"/>
      <c r="BE6" s="205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05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05"/>
      <c r="BS8" s="17" t="s">
        <v>6</v>
      </c>
    </row>
    <row r="9" spans="1:74" ht="14.4" customHeight="1">
      <c r="B9" s="20"/>
      <c r="AR9" s="20"/>
      <c r="BE9" s="205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26</v>
      </c>
      <c r="AR10" s="20"/>
      <c r="BE10" s="205"/>
      <c r="BS10" s="17" t="s">
        <v>6</v>
      </c>
    </row>
    <row r="11" spans="1:74" ht="18.45" customHeight="1">
      <c r="B11" s="20"/>
      <c r="E11" s="25" t="s">
        <v>27</v>
      </c>
      <c r="AK11" s="27" t="s">
        <v>28</v>
      </c>
      <c r="AN11" s="25" t="s">
        <v>1</v>
      </c>
      <c r="AR11" s="20"/>
      <c r="BE11" s="205"/>
      <c r="BS11" s="17" t="s">
        <v>6</v>
      </c>
    </row>
    <row r="12" spans="1:74" ht="6.9" customHeight="1">
      <c r="B12" s="20"/>
      <c r="AR12" s="20"/>
      <c r="BE12" s="205"/>
      <c r="BS12" s="17" t="s">
        <v>6</v>
      </c>
    </row>
    <row r="13" spans="1:74" ht="12" customHeight="1">
      <c r="B13" s="20"/>
      <c r="D13" s="27" t="s">
        <v>29</v>
      </c>
      <c r="AK13" s="27" t="s">
        <v>25</v>
      </c>
      <c r="AN13" s="29" t="s">
        <v>30</v>
      </c>
      <c r="AR13" s="20"/>
      <c r="BE13" s="205"/>
      <c r="BS13" s="17" t="s">
        <v>6</v>
      </c>
    </row>
    <row r="14" spans="1:74" ht="13.2">
      <c r="B14" s="20"/>
      <c r="E14" s="209" t="s">
        <v>30</v>
      </c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10"/>
      <c r="AK14" s="27" t="s">
        <v>28</v>
      </c>
      <c r="AN14" s="29" t="s">
        <v>30</v>
      </c>
      <c r="AR14" s="20"/>
      <c r="BE14" s="205"/>
      <c r="BS14" s="17" t="s">
        <v>6</v>
      </c>
    </row>
    <row r="15" spans="1:74" ht="6.9" customHeight="1">
      <c r="B15" s="20"/>
      <c r="AR15" s="20"/>
      <c r="BE15" s="205"/>
      <c r="BS15" s="17" t="s">
        <v>4</v>
      </c>
    </row>
    <row r="16" spans="1:74" ht="12" customHeight="1">
      <c r="B16" s="20"/>
      <c r="D16" s="27" t="s">
        <v>31</v>
      </c>
      <c r="AK16" s="27" t="s">
        <v>25</v>
      </c>
      <c r="AN16" s="25" t="s">
        <v>1</v>
      </c>
      <c r="AR16" s="20"/>
      <c r="BE16" s="205"/>
      <c r="BS16" s="17" t="s">
        <v>4</v>
      </c>
    </row>
    <row r="17" spans="2:71" ht="18.45" customHeight="1">
      <c r="B17" s="20"/>
      <c r="E17" s="25" t="s">
        <v>32</v>
      </c>
      <c r="AK17" s="27" t="s">
        <v>28</v>
      </c>
      <c r="AN17" s="25" t="s">
        <v>1</v>
      </c>
      <c r="AR17" s="20"/>
      <c r="BE17" s="205"/>
      <c r="BS17" s="17" t="s">
        <v>33</v>
      </c>
    </row>
    <row r="18" spans="2:71" ht="6.9" customHeight="1">
      <c r="B18" s="20"/>
      <c r="AR18" s="20"/>
      <c r="BE18" s="205"/>
      <c r="BS18" s="17" t="s">
        <v>6</v>
      </c>
    </row>
    <row r="19" spans="2:71" ht="12" customHeight="1">
      <c r="B19" s="20"/>
      <c r="D19" s="27" t="s">
        <v>34</v>
      </c>
      <c r="AK19" s="27" t="s">
        <v>25</v>
      </c>
      <c r="AN19" s="25" t="s">
        <v>1</v>
      </c>
      <c r="AR19" s="20"/>
      <c r="BE19" s="205"/>
      <c r="BS19" s="17" t="s">
        <v>6</v>
      </c>
    </row>
    <row r="20" spans="2:71" ht="18.45" customHeight="1">
      <c r="B20" s="20"/>
      <c r="E20" s="25" t="s">
        <v>35</v>
      </c>
      <c r="AK20" s="27" t="s">
        <v>28</v>
      </c>
      <c r="AN20" s="25" t="s">
        <v>1</v>
      </c>
      <c r="AR20" s="20"/>
      <c r="BE20" s="205"/>
      <c r="BS20" s="17" t="s">
        <v>33</v>
      </c>
    </row>
    <row r="21" spans="2:71" ht="6.9" customHeight="1">
      <c r="B21" s="20"/>
      <c r="AR21" s="20"/>
      <c r="BE21" s="205"/>
    </row>
    <row r="22" spans="2:71" ht="12" customHeight="1">
      <c r="B22" s="20"/>
      <c r="D22" s="27" t="s">
        <v>36</v>
      </c>
      <c r="AR22" s="20"/>
      <c r="BE22" s="205"/>
    </row>
    <row r="23" spans="2:71" ht="16.5" customHeight="1">
      <c r="B23" s="20"/>
      <c r="E23" s="211" t="s">
        <v>1</v>
      </c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R23" s="20"/>
      <c r="BE23" s="205"/>
    </row>
    <row r="24" spans="2:71" ht="6.9" customHeight="1">
      <c r="B24" s="20"/>
      <c r="AR24" s="20"/>
      <c r="BE24" s="205"/>
    </row>
    <row r="25" spans="2:71" ht="6.9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05"/>
    </row>
    <row r="26" spans="2:71" s="1" customFormat="1" ht="25.95" customHeight="1">
      <c r="B26" s="32"/>
      <c r="D26" s="33" t="s">
        <v>37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12">
        <f>ROUND(AG94,2)</f>
        <v>0</v>
      </c>
      <c r="AL26" s="213"/>
      <c r="AM26" s="213"/>
      <c r="AN26" s="213"/>
      <c r="AO26" s="213"/>
      <c r="AR26" s="32"/>
      <c r="BE26" s="205"/>
    </row>
    <row r="27" spans="2:71" s="1" customFormat="1" ht="6.9" customHeight="1">
      <c r="B27" s="32"/>
      <c r="AR27" s="32"/>
      <c r="BE27" s="205"/>
    </row>
    <row r="28" spans="2:71" s="1" customFormat="1" ht="13.2">
      <c r="B28" s="32"/>
      <c r="L28" s="214" t="s">
        <v>38</v>
      </c>
      <c r="M28" s="214"/>
      <c r="N28" s="214"/>
      <c r="O28" s="214"/>
      <c r="P28" s="214"/>
      <c r="W28" s="214" t="s">
        <v>39</v>
      </c>
      <c r="X28" s="214"/>
      <c r="Y28" s="214"/>
      <c r="Z28" s="214"/>
      <c r="AA28" s="214"/>
      <c r="AB28" s="214"/>
      <c r="AC28" s="214"/>
      <c r="AD28" s="214"/>
      <c r="AE28" s="214"/>
      <c r="AK28" s="214" t="s">
        <v>40</v>
      </c>
      <c r="AL28" s="214"/>
      <c r="AM28" s="214"/>
      <c r="AN28" s="214"/>
      <c r="AO28" s="214"/>
      <c r="AR28" s="32"/>
      <c r="BE28" s="205"/>
    </row>
    <row r="29" spans="2:71" s="2" customFormat="1" ht="14.4" customHeight="1">
      <c r="B29" s="36"/>
      <c r="D29" s="27" t="s">
        <v>41</v>
      </c>
      <c r="F29" s="27" t="s">
        <v>42</v>
      </c>
      <c r="L29" s="217">
        <v>0.21</v>
      </c>
      <c r="M29" s="216"/>
      <c r="N29" s="216"/>
      <c r="O29" s="216"/>
      <c r="P29" s="216"/>
      <c r="W29" s="215">
        <f>ROUND(AZ94, 2)</f>
        <v>0</v>
      </c>
      <c r="X29" s="216"/>
      <c r="Y29" s="216"/>
      <c r="Z29" s="216"/>
      <c r="AA29" s="216"/>
      <c r="AB29" s="216"/>
      <c r="AC29" s="216"/>
      <c r="AD29" s="216"/>
      <c r="AE29" s="216"/>
      <c r="AK29" s="215">
        <f>ROUND(AV94, 2)</f>
        <v>0</v>
      </c>
      <c r="AL29" s="216"/>
      <c r="AM29" s="216"/>
      <c r="AN29" s="216"/>
      <c r="AO29" s="216"/>
      <c r="AR29" s="36"/>
      <c r="BE29" s="206"/>
    </row>
    <row r="30" spans="2:71" s="2" customFormat="1" ht="14.4" customHeight="1">
      <c r="B30" s="36"/>
      <c r="F30" s="27" t="s">
        <v>43</v>
      </c>
      <c r="L30" s="217">
        <v>0.15</v>
      </c>
      <c r="M30" s="216"/>
      <c r="N30" s="216"/>
      <c r="O30" s="216"/>
      <c r="P30" s="216"/>
      <c r="W30" s="215">
        <f>ROUND(BA94, 2)</f>
        <v>0</v>
      </c>
      <c r="X30" s="216"/>
      <c r="Y30" s="216"/>
      <c r="Z30" s="216"/>
      <c r="AA30" s="216"/>
      <c r="AB30" s="216"/>
      <c r="AC30" s="216"/>
      <c r="AD30" s="216"/>
      <c r="AE30" s="216"/>
      <c r="AK30" s="215">
        <f>ROUND(AW94, 2)</f>
        <v>0</v>
      </c>
      <c r="AL30" s="216"/>
      <c r="AM30" s="216"/>
      <c r="AN30" s="216"/>
      <c r="AO30" s="216"/>
      <c r="AR30" s="36"/>
      <c r="BE30" s="206"/>
    </row>
    <row r="31" spans="2:71" s="2" customFormat="1" ht="14.4" hidden="1" customHeight="1">
      <c r="B31" s="36"/>
      <c r="F31" s="27" t="s">
        <v>44</v>
      </c>
      <c r="L31" s="217">
        <v>0.21</v>
      </c>
      <c r="M31" s="216"/>
      <c r="N31" s="216"/>
      <c r="O31" s="216"/>
      <c r="P31" s="216"/>
      <c r="W31" s="215">
        <f>ROUND(BB94, 2)</f>
        <v>0</v>
      </c>
      <c r="X31" s="216"/>
      <c r="Y31" s="216"/>
      <c r="Z31" s="216"/>
      <c r="AA31" s="216"/>
      <c r="AB31" s="216"/>
      <c r="AC31" s="216"/>
      <c r="AD31" s="216"/>
      <c r="AE31" s="216"/>
      <c r="AK31" s="215">
        <v>0</v>
      </c>
      <c r="AL31" s="216"/>
      <c r="AM31" s="216"/>
      <c r="AN31" s="216"/>
      <c r="AO31" s="216"/>
      <c r="AR31" s="36"/>
      <c r="BE31" s="206"/>
    </row>
    <row r="32" spans="2:71" s="2" customFormat="1" ht="14.4" hidden="1" customHeight="1">
      <c r="B32" s="36"/>
      <c r="F32" s="27" t="s">
        <v>45</v>
      </c>
      <c r="L32" s="217">
        <v>0.15</v>
      </c>
      <c r="M32" s="216"/>
      <c r="N32" s="216"/>
      <c r="O32" s="216"/>
      <c r="P32" s="216"/>
      <c r="W32" s="215">
        <f>ROUND(BC94, 2)</f>
        <v>0</v>
      </c>
      <c r="X32" s="216"/>
      <c r="Y32" s="216"/>
      <c r="Z32" s="216"/>
      <c r="AA32" s="216"/>
      <c r="AB32" s="216"/>
      <c r="AC32" s="216"/>
      <c r="AD32" s="216"/>
      <c r="AE32" s="216"/>
      <c r="AK32" s="215">
        <v>0</v>
      </c>
      <c r="AL32" s="216"/>
      <c r="AM32" s="216"/>
      <c r="AN32" s="216"/>
      <c r="AO32" s="216"/>
      <c r="AR32" s="36"/>
      <c r="BE32" s="206"/>
    </row>
    <row r="33" spans="2:57" s="2" customFormat="1" ht="14.4" hidden="1" customHeight="1">
      <c r="B33" s="36"/>
      <c r="F33" s="27" t="s">
        <v>46</v>
      </c>
      <c r="L33" s="217">
        <v>0</v>
      </c>
      <c r="M33" s="216"/>
      <c r="N33" s="216"/>
      <c r="O33" s="216"/>
      <c r="P33" s="216"/>
      <c r="W33" s="215">
        <f>ROUND(BD94, 2)</f>
        <v>0</v>
      </c>
      <c r="X33" s="216"/>
      <c r="Y33" s="216"/>
      <c r="Z33" s="216"/>
      <c r="AA33" s="216"/>
      <c r="AB33" s="216"/>
      <c r="AC33" s="216"/>
      <c r="AD33" s="216"/>
      <c r="AE33" s="216"/>
      <c r="AK33" s="215">
        <v>0</v>
      </c>
      <c r="AL33" s="216"/>
      <c r="AM33" s="216"/>
      <c r="AN33" s="216"/>
      <c r="AO33" s="216"/>
      <c r="AR33" s="36"/>
      <c r="BE33" s="206"/>
    </row>
    <row r="34" spans="2:57" s="1" customFormat="1" ht="6.9" customHeight="1">
      <c r="B34" s="32"/>
      <c r="AR34" s="32"/>
      <c r="BE34" s="205"/>
    </row>
    <row r="35" spans="2:57" s="1" customFormat="1" ht="25.95" customHeight="1">
      <c r="B35" s="32"/>
      <c r="C35" s="37"/>
      <c r="D35" s="38" t="s">
        <v>47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48</v>
      </c>
      <c r="U35" s="39"/>
      <c r="V35" s="39"/>
      <c r="W35" s="39"/>
      <c r="X35" s="202" t="s">
        <v>49</v>
      </c>
      <c r="Y35" s="200"/>
      <c r="Z35" s="200"/>
      <c r="AA35" s="200"/>
      <c r="AB35" s="200"/>
      <c r="AC35" s="39"/>
      <c r="AD35" s="39"/>
      <c r="AE35" s="39"/>
      <c r="AF35" s="39"/>
      <c r="AG35" s="39"/>
      <c r="AH35" s="39"/>
      <c r="AI35" s="39"/>
      <c r="AJ35" s="39"/>
      <c r="AK35" s="199">
        <f>SUM(AK26:AK33)</f>
        <v>0</v>
      </c>
      <c r="AL35" s="200"/>
      <c r="AM35" s="200"/>
      <c r="AN35" s="200"/>
      <c r="AO35" s="201"/>
      <c r="AP35" s="37"/>
      <c r="AQ35" s="37"/>
      <c r="AR35" s="32"/>
    </row>
    <row r="36" spans="2:57" s="1" customFormat="1" ht="6.9" customHeight="1">
      <c r="B36" s="32"/>
      <c r="AR36" s="32"/>
    </row>
    <row r="37" spans="2:57" s="1" customFormat="1" ht="14.4" customHeight="1">
      <c r="B37" s="32"/>
      <c r="AR37" s="32"/>
    </row>
    <row r="38" spans="2:57" ht="14.4" customHeight="1">
      <c r="B38" s="20"/>
      <c r="AR38" s="20"/>
    </row>
    <row r="39" spans="2:57" ht="14.4" customHeight="1">
      <c r="B39" s="20"/>
      <c r="AR39" s="20"/>
    </row>
    <row r="40" spans="2:57" ht="14.4" customHeight="1">
      <c r="B40" s="20"/>
      <c r="AR40" s="20"/>
    </row>
    <row r="41" spans="2:57" ht="14.4" customHeight="1">
      <c r="B41" s="20"/>
      <c r="AR41" s="20"/>
    </row>
    <row r="42" spans="2:57" ht="14.4" customHeight="1">
      <c r="B42" s="20"/>
      <c r="AR42" s="20"/>
    </row>
    <row r="43" spans="2:57" ht="14.4" customHeight="1">
      <c r="B43" s="20"/>
      <c r="AR43" s="20"/>
    </row>
    <row r="44" spans="2:57" ht="14.4" customHeight="1">
      <c r="B44" s="20"/>
      <c r="AR44" s="20"/>
    </row>
    <row r="45" spans="2:57" ht="14.4" customHeight="1">
      <c r="B45" s="20"/>
      <c r="AR45" s="20"/>
    </row>
    <row r="46" spans="2:57" ht="14.4" customHeight="1">
      <c r="B46" s="20"/>
      <c r="AR46" s="20"/>
    </row>
    <row r="47" spans="2:57" ht="14.4" customHeight="1">
      <c r="B47" s="20"/>
      <c r="AR47" s="20"/>
    </row>
    <row r="48" spans="2:57" ht="14.4" customHeight="1">
      <c r="B48" s="20"/>
      <c r="AR48" s="20"/>
    </row>
    <row r="49" spans="2:44" s="1" customFormat="1" ht="14.4" customHeight="1">
      <c r="B49" s="32"/>
      <c r="D49" s="41" t="s">
        <v>50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51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3.2">
      <c r="B60" s="32"/>
      <c r="D60" s="43" t="s">
        <v>52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53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52</v>
      </c>
      <c r="AI60" s="34"/>
      <c r="AJ60" s="34"/>
      <c r="AK60" s="34"/>
      <c r="AL60" s="34"/>
      <c r="AM60" s="43" t="s">
        <v>53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3.2">
      <c r="B64" s="32"/>
      <c r="D64" s="41" t="s">
        <v>54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55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3.2">
      <c r="B75" s="32"/>
      <c r="D75" s="43" t="s">
        <v>52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53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52</v>
      </c>
      <c r="AI75" s="34"/>
      <c r="AJ75" s="34"/>
      <c r="AK75" s="34"/>
      <c r="AL75" s="34"/>
      <c r="AM75" s="43" t="s">
        <v>53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6.9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4.9" customHeight="1">
      <c r="B82" s="32"/>
      <c r="C82" s="21" t="s">
        <v>56</v>
      </c>
      <c r="AR82" s="32"/>
    </row>
    <row r="83" spans="1:91" s="1" customFormat="1" ht="6.9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P22022</v>
      </c>
      <c r="AR84" s="48"/>
    </row>
    <row r="85" spans="1:91" s="4" customFormat="1" ht="36.9" customHeight="1">
      <c r="B85" s="49"/>
      <c r="C85" s="50" t="s">
        <v>16</v>
      </c>
      <c r="L85" s="238" t="str">
        <f>K6</f>
        <v>Novostavba mateřské školy v dřevěné nosné konstrukci k.ú. Dřínov, parc.č.82/1 a 82/2</v>
      </c>
      <c r="M85" s="239"/>
      <c r="N85" s="239"/>
      <c r="O85" s="239"/>
      <c r="P85" s="239"/>
      <c r="Q85" s="239"/>
      <c r="R85" s="239"/>
      <c r="S85" s="239"/>
      <c r="T85" s="239"/>
      <c r="U85" s="239"/>
      <c r="V85" s="239"/>
      <c r="W85" s="239"/>
      <c r="X85" s="239"/>
      <c r="Y85" s="239"/>
      <c r="Z85" s="239"/>
      <c r="AA85" s="239"/>
      <c r="AB85" s="239"/>
      <c r="AC85" s="239"/>
      <c r="AD85" s="239"/>
      <c r="AE85" s="239"/>
      <c r="AF85" s="239"/>
      <c r="AG85" s="239"/>
      <c r="AH85" s="239"/>
      <c r="AI85" s="239"/>
      <c r="AJ85" s="239"/>
      <c r="AK85" s="239"/>
      <c r="AL85" s="239"/>
      <c r="AM85" s="239"/>
      <c r="AN85" s="239"/>
      <c r="AO85" s="239"/>
      <c r="AR85" s="49"/>
    </row>
    <row r="86" spans="1:91" s="1" customFormat="1" ht="6.9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>obec Dřínov, okres Mělník</v>
      </c>
      <c r="AI87" s="27" t="s">
        <v>22</v>
      </c>
      <c r="AM87" s="219" t="str">
        <f>IF(AN8= "","",AN8)</f>
        <v>31. 1. 2020</v>
      </c>
      <c r="AN87" s="219"/>
      <c r="AR87" s="32"/>
    </row>
    <row r="88" spans="1:91" s="1" customFormat="1" ht="6.9" customHeight="1">
      <c r="B88" s="32"/>
      <c r="AR88" s="32"/>
    </row>
    <row r="89" spans="1:91" s="1" customFormat="1" ht="25.65" customHeight="1">
      <c r="B89" s="32"/>
      <c r="C89" s="27" t="s">
        <v>24</v>
      </c>
      <c r="L89" s="3" t="str">
        <f>IF(E11= "","",E11)</f>
        <v>Obec Dřínov, Dřínov čp.38, 277 45 Úžice</v>
      </c>
      <c r="AI89" s="27" t="s">
        <v>31</v>
      </c>
      <c r="AM89" s="220" t="str">
        <f>IF(E17="","",E17)</f>
        <v>PilsProjekt,s.r.o., Částkova 74,326 00 Plzeň</v>
      </c>
      <c r="AN89" s="221"/>
      <c r="AO89" s="221"/>
      <c r="AP89" s="221"/>
      <c r="AR89" s="32"/>
      <c r="AS89" s="222" t="s">
        <v>57</v>
      </c>
      <c r="AT89" s="223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15" customHeight="1">
      <c r="B90" s="32"/>
      <c r="C90" s="27" t="s">
        <v>29</v>
      </c>
      <c r="L90" s="3" t="str">
        <f>IF(E14= "Vyplň údaj","",E14)</f>
        <v/>
      </c>
      <c r="AI90" s="27" t="s">
        <v>34</v>
      </c>
      <c r="AM90" s="220" t="str">
        <f>IF(E20="","",E20)</f>
        <v>Preclíková</v>
      </c>
      <c r="AN90" s="221"/>
      <c r="AO90" s="221"/>
      <c r="AP90" s="221"/>
      <c r="AR90" s="32"/>
      <c r="AS90" s="224"/>
      <c r="AT90" s="225"/>
      <c r="BD90" s="56"/>
    </row>
    <row r="91" spans="1:91" s="1" customFormat="1" ht="10.8" customHeight="1">
      <c r="B91" s="32"/>
      <c r="AR91" s="32"/>
      <c r="AS91" s="224"/>
      <c r="AT91" s="225"/>
      <c r="BD91" s="56"/>
    </row>
    <row r="92" spans="1:91" s="1" customFormat="1" ht="29.25" customHeight="1">
      <c r="B92" s="32"/>
      <c r="C92" s="240" t="s">
        <v>58</v>
      </c>
      <c r="D92" s="227"/>
      <c r="E92" s="227"/>
      <c r="F92" s="227"/>
      <c r="G92" s="227"/>
      <c r="H92" s="57"/>
      <c r="I92" s="226" t="s">
        <v>59</v>
      </c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9" t="s">
        <v>60</v>
      </c>
      <c r="AH92" s="227"/>
      <c r="AI92" s="227"/>
      <c r="AJ92" s="227"/>
      <c r="AK92" s="227"/>
      <c r="AL92" s="227"/>
      <c r="AM92" s="227"/>
      <c r="AN92" s="226" t="s">
        <v>61</v>
      </c>
      <c r="AO92" s="227"/>
      <c r="AP92" s="228"/>
      <c r="AQ92" s="58" t="s">
        <v>62</v>
      </c>
      <c r="AR92" s="32"/>
      <c r="AS92" s="59" t="s">
        <v>63</v>
      </c>
      <c r="AT92" s="60" t="s">
        <v>64</v>
      </c>
      <c r="AU92" s="60" t="s">
        <v>65</v>
      </c>
      <c r="AV92" s="60" t="s">
        <v>66</v>
      </c>
      <c r="AW92" s="60" t="s">
        <v>67</v>
      </c>
      <c r="AX92" s="60" t="s">
        <v>68</v>
      </c>
      <c r="AY92" s="60" t="s">
        <v>69</v>
      </c>
      <c r="AZ92" s="60" t="s">
        <v>70</v>
      </c>
      <c r="BA92" s="60" t="s">
        <v>71</v>
      </c>
      <c r="BB92" s="60" t="s">
        <v>72</v>
      </c>
      <c r="BC92" s="60" t="s">
        <v>73</v>
      </c>
      <c r="BD92" s="61" t="s">
        <v>74</v>
      </c>
    </row>
    <row r="93" spans="1:91" s="1" customFormat="1" ht="10.8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4" customHeight="1">
      <c r="B94" s="63"/>
      <c r="C94" s="64" t="s">
        <v>75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36">
        <f>ROUND(AG95+AG96+AG109+AG114+AG117+AG121,2)</f>
        <v>0</v>
      </c>
      <c r="AH94" s="236"/>
      <c r="AI94" s="236"/>
      <c r="AJ94" s="236"/>
      <c r="AK94" s="236"/>
      <c r="AL94" s="236"/>
      <c r="AM94" s="236"/>
      <c r="AN94" s="237">
        <f t="shared" ref="AN94:AN121" si="0">SUM(AG94,AT94)</f>
        <v>0</v>
      </c>
      <c r="AO94" s="237"/>
      <c r="AP94" s="237"/>
      <c r="AQ94" s="67" t="s">
        <v>1</v>
      </c>
      <c r="AR94" s="63"/>
      <c r="AS94" s="68">
        <f>ROUND(AS95+AS96+AS109+AS114+AS117+AS121,2)</f>
        <v>0</v>
      </c>
      <c r="AT94" s="69">
        <f t="shared" ref="AT94:AT121" si="1">ROUND(SUM(AV94:AW94),2)</f>
        <v>0</v>
      </c>
      <c r="AU94" s="70">
        <f>ROUND(AU95+AU96+AU109+AU114+AU117+AU121,5)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ROUND(AZ95+AZ96+AZ109+AZ114+AZ117+AZ121,2)</f>
        <v>0</v>
      </c>
      <c r="BA94" s="69">
        <f>ROUND(BA95+BA96+BA109+BA114+BA117+BA121,2)</f>
        <v>0</v>
      </c>
      <c r="BB94" s="69">
        <f>ROUND(BB95+BB96+BB109+BB114+BB117+BB121,2)</f>
        <v>0</v>
      </c>
      <c r="BC94" s="69">
        <f>ROUND(BC95+BC96+BC109+BC114+BC117+BC121,2)</f>
        <v>0</v>
      </c>
      <c r="BD94" s="71">
        <f>ROUND(BD95+BD96+BD109+BD114+BD117+BD121,2)</f>
        <v>0</v>
      </c>
      <c r="BS94" s="72" t="s">
        <v>76</v>
      </c>
      <c r="BT94" s="72" t="s">
        <v>77</v>
      </c>
      <c r="BU94" s="73" t="s">
        <v>78</v>
      </c>
      <c r="BV94" s="72" t="s">
        <v>79</v>
      </c>
      <c r="BW94" s="72" t="s">
        <v>5</v>
      </c>
      <c r="BX94" s="72" t="s">
        <v>80</v>
      </c>
      <c r="CL94" s="72" t="s">
        <v>1</v>
      </c>
    </row>
    <row r="95" spans="1:91" s="6" customFormat="1" ht="16.5" customHeight="1">
      <c r="A95" s="74" t="s">
        <v>81</v>
      </c>
      <c r="B95" s="75"/>
      <c r="C95" s="76"/>
      <c r="D95" s="241" t="s">
        <v>77</v>
      </c>
      <c r="E95" s="241"/>
      <c r="F95" s="241"/>
      <c r="G95" s="241"/>
      <c r="H95" s="241"/>
      <c r="I95" s="77"/>
      <c r="J95" s="241" t="s">
        <v>82</v>
      </c>
      <c r="K95" s="241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1"/>
      <c r="AA95" s="241"/>
      <c r="AB95" s="241"/>
      <c r="AC95" s="241"/>
      <c r="AD95" s="241"/>
      <c r="AE95" s="241"/>
      <c r="AF95" s="241"/>
      <c r="AG95" s="230">
        <f>'0 - VRN'!J30</f>
        <v>0</v>
      </c>
      <c r="AH95" s="231"/>
      <c r="AI95" s="231"/>
      <c r="AJ95" s="231"/>
      <c r="AK95" s="231"/>
      <c r="AL95" s="231"/>
      <c r="AM95" s="231"/>
      <c r="AN95" s="230">
        <f t="shared" si="0"/>
        <v>0</v>
      </c>
      <c r="AO95" s="231"/>
      <c r="AP95" s="231"/>
      <c r="AQ95" s="78" t="s">
        <v>83</v>
      </c>
      <c r="AR95" s="75"/>
      <c r="AS95" s="79">
        <v>0</v>
      </c>
      <c r="AT95" s="80">
        <f t="shared" si="1"/>
        <v>0</v>
      </c>
      <c r="AU95" s="81">
        <f>'0 - VRN'!P120</f>
        <v>0</v>
      </c>
      <c r="AV95" s="80">
        <f>'0 - VRN'!J33</f>
        <v>0</v>
      </c>
      <c r="AW95" s="80">
        <f>'0 - VRN'!J34</f>
        <v>0</v>
      </c>
      <c r="AX95" s="80">
        <f>'0 - VRN'!J35</f>
        <v>0</v>
      </c>
      <c r="AY95" s="80">
        <f>'0 - VRN'!J36</f>
        <v>0</v>
      </c>
      <c r="AZ95" s="80">
        <f>'0 - VRN'!F33</f>
        <v>0</v>
      </c>
      <c r="BA95" s="80">
        <f>'0 - VRN'!F34</f>
        <v>0</v>
      </c>
      <c r="BB95" s="80">
        <f>'0 - VRN'!F35</f>
        <v>0</v>
      </c>
      <c r="BC95" s="80">
        <f>'0 - VRN'!F36</f>
        <v>0</v>
      </c>
      <c r="BD95" s="82">
        <f>'0 - VRN'!F37</f>
        <v>0</v>
      </c>
      <c r="BT95" s="83" t="s">
        <v>84</v>
      </c>
      <c r="BV95" s="83" t="s">
        <v>79</v>
      </c>
      <c r="BW95" s="83" t="s">
        <v>85</v>
      </c>
      <c r="BX95" s="83" t="s">
        <v>5</v>
      </c>
      <c r="CL95" s="83" t="s">
        <v>1</v>
      </c>
      <c r="CM95" s="83" t="s">
        <v>86</v>
      </c>
    </row>
    <row r="96" spans="1:91" s="6" customFormat="1" ht="16.5" customHeight="1">
      <c r="B96" s="75"/>
      <c r="C96" s="76"/>
      <c r="D96" s="241" t="s">
        <v>84</v>
      </c>
      <c r="E96" s="241"/>
      <c r="F96" s="241"/>
      <c r="G96" s="241"/>
      <c r="H96" s="241"/>
      <c r="I96" s="77"/>
      <c r="J96" s="241" t="s">
        <v>87</v>
      </c>
      <c r="K96" s="241"/>
      <c r="L96" s="241"/>
      <c r="M96" s="241"/>
      <c r="N96" s="241"/>
      <c r="O96" s="241"/>
      <c r="P96" s="241"/>
      <c r="Q96" s="241"/>
      <c r="R96" s="241"/>
      <c r="S96" s="241"/>
      <c r="T96" s="241"/>
      <c r="U96" s="241"/>
      <c r="V96" s="241"/>
      <c r="W96" s="241"/>
      <c r="X96" s="241"/>
      <c r="Y96" s="241"/>
      <c r="Z96" s="241"/>
      <c r="AA96" s="241"/>
      <c r="AB96" s="241"/>
      <c r="AC96" s="241"/>
      <c r="AD96" s="241"/>
      <c r="AE96" s="241"/>
      <c r="AF96" s="241"/>
      <c r="AG96" s="232">
        <f>ROUND(AG97+SUM(AG98:AG100)+SUM(AG103:AG106),2)</f>
        <v>0</v>
      </c>
      <c r="AH96" s="231"/>
      <c r="AI96" s="231"/>
      <c r="AJ96" s="231"/>
      <c r="AK96" s="231"/>
      <c r="AL96" s="231"/>
      <c r="AM96" s="231"/>
      <c r="AN96" s="230">
        <f t="shared" si="0"/>
        <v>0</v>
      </c>
      <c r="AO96" s="231"/>
      <c r="AP96" s="231"/>
      <c r="AQ96" s="78" t="s">
        <v>83</v>
      </c>
      <c r="AR96" s="75"/>
      <c r="AS96" s="79">
        <f>ROUND(AS97+SUM(AS98:AS100)+SUM(AS103:AS106),2)</f>
        <v>0</v>
      </c>
      <c r="AT96" s="80">
        <f t="shared" si="1"/>
        <v>0</v>
      </c>
      <c r="AU96" s="81">
        <f>ROUND(AU97+SUM(AU98:AU100)+SUM(AU103:AU106),5)</f>
        <v>0</v>
      </c>
      <c r="AV96" s="80">
        <f>ROUND(AZ96*L29,2)</f>
        <v>0</v>
      </c>
      <c r="AW96" s="80">
        <f>ROUND(BA96*L30,2)</f>
        <v>0</v>
      </c>
      <c r="AX96" s="80">
        <f>ROUND(BB96*L29,2)</f>
        <v>0</v>
      </c>
      <c r="AY96" s="80">
        <f>ROUND(BC96*L30,2)</f>
        <v>0</v>
      </c>
      <c r="AZ96" s="80">
        <f>ROUND(AZ97+SUM(AZ98:AZ100)+SUM(AZ103:AZ106),2)</f>
        <v>0</v>
      </c>
      <c r="BA96" s="80">
        <f>ROUND(BA97+SUM(BA98:BA100)+SUM(BA103:BA106),2)</f>
        <v>0</v>
      </c>
      <c r="BB96" s="80">
        <f>ROUND(BB97+SUM(BB98:BB100)+SUM(BB103:BB106),2)</f>
        <v>0</v>
      </c>
      <c r="BC96" s="80">
        <f>ROUND(BC97+SUM(BC98:BC100)+SUM(BC103:BC106),2)</f>
        <v>0</v>
      </c>
      <c r="BD96" s="82">
        <f>ROUND(BD97+SUM(BD98:BD100)+SUM(BD103:BD106),2)</f>
        <v>0</v>
      </c>
      <c r="BS96" s="83" t="s">
        <v>76</v>
      </c>
      <c r="BT96" s="83" t="s">
        <v>84</v>
      </c>
      <c r="BU96" s="83" t="s">
        <v>78</v>
      </c>
      <c r="BV96" s="83" t="s">
        <v>79</v>
      </c>
      <c r="BW96" s="83" t="s">
        <v>88</v>
      </c>
      <c r="BX96" s="83" t="s">
        <v>5</v>
      </c>
      <c r="CL96" s="83" t="s">
        <v>1</v>
      </c>
      <c r="CM96" s="83" t="s">
        <v>86</v>
      </c>
    </row>
    <row r="97" spans="1:91" s="3" customFormat="1" ht="16.5" customHeight="1">
      <c r="A97" s="74" t="s">
        <v>81</v>
      </c>
      <c r="B97" s="48"/>
      <c r="C97" s="9"/>
      <c r="D97" s="9"/>
      <c r="E97" s="218" t="s">
        <v>89</v>
      </c>
      <c r="F97" s="218"/>
      <c r="G97" s="218"/>
      <c r="H97" s="218"/>
      <c r="I97" s="218"/>
      <c r="J97" s="9"/>
      <c r="K97" s="218" t="s">
        <v>90</v>
      </c>
      <c r="L97" s="218"/>
      <c r="M97" s="218"/>
      <c r="N97" s="218"/>
      <c r="O97" s="218"/>
      <c r="P97" s="218"/>
      <c r="Q97" s="218"/>
      <c r="R97" s="218"/>
      <c r="S97" s="218"/>
      <c r="T97" s="218"/>
      <c r="U97" s="218"/>
      <c r="V97" s="218"/>
      <c r="W97" s="218"/>
      <c r="X97" s="218"/>
      <c r="Y97" s="218"/>
      <c r="Z97" s="218"/>
      <c r="AA97" s="218"/>
      <c r="AB97" s="218"/>
      <c r="AC97" s="218"/>
      <c r="AD97" s="218"/>
      <c r="AE97" s="218"/>
      <c r="AF97" s="218"/>
      <c r="AG97" s="233">
        <f>'1a - Spodní stavba'!J32</f>
        <v>0</v>
      </c>
      <c r="AH97" s="234"/>
      <c r="AI97" s="234"/>
      <c r="AJ97" s="234"/>
      <c r="AK97" s="234"/>
      <c r="AL97" s="234"/>
      <c r="AM97" s="234"/>
      <c r="AN97" s="233">
        <f t="shared" si="0"/>
        <v>0</v>
      </c>
      <c r="AO97" s="234"/>
      <c r="AP97" s="234"/>
      <c r="AQ97" s="84" t="s">
        <v>91</v>
      </c>
      <c r="AR97" s="48"/>
      <c r="AS97" s="85">
        <v>0</v>
      </c>
      <c r="AT97" s="86">
        <f t="shared" si="1"/>
        <v>0</v>
      </c>
      <c r="AU97" s="87">
        <f>'1a - Spodní stavba'!P133</f>
        <v>0</v>
      </c>
      <c r="AV97" s="86">
        <f>'1a - Spodní stavba'!J35</f>
        <v>0</v>
      </c>
      <c r="AW97" s="86">
        <f>'1a - Spodní stavba'!J36</f>
        <v>0</v>
      </c>
      <c r="AX97" s="86">
        <f>'1a - Spodní stavba'!J37</f>
        <v>0</v>
      </c>
      <c r="AY97" s="86">
        <f>'1a - Spodní stavba'!J38</f>
        <v>0</v>
      </c>
      <c r="AZ97" s="86">
        <f>'1a - Spodní stavba'!F35</f>
        <v>0</v>
      </c>
      <c r="BA97" s="86">
        <f>'1a - Spodní stavba'!F36</f>
        <v>0</v>
      </c>
      <c r="BB97" s="86">
        <f>'1a - Spodní stavba'!F37</f>
        <v>0</v>
      </c>
      <c r="BC97" s="86">
        <f>'1a - Spodní stavba'!F38</f>
        <v>0</v>
      </c>
      <c r="BD97" s="88">
        <f>'1a - Spodní stavba'!F39</f>
        <v>0</v>
      </c>
      <c r="BT97" s="25" t="s">
        <v>86</v>
      </c>
      <c r="BV97" s="25" t="s">
        <v>79</v>
      </c>
      <c r="BW97" s="25" t="s">
        <v>92</v>
      </c>
      <c r="BX97" s="25" t="s">
        <v>88</v>
      </c>
      <c r="CL97" s="25" t="s">
        <v>1</v>
      </c>
    </row>
    <row r="98" spans="1:91" s="3" customFormat="1" ht="16.5" customHeight="1">
      <c r="A98" s="74" t="s">
        <v>81</v>
      </c>
      <c r="B98" s="48"/>
      <c r="C98" s="9"/>
      <c r="D98" s="9"/>
      <c r="E98" s="218" t="s">
        <v>93</v>
      </c>
      <c r="F98" s="218"/>
      <c r="G98" s="218"/>
      <c r="H98" s="218"/>
      <c r="I98" s="218"/>
      <c r="J98" s="9"/>
      <c r="K98" s="218" t="s">
        <v>94</v>
      </c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8"/>
      <c r="Y98" s="218"/>
      <c r="Z98" s="218"/>
      <c r="AA98" s="218"/>
      <c r="AB98" s="218"/>
      <c r="AC98" s="218"/>
      <c r="AD98" s="218"/>
      <c r="AE98" s="218"/>
      <c r="AF98" s="218"/>
      <c r="AG98" s="233">
        <f>'1b - Vrchní stavba'!J32</f>
        <v>0</v>
      </c>
      <c r="AH98" s="234"/>
      <c r="AI98" s="234"/>
      <c r="AJ98" s="234"/>
      <c r="AK98" s="234"/>
      <c r="AL98" s="234"/>
      <c r="AM98" s="234"/>
      <c r="AN98" s="233">
        <f t="shared" si="0"/>
        <v>0</v>
      </c>
      <c r="AO98" s="234"/>
      <c r="AP98" s="234"/>
      <c r="AQ98" s="84" t="s">
        <v>91</v>
      </c>
      <c r="AR98" s="48"/>
      <c r="AS98" s="85">
        <v>0</v>
      </c>
      <c r="AT98" s="86">
        <f t="shared" si="1"/>
        <v>0</v>
      </c>
      <c r="AU98" s="87">
        <f>'1b - Vrchní stavba'!P140</f>
        <v>0</v>
      </c>
      <c r="AV98" s="86">
        <f>'1b - Vrchní stavba'!J35</f>
        <v>0</v>
      </c>
      <c r="AW98" s="86">
        <f>'1b - Vrchní stavba'!J36</f>
        <v>0</v>
      </c>
      <c r="AX98" s="86">
        <f>'1b - Vrchní stavba'!J37</f>
        <v>0</v>
      </c>
      <c r="AY98" s="86">
        <f>'1b - Vrchní stavba'!J38</f>
        <v>0</v>
      </c>
      <c r="AZ98" s="86">
        <f>'1b - Vrchní stavba'!F35</f>
        <v>0</v>
      </c>
      <c r="BA98" s="86">
        <f>'1b - Vrchní stavba'!F36</f>
        <v>0</v>
      </c>
      <c r="BB98" s="86">
        <f>'1b - Vrchní stavba'!F37</f>
        <v>0</v>
      </c>
      <c r="BC98" s="86">
        <f>'1b - Vrchní stavba'!F38</f>
        <v>0</v>
      </c>
      <c r="BD98" s="88">
        <f>'1b - Vrchní stavba'!F39</f>
        <v>0</v>
      </c>
      <c r="BT98" s="25" t="s">
        <v>86</v>
      </c>
      <c r="BV98" s="25" t="s">
        <v>79</v>
      </c>
      <c r="BW98" s="25" t="s">
        <v>95</v>
      </c>
      <c r="BX98" s="25" t="s">
        <v>88</v>
      </c>
      <c r="CL98" s="25" t="s">
        <v>1</v>
      </c>
    </row>
    <row r="99" spans="1:91" s="3" customFormat="1" ht="16.5" customHeight="1">
      <c r="A99" s="74" t="s">
        <v>81</v>
      </c>
      <c r="B99" s="48"/>
      <c r="C99" s="9"/>
      <c r="D99" s="9"/>
      <c r="E99" s="218" t="s">
        <v>96</v>
      </c>
      <c r="F99" s="218"/>
      <c r="G99" s="218"/>
      <c r="H99" s="218"/>
      <c r="I99" s="218"/>
      <c r="J99" s="9"/>
      <c r="K99" s="218" t="s">
        <v>97</v>
      </c>
      <c r="L99" s="218"/>
      <c r="M99" s="218"/>
      <c r="N99" s="218"/>
      <c r="O99" s="218"/>
      <c r="P99" s="218"/>
      <c r="Q99" s="218"/>
      <c r="R99" s="218"/>
      <c r="S99" s="218"/>
      <c r="T99" s="218"/>
      <c r="U99" s="218"/>
      <c r="V99" s="218"/>
      <c r="W99" s="218"/>
      <c r="X99" s="218"/>
      <c r="Y99" s="218"/>
      <c r="Z99" s="218"/>
      <c r="AA99" s="218"/>
      <c r="AB99" s="218"/>
      <c r="AC99" s="218"/>
      <c r="AD99" s="218"/>
      <c r="AE99" s="218"/>
      <c r="AF99" s="218"/>
      <c r="AG99" s="233">
        <f>'1c - ZTI  - vrchní stavba'!J32</f>
        <v>0</v>
      </c>
      <c r="AH99" s="234"/>
      <c r="AI99" s="234"/>
      <c r="AJ99" s="234"/>
      <c r="AK99" s="234"/>
      <c r="AL99" s="234"/>
      <c r="AM99" s="234"/>
      <c r="AN99" s="233">
        <f t="shared" si="0"/>
        <v>0</v>
      </c>
      <c r="AO99" s="234"/>
      <c r="AP99" s="234"/>
      <c r="AQ99" s="84" t="s">
        <v>91</v>
      </c>
      <c r="AR99" s="48"/>
      <c r="AS99" s="85">
        <v>0</v>
      </c>
      <c r="AT99" s="86">
        <f t="shared" si="1"/>
        <v>0</v>
      </c>
      <c r="AU99" s="87">
        <f>'1c - ZTI  - vrchní stavba'!P124</f>
        <v>0</v>
      </c>
      <c r="AV99" s="86">
        <f>'1c - ZTI  - vrchní stavba'!J35</f>
        <v>0</v>
      </c>
      <c r="AW99" s="86">
        <f>'1c - ZTI  - vrchní stavba'!J36</f>
        <v>0</v>
      </c>
      <c r="AX99" s="86">
        <f>'1c - ZTI  - vrchní stavba'!J37</f>
        <v>0</v>
      </c>
      <c r="AY99" s="86">
        <f>'1c - ZTI  - vrchní stavba'!J38</f>
        <v>0</v>
      </c>
      <c r="AZ99" s="86">
        <f>'1c - ZTI  - vrchní stavba'!F35</f>
        <v>0</v>
      </c>
      <c r="BA99" s="86">
        <f>'1c - ZTI  - vrchní stavba'!F36</f>
        <v>0</v>
      </c>
      <c r="BB99" s="86">
        <f>'1c - ZTI  - vrchní stavba'!F37</f>
        <v>0</v>
      </c>
      <c r="BC99" s="86">
        <f>'1c - ZTI  - vrchní stavba'!F38</f>
        <v>0</v>
      </c>
      <c r="BD99" s="88">
        <f>'1c - ZTI  - vrchní stavba'!F39</f>
        <v>0</v>
      </c>
      <c r="BT99" s="25" t="s">
        <v>86</v>
      </c>
      <c r="BV99" s="25" t="s">
        <v>79</v>
      </c>
      <c r="BW99" s="25" t="s">
        <v>98</v>
      </c>
      <c r="BX99" s="25" t="s">
        <v>88</v>
      </c>
      <c r="CL99" s="25" t="s">
        <v>1</v>
      </c>
    </row>
    <row r="100" spans="1:91" s="3" customFormat="1" ht="16.5" customHeight="1">
      <c r="B100" s="48"/>
      <c r="C100" s="9"/>
      <c r="D100" s="9"/>
      <c r="E100" s="218" t="s">
        <v>99</v>
      </c>
      <c r="F100" s="218"/>
      <c r="G100" s="218"/>
      <c r="H100" s="218"/>
      <c r="I100" s="218"/>
      <c r="J100" s="9"/>
      <c r="K100" s="218" t="s">
        <v>100</v>
      </c>
      <c r="L100" s="218"/>
      <c r="M100" s="218"/>
      <c r="N100" s="218"/>
      <c r="O100" s="218"/>
      <c r="P100" s="218"/>
      <c r="Q100" s="218"/>
      <c r="R100" s="218"/>
      <c r="S100" s="218"/>
      <c r="T100" s="218"/>
      <c r="U100" s="218"/>
      <c r="V100" s="218"/>
      <c r="W100" s="218"/>
      <c r="X100" s="218"/>
      <c r="Y100" s="218"/>
      <c r="Z100" s="218"/>
      <c r="AA100" s="218"/>
      <c r="AB100" s="218"/>
      <c r="AC100" s="218"/>
      <c r="AD100" s="218"/>
      <c r="AE100" s="218"/>
      <c r="AF100" s="218"/>
      <c r="AG100" s="235">
        <f>ROUND(SUM(AG101:AG102),2)</f>
        <v>0</v>
      </c>
      <c r="AH100" s="234"/>
      <c r="AI100" s="234"/>
      <c r="AJ100" s="234"/>
      <c r="AK100" s="234"/>
      <c r="AL100" s="234"/>
      <c r="AM100" s="234"/>
      <c r="AN100" s="233">
        <f t="shared" si="0"/>
        <v>0</v>
      </c>
      <c r="AO100" s="234"/>
      <c r="AP100" s="234"/>
      <c r="AQ100" s="84" t="s">
        <v>91</v>
      </c>
      <c r="AR100" s="48"/>
      <c r="AS100" s="85">
        <f>ROUND(SUM(AS101:AS102),2)</f>
        <v>0</v>
      </c>
      <c r="AT100" s="86">
        <f t="shared" si="1"/>
        <v>0</v>
      </c>
      <c r="AU100" s="87">
        <f>ROUND(SUM(AU101:AU102),5)</f>
        <v>0</v>
      </c>
      <c r="AV100" s="86">
        <f>ROUND(AZ100*L29,2)</f>
        <v>0</v>
      </c>
      <c r="AW100" s="86">
        <f>ROUND(BA100*L30,2)</f>
        <v>0</v>
      </c>
      <c r="AX100" s="86">
        <f>ROUND(BB100*L29,2)</f>
        <v>0</v>
      </c>
      <c r="AY100" s="86">
        <f>ROUND(BC100*L30,2)</f>
        <v>0</v>
      </c>
      <c r="AZ100" s="86">
        <f>ROUND(SUM(AZ101:AZ102),2)</f>
        <v>0</v>
      </c>
      <c r="BA100" s="86">
        <f>ROUND(SUM(BA101:BA102),2)</f>
        <v>0</v>
      </c>
      <c r="BB100" s="86">
        <f>ROUND(SUM(BB101:BB102),2)</f>
        <v>0</v>
      </c>
      <c r="BC100" s="86">
        <f>ROUND(SUM(BC101:BC102),2)</f>
        <v>0</v>
      </c>
      <c r="BD100" s="88">
        <f>ROUND(SUM(BD101:BD102),2)</f>
        <v>0</v>
      </c>
      <c r="BS100" s="25" t="s">
        <v>76</v>
      </c>
      <c r="BT100" s="25" t="s">
        <v>86</v>
      </c>
      <c r="BU100" s="25" t="s">
        <v>78</v>
      </c>
      <c r="BV100" s="25" t="s">
        <v>79</v>
      </c>
      <c r="BW100" s="25" t="s">
        <v>101</v>
      </c>
      <c r="BX100" s="25" t="s">
        <v>88</v>
      </c>
      <c r="CL100" s="25" t="s">
        <v>1</v>
      </c>
    </row>
    <row r="101" spans="1:91" s="3" customFormat="1" ht="16.5" customHeight="1">
      <c r="A101" s="74" t="s">
        <v>81</v>
      </c>
      <c r="B101" s="48"/>
      <c r="C101" s="9"/>
      <c r="D101" s="9"/>
      <c r="E101" s="9"/>
      <c r="F101" s="218" t="s">
        <v>102</v>
      </c>
      <c r="G101" s="218"/>
      <c r="H101" s="218"/>
      <c r="I101" s="218"/>
      <c r="J101" s="218"/>
      <c r="K101" s="9"/>
      <c r="L101" s="218" t="s">
        <v>103</v>
      </c>
      <c r="M101" s="218"/>
      <c r="N101" s="218"/>
      <c r="O101" s="218"/>
      <c r="P101" s="218"/>
      <c r="Q101" s="218"/>
      <c r="R101" s="218"/>
      <c r="S101" s="218"/>
      <c r="T101" s="218"/>
      <c r="U101" s="218"/>
      <c r="V101" s="218"/>
      <c r="W101" s="218"/>
      <c r="X101" s="218"/>
      <c r="Y101" s="218"/>
      <c r="Z101" s="218"/>
      <c r="AA101" s="218"/>
      <c r="AB101" s="218"/>
      <c r="AC101" s="218"/>
      <c r="AD101" s="218"/>
      <c r="AE101" s="218"/>
      <c r="AF101" s="218"/>
      <c r="AG101" s="233">
        <f>'1d-1 - Materiál elektro'!J34</f>
        <v>0</v>
      </c>
      <c r="AH101" s="234"/>
      <c r="AI101" s="234"/>
      <c r="AJ101" s="234"/>
      <c r="AK101" s="234"/>
      <c r="AL101" s="234"/>
      <c r="AM101" s="234"/>
      <c r="AN101" s="233">
        <f t="shared" si="0"/>
        <v>0</v>
      </c>
      <c r="AO101" s="234"/>
      <c r="AP101" s="234"/>
      <c r="AQ101" s="84" t="s">
        <v>91</v>
      </c>
      <c r="AR101" s="48"/>
      <c r="AS101" s="85">
        <v>0</v>
      </c>
      <c r="AT101" s="86">
        <f t="shared" si="1"/>
        <v>0</v>
      </c>
      <c r="AU101" s="87">
        <f>'1d-1 - Materiál elektro'!P144</f>
        <v>0</v>
      </c>
      <c r="AV101" s="86">
        <f>'1d-1 - Materiál elektro'!J37</f>
        <v>0</v>
      </c>
      <c r="AW101" s="86">
        <f>'1d-1 - Materiál elektro'!J38</f>
        <v>0</v>
      </c>
      <c r="AX101" s="86">
        <f>'1d-1 - Materiál elektro'!J39</f>
        <v>0</v>
      </c>
      <c r="AY101" s="86">
        <f>'1d-1 - Materiál elektro'!J40</f>
        <v>0</v>
      </c>
      <c r="AZ101" s="86">
        <f>'1d-1 - Materiál elektro'!F37</f>
        <v>0</v>
      </c>
      <c r="BA101" s="86">
        <f>'1d-1 - Materiál elektro'!F38</f>
        <v>0</v>
      </c>
      <c r="BB101" s="86">
        <f>'1d-1 - Materiál elektro'!F39</f>
        <v>0</v>
      </c>
      <c r="BC101" s="86">
        <f>'1d-1 - Materiál elektro'!F40</f>
        <v>0</v>
      </c>
      <c r="BD101" s="88">
        <f>'1d-1 - Materiál elektro'!F41</f>
        <v>0</v>
      </c>
      <c r="BT101" s="25" t="s">
        <v>104</v>
      </c>
      <c r="BV101" s="25" t="s">
        <v>79</v>
      </c>
      <c r="BW101" s="25" t="s">
        <v>105</v>
      </c>
      <c r="BX101" s="25" t="s">
        <v>101</v>
      </c>
      <c r="CL101" s="25" t="s">
        <v>1</v>
      </c>
    </row>
    <row r="102" spans="1:91" s="3" customFormat="1" ht="16.5" customHeight="1">
      <c r="A102" s="74" t="s">
        <v>81</v>
      </c>
      <c r="B102" s="48"/>
      <c r="C102" s="9"/>
      <c r="D102" s="9"/>
      <c r="E102" s="9"/>
      <c r="F102" s="218" t="s">
        <v>106</v>
      </c>
      <c r="G102" s="218"/>
      <c r="H102" s="218"/>
      <c r="I102" s="218"/>
      <c r="J102" s="218"/>
      <c r="K102" s="9"/>
      <c r="L102" s="218" t="s">
        <v>107</v>
      </c>
      <c r="M102" s="218"/>
      <c r="N102" s="218"/>
      <c r="O102" s="218"/>
      <c r="P102" s="218"/>
      <c r="Q102" s="218"/>
      <c r="R102" s="218"/>
      <c r="S102" s="218"/>
      <c r="T102" s="218"/>
      <c r="U102" s="218"/>
      <c r="V102" s="218"/>
      <c r="W102" s="218"/>
      <c r="X102" s="218"/>
      <c r="Y102" s="218"/>
      <c r="Z102" s="218"/>
      <c r="AA102" s="218"/>
      <c r="AB102" s="218"/>
      <c r="AC102" s="218"/>
      <c r="AD102" s="218"/>
      <c r="AE102" s="218"/>
      <c r="AF102" s="218"/>
      <c r="AG102" s="233">
        <f>'1d-2 - Montáž elektro'!J34</f>
        <v>0</v>
      </c>
      <c r="AH102" s="234"/>
      <c r="AI102" s="234"/>
      <c r="AJ102" s="234"/>
      <c r="AK102" s="234"/>
      <c r="AL102" s="234"/>
      <c r="AM102" s="234"/>
      <c r="AN102" s="233">
        <f t="shared" si="0"/>
        <v>0</v>
      </c>
      <c r="AO102" s="234"/>
      <c r="AP102" s="234"/>
      <c r="AQ102" s="84" t="s">
        <v>91</v>
      </c>
      <c r="AR102" s="48"/>
      <c r="AS102" s="85">
        <v>0</v>
      </c>
      <c r="AT102" s="86">
        <f t="shared" si="1"/>
        <v>0</v>
      </c>
      <c r="AU102" s="87">
        <f>'1d-2 - Montáž elektro'!P145</f>
        <v>0</v>
      </c>
      <c r="AV102" s="86">
        <f>'1d-2 - Montáž elektro'!J37</f>
        <v>0</v>
      </c>
      <c r="AW102" s="86">
        <f>'1d-2 - Montáž elektro'!J38</f>
        <v>0</v>
      </c>
      <c r="AX102" s="86">
        <f>'1d-2 - Montáž elektro'!J39</f>
        <v>0</v>
      </c>
      <c r="AY102" s="86">
        <f>'1d-2 - Montáž elektro'!J40</f>
        <v>0</v>
      </c>
      <c r="AZ102" s="86">
        <f>'1d-2 - Montáž elektro'!F37</f>
        <v>0</v>
      </c>
      <c r="BA102" s="86">
        <f>'1d-2 - Montáž elektro'!F38</f>
        <v>0</v>
      </c>
      <c r="BB102" s="86">
        <f>'1d-2 - Montáž elektro'!F39</f>
        <v>0</v>
      </c>
      <c r="BC102" s="86">
        <f>'1d-2 - Montáž elektro'!F40</f>
        <v>0</v>
      </c>
      <c r="BD102" s="88">
        <f>'1d-2 - Montáž elektro'!F41</f>
        <v>0</v>
      </c>
      <c r="BT102" s="25" t="s">
        <v>104</v>
      </c>
      <c r="BV102" s="25" t="s">
        <v>79</v>
      </c>
      <c r="BW102" s="25" t="s">
        <v>108</v>
      </c>
      <c r="BX102" s="25" t="s">
        <v>101</v>
      </c>
      <c r="CL102" s="25" t="s">
        <v>1</v>
      </c>
    </row>
    <row r="103" spans="1:91" s="3" customFormat="1" ht="16.5" customHeight="1">
      <c r="A103" s="74" t="s">
        <v>81</v>
      </c>
      <c r="B103" s="48"/>
      <c r="C103" s="9"/>
      <c r="D103" s="9"/>
      <c r="E103" s="218" t="s">
        <v>109</v>
      </c>
      <c r="F103" s="218"/>
      <c r="G103" s="218"/>
      <c r="H103" s="218"/>
      <c r="I103" s="218"/>
      <c r="J103" s="9"/>
      <c r="K103" s="218" t="s">
        <v>110</v>
      </c>
      <c r="L103" s="218"/>
      <c r="M103" s="218"/>
      <c r="N103" s="218"/>
      <c r="O103" s="218"/>
      <c r="P103" s="218"/>
      <c r="Q103" s="218"/>
      <c r="R103" s="218"/>
      <c r="S103" s="218"/>
      <c r="T103" s="218"/>
      <c r="U103" s="218"/>
      <c r="V103" s="218"/>
      <c r="W103" s="218"/>
      <c r="X103" s="218"/>
      <c r="Y103" s="218"/>
      <c r="Z103" s="218"/>
      <c r="AA103" s="218"/>
      <c r="AB103" s="218"/>
      <c r="AC103" s="218"/>
      <c r="AD103" s="218"/>
      <c r="AE103" s="218"/>
      <c r="AF103" s="218"/>
      <c r="AG103" s="233">
        <f>'1e - Technika prostředí -...'!J32</f>
        <v>0</v>
      </c>
      <c r="AH103" s="234"/>
      <c r="AI103" s="234"/>
      <c r="AJ103" s="234"/>
      <c r="AK103" s="234"/>
      <c r="AL103" s="234"/>
      <c r="AM103" s="234"/>
      <c r="AN103" s="233">
        <f t="shared" si="0"/>
        <v>0</v>
      </c>
      <c r="AO103" s="234"/>
      <c r="AP103" s="234"/>
      <c r="AQ103" s="84" t="s">
        <v>91</v>
      </c>
      <c r="AR103" s="48"/>
      <c r="AS103" s="85">
        <v>0</v>
      </c>
      <c r="AT103" s="86">
        <f t="shared" si="1"/>
        <v>0</v>
      </c>
      <c r="AU103" s="87">
        <f>'1e - Technika prostředí -...'!P122</f>
        <v>0</v>
      </c>
      <c r="AV103" s="86">
        <f>'1e - Technika prostředí -...'!J35</f>
        <v>0</v>
      </c>
      <c r="AW103" s="86">
        <f>'1e - Technika prostředí -...'!J36</f>
        <v>0</v>
      </c>
      <c r="AX103" s="86">
        <f>'1e - Technika prostředí -...'!J37</f>
        <v>0</v>
      </c>
      <c r="AY103" s="86">
        <f>'1e - Technika prostředí -...'!J38</f>
        <v>0</v>
      </c>
      <c r="AZ103" s="86">
        <f>'1e - Technika prostředí -...'!F35</f>
        <v>0</v>
      </c>
      <c r="BA103" s="86">
        <f>'1e - Technika prostředí -...'!F36</f>
        <v>0</v>
      </c>
      <c r="BB103" s="86">
        <f>'1e - Technika prostředí -...'!F37</f>
        <v>0</v>
      </c>
      <c r="BC103" s="86">
        <f>'1e - Technika prostředí -...'!F38</f>
        <v>0</v>
      </c>
      <c r="BD103" s="88">
        <f>'1e - Technika prostředí -...'!F39</f>
        <v>0</v>
      </c>
      <c r="BT103" s="25" t="s">
        <v>86</v>
      </c>
      <c r="BV103" s="25" t="s">
        <v>79</v>
      </c>
      <c r="BW103" s="25" t="s">
        <v>111</v>
      </c>
      <c r="BX103" s="25" t="s">
        <v>88</v>
      </c>
      <c r="CL103" s="25" t="s">
        <v>1</v>
      </c>
    </row>
    <row r="104" spans="1:91" s="3" customFormat="1" ht="16.5" customHeight="1">
      <c r="A104" s="74" t="s">
        <v>81</v>
      </c>
      <c r="B104" s="48"/>
      <c r="C104" s="9"/>
      <c r="D104" s="9"/>
      <c r="E104" s="218" t="s">
        <v>112</v>
      </c>
      <c r="F104" s="218"/>
      <c r="G104" s="218"/>
      <c r="H104" s="218"/>
      <c r="I104" s="218"/>
      <c r="J104" s="9"/>
      <c r="K104" s="218" t="s">
        <v>113</v>
      </c>
      <c r="L104" s="218"/>
      <c r="M104" s="218"/>
      <c r="N104" s="218"/>
      <c r="O104" s="218"/>
      <c r="P104" s="218"/>
      <c r="Q104" s="218"/>
      <c r="R104" s="218"/>
      <c r="S104" s="218"/>
      <c r="T104" s="218"/>
      <c r="U104" s="218"/>
      <c r="V104" s="218"/>
      <c r="W104" s="218"/>
      <c r="X104" s="218"/>
      <c r="Y104" s="218"/>
      <c r="Z104" s="218"/>
      <c r="AA104" s="218"/>
      <c r="AB104" s="218"/>
      <c r="AC104" s="218"/>
      <c r="AD104" s="218"/>
      <c r="AE104" s="218"/>
      <c r="AF104" s="218"/>
      <c r="AG104" s="233">
        <f>'1f - Vzduchotechnika'!J32</f>
        <v>0</v>
      </c>
      <c r="AH104" s="234"/>
      <c r="AI104" s="234"/>
      <c r="AJ104" s="234"/>
      <c r="AK104" s="234"/>
      <c r="AL104" s="234"/>
      <c r="AM104" s="234"/>
      <c r="AN104" s="233">
        <f t="shared" si="0"/>
        <v>0</v>
      </c>
      <c r="AO104" s="234"/>
      <c r="AP104" s="234"/>
      <c r="AQ104" s="84" t="s">
        <v>91</v>
      </c>
      <c r="AR104" s="48"/>
      <c r="AS104" s="85">
        <v>0</v>
      </c>
      <c r="AT104" s="86">
        <f t="shared" si="1"/>
        <v>0</v>
      </c>
      <c r="AU104" s="87">
        <f>'1f - Vzduchotechnika'!P121</f>
        <v>0</v>
      </c>
      <c r="AV104" s="86">
        <f>'1f - Vzduchotechnika'!J35</f>
        <v>0</v>
      </c>
      <c r="AW104" s="86">
        <f>'1f - Vzduchotechnika'!J36</f>
        <v>0</v>
      </c>
      <c r="AX104" s="86">
        <f>'1f - Vzduchotechnika'!J37</f>
        <v>0</v>
      </c>
      <c r="AY104" s="86">
        <f>'1f - Vzduchotechnika'!J38</f>
        <v>0</v>
      </c>
      <c r="AZ104" s="86">
        <f>'1f - Vzduchotechnika'!F35</f>
        <v>0</v>
      </c>
      <c r="BA104" s="86">
        <f>'1f - Vzduchotechnika'!F36</f>
        <v>0</v>
      </c>
      <c r="BB104" s="86">
        <f>'1f - Vzduchotechnika'!F37</f>
        <v>0</v>
      </c>
      <c r="BC104" s="86">
        <f>'1f - Vzduchotechnika'!F38</f>
        <v>0</v>
      </c>
      <c r="BD104" s="88">
        <f>'1f - Vzduchotechnika'!F39</f>
        <v>0</v>
      </c>
      <c r="BT104" s="25" t="s">
        <v>86</v>
      </c>
      <c r="BV104" s="25" t="s">
        <v>79</v>
      </c>
      <c r="BW104" s="25" t="s">
        <v>114</v>
      </c>
      <c r="BX104" s="25" t="s">
        <v>88</v>
      </c>
      <c r="CL104" s="25" t="s">
        <v>1</v>
      </c>
    </row>
    <row r="105" spans="1:91" s="3" customFormat="1" ht="16.5" customHeight="1">
      <c r="A105" s="74" t="s">
        <v>81</v>
      </c>
      <c r="B105" s="48"/>
      <c r="C105" s="9"/>
      <c r="D105" s="9"/>
      <c r="E105" s="218" t="s">
        <v>115</v>
      </c>
      <c r="F105" s="218"/>
      <c r="G105" s="218"/>
      <c r="H105" s="218"/>
      <c r="I105" s="218"/>
      <c r="J105" s="9"/>
      <c r="K105" s="218" t="s">
        <v>116</v>
      </c>
      <c r="L105" s="218"/>
      <c r="M105" s="218"/>
      <c r="N105" s="218"/>
      <c r="O105" s="218"/>
      <c r="P105" s="218"/>
      <c r="Q105" s="218"/>
      <c r="R105" s="218"/>
      <c r="S105" s="218"/>
      <c r="T105" s="218"/>
      <c r="U105" s="218"/>
      <c r="V105" s="218"/>
      <c r="W105" s="218"/>
      <c r="X105" s="218"/>
      <c r="Y105" s="218"/>
      <c r="Z105" s="218"/>
      <c r="AA105" s="218"/>
      <c r="AB105" s="218"/>
      <c r="AC105" s="218"/>
      <c r="AD105" s="218"/>
      <c r="AE105" s="218"/>
      <c r="AF105" s="218"/>
      <c r="AG105" s="233">
        <f>'1g - Gastro'!J32</f>
        <v>0</v>
      </c>
      <c r="AH105" s="234"/>
      <c r="AI105" s="234"/>
      <c r="AJ105" s="234"/>
      <c r="AK105" s="234"/>
      <c r="AL105" s="234"/>
      <c r="AM105" s="234"/>
      <c r="AN105" s="233">
        <f t="shared" si="0"/>
        <v>0</v>
      </c>
      <c r="AO105" s="234"/>
      <c r="AP105" s="234"/>
      <c r="AQ105" s="84" t="s">
        <v>91</v>
      </c>
      <c r="AR105" s="48"/>
      <c r="AS105" s="85">
        <v>0</v>
      </c>
      <c r="AT105" s="86">
        <f t="shared" si="1"/>
        <v>0</v>
      </c>
      <c r="AU105" s="87">
        <f>'1g - Gastro'!P120</f>
        <v>0</v>
      </c>
      <c r="AV105" s="86">
        <f>'1g - Gastro'!J35</f>
        <v>0</v>
      </c>
      <c r="AW105" s="86">
        <f>'1g - Gastro'!J36</f>
        <v>0</v>
      </c>
      <c r="AX105" s="86">
        <f>'1g - Gastro'!J37</f>
        <v>0</v>
      </c>
      <c r="AY105" s="86">
        <f>'1g - Gastro'!J38</f>
        <v>0</v>
      </c>
      <c r="AZ105" s="86">
        <f>'1g - Gastro'!F35</f>
        <v>0</v>
      </c>
      <c r="BA105" s="86">
        <f>'1g - Gastro'!F36</f>
        <v>0</v>
      </c>
      <c r="BB105" s="86">
        <f>'1g - Gastro'!F37</f>
        <v>0</v>
      </c>
      <c r="BC105" s="86">
        <f>'1g - Gastro'!F38</f>
        <v>0</v>
      </c>
      <c r="BD105" s="88">
        <f>'1g - Gastro'!F39</f>
        <v>0</v>
      </c>
      <c r="BT105" s="25" t="s">
        <v>86</v>
      </c>
      <c r="BV105" s="25" t="s">
        <v>79</v>
      </c>
      <c r="BW105" s="25" t="s">
        <v>117</v>
      </c>
      <c r="BX105" s="25" t="s">
        <v>88</v>
      </c>
      <c r="CL105" s="25" t="s">
        <v>1</v>
      </c>
    </row>
    <row r="106" spans="1:91" s="3" customFormat="1" ht="16.5" customHeight="1">
      <c r="B106" s="48"/>
      <c r="C106" s="9"/>
      <c r="D106" s="9"/>
      <c r="E106" s="218" t="s">
        <v>118</v>
      </c>
      <c r="F106" s="218"/>
      <c r="G106" s="218"/>
      <c r="H106" s="218"/>
      <c r="I106" s="218"/>
      <c r="J106" s="9"/>
      <c r="K106" s="218" t="s">
        <v>119</v>
      </c>
      <c r="L106" s="218"/>
      <c r="M106" s="218"/>
      <c r="N106" s="218"/>
      <c r="O106" s="218"/>
      <c r="P106" s="218"/>
      <c r="Q106" s="218"/>
      <c r="R106" s="218"/>
      <c r="S106" s="218"/>
      <c r="T106" s="218"/>
      <c r="U106" s="218"/>
      <c r="V106" s="218"/>
      <c r="W106" s="218"/>
      <c r="X106" s="218"/>
      <c r="Y106" s="218"/>
      <c r="Z106" s="218"/>
      <c r="AA106" s="218"/>
      <c r="AB106" s="218"/>
      <c r="AC106" s="218"/>
      <c r="AD106" s="218"/>
      <c r="AE106" s="218"/>
      <c r="AF106" s="218"/>
      <c r="AG106" s="235">
        <f>ROUND(SUM(AG107:AG108),2)</f>
        <v>0</v>
      </c>
      <c r="AH106" s="234"/>
      <c r="AI106" s="234"/>
      <c r="AJ106" s="234"/>
      <c r="AK106" s="234"/>
      <c r="AL106" s="234"/>
      <c r="AM106" s="234"/>
      <c r="AN106" s="233">
        <f t="shared" si="0"/>
        <v>0</v>
      </c>
      <c r="AO106" s="234"/>
      <c r="AP106" s="234"/>
      <c r="AQ106" s="84" t="s">
        <v>91</v>
      </c>
      <c r="AR106" s="48"/>
      <c r="AS106" s="85">
        <f>ROUND(SUM(AS107:AS108),2)</f>
        <v>0</v>
      </c>
      <c r="AT106" s="86">
        <f t="shared" si="1"/>
        <v>0</v>
      </c>
      <c r="AU106" s="87">
        <f>ROUND(SUM(AU107:AU108),5)</f>
        <v>0</v>
      </c>
      <c r="AV106" s="86">
        <f>ROUND(AZ106*L29,2)</f>
        <v>0</v>
      </c>
      <c r="AW106" s="86">
        <f>ROUND(BA106*L30,2)</f>
        <v>0</v>
      </c>
      <c r="AX106" s="86">
        <f>ROUND(BB106*L29,2)</f>
        <v>0</v>
      </c>
      <c r="AY106" s="86">
        <f>ROUND(BC106*L30,2)</f>
        <v>0</v>
      </c>
      <c r="AZ106" s="86">
        <f>ROUND(SUM(AZ107:AZ108),2)</f>
        <v>0</v>
      </c>
      <c r="BA106" s="86">
        <f>ROUND(SUM(BA107:BA108),2)</f>
        <v>0</v>
      </c>
      <c r="BB106" s="86">
        <f>ROUND(SUM(BB107:BB108),2)</f>
        <v>0</v>
      </c>
      <c r="BC106" s="86">
        <f>ROUND(SUM(BC107:BC108),2)</f>
        <v>0</v>
      </c>
      <c r="BD106" s="88">
        <f>ROUND(SUM(BD107:BD108),2)</f>
        <v>0</v>
      </c>
      <c r="BS106" s="25" t="s">
        <v>76</v>
      </c>
      <c r="BT106" s="25" t="s">
        <v>86</v>
      </c>
      <c r="BU106" s="25" t="s">
        <v>78</v>
      </c>
      <c r="BV106" s="25" t="s">
        <v>79</v>
      </c>
      <c r="BW106" s="25" t="s">
        <v>120</v>
      </c>
      <c r="BX106" s="25" t="s">
        <v>88</v>
      </c>
      <c r="CL106" s="25" t="s">
        <v>1</v>
      </c>
    </row>
    <row r="107" spans="1:91" s="3" customFormat="1" ht="16.5" customHeight="1">
      <c r="A107" s="74" t="s">
        <v>81</v>
      </c>
      <c r="B107" s="48"/>
      <c r="C107" s="9"/>
      <c r="D107" s="9"/>
      <c r="E107" s="9"/>
      <c r="F107" s="218" t="s">
        <v>121</v>
      </c>
      <c r="G107" s="218"/>
      <c r="H107" s="218"/>
      <c r="I107" s="218"/>
      <c r="J107" s="218"/>
      <c r="K107" s="9"/>
      <c r="L107" s="218" t="s">
        <v>122</v>
      </c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  <c r="AA107" s="218"/>
      <c r="AB107" s="218"/>
      <c r="AC107" s="218"/>
      <c r="AD107" s="218"/>
      <c r="AE107" s="218"/>
      <c r="AF107" s="218"/>
      <c r="AG107" s="233">
        <f>'1h-1 - Fotovoltaická el.-...'!J34</f>
        <v>0</v>
      </c>
      <c r="AH107" s="234"/>
      <c r="AI107" s="234"/>
      <c r="AJ107" s="234"/>
      <c r="AK107" s="234"/>
      <c r="AL107" s="234"/>
      <c r="AM107" s="234"/>
      <c r="AN107" s="233">
        <f t="shared" si="0"/>
        <v>0</v>
      </c>
      <c r="AO107" s="234"/>
      <c r="AP107" s="234"/>
      <c r="AQ107" s="84" t="s">
        <v>91</v>
      </c>
      <c r="AR107" s="48"/>
      <c r="AS107" s="85">
        <v>0</v>
      </c>
      <c r="AT107" s="86">
        <f t="shared" si="1"/>
        <v>0</v>
      </c>
      <c r="AU107" s="87">
        <f>'1h-1 - Fotovoltaická el.-...'!P124</f>
        <v>0</v>
      </c>
      <c r="AV107" s="86">
        <f>'1h-1 - Fotovoltaická el.-...'!J37</f>
        <v>0</v>
      </c>
      <c r="AW107" s="86">
        <f>'1h-1 - Fotovoltaická el.-...'!J38</f>
        <v>0</v>
      </c>
      <c r="AX107" s="86">
        <f>'1h-1 - Fotovoltaická el.-...'!J39</f>
        <v>0</v>
      </c>
      <c r="AY107" s="86">
        <f>'1h-1 - Fotovoltaická el.-...'!J40</f>
        <v>0</v>
      </c>
      <c r="AZ107" s="86">
        <f>'1h-1 - Fotovoltaická el.-...'!F37</f>
        <v>0</v>
      </c>
      <c r="BA107" s="86">
        <f>'1h-1 - Fotovoltaická el.-...'!F38</f>
        <v>0</v>
      </c>
      <c r="BB107" s="86">
        <f>'1h-1 - Fotovoltaická el.-...'!F39</f>
        <v>0</v>
      </c>
      <c r="BC107" s="86">
        <f>'1h-1 - Fotovoltaická el.-...'!F40</f>
        <v>0</v>
      </c>
      <c r="BD107" s="88">
        <f>'1h-1 - Fotovoltaická el.-...'!F41</f>
        <v>0</v>
      </c>
      <c r="BT107" s="25" t="s">
        <v>104</v>
      </c>
      <c r="BV107" s="25" t="s">
        <v>79</v>
      </c>
      <c r="BW107" s="25" t="s">
        <v>123</v>
      </c>
      <c r="BX107" s="25" t="s">
        <v>120</v>
      </c>
      <c r="CL107" s="25" t="s">
        <v>1</v>
      </c>
    </row>
    <row r="108" spans="1:91" s="3" customFormat="1" ht="16.5" customHeight="1">
      <c r="A108" s="74" t="s">
        <v>81</v>
      </c>
      <c r="B108" s="48"/>
      <c r="C108" s="9"/>
      <c r="D108" s="9"/>
      <c r="E108" s="9"/>
      <c r="F108" s="218" t="s">
        <v>124</v>
      </c>
      <c r="G108" s="218"/>
      <c r="H108" s="218"/>
      <c r="I108" s="218"/>
      <c r="J108" s="218"/>
      <c r="K108" s="9"/>
      <c r="L108" s="218" t="s">
        <v>125</v>
      </c>
      <c r="M108" s="218"/>
      <c r="N108" s="218"/>
      <c r="O108" s="218"/>
      <c r="P108" s="218"/>
      <c r="Q108" s="218"/>
      <c r="R108" s="218"/>
      <c r="S108" s="218"/>
      <c r="T108" s="218"/>
      <c r="U108" s="218"/>
      <c r="V108" s="218"/>
      <c r="W108" s="218"/>
      <c r="X108" s="218"/>
      <c r="Y108" s="218"/>
      <c r="Z108" s="218"/>
      <c r="AA108" s="218"/>
      <c r="AB108" s="218"/>
      <c r="AC108" s="218"/>
      <c r="AD108" s="218"/>
      <c r="AE108" s="218"/>
      <c r="AF108" s="218"/>
      <c r="AG108" s="233">
        <f>'1h-2 -  Fotovoltaická el....'!J34</f>
        <v>0</v>
      </c>
      <c r="AH108" s="234"/>
      <c r="AI108" s="234"/>
      <c r="AJ108" s="234"/>
      <c r="AK108" s="234"/>
      <c r="AL108" s="234"/>
      <c r="AM108" s="234"/>
      <c r="AN108" s="233">
        <f t="shared" si="0"/>
        <v>0</v>
      </c>
      <c r="AO108" s="234"/>
      <c r="AP108" s="234"/>
      <c r="AQ108" s="84" t="s">
        <v>91</v>
      </c>
      <c r="AR108" s="48"/>
      <c r="AS108" s="85">
        <v>0</v>
      </c>
      <c r="AT108" s="86">
        <f t="shared" si="1"/>
        <v>0</v>
      </c>
      <c r="AU108" s="87">
        <f>'1h-2 -  Fotovoltaická el....'!P124</f>
        <v>0</v>
      </c>
      <c r="AV108" s="86">
        <f>'1h-2 -  Fotovoltaická el....'!J37</f>
        <v>0</v>
      </c>
      <c r="AW108" s="86">
        <f>'1h-2 -  Fotovoltaická el....'!J38</f>
        <v>0</v>
      </c>
      <c r="AX108" s="86">
        <f>'1h-2 -  Fotovoltaická el....'!J39</f>
        <v>0</v>
      </c>
      <c r="AY108" s="86">
        <f>'1h-2 -  Fotovoltaická el....'!J40</f>
        <v>0</v>
      </c>
      <c r="AZ108" s="86">
        <f>'1h-2 -  Fotovoltaická el....'!F37</f>
        <v>0</v>
      </c>
      <c r="BA108" s="86">
        <f>'1h-2 -  Fotovoltaická el....'!F38</f>
        <v>0</v>
      </c>
      <c r="BB108" s="86">
        <f>'1h-2 -  Fotovoltaická el....'!F39</f>
        <v>0</v>
      </c>
      <c r="BC108" s="86">
        <f>'1h-2 -  Fotovoltaická el....'!F40</f>
        <v>0</v>
      </c>
      <c r="BD108" s="88">
        <f>'1h-2 -  Fotovoltaická el....'!F41</f>
        <v>0</v>
      </c>
      <c r="BT108" s="25" t="s">
        <v>104</v>
      </c>
      <c r="BV108" s="25" t="s">
        <v>79</v>
      </c>
      <c r="BW108" s="25" t="s">
        <v>126</v>
      </c>
      <c r="BX108" s="25" t="s">
        <v>120</v>
      </c>
      <c r="CL108" s="25" t="s">
        <v>1</v>
      </c>
    </row>
    <row r="109" spans="1:91" s="6" customFormat="1" ht="16.5" customHeight="1">
      <c r="B109" s="75"/>
      <c r="C109" s="76"/>
      <c r="D109" s="241" t="s">
        <v>86</v>
      </c>
      <c r="E109" s="241"/>
      <c r="F109" s="241"/>
      <c r="G109" s="241"/>
      <c r="H109" s="241"/>
      <c r="I109" s="77"/>
      <c r="J109" s="241" t="s">
        <v>127</v>
      </c>
      <c r="K109" s="241"/>
      <c r="L109" s="241"/>
      <c r="M109" s="241"/>
      <c r="N109" s="241"/>
      <c r="O109" s="241"/>
      <c r="P109" s="241"/>
      <c r="Q109" s="241"/>
      <c r="R109" s="241"/>
      <c r="S109" s="241"/>
      <c r="T109" s="241"/>
      <c r="U109" s="241"/>
      <c r="V109" s="241"/>
      <c r="W109" s="241"/>
      <c r="X109" s="241"/>
      <c r="Y109" s="241"/>
      <c r="Z109" s="241"/>
      <c r="AA109" s="241"/>
      <c r="AB109" s="241"/>
      <c r="AC109" s="241"/>
      <c r="AD109" s="241"/>
      <c r="AE109" s="241"/>
      <c r="AF109" s="241"/>
      <c r="AG109" s="232">
        <f>ROUND(SUM(AG110:AG113),2)</f>
        <v>0</v>
      </c>
      <c r="AH109" s="231"/>
      <c r="AI109" s="231"/>
      <c r="AJ109" s="231"/>
      <c r="AK109" s="231"/>
      <c r="AL109" s="231"/>
      <c r="AM109" s="231"/>
      <c r="AN109" s="230">
        <f t="shared" si="0"/>
        <v>0</v>
      </c>
      <c r="AO109" s="231"/>
      <c r="AP109" s="231"/>
      <c r="AQ109" s="78" t="s">
        <v>83</v>
      </c>
      <c r="AR109" s="75"/>
      <c r="AS109" s="79">
        <f>ROUND(SUM(AS110:AS113),2)</f>
        <v>0</v>
      </c>
      <c r="AT109" s="80">
        <f t="shared" si="1"/>
        <v>0</v>
      </c>
      <c r="AU109" s="81">
        <f>ROUND(SUM(AU110:AU113),5)</f>
        <v>0</v>
      </c>
      <c r="AV109" s="80">
        <f>ROUND(AZ109*L29,2)</f>
        <v>0</v>
      </c>
      <c r="AW109" s="80">
        <f>ROUND(BA109*L30,2)</f>
        <v>0</v>
      </c>
      <c r="AX109" s="80">
        <f>ROUND(BB109*L29,2)</f>
        <v>0</v>
      </c>
      <c r="AY109" s="80">
        <f>ROUND(BC109*L30,2)</f>
        <v>0</v>
      </c>
      <c r="AZ109" s="80">
        <f>ROUND(SUM(AZ110:AZ113),2)</f>
        <v>0</v>
      </c>
      <c r="BA109" s="80">
        <f>ROUND(SUM(BA110:BA113),2)</f>
        <v>0</v>
      </c>
      <c r="BB109" s="80">
        <f>ROUND(SUM(BB110:BB113),2)</f>
        <v>0</v>
      </c>
      <c r="BC109" s="80">
        <f>ROUND(SUM(BC110:BC113),2)</f>
        <v>0</v>
      </c>
      <c r="BD109" s="82">
        <f>ROUND(SUM(BD110:BD113),2)</f>
        <v>0</v>
      </c>
      <c r="BS109" s="83" t="s">
        <v>76</v>
      </c>
      <c r="BT109" s="83" t="s">
        <v>84</v>
      </c>
      <c r="BU109" s="83" t="s">
        <v>78</v>
      </c>
      <c r="BV109" s="83" t="s">
        <v>79</v>
      </c>
      <c r="BW109" s="83" t="s">
        <v>128</v>
      </c>
      <c r="BX109" s="83" t="s">
        <v>5</v>
      </c>
      <c r="CL109" s="83" t="s">
        <v>1</v>
      </c>
      <c r="CM109" s="83" t="s">
        <v>86</v>
      </c>
    </row>
    <row r="110" spans="1:91" s="3" customFormat="1" ht="16.5" customHeight="1">
      <c r="A110" s="74" t="s">
        <v>81</v>
      </c>
      <c r="B110" s="48"/>
      <c r="C110" s="9"/>
      <c r="D110" s="9"/>
      <c r="E110" s="218" t="s">
        <v>129</v>
      </c>
      <c r="F110" s="218"/>
      <c r="G110" s="218"/>
      <c r="H110" s="218"/>
      <c r="I110" s="218"/>
      <c r="J110" s="9"/>
      <c r="K110" s="218" t="s">
        <v>130</v>
      </c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33">
        <f>'2a - Opěrná zeď a oplocení'!J32</f>
        <v>0</v>
      </c>
      <c r="AH110" s="234"/>
      <c r="AI110" s="234"/>
      <c r="AJ110" s="234"/>
      <c r="AK110" s="234"/>
      <c r="AL110" s="234"/>
      <c r="AM110" s="234"/>
      <c r="AN110" s="233">
        <f t="shared" si="0"/>
        <v>0</v>
      </c>
      <c r="AO110" s="234"/>
      <c r="AP110" s="234"/>
      <c r="AQ110" s="84" t="s">
        <v>91</v>
      </c>
      <c r="AR110" s="48"/>
      <c r="AS110" s="85">
        <v>0</v>
      </c>
      <c r="AT110" s="86">
        <f t="shared" si="1"/>
        <v>0</v>
      </c>
      <c r="AU110" s="87">
        <f>'2a - Opěrná zeď a oplocení'!P127</f>
        <v>0</v>
      </c>
      <c r="AV110" s="86">
        <f>'2a - Opěrná zeď a oplocení'!J35</f>
        <v>0</v>
      </c>
      <c r="AW110" s="86">
        <f>'2a - Opěrná zeď a oplocení'!J36</f>
        <v>0</v>
      </c>
      <c r="AX110" s="86">
        <f>'2a - Opěrná zeď a oplocení'!J37</f>
        <v>0</v>
      </c>
      <c r="AY110" s="86">
        <f>'2a - Opěrná zeď a oplocení'!J38</f>
        <v>0</v>
      </c>
      <c r="AZ110" s="86">
        <f>'2a - Opěrná zeď a oplocení'!F35</f>
        <v>0</v>
      </c>
      <c r="BA110" s="86">
        <f>'2a - Opěrná zeď a oplocení'!F36</f>
        <v>0</v>
      </c>
      <c r="BB110" s="86">
        <f>'2a - Opěrná zeď a oplocení'!F37</f>
        <v>0</v>
      </c>
      <c r="BC110" s="86">
        <f>'2a - Opěrná zeď a oplocení'!F38</f>
        <v>0</v>
      </c>
      <c r="BD110" s="88">
        <f>'2a - Opěrná zeď a oplocení'!F39</f>
        <v>0</v>
      </c>
      <c r="BT110" s="25" t="s">
        <v>86</v>
      </c>
      <c r="BV110" s="25" t="s">
        <v>79</v>
      </c>
      <c r="BW110" s="25" t="s">
        <v>131</v>
      </c>
      <c r="BX110" s="25" t="s">
        <v>128</v>
      </c>
      <c r="CL110" s="25" t="s">
        <v>1</v>
      </c>
    </row>
    <row r="111" spans="1:91" s="3" customFormat="1" ht="16.5" customHeight="1">
      <c r="A111" s="74" t="s">
        <v>81</v>
      </c>
      <c r="B111" s="48"/>
      <c r="C111" s="9"/>
      <c r="D111" s="9"/>
      <c r="E111" s="218" t="s">
        <v>132</v>
      </c>
      <c r="F111" s="218"/>
      <c r="G111" s="218"/>
      <c r="H111" s="218"/>
      <c r="I111" s="218"/>
      <c r="J111" s="9"/>
      <c r="K111" s="218" t="s">
        <v>133</v>
      </c>
      <c r="L111" s="218"/>
      <c r="M111" s="218"/>
      <c r="N111" s="218"/>
      <c r="O111" s="218"/>
      <c r="P111" s="218"/>
      <c r="Q111" s="218"/>
      <c r="R111" s="218"/>
      <c r="S111" s="218"/>
      <c r="T111" s="218"/>
      <c r="U111" s="218"/>
      <c r="V111" s="218"/>
      <c r="W111" s="218"/>
      <c r="X111" s="218"/>
      <c r="Y111" s="218"/>
      <c r="Z111" s="218"/>
      <c r="AA111" s="218"/>
      <c r="AB111" s="218"/>
      <c r="AC111" s="218"/>
      <c r="AD111" s="218"/>
      <c r="AE111" s="218"/>
      <c r="AF111" s="218"/>
      <c r="AG111" s="233">
        <f>'2b - Okapový chodník'!J32</f>
        <v>0</v>
      </c>
      <c r="AH111" s="234"/>
      <c r="AI111" s="234"/>
      <c r="AJ111" s="234"/>
      <c r="AK111" s="234"/>
      <c r="AL111" s="234"/>
      <c r="AM111" s="234"/>
      <c r="AN111" s="233">
        <f t="shared" si="0"/>
        <v>0</v>
      </c>
      <c r="AO111" s="234"/>
      <c r="AP111" s="234"/>
      <c r="AQ111" s="84" t="s">
        <v>91</v>
      </c>
      <c r="AR111" s="48"/>
      <c r="AS111" s="85">
        <v>0</v>
      </c>
      <c r="AT111" s="86">
        <f t="shared" si="1"/>
        <v>0</v>
      </c>
      <c r="AU111" s="87">
        <f>'2b - Okapový chodník'!P126</f>
        <v>0</v>
      </c>
      <c r="AV111" s="86">
        <f>'2b - Okapový chodník'!J35</f>
        <v>0</v>
      </c>
      <c r="AW111" s="86">
        <f>'2b - Okapový chodník'!J36</f>
        <v>0</v>
      </c>
      <c r="AX111" s="86">
        <f>'2b - Okapový chodník'!J37</f>
        <v>0</v>
      </c>
      <c r="AY111" s="86">
        <f>'2b - Okapový chodník'!J38</f>
        <v>0</v>
      </c>
      <c r="AZ111" s="86">
        <f>'2b - Okapový chodník'!F35</f>
        <v>0</v>
      </c>
      <c r="BA111" s="86">
        <f>'2b - Okapový chodník'!F36</f>
        <v>0</v>
      </c>
      <c r="BB111" s="86">
        <f>'2b - Okapový chodník'!F37</f>
        <v>0</v>
      </c>
      <c r="BC111" s="86">
        <f>'2b - Okapový chodník'!F38</f>
        <v>0</v>
      </c>
      <c r="BD111" s="88">
        <f>'2b - Okapový chodník'!F39</f>
        <v>0</v>
      </c>
      <c r="BT111" s="25" t="s">
        <v>86</v>
      </c>
      <c r="BV111" s="25" t="s">
        <v>79</v>
      </c>
      <c r="BW111" s="25" t="s">
        <v>134</v>
      </c>
      <c r="BX111" s="25" t="s">
        <v>128</v>
      </c>
      <c r="CL111" s="25" t="s">
        <v>1</v>
      </c>
    </row>
    <row r="112" spans="1:91" s="3" customFormat="1" ht="23.25" customHeight="1">
      <c r="A112" s="74" t="s">
        <v>81</v>
      </c>
      <c r="B112" s="48"/>
      <c r="C112" s="9"/>
      <c r="D112" s="9"/>
      <c r="E112" s="218" t="s">
        <v>135</v>
      </c>
      <c r="F112" s="218"/>
      <c r="G112" s="218"/>
      <c r="H112" s="218"/>
      <c r="I112" s="218"/>
      <c r="J112" s="9"/>
      <c r="K112" s="218" t="s">
        <v>136</v>
      </c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18"/>
      <c r="X112" s="218"/>
      <c r="Y112" s="218"/>
      <c r="Z112" s="218"/>
      <c r="AA112" s="218"/>
      <c r="AB112" s="218"/>
      <c r="AC112" s="218"/>
      <c r="AD112" s="218"/>
      <c r="AE112" s="218"/>
      <c r="AF112" s="218"/>
      <c r="AG112" s="233">
        <f>'2c - Komunikace pro pěší,...'!J32</f>
        <v>0</v>
      </c>
      <c r="AH112" s="234"/>
      <c r="AI112" s="234"/>
      <c r="AJ112" s="234"/>
      <c r="AK112" s="234"/>
      <c r="AL112" s="234"/>
      <c r="AM112" s="234"/>
      <c r="AN112" s="233">
        <f t="shared" si="0"/>
        <v>0</v>
      </c>
      <c r="AO112" s="234"/>
      <c r="AP112" s="234"/>
      <c r="AQ112" s="84" t="s">
        <v>91</v>
      </c>
      <c r="AR112" s="48"/>
      <c r="AS112" s="85">
        <v>0</v>
      </c>
      <c r="AT112" s="86">
        <f t="shared" si="1"/>
        <v>0</v>
      </c>
      <c r="AU112" s="87">
        <f>'2c - Komunikace pro pěší,...'!P131</f>
        <v>0</v>
      </c>
      <c r="AV112" s="86">
        <f>'2c - Komunikace pro pěší,...'!J35</f>
        <v>0</v>
      </c>
      <c r="AW112" s="86">
        <f>'2c - Komunikace pro pěší,...'!J36</f>
        <v>0</v>
      </c>
      <c r="AX112" s="86">
        <f>'2c - Komunikace pro pěší,...'!J37</f>
        <v>0</v>
      </c>
      <c r="AY112" s="86">
        <f>'2c - Komunikace pro pěší,...'!J38</f>
        <v>0</v>
      </c>
      <c r="AZ112" s="86">
        <f>'2c - Komunikace pro pěší,...'!F35</f>
        <v>0</v>
      </c>
      <c r="BA112" s="86">
        <f>'2c - Komunikace pro pěší,...'!F36</f>
        <v>0</v>
      </c>
      <c r="BB112" s="86">
        <f>'2c - Komunikace pro pěší,...'!F37</f>
        <v>0</v>
      </c>
      <c r="BC112" s="86">
        <f>'2c - Komunikace pro pěší,...'!F38</f>
        <v>0</v>
      </c>
      <c r="BD112" s="88">
        <f>'2c - Komunikace pro pěší,...'!F39</f>
        <v>0</v>
      </c>
      <c r="BT112" s="25" t="s">
        <v>86</v>
      </c>
      <c r="BV112" s="25" t="s">
        <v>79</v>
      </c>
      <c r="BW112" s="25" t="s">
        <v>137</v>
      </c>
      <c r="BX112" s="25" t="s">
        <v>128</v>
      </c>
      <c r="CL112" s="25" t="s">
        <v>1</v>
      </c>
    </row>
    <row r="113" spans="1:91" s="3" customFormat="1" ht="16.5" customHeight="1">
      <c r="A113" s="74" t="s">
        <v>81</v>
      </c>
      <c r="B113" s="48"/>
      <c r="C113" s="9"/>
      <c r="D113" s="9"/>
      <c r="E113" s="218" t="s">
        <v>138</v>
      </c>
      <c r="F113" s="218"/>
      <c r="G113" s="218"/>
      <c r="H113" s="218"/>
      <c r="I113" s="218"/>
      <c r="J113" s="9"/>
      <c r="K113" s="218" t="s">
        <v>139</v>
      </c>
      <c r="L113" s="218"/>
      <c r="M113" s="218"/>
      <c r="N113" s="218"/>
      <c r="O113" s="218"/>
      <c r="P113" s="218"/>
      <c r="Q113" s="218"/>
      <c r="R113" s="218"/>
      <c r="S113" s="218"/>
      <c r="T113" s="218"/>
      <c r="U113" s="218"/>
      <c r="V113" s="218"/>
      <c r="W113" s="218"/>
      <c r="X113" s="218"/>
      <c r="Y113" s="218"/>
      <c r="Z113" s="218"/>
      <c r="AA113" s="218"/>
      <c r="AB113" s="218"/>
      <c r="AC113" s="218"/>
      <c r="AD113" s="218"/>
      <c r="AE113" s="218"/>
      <c r="AF113" s="218"/>
      <c r="AG113" s="233">
        <f>'2d - Komunikace vozidlové'!J32</f>
        <v>0</v>
      </c>
      <c r="AH113" s="234"/>
      <c r="AI113" s="234"/>
      <c r="AJ113" s="234"/>
      <c r="AK113" s="234"/>
      <c r="AL113" s="234"/>
      <c r="AM113" s="234"/>
      <c r="AN113" s="233">
        <f t="shared" si="0"/>
        <v>0</v>
      </c>
      <c r="AO113" s="234"/>
      <c r="AP113" s="234"/>
      <c r="AQ113" s="84" t="s">
        <v>91</v>
      </c>
      <c r="AR113" s="48"/>
      <c r="AS113" s="85">
        <v>0</v>
      </c>
      <c r="AT113" s="86">
        <f t="shared" si="1"/>
        <v>0</v>
      </c>
      <c r="AU113" s="87">
        <f>'2d - Komunikace vozidlové'!P127</f>
        <v>0</v>
      </c>
      <c r="AV113" s="86">
        <f>'2d - Komunikace vozidlové'!J35</f>
        <v>0</v>
      </c>
      <c r="AW113" s="86">
        <f>'2d - Komunikace vozidlové'!J36</f>
        <v>0</v>
      </c>
      <c r="AX113" s="86">
        <f>'2d - Komunikace vozidlové'!J37</f>
        <v>0</v>
      </c>
      <c r="AY113" s="86">
        <f>'2d - Komunikace vozidlové'!J38</f>
        <v>0</v>
      </c>
      <c r="AZ113" s="86">
        <f>'2d - Komunikace vozidlové'!F35</f>
        <v>0</v>
      </c>
      <c r="BA113" s="86">
        <f>'2d - Komunikace vozidlové'!F36</f>
        <v>0</v>
      </c>
      <c r="BB113" s="86">
        <f>'2d - Komunikace vozidlové'!F37</f>
        <v>0</v>
      </c>
      <c r="BC113" s="86">
        <f>'2d - Komunikace vozidlové'!F38</f>
        <v>0</v>
      </c>
      <c r="BD113" s="88">
        <f>'2d - Komunikace vozidlové'!F39</f>
        <v>0</v>
      </c>
      <c r="BT113" s="25" t="s">
        <v>86</v>
      </c>
      <c r="BV113" s="25" t="s">
        <v>79</v>
      </c>
      <c r="BW113" s="25" t="s">
        <v>140</v>
      </c>
      <c r="BX113" s="25" t="s">
        <v>128</v>
      </c>
      <c r="CL113" s="25" t="s">
        <v>1</v>
      </c>
    </row>
    <row r="114" spans="1:91" s="6" customFormat="1" ht="16.5" customHeight="1">
      <c r="B114" s="75"/>
      <c r="C114" s="76"/>
      <c r="D114" s="241" t="s">
        <v>104</v>
      </c>
      <c r="E114" s="241"/>
      <c r="F114" s="241"/>
      <c r="G114" s="241"/>
      <c r="H114" s="241"/>
      <c r="I114" s="77"/>
      <c r="J114" s="241" t="s">
        <v>141</v>
      </c>
      <c r="K114" s="241"/>
      <c r="L114" s="241"/>
      <c r="M114" s="241"/>
      <c r="N114" s="241"/>
      <c r="O114" s="241"/>
      <c r="P114" s="241"/>
      <c r="Q114" s="241"/>
      <c r="R114" s="241"/>
      <c r="S114" s="241"/>
      <c r="T114" s="241"/>
      <c r="U114" s="241"/>
      <c r="V114" s="241"/>
      <c r="W114" s="241"/>
      <c r="X114" s="241"/>
      <c r="Y114" s="241"/>
      <c r="Z114" s="241"/>
      <c r="AA114" s="241"/>
      <c r="AB114" s="241"/>
      <c r="AC114" s="241"/>
      <c r="AD114" s="241"/>
      <c r="AE114" s="241"/>
      <c r="AF114" s="241"/>
      <c r="AG114" s="232">
        <f>ROUND(SUM(AG115:AG116),2)</f>
        <v>0</v>
      </c>
      <c r="AH114" s="231"/>
      <c r="AI114" s="231"/>
      <c r="AJ114" s="231"/>
      <c r="AK114" s="231"/>
      <c r="AL114" s="231"/>
      <c r="AM114" s="231"/>
      <c r="AN114" s="230">
        <f t="shared" si="0"/>
        <v>0</v>
      </c>
      <c r="AO114" s="231"/>
      <c r="AP114" s="231"/>
      <c r="AQ114" s="78" t="s">
        <v>83</v>
      </c>
      <c r="AR114" s="75"/>
      <c r="AS114" s="79">
        <f>ROUND(SUM(AS115:AS116),2)</f>
        <v>0</v>
      </c>
      <c r="AT114" s="80">
        <f t="shared" si="1"/>
        <v>0</v>
      </c>
      <c r="AU114" s="81">
        <f>ROUND(SUM(AU115:AU116),5)</f>
        <v>0</v>
      </c>
      <c r="AV114" s="80">
        <f>ROUND(AZ114*L29,2)</f>
        <v>0</v>
      </c>
      <c r="AW114" s="80">
        <f>ROUND(BA114*L30,2)</f>
        <v>0</v>
      </c>
      <c r="AX114" s="80">
        <f>ROUND(BB114*L29,2)</f>
        <v>0</v>
      </c>
      <c r="AY114" s="80">
        <f>ROUND(BC114*L30,2)</f>
        <v>0</v>
      </c>
      <c r="AZ114" s="80">
        <f>ROUND(SUM(AZ115:AZ116),2)</f>
        <v>0</v>
      </c>
      <c r="BA114" s="80">
        <f>ROUND(SUM(BA115:BA116),2)</f>
        <v>0</v>
      </c>
      <c r="BB114" s="80">
        <f>ROUND(SUM(BB115:BB116),2)</f>
        <v>0</v>
      </c>
      <c r="BC114" s="80">
        <f>ROUND(SUM(BC115:BC116),2)</f>
        <v>0</v>
      </c>
      <c r="BD114" s="82">
        <f>ROUND(SUM(BD115:BD116),2)</f>
        <v>0</v>
      </c>
      <c r="BS114" s="83" t="s">
        <v>76</v>
      </c>
      <c r="BT114" s="83" t="s">
        <v>84</v>
      </c>
      <c r="BU114" s="83" t="s">
        <v>78</v>
      </c>
      <c r="BV114" s="83" t="s">
        <v>79</v>
      </c>
      <c r="BW114" s="83" t="s">
        <v>142</v>
      </c>
      <c r="BX114" s="83" t="s">
        <v>5</v>
      </c>
      <c r="CL114" s="83" t="s">
        <v>1</v>
      </c>
      <c r="CM114" s="83" t="s">
        <v>86</v>
      </c>
    </row>
    <row r="115" spans="1:91" s="3" customFormat="1" ht="16.5" customHeight="1">
      <c r="A115" s="74" t="s">
        <v>81</v>
      </c>
      <c r="B115" s="48"/>
      <c r="C115" s="9"/>
      <c r="D115" s="9"/>
      <c r="E115" s="218" t="s">
        <v>143</v>
      </c>
      <c r="F115" s="218"/>
      <c r="G115" s="218"/>
      <c r="H115" s="218"/>
      <c r="I115" s="218"/>
      <c r="J115" s="9"/>
      <c r="K115" s="218" t="s">
        <v>144</v>
      </c>
      <c r="L115" s="218"/>
      <c r="M115" s="218"/>
      <c r="N115" s="218"/>
      <c r="O115" s="218"/>
      <c r="P115" s="218"/>
      <c r="Q115" s="218"/>
      <c r="R115" s="218"/>
      <c r="S115" s="218"/>
      <c r="T115" s="218"/>
      <c r="U115" s="218"/>
      <c r="V115" s="218"/>
      <c r="W115" s="218"/>
      <c r="X115" s="218"/>
      <c r="Y115" s="218"/>
      <c r="Z115" s="218"/>
      <c r="AA115" s="218"/>
      <c r="AB115" s="218"/>
      <c r="AC115" s="218"/>
      <c r="AD115" s="218"/>
      <c r="AE115" s="218"/>
      <c r="AF115" s="218"/>
      <c r="AG115" s="233">
        <f>'3a - Vodovodní přípojka'!J32</f>
        <v>0</v>
      </c>
      <c r="AH115" s="234"/>
      <c r="AI115" s="234"/>
      <c r="AJ115" s="234"/>
      <c r="AK115" s="234"/>
      <c r="AL115" s="234"/>
      <c r="AM115" s="234"/>
      <c r="AN115" s="233">
        <f t="shared" si="0"/>
        <v>0</v>
      </c>
      <c r="AO115" s="234"/>
      <c r="AP115" s="234"/>
      <c r="AQ115" s="84" t="s">
        <v>91</v>
      </c>
      <c r="AR115" s="48"/>
      <c r="AS115" s="85">
        <v>0</v>
      </c>
      <c r="AT115" s="86">
        <f t="shared" si="1"/>
        <v>0</v>
      </c>
      <c r="AU115" s="87">
        <f>'3a - Vodovodní přípojka'!P129</f>
        <v>0</v>
      </c>
      <c r="AV115" s="86">
        <f>'3a - Vodovodní přípojka'!J35</f>
        <v>0</v>
      </c>
      <c r="AW115" s="86">
        <f>'3a - Vodovodní přípojka'!J36</f>
        <v>0</v>
      </c>
      <c r="AX115" s="86">
        <f>'3a - Vodovodní přípojka'!J37</f>
        <v>0</v>
      </c>
      <c r="AY115" s="86">
        <f>'3a - Vodovodní přípojka'!J38</f>
        <v>0</v>
      </c>
      <c r="AZ115" s="86">
        <f>'3a - Vodovodní přípojka'!F35</f>
        <v>0</v>
      </c>
      <c r="BA115" s="86">
        <f>'3a - Vodovodní přípojka'!F36</f>
        <v>0</v>
      </c>
      <c r="BB115" s="86">
        <f>'3a - Vodovodní přípojka'!F37</f>
        <v>0</v>
      </c>
      <c r="BC115" s="86">
        <f>'3a - Vodovodní přípojka'!F38</f>
        <v>0</v>
      </c>
      <c r="BD115" s="88">
        <f>'3a - Vodovodní přípojka'!F39</f>
        <v>0</v>
      </c>
      <c r="BT115" s="25" t="s">
        <v>86</v>
      </c>
      <c r="BV115" s="25" t="s">
        <v>79</v>
      </c>
      <c r="BW115" s="25" t="s">
        <v>145</v>
      </c>
      <c r="BX115" s="25" t="s">
        <v>142</v>
      </c>
      <c r="CL115" s="25" t="s">
        <v>1</v>
      </c>
    </row>
    <row r="116" spans="1:91" s="3" customFormat="1" ht="16.5" customHeight="1">
      <c r="A116" s="74" t="s">
        <v>81</v>
      </c>
      <c r="B116" s="48"/>
      <c r="C116" s="9"/>
      <c r="D116" s="9"/>
      <c r="E116" s="218" t="s">
        <v>146</v>
      </c>
      <c r="F116" s="218"/>
      <c r="G116" s="218"/>
      <c r="H116" s="218"/>
      <c r="I116" s="218"/>
      <c r="J116" s="9"/>
      <c r="K116" s="218" t="s">
        <v>147</v>
      </c>
      <c r="L116" s="218"/>
      <c r="M116" s="218"/>
      <c r="N116" s="218"/>
      <c r="O116" s="218"/>
      <c r="P116" s="218"/>
      <c r="Q116" s="218"/>
      <c r="R116" s="218"/>
      <c r="S116" s="218"/>
      <c r="T116" s="218"/>
      <c r="U116" s="218"/>
      <c r="V116" s="218"/>
      <c r="W116" s="218"/>
      <c r="X116" s="218"/>
      <c r="Y116" s="218"/>
      <c r="Z116" s="218"/>
      <c r="AA116" s="218"/>
      <c r="AB116" s="218"/>
      <c r="AC116" s="218"/>
      <c r="AD116" s="218"/>
      <c r="AE116" s="218"/>
      <c r="AF116" s="218"/>
      <c r="AG116" s="233">
        <f>'3b - Přípojka tlakové kan...'!J32</f>
        <v>0</v>
      </c>
      <c r="AH116" s="234"/>
      <c r="AI116" s="234"/>
      <c r="AJ116" s="234"/>
      <c r="AK116" s="234"/>
      <c r="AL116" s="234"/>
      <c r="AM116" s="234"/>
      <c r="AN116" s="233">
        <f t="shared" si="0"/>
        <v>0</v>
      </c>
      <c r="AO116" s="234"/>
      <c r="AP116" s="234"/>
      <c r="AQ116" s="84" t="s">
        <v>91</v>
      </c>
      <c r="AR116" s="48"/>
      <c r="AS116" s="85">
        <v>0</v>
      </c>
      <c r="AT116" s="86">
        <f t="shared" si="1"/>
        <v>0</v>
      </c>
      <c r="AU116" s="87">
        <f>'3b - Přípojka tlakové kan...'!P130</f>
        <v>0</v>
      </c>
      <c r="AV116" s="86">
        <f>'3b - Přípojka tlakové kan...'!J35</f>
        <v>0</v>
      </c>
      <c r="AW116" s="86">
        <f>'3b - Přípojka tlakové kan...'!J36</f>
        <v>0</v>
      </c>
      <c r="AX116" s="86">
        <f>'3b - Přípojka tlakové kan...'!J37</f>
        <v>0</v>
      </c>
      <c r="AY116" s="86">
        <f>'3b - Přípojka tlakové kan...'!J38</f>
        <v>0</v>
      </c>
      <c r="AZ116" s="86">
        <f>'3b - Přípojka tlakové kan...'!F35</f>
        <v>0</v>
      </c>
      <c r="BA116" s="86">
        <f>'3b - Přípojka tlakové kan...'!F36</f>
        <v>0</v>
      </c>
      <c r="BB116" s="86">
        <f>'3b - Přípojka tlakové kan...'!F37</f>
        <v>0</v>
      </c>
      <c r="BC116" s="86">
        <f>'3b - Přípojka tlakové kan...'!F38</f>
        <v>0</v>
      </c>
      <c r="BD116" s="88">
        <f>'3b - Přípojka tlakové kan...'!F39</f>
        <v>0</v>
      </c>
      <c r="BT116" s="25" t="s">
        <v>86</v>
      </c>
      <c r="BV116" s="25" t="s">
        <v>79</v>
      </c>
      <c r="BW116" s="25" t="s">
        <v>148</v>
      </c>
      <c r="BX116" s="25" t="s">
        <v>142</v>
      </c>
      <c r="CL116" s="25" t="s">
        <v>1</v>
      </c>
    </row>
    <row r="117" spans="1:91" s="6" customFormat="1" ht="16.5" customHeight="1">
      <c r="B117" s="75"/>
      <c r="C117" s="76"/>
      <c r="D117" s="241" t="s">
        <v>149</v>
      </c>
      <c r="E117" s="241"/>
      <c r="F117" s="241"/>
      <c r="G117" s="241"/>
      <c r="H117" s="241"/>
      <c r="I117" s="77"/>
      <c r="J117" s="241" t="s">
        <v>150</v>
      </c>
      <c r="K117" s="241"/>
      <c r="L117" s="241"/>
      <c r="M117" s="241"/>
      <c r="N117" s="241"/>
      <c r="O117" s="241"/>
      <c r="P117" s="241"/>
      <c r="Q117" s="241"/>
      <c r="R117" s="241"/>
      <c r="S117" s="241"/>
      <c r="T117" s="241"/>
      <c r="U117" s="241"/>
      <c r="V117" s="241"/>
      <c r="W117" s="241"/>
      <c r="X117" s="241"/>
      <c r="Y117" s="241"/>
      <c r="Z117" s="241"/>
      <c r="AA117" s="241"/>
      <c r="AB117" s="241"/>
      <c r="AC117" s="241"/>
      <c r="AD117" s="241"/>
      <c r="AE117" s="241"/>
      <c r="AF117" s="241"/>
      <c r="AG117" s="232">
        <f>ROUND(SUM(AG118:AG120),2)</f>
        <v>0</v>
      </c>
      <c r="AH117" s="231"/>
      <c r="AI117" s="231"/>
      <c r="AJ117" s="231"/>
      <c r="AK117" s="231"/>
      <c r="AL117" s="231"/>
      <c r="AM117" s="231"/>
      <c r="AN117" s="230">
        <f t="shared" si="0"/>
        <v>0</v>
      </c>
      <c r="AO117" s="231"/>
      <c r="AP117" s="231"/>
      <c r="AQ117" s="78" t="s">
        <v>83</v>
      </c>
      <c r="AR117" s="75"/>
      <c r="AS117" s="79">
        <f>ROUND(SUM(AS118:AS120),2)</f>
        <v>0</v>
      </c>
      <c r="AT117" s="80">
        <f t="shared" si="1"/>
        <v>0</v>
      </c>
      <c r="AU117" s="81">
        <f>ROUND(SUM(AU118:AU120),5)</f>
        <v>0</v>
      </c>
      <c r="AV117" s="80">
        <f>ROUND(AZ117*L29,2)</f>
        <v>0</v>
      </c>
      <c r="AW117" s="80">
        <f>ROUND(BA117*L30,2)</f>
        <v>0</v>
      </c>
      <c r="AX117" s="80">
        <f>ROUND(BB117*L29,2)</f>
        <v>0</v>
      </c>
      <c r="AY117" s="80">
        <f>ROUND(BC117*L30,2)</f>
        <v>0</v>
      </c>
      <c r="AZ117" s="80">
        <f>ROUND(SUM(AZ118:AZ120),2)</f>
        <v>0</v>
      </c>
      <c r="BA117" s="80">
        <f>ROUND(SUM(BA118:BA120),2)</f>
        <v>0</v>
      </c>
      <c r="BB117" s="80">
        <f>ROUND(SUM(BB118:BB120),2)</f>
        <v>0</v>
      </c>
      <c r="BC117" s="80">
        <f>ROUND(SUM(BC118:BC120),2)</f>
        <v>0</v>
      </c>
      <c r="BD117" s="82">
        <f>ROUND(SUM(BD118:BD120),2)</f>
        <v>0</v>
      </c>
      <c r="BS117" s="83" t="s">
        <v>76</v>
      </c>
      <c r="BT117" s="83" t="s">
        <v>84</v>
      </c>
      <c r="BU117" s="83" t="s">
        <v>78</v>
      </c>
      <c r="BV117" s="83" t="s">
        <v>79</v>
      </c>
      <c r="BW117" s="83" t="s">
        <v>151</v>
      </c>
      <c r="BX117" s="83" t="s">
        <v>5</v>
      </c>
      <c r="CL117" s="83" t="s">
        <v>1</v>
      </c>
      <c r="CM117" s="83" t="s">
        <v>86</v>
      </c>
    </row>
    <row r="118" spans="1:91" s="3" customFormat="1" ht="16.5" customHeight="1">
      <c r="A118" s="74" t="s">
        <v>81</v>
      </c>
      <c r="B118" s="48"/>
      <c r="C118" s="9"/>
      <c r="D118" s="9"/>
      <c r="E118" s="218" t="s">
        <v>152</v>
      </c>
      <c r="F118" s="218"/>
      <c r="G118" s="218"/>
      <c r="H118" s="218"/>
      <c r="I118" s="218"/>
      <c r="J118" s="9"/>
      <c r="K118" s="218" t="s">
        <v>153</v>
      </c>
      <c r="L118" s="218"/>
      <c r="M118" s="218"/>
      <c r="N118" s="218"/>
      <c r="O118" s="218"/>
      <c r="P118" s="218"/>
      <c r="Q118" s="218"/>
      <c r="R118" s="218"/>
      <c r="S118" s="218"/>
      <c r="T118" s="218"/>
      <c r="U118" s="218"/>
      <c r="V118" s="218"/>
      <c r="W118" s="218"/>
      <c r="X118" s="218"/>
      <c r="Y118" s="218"/>
      <c r="Z118" s="218"/>
      <c r="AA118" s="218"/>
      <c r="AB118" s="218"/>
      <c r="AC118" s="218"/>
      <c r="AD118" s="218"/>
      <c r="AE118" s="218"/>
      <c r="AF118" s="218"/>
      <c r="AG118" s="233">
        <f>'4a - Vodovod'!J32</f>
        <v>0</v>
      </c>
      <c r="AH118" s="234"/>
      <c r="AI118" s="234"/>
      <c r="AJ118" s="234"/>
      <c r="AK118" s="234"/>
      <c r="AL118" s="234"/>
      <c r="AM118" s="234"/>
      <c r="AN118" s="233">
        <f t="shared" si="0"/>
        <v>0</v>
      </c>
      <c r="AO118" s="234"/>
      <c r="AP118" s="234"/>
      <c r="AQ118" s="84" t="s">
        <v>91</v>
      </c>
      <c r="AR118" s="48"/>
      <c r="AS118" s="85">
        <v>0</v>
      </c>
      <c r="AT118" s="86">
        <f t="shared" si="1"/>
        <v>0</v>
      </c>
      <c r="AU118" s="87">
        <f>'4a - Vodovod'!P125</f>
        <v>0</v>
      </c>
      <c r="AV118" s="86">
        <f>'4a - Vodovod'!J35</f>
        <v>0</v>
      </c>
      <c r="AW118" s="86">
        <f>'4a - Vodovod'!J36</f>
        <v>0</v>
      </c>
      <c r="AX118" s="86">
        <f>'4a - Vodovod'!J37</f>
        <v>0</v>
      </c>
      <c r="AY118" s="86">
        <f>'4a - Vodovod'!J38</f>
        <v>0</v>
      </c>
      <c r="AZ118" s="86">
        <f>'4a - Vodovod'!F35</f>
        <v>0</v>
      </c>
      <c r="BA118" s="86">
        <f>'4a - Vodovod'!F36</f>
        <v>0</v>
      </c>
      <c r="BB118" s="86">
        <f>'4a - Vodovod'!F37</f>
        <v>0</v>
      </c>
      <c r="BC118" s="86">
        <f>'4a - Vodovod'!F38</f>
        <v>0</v>
      </c>
      <c r="BD118" s="88">
        <f>'4a - Vodovod'!F39</f>
        <v>0</v>
      </c>
      <c r="BT118" s="25" t="s">
        <v>86</v>
      </c>
      <c r="BV118" s="25" t="s">
        <v>79</v>
      </c>
      <c r="BW118" s="25" t="s">
        <v>154</v>
      </c>
      <c r="BX118" s="25" t="s">
        <v>151</v>
      </c>
      <c r="CL118" s="25" t="s">
        <v>1</v>
      </c>
    </row>
    <row r="119" spans="1:91" s="3" customFormat="1" ht="16.5" customHeight="1">
      <c r="A119" s="74" t="s">
        <v>81</v>
      </c>
      <c r="B119" s="48"/>
      <c r="C119" s="9"/>
      <c r="D119" s="9"/>
      <c r="E119" s="218" t="s">
        <v>155</v>
      </c>
      <c r="F119" s="218"/>
      <c r="G119" s="218"/>
      <c r="H119" s="218"/>
      <c r="I119" s="218"/>
      <c r="J119" s="9"/>
      <c r="K119" s="218" t="s">
        <v>156</v>
      </c>
      <c r="L119" s="218"/>
      <c r="M119" s="218"/>
      <c r="N119" s="218"/>
      <c r="O119" s="218"/>
      <c r="P119" s="218"/>
      <c r="Q119" s="218"/>
      <c r="R119" s="218"/>
      <c r="S119" s="218"/>
      <c r="T119" s="218"/>
      <c r="U119" s="218"/>
      <c r="V119" s="218"/>
      <c r="W119" s="218"/>
      <c r="X119" s="218"/>
      <c r="Y119" s="218"/>
      <c r="Z119" s="218"/>
      <c r="AA119" s="218"/>
      <c r="AB119" s="218"/>
      <c r="AC119" s="218"/>
      <c r="AD119" s="218"/>
      <c r="AE119" s="218"/>
      <c r="AF119" s="218"/>
      <c r="AG119" s="233">
        <f>'4b - Kanalizace splašková'!J32</f>
        <v>0</v>
      </c>
      <c r="AH119" s="234"/>
      <c r="AI119" s="234"/>
      <c r="AJ119" s="234"/>
      <c r="AK119" s="234"/>
      <c r="AL119" s="234"/>
      <c r="AM119" s="234"/>
      <c r="AN119" s="233">
        <f t="shared" si="0"/>
        <v>0</v>
      </c>
      <c r="AO119" s="234"/>
      <c r="AP119" s="234"/>
      <c r="AQ119" s="84" t="s">
        <v>91</v>
      </c>
      <c r="AR119" s="48"/>
      <c r="AS119" s="85">
        <v>0</v>
      </c>
      <c r="AT119" s="86">
        <f t="shared" si="1"/>
        <v>0</v>
      </c>
      <c r="AU119" s="87">
        <f>'4b - Kanalizace splašková'!P126</f>
        <v>0</v>
      </c>
      <c r="AV119" s="86">
        <f>'4b - Kanalizace splašková'!J35</f>
        <v>0</v>
      </c>
      <c r="AW119" s="86">
        <f>'4b - Kanalizace splašková'!J36</f>
        <v>0</v>
      </c>
      <c r="AX119" s="86">
        <f>'4b - Kanalizace splašková'!J37</f>
        <v>0</v>
      </c>
      <c r="AY119" s="86">
        <f>'4b - Kanalizace splašková'!J38</f>
        <v>0</v>
      </c>
      <c r="AZ119" s="86">
        <f>'4b - Kanalizace splašková'!F35</f>
        <v>0</v>
      </c>
      <c r="BA119" s="86">
        <f>'4b - Kanalizace splašková'!F36</f>
        <v>0</v>
      </c>
      <c r="BB119" s="86">
        <f>'4b - Kanalizace splašková'!F37</f>
        <v>0</v>
      </c>
      <c r="BC119" s="86">
        <f>'4b - Kanalizace splašková'!F38</f>
        <v>0</v>
      </c>
      <c r="BD119" s="88">
        <f>'4b - Kanalizace splašková'!F39</f>
        <v>0</v>
      </c>
      <c r="BT119" s="25" t="s">
        <v>86</v>
      </c>
      <c r="BV119" s="25" t="s">
        <v>79</v>
      </c>
      <c r="BW119" s="25" t="s">
        <v>157</v>
      </c>
      <c r="BX119" s="25" t="s">
        <v>151</v>
      </c>
      <c r="CL119" s="25" t="s">
        <v>1</v>
      </c>
    </row>
    <row r="120" spans="1:91" s="3" customFormat="1" ht="16.5" customHeight="1">
      <c r="A120" s="74" t="s">
        <v>81</v>
      </c>
      <c r="B120" s="48"/>
      <c r="C120" s="9"/>
      <c r="D120" s="9"/>
      <c r="E120" s="218" t="s">
        <v>158</v>
      </c>
      <c r="F120" s="218"/>
      <c r="G120" s="218"/>
      <c r="H120" s="218"/>
      <c r="I120" s="218"/>
      <c r="J120" s="9"/>
      <c r="K120" s="218" t="s">
        <v>159</v>
      </c>
      <c r="L120" s="218"/>
      <c r="M120" s="218"/>
      <c r="N120" s="218"/>
      <c r="O120" s="218"/>
      <c r="P120" s="218"/>
      <c r="Q120" s="218"/>
      <c r="R120" s="218"/>
      <c r="S120" s="218"/>
      <c r="T120" s="218"/>
      <c r="U120" s="218"/>
      <c r="V120" s="218"/>
      <c r="W120" s="218"/>
      <c r="X120" s="218"/>
      <c r="Y120" s="218"/>
      <c r="Z120" s="218"/>
      <c r="AA120" s="218"/>
      <c r="AB120" s="218"/>
      <c r="AC120" s="218"/>
      <c r="AD120" s="218"/>
      <c r="AE120" s="218"/>
      <c r="AF120" s="218"/>
      <c r="AG120" s="233">
        <f>'4c - Kanalizace dešťová'!J32</f>
        <v>0</v>
      </c>
      <c r="AH120" s="234"/>
      <c r="AI120" s="234"/>
      <c r="AJ120" s="234"/>
      <c r="AK120" s="234"/>
      <c r="AL120" s="234"/>
      <c r="AM120" s="234"/>
      <c r="AN120" s="233">
        <f t="shared" si="0"/>
        <v>0</v>
      </c>
      <c r="AO120" s="234"/>
      <c r="AP120" s="234"/>
      <c r="AQ120" s="84" t="s">
        <v>91</v>
      </c>
      <c r="AR120" s="48"/>
      <c r="AS120" s="85">
        <v>0</v>
      </c>
      <c r="AT120" s="86">
        <f t="shared" si="1"/>
        <v>0</v>
      </c>
      <c r="AU120" s="87">
        <f>'4c - Kanalizace dešťová'!P125</f>
        <v>0</v>
      </c>
      <c r="AV120" s="86">
        <f>'4c - Kanalizace dešťová'!J35</f>
        <v>0</v>
      </c>
      <c r="AW120" s="86">
        <f>'4c - Kanalizace dešťová'!J36</f>
        <v>0</v>
      </c>
      <c r="AX120" s="86">
        <f>'4c - Kanalizace dešťová'!J37</f>
        <v>0</v>
      </c>
      <c r="AY120" s="86">
        <f>'4c - Kanalizace dešťová'!J38</f>
        <v>0</v>
      </c>
      <c r="AZ120" s="86">
        <f>'4c - Kanalizace dešťová'!F35</f>
        <v>0</v>
      </c>
      <c r="BA120" s="86">
        <f>'4c - Kanalizace dešťová'!F36</f>
        <v>0</v>
      </c>
      <c r="BB120" s="86">
        <f>'4c - Kanalizace dešťová'!F37</f>
        <v>0</v>
      </c>
      <c r="BC120" s="86">
        <f>'4c - Kanalizace dešťová'!F38</f>
        <v>0</v>
      </c>
      <c r="BD120" s="88">
        <f>'4c - Kanalizace dešťová'!F39</f>
        <v>0</v>
      </c>
      <c r="BT120" s="25" t="s">
        <v>86</v>
      </c>
      <c r="BV120" s="25" t="s">
        <v>79</v>
      </c>
      <c r="BW120" s="25" t="s">
        <v>160</v>
      </c>
      <c r="BX120" s="25" t="s">
        <v>151</v>
      </c>
      <c r="CL120" s="25" t="s">
        <v>1</v>
      </c>
    </row>
    <row r="121" spans="1:91" s="6" customFormat="1" ht="16.5" customHeight="1">
      <c r="A121" s="74" t="s">
        <v>81</v>
      </c>
      <c r="B121" s="75"/>
      <c r="C121" s="76"/>
      <c r="D121" s="241" t="s">
        <v>161</v>
      </c>
      <c r="E121" s="241"/>
      <c r="F121" s="241"/>
      <c r="G121" s="241"/>
      <c r="H121" s="241"/>
      <c r="I121" s="77"/>
      <c r="J121" s="241" t="s">
        <v>162</v>
      </c>
      <c r="K121" s="241"/>
      <c r="L121" s="241"/>
      <c r="M121" s="241"/>
      <c r="N121" s="241"/>
      <c r="O121" s="241"/>
      <c r="P121" s="241"/>
      <c r="Q121" s="241"/>
      <c r="R121" s="241"/>
      <c r="S121" s="241"/>
      <c r="T121" s="241"/>
      <c r="U121" s="241"/>
      <c r="V121" s="241"/>
      <c r="W121" s="241"/>
      <c r="X121" s="241"/>
      <c r="Y121" s="241"/>
      <c r="Z121" s="241"/>
      <c r="AA121" s="241"/>
      <c r="AB121" s="241"/>
      <c r="AC121" s="241"/>
      <c r="AD121" s="241"/>
      <c r="AE121" s="241"/>
      <c r="AF121" s="241"/>
      <c r="AG121" s="230">
        <f>'5 - Sadové úpravy'!J30</f>
        <v>0</v>
      </c>
      <c r="AH121" s="231"/>
      <c r="AI121" s="231"/>
      <c r="AJ121" s="231"/>
      <c r="AK121" s="231"/>
      <c r="AL121" s="231"/>
      <c r="AM121" s="231"/>
      <c r="AN121" s="230">
        <f t="shared" si="0"/>
        <v>0</v>
      </c>
      <c r="AO121" s="231"/>
      <c r="AP121" s="231"/>
      <c r="AQ121" s="78" t="s">
        <v>83</v>
      </c>
      <c r="AR121" s="75"/>
      <c r="AS121" s="89">
        <v>0</v>
      </c>
      <c r="AT121" s="90">
        <f t="shared" si="1"/>
        <v>0</v>
      </c>
      <c r="AU121" s="91">
        <f>'5 - Sadové úpravy'!P119</f>
        <v>0</v>
      </c>
      <c r="AV121" s="90">
        <f>'5 - Sadové úpravy'!J33</f>
        <v>0</v>
      </c>
      <c r="AW121" s="90">
        <f>'5 - Sadové úpravy'!J34</f>
        <v>0</v>
      </c>
      <c r="AX121" s="90">
        <f>'5 - Sadové úpravy'!J35</f>
        <v>0</v>
      </c>
      <c r="AY121" s="90">
        <f>'5 - Sadové úpravy'!J36</f>
        <v>0</v>
      </c>
      <c r="AZ121" s="90">
        <f>'5 - Sadové úpravy'!F33</f>
        <v>0</v>
      </c>
      <c r="BA121" s="90">
        <f>'5 - Sadové úpravy'!F34</f>
        <v>0</v>
      </c>
      <c r="BB121" s="90">
        <f>'5 - Sadové úpravy'!F35</f>
        <v>0</v>
      </c>
      <c r="BC121" s="90">
        <f>'5 - Sadové úpravy'!F36</f>
        <v>0</v>
      </c>
      <c r="BD121" s="92">
        <f>'5 - Sadové úpravy'!F37</f>
        <v>0</v>
      </c>
      <c r="BT121" s="83" t="s">
        <v>84</v>
      </c>
      <c r="BV121" s="83" t="s">
        <v>79</v>
      </c>
      <c r="BW121" s="83" t="s">
        <v>163</v>
      </c>
      <c r="BX121" s="83" t="s">
        <v>5</v>
      </c>
      <c r="CL121" s="83" t="s">
        <v>1</v>
      </c>
      <c r="CM121" s="83" t="s">
        <v>86</v>
      </c>
    </row>
    <row r="122" spans="1:91" s="1" customFormat="1" ht="30" customHeight="1">
      <c r="B122" s="32"/>
      <c r="AR122" s="32"/>
    </row>
    <row r="123" spans="1:91" s="1" customFormat="1" ht="6.9" customHeight="1">
      <c r="B123" s="44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32"/>
    </row>
  </sheetData>
  <sheetProtection algorithmName="SHA-512" hashValue="V9xbRKVAb7F0ssz7LPjtLSn/BrNiwLWf00v4vYM7DBde4FsQUfvhULZ+I6wQUcVdyg/pVgrJOqhK19U7AyjMeQ==" saltValue="g2yOkFwsyj1p/fGzxUAS/KfUoyv8JlEYQl9f+OBqvvsLqCegNLwgXb3xCSKryG5EQsBFyjOSUuKytAaX+V1oBA==" spinCount="100000" sheet="1" objects="1" scenarios="1" formatColumns="0" formatRows="0"/>
  <mergeCells count="146">
    <mergeCell ref="K104:AF104"/>
    <mergeCell ref="E104:I104"/>
    <mergeCell ref="E105:I105"/>
    <mergeCell ref="K105:AF105"/>
    <mergeCell ref="E106:I106"/>
    <mergeCell ref="K106:AF106"/>
    <mergeCell ref="L107:AF107"/>
    <mergeCell ref="F107:J107"/>
    <mergeCell ref="L108:AF108"/>
    <mergeCell ref="F108:J108"/>
    <mergeCell ref="J109:AF109"/>
    <mergeCell ref="D109:H109"/>
    <mergeCell ref="K110:AF110"/>
    <mergeCell ref="E110:I110"/>
    <mergeCell ref="E111:I111"/>
    <mergeCell ref="K111:AF111"/>
    <mergeCell ref="K112:AF112"/>
    <mergeCell ref="E112:I112"/>
    <mergeCell ref="K113:AF113"/>
    <mergeCell ref="E113:I113"/>
    <mergeCell ref="J114:AF114"/>
    <mergeCell ref="D114:H114"/>
    <mergeCell ref="K115:AF115"/>
    <mergeCell ref="E115:I115"/>
    <mergeCell ref="K116:AF116"/>
    <mergeCell ref="E116:I116"/>
    <mergeCell ref="J117:AF117"/>
    <mergeCell ref="D117:H117"/>
    <mergeCell ref="K118:AF118"/>
    <mergeCell ref="E118:I118"/>
    <mergeCell ref="E119:I119"/>
    <mergeCell ref="K119:AF119"/>
    <mergeCell ref="E120:I120"/>
    <mergeCell ref="K120:AF120"/>
    <mergeCell ref="D121:H121"/>
    <mergeCell ref="J121:AF121"/>
    <mergeCell ref="AG101:AM101"/>
    <mergeCell ref="AN101:AP101"/>
    <mergeCell ref="AG102:AM102"/>
    <mergeCell ref="AN102:AP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L85:AO85"/>
    <mergeCell ref="C92:G92"/>
    <mergeCell ref="I92:AF92"/>
    <mergeCell ref="J95:AF95"/>
    <mergeCell ref="D95:H95"/>
    <mergeCell ref="D96:H96"/>
    <mergeCell ref="J96:AF96"/>
    <mergeCell ref="K97:AF97"/>
    <mergeCell ref="E97:I97"/>
    <mergeCell ref="K98:AF98"/>
    <mergeCell ref="E98:I98"/>
    <mergeCell ref="K99:AF99"/>
    <mergeCell ref="E99:I99"/>
    <mergeCell ref="K100:AF100"/>
    <mergeCell ref="E100:I100"/>
    <mergeCell ref="F101:J101"/>
    <mergeCell ref="L101:AF101"/>
    <mergeCell ref="F102:J102"/>
    <mergeCell ref="L102:AF102"/>
    <mergeCell ref="E103:I103"/>
    <mergeCell ref="L33:P33"/>
    <mergeCell ref="W33:AE33"/>
    <mergeCell ref="AK33:AO33"/>
    <mergeCell ref="K103:AF103"/>
    <mergeCell ref="AM87:AN87"/>
    <mergeCell ref="AM89:AP89"/>
    <mergeCell ref="AS89:AT91"/>
    <mergeCell ref="AM90:AP9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N98:AP98"/>
    <mergeCell ref="AG98:AM98"/>
    <mergeCell ref="AG99:AM99"/>
    <mergeCell ref="AN99:AP99"/>
    <mergeCell ref="AN100:AP100"/>
    <mergeCell ref="AG100:AM100"/>
    <mergeCell ref="AG94:AM94"/>
    <mergeCell ref="AN94:AP94"/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W30:AE30"/>
    <mergeCell ref="AK30:AO30"/>
    <mergeCell ref="L30:P30"/>
    <mergeCell ref="W31:AE31"/>
    <mergeCell ref="L31:P31"/>
    <mergeCell ref="AK31:AO31"/>
    <mergeCell ref="L32:P32"/>
    <mergeCell ref="W32:AE32"/>
    <mergeCell ref="AK32:AO32"/>
  </mergeCells>
  <hyperlinks>
    <hyperlink ref="A95" location="'0 - VRN'!C2" display="/" xr:uid="{00000000-0004-0000-0000-000000000000}"/>
    <hyperlink ref="A97" location="'1a - Spodní stavba'!C2" display="/" xr:uid="{00000000-0004-0000-0000-000001000000}"/>
    <hyperlink ref="A98" location="'1b - Vrchní stavba'!C2" display="/" xr:uid="{00000000-0004-0000-0000-000002000000}"/>
    <hyperlink ref="A99" location="'1c - ZTI  - vrchní stavba'!C2" display="/" xr:uid="{00000000-0004-0000-0000-000003000000}"/>
    <hyperlink ref="A101" location="'1d-1 - Materiál elektro'!C2" display="/" xr:uid="{00000000-0004-0000-0000-000004000000}"/>
    <hyperlink ref="A102" location="'1d-2 - Montáž elektro'!C2" display="/" xr:uid="{00000000-0004-0000-0000-000005000000}"/>
    <hyperlink ref="A103" location="'1e - Technika prostředí -...'!C2" display="/" xr:uid="{00000000-0004-0000-0000-000006000000}"/>
    <hyperlink ref="A104" location="'1f - Vzduchotechnika'!C2" display="/" xr:uid="{00000000-0004-0000-0000-000007000000}"/>
    <hyperlink ref="A105" location="'1g - Gastro'!C2" display="/" xr:uid="{00000000-0004-0000-0000-000008000000}"/>
    <hyperlink ref="A107" location="'1h-1 - Fotovoltaická el.-...'!C2" display="/" xr:uid="{00000000-0004-0000-0000-000009000000}"/>
    <hyperlink ref="A108" location="'1h-2 -  Fotovoltaická el....'!C2" display="/" xr:uid="{00000000-0004-0000-0000-00000A000000}"/>
    <hyperlink ref="A110" location="'2a - Opěrná zeď a oplocení'!C2" display="/" xr:uid="{00000000-0004-0000-0000-00000B000000}"/>
    <hyperlink ref="A111" location="'2b - Okapový chodník'!C2" display="/" xr:uid="{00000000-0004-0000-0000-00000C000000}"/>
    <hyperlink ref="A112" location="'2c - Komunikace pro pěší,...'!C2" display="/" xr:uid="{00000000-0004-0000-0000-00000D000000}"/>
    <hyperlink ref="A113" location="'2d - Komunikace vozidlové'!C2" display="/" xr:uid="{00000000-0004-0000-0000-00000E000000}"/>
    <hyperlink ref="A115" location="'3a - Vodovodní přípojka'!C2" display="/" xr:uid="{00000000-0004-0000-0000-00000F000000}"/>
    <hyperlink ref="A116" location="'3b - Přípojka tlakové kan...'!C2" display="/" xr:uid="{00000000-0004-0000-0000-000010000000}"/>
    <hyperlink ref="A118" location="'4a - Vodovod'!C2" display="/" xr:uid="{00000000-0004-0000-0000-000011000000}"/>
    <hyperlink ref="A119" location="'4b - Kanalizace splašková'!C2" display="/" xr:uid="{00000000-0004-0000-0000-000012000000}"/>
    <hyperlink ref="A120" location="'4c - Kanalizace dešťová'!C2" display="/" xr:uid="{00000000-0004-0000-0000-000013000000}"/>
    <hyperlink ref="A121" location="'5 - Sadové úpravy'!C2" display="/" xr:uid="{00000000-0004-0000-0000-000014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78"/>
  <sheetViews>
    <sheetView showGridLines="0" topLeftCell="A99" workbookViewId="0">
      <selection activeCell="H180" sqref="H180"/>
    </sheetView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117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231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2869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2843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>00236802</v>
      </c>
      <c r="L16" s="32"/>
    </row>
    <row r="17" spans="2:12" s="1" customFormat="1" ht="18" customHeight="1">
      <c r="B17" s="32"/>
      <c r="E17" s="25" t="str">
        <f>IF('Rekapitulace stavby'!E11="","",'Rekapitulace stavby'!E11)</f>
        <v>Obec Dřínov, Dřínov čp.38, 277 45 Úžice</v>
      </c>
      <c r="I17" s="27" t="s">
        <v>28</v>
      </c>
      <c r="J17" s="25" t="str">
        <f>IF('Rekapitulace stavby'!AN11="","",'Rekapitulace stavby'!AN11)</f>
        <v/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>PilsProjekt,s.r.o., Částkova 74,326 00 Plzeň</v>
      </c>
      <c r="I23" s="27" t="s">
        <v>28</v>
      </c>
      <c r="J23" s="25" t="str">
        <f>IF('Rekapitulace stavby'!AN17="","",'Rekapitulace stavby'!AN17)</f>
        <v/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>Preclíková</v>
      </c>
      <c r="I26" s="27" t="s">
        <v>28</v>
      </c>
      <c r="J26" s="25" t="str">
        <f>IF('Rekapitulace stavby'!AN20="","",'Rekapitulace stavby'!AN20)</f>
        <v/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ROUND(J120,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ROUND((SUM(BE120:BE177)),  2)</f>
        <v>0</v>
      </c>
      <c r="I35" s="96">
        <v>0.21</v>
      </c>
      <c r="J35" s="86">
        <f>ROUND(((SUM(BE120:BE177))*I35),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ROUND((SUM(BF120:BF177)),  2)</f>
        <v>0</v>
      </c>
      <c r="I36" s="96">
        <v>0.15</v>
      </c>
      <c r="J36" s="86">
        <f>ROUND(((SUM(BF120:BF177))*I36),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ROUND((SUM(BG120:BG177)),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ROUND((SUM(BH120:BH177)),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ROUND((SUM(BI120:BI177)),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231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1g - Gastro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J120</f>
        <v>0</v>
      </c>
      <c r="L98" s="32"/>
      <c r="AU98" s="17" t="s">
        <v>171</v>
      </c>
    </row>
    <row r="99" spans="2:47" s="1" customFormat="1" ht="21.75" customHeight="1">
      <c r="B99" s="32"/>
      <c r="L99" s="32"/>
    </row>
    <row r="100" spans="2:47" s="1" customFormat="1" ht="6.9" customHeight="1">
      <c r="B100" s="44"/>
      <c r="C100" s="45"/>
      <c r="D100" s="45"/>
      <c r="E100" s="45"/>
      <c r="F100" s="45"/>
      <c r="G100" s="45"/>
      <c r="H100" s="45"/>
      <c r="I100" s="45"/>
      <c r="J100" s="45"/>
      <c r="K100" s="45"/>
      <c r="L100" s="32"/>
    </row>
    <row r="104" spans="2:47" s="1" customFormat="1" ht="6.9" customHeight="1">
      <c r="B104" s="46"/>
      <c r="C104" s="47"/>
      <c r="D104" s="47"/>
      <c r="E104" s="47"/>
      <c r="F104" s="47"/>
      <c r="G104" s="47"/>
      <c r="H104" s="47"/>
      <c r="I104" s="47"/>
      <c r="J104" s="47"/>
      <c r="K104" s="47"/>
      <c r="L104" s="32"/>
    </row>
    <row r="105" spans="2:47" s="1" customFormat="1" ht="24.9" customHeight="1">
      <c r="B105" s="32"/>
      <c r="C105" s="21" t="s">
        <v>176</v>
      </c>
      <c r="L105" s="32"/>
    </row>
    <row r="106" spans="2:47" s="1" customFormat="1" ht="6.9" customHeight="1">
      <c r="B106" s="32"/>
      <c r="L106" s="32"/>
    </row>
    <row r="107" spans="2:47" s="1" customFormat="1" ht="12" customHeight="1">
      <c r="B107" s="32"/>
      <c r="C107" s="27" t="s">
        <v>16</v>
      </c>
      <c r="L107" s="32"/>
    </row>
    <row r="108" spans="2:47" s="1" customFormat="1" ht="26.25" customHeight="1">
      <c r="B108" s="32"/>
      <c r="E108" s="243" t="str">
        <f>E7</f>
        <v>Novostavba mateřské školy v dřevěné nosné konstrukci k.ú. Dřínov, parc.č.82/1 a 82/2</v>
      </c>
      <c r="F108" s="244"/>
      <c r="G108" s="244"/>
      <c r="H108" s="244"/>
      <c r="L108" s="32"/>
    </row>
    <row r="109" spans="2:47" ht="12" customHeight="1">
      <c r="B109" s="20"/>
      <c r="C109" s="27" t="s">
        <v>165</v>
      </c>
      <c r="L109" s="20"/>
    </row>
    <row r="110" spans="2:47" s="1" customFormat="1" ht="16.5" customHeight="1">
      <c r="B110" s="32"/>
      <c r="E110" s="243" t="s">
        <v>231</v>
      </c>
      <c r="F110" s="242"/>
      <c r="G110" s="242"/>
      <c r="H110" s="242"/>
      <c r="L110" s="32"/>
    </row>
    <row r="111" spans="2:47" s="1" customFormat="1" ht="12" customHeight="1">
      <c r="B111" s="32"/>
      <c r="C111" s="27" t="s">
        <v>232</v>
      </c>
      <c r="L111" s="32"/>
    </row>
    <row r="112" spans="2:47" s="1" customFormat="1" ht="16.5" customHeight="1">
      <c r="B112" s="32"/>
      <c r="E112" s="238" t="str">
        <f>E11</f>
        <v>1g - Gastro</v>
      </c>
      <c r="F112" s="242"/>
      <c r="G112" s="242"/>
      <c r="H112" s="242"/>
      <c r="L112" s="32"/>
    </row>
    <row r="113" spans="2:65" s="1" customFormat="1" ht="6.9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F14</f>
        <v xml:space="preserve"> </v>
      </c>
      <c r="I114" s="27" t="s">
        <v>22</v>
      </c>
      <c r="J114" s="52" t="str">
        <f>IF(J14="","",J14)</f>
        <v>31. 1. 2020</v>
      </c>
      <c r="L114" s="32"/>
    </row>
    <row r="115" spans="2:65" s="1" customFormat="1" ht="6.9" customHeight="1">
      <c r="B115" s="32"/>
      <c r="L115" s="32"/>
    </row>
    <row r="116" spans="2:65" s="1" customFormat="1" ht="40.049999999999997" customHeight="1">
      <c r="B116" s="32"/>
      <c r="C116" s="27" t="s">
        <v>24</v>
      </c>
      <c r="F116" s="25" t="str">
        <f>E17</f>
        <v>Obec Dřínov, Dřínov čp.38, 277 45 Úžice</v>
      </c>
      <c r="I116" s="27" t="s">
        <v>31</v>
      </c>
      <c r="J116" s="30" t="str">
        <f>E23</f>
        <v>PilsProjekt,s.r.o., Částkova 74,326 00 Plzeň</v>
      </c>
      <c r="L116" s="32"/>
    </row>
    <row r="117" spans="2:65" s="1" customFormat="1" ht="15.15" customHeight="1">
      <c r="B117" s="32"/>
      <c r="C117" s="27" t="s">
        <v>29</v>
      </c>
      <c r="F117" s="25" t="str">
        <f>IF(E20="","",E20)</f>
        <v>Vyplň údaj</v>
      </c>
      <c r="I117" s="27" t="s">
        <v>34</v>
      </c>
      <c r="J117" s="30" t="str">
        <f>E26</f>
        <v>Preclíková</v>
      </c>
      <c r="L117" s="32"/>
    </row>
    <row r="118" spans="2:65" s="1" customFormat="1" ht="10.35" customHeight="1">
      <c r="B118" s="32"/>
      <c r="L118" s="32"/>
    </row>
    <row r="119" spans="2:65" s="10" customFormat="1" ht="29.25" customHeight="1">
      <c r="B119" s="116"/>
      <c r="C119" s="117" t="s">
        <v>177</v>
      </c>
      <c r="D119" s="118" t="s">
        <v>62</v>
      </c>
      <c r="E119" s="118" t="s">
        <v>58</v>
      </c>
      <c r="F119" s="118" t="s">
        <v>59</v>
      </c>
      <c r="G119" s="118" t="s">
        <v>178</v>
      </c>
      <c r="H119" s="118" t="s">
        <v>179</v>
      </c>
      <c r="I119" s="118" t="s">
        <v>180</v>
      </c>
      <c r="J119" s="119" t="s">
        <v>169</v>
      </c>
      <c r="K119" s="120" t="s">
        <v>181</v>
      </c>
      <c r="L119" s="116"/>
      <c r="M119" s="59" t="s">
        <v>1</v>
      </c>
      <c r="N119" s="60" t="s">
        <v>41</v>
      </c>
      <c r="O119" s="60" t="s">
        <v>182</v>
      </c>
      <c r="P119" s="60" t="s">
        <v>183</v>
      </c>
      <c r="Q119" s="60" t="s">
        <v>184</v>
      </c>
      <c r="R119" s="60" t="s">
        <v>185</v>
      </c>
      <c r="S119" s="60" t="s">
        <v>186</v>
      </c>
      <c r="T119" s="61" t="s">
        <v>187</v>
      </c>
    </row>
    <row r="120" spans="2:65" s="1" customFormat="1" ht="22.8" customHeight="1">
      <c r="B120" s="32"/>
      <c r="C120" s="64" t="s">
        <v>188</v>
      </c>
      <c r="J120" s="121">
        <f>BK120</f>
        <v>0</v>
      </c>
      <c r="L120" s="32"/>
      <c r="M120" s="62"/>
      <c r="N120" s="53"/>
      <c r="O120" s="53"/>
      <c r="P120" s="122">
        <f>SUM(P121:P177)</f>
        <v>0</v>
      </c>
      <c r="Q120" s="53"/>
      <c r="R120" s="122">
        <f>SUM(R121:R177)</f>
        <v>0</v>
      </c>
      <c r="S120" s="53"/>
      <c r="T120" s="123">
        <f>SUM(T121:T177)</f>
        <v>0</v>
      </c>
      <c r="AT120" s="17" t="s">
        <v>76</v>
      </c>
      <c r="AU120" s="17" t="s">
        <v>171</v>
      </c>
      <c r="BK120" s="124">
        <f>SUM(BK121:BK177)</f>
        <v>0</v>
      </c>
    </row>
    <row r="121" spans="2:65" s="1" customFormat="1" ht="16.05" customHeight="1">
      <c r="B121" s="32"/>
      <c r="C121" s="184" t="s">
        <v>84</v>
      </c>
      <c r="D121" s="184" t="s">
        <v>299</v>
      </c>
      <c r="E121" s="185" t="s">
        <v>2870</v>
      </c>
      <c r="F121" s="186"/>
      <c r="G121" s="187"/>
      <c r="H121" s="188"/>
      <c r="I121" s="197"/>
      <c r="J121" s="190"/>
      <c r="K121" s="191"/>
      <c r="L121" s="192"/>
      <c r="M121" s="193" t="s">
        <v>1</v>
      </c>
      <c r="N121" s="194" t="s">
        <v>42</v>
      </c>
      <c r="P121" s="147">
        <f t="shared" ref="P121:P152" si="0">O121*H121</f>
        <v>0</v>
      </c>
      <c r="Q121" s="147">
        <v>0</v>
      </c>
      <c r="R121" s="147">
        <f t="shared" ref="R121:R152" si="1">Q121*H121</f>
        <v>0</v>
      </c>
      <c r="S121" s="147">
        <v>0</v>
      </c>
      <c r="T121" s="148">
        <f t="shared" ref="T121:T152" si="2">S121*H121</f>
        <v>0</v>
      </c>
      <c r="AR121" s="149" t="s">
        <v>211</v>
      </c>
      <c r="AT121" s="149" t="s">
        <v>299</v>
      </c>
      <c r="AU121" s="149" t="s">
        <v>77</v>
      </c>
      <c r="AY121" s="17" t="s">
        <v>190</v>
      </c>
      <c r="BE121" s="150">
        <f t="shared" ref="BE121:BE152" si="3">IF(N121="základní",J121,0)</f>
        <v>0</v>
      </c>
      <c r="BF121" s="150">
        <f t="shared" ref="BF121:BF152" si="4">IF(N121="snížená",J121,0)</f>
        <v>0</v>
      </c>
      <c r="BG121" s="150">
        <f t="shared" ref="BG121:BG152" si="5">IF(N121="zákl. přenesená",J121,0)</f>
        <v>0</v>
      </c>
      <c r="BH121" s="150">
        <f t="shared" ref="BH121:BH152" si="6">IF(N121="sníž. přenesená",J121,0)</f>
        <v>0</v>
      </c>
      <c r="BI121" s="150">
        <f t="shared" ref="BI121:BI152" si="7">IF(N121="nulová",J121,0)</f>
        <v>0</v>
      </c>
      <c r="BJ121" s="17" t="s">
        <v>84</v>
      </c>
      <c r="BK121" s="150">
        <f t="shared" ref="BK121:BK152" si="8">ROUND(I121*H121,2)</f>
        <v>0</v>
      </c>
      <c r="BL121" s="17" t="s">
        <v>149</v>
      </c>
      <c r="BM121" s="149" t="s">
        <v>86</v>
      </c>
    </row>
    <row r="122" spans="2:65" s="1" customFormat="1" ht="16.05" customHeight="1">
      <c r="B122" s="32"/>
      <c r="C122" s="184" t="s">
        <v>77</v>
      </c>
      <c r="D122" s="184" t="s">
        <v>299</v>
      </c>
      <c r="E122" s="185" t="s">
        <v>2871</v>
      </c>
      <c r="F122" s="186"/>
      <c r="G122" s="187"/>
      <c r="H122" s="188"/>
      <c r="I122" s="197"/>
      <c r="J122" s="190"/>
      <c r="K122" s="191"/>
      <c r="L122" s="192"/>
      <c r="M122" s="193" t="s">
        <v>1</v>
      </c>
      <c r="N122" s="194" t="s">
        <v>42</v>
      </c>
      <c r="P122" s="147">
        <f t="shared" si="0"/>
        <v>0</v>
      </c>
      <c r="Q122" s="147">
        <v>0</v>
      </c>
      <c r="R122" s="147">
        <f t="shared" si="1"/>
        <v>0</v>
      </c>
      <c r="S122" s="147">
        <v>0</v>
      </c>
      <c r="T122" s="148">
        <f t="shared" si="2"/>
        <v>0</v>
      </c>
      <c r="AR122" s="149" t="s">
        <v>211</v>
      </c>
      <c r="AT122" s="149" t="s">
        <v>299</v>
      </c>
      <c r="AU122" s="149" t="s">
        <v>77</v>
      </c>
      <c r="AY122" s="17" t="s">
        <v>190</v>
      </c>
      <c r="BE122" s="150">
        <f t="shared" si="3"/>
        <v>0</v>
      </c>
      <c r="BF122" s="150">
        <f t="shared" si="4"/>
        <v>0</v>
      </c>
      <c r="BG122" s="150">
        <f t="shared" si="5"/>
        <v>0</v>
      </c>
      <c r="BH122" s="150">
        <f t="shared" si="6"/>
        <v>0</v>
      </c>
      <c r="BI122" s="150">
        <f t="shared" si="7"/>
        <v>0</v>
      </c>
      <c r="BJ122" s="17" t="s">
        <v>84</v>
      </c>
      <c r="BK122" s="150">
        <f t="shared" si="8"/>
        <v>0</v>
      </c>
      <c r="BL122" s="17" t="s">
        <v>149</v>
      </c>
      <c r="BM122" s="149" t="s">
        <v>149</v>
      </c>
    </row>
    <row r="123" spans="2:65" s="1" customFormat="1" ht="16.05" customHeight="1">
      <c r="B123" s="32"/>
      <c r="C123" s="184" t="s">
        <v>77</v>
      </c>
      <c r="D123" s="184" t="s">
        <v>299</v>
      </c>
      <c r="E123" s="185" t="s">
        <v>2872</v>
      </c>
      <c r="F123" s="186"/>
      <c r="G123" s="187"/>
      <c r="H123" s="188"/>
      <c r="I123" s="197"/>
      <c r="J123" s="190"/>
      <c r="K123" s="191"/>
      <c r="L123" s="192"/>
      <c r="M123" s="193" t="s">
        <v>1</v>
      </c>
      <c r="N123" s="194" t="s">
        <v>42</v>
      </c>
      <c r="P123" s="147">
        <f t="shared" si="0"/>
        <v>0</v>
      </c>
      <c r="Q123" s="147">
        <v>0</v>
      </c>
      <c r="R123" s="147">
        <f t="shared" si="1"/>
        <v>0</v>
      </c>
      <c r="S123" s="147">
        <v>0</v>
      </c>
      <c r="T123" s="148">
        <f t="shared" si="2"/>
        <v>0</v>
      </c>
      <c r="AR123" s="149" t="s">
        <v>211</v>
      </c>
      <c r="AT123" s="149" t="s">
        <v>299</v>
      </c>
      <c r="AU123" s="149" t="s">
        <v>77</v>
      </c>
      <c r="AY123" s="17" t="s">
        <v>190</v>
      </c>
      <c r="BE123" s="150">
        <f t="shared" si="3"/>
        <v>0</v>
      </c>
      <c r="BF123" s="150">
        <f t="shared" si="4"/>
        <v>0</v>
      </c>
      <c r="BG123" s="150">
        <f t="shared" si="5"/>
        <v>0</v>
      </c>
      <c r="BH123" s="150">
        <f t="shared" si="6"/>
        <v>0</v>
      </c>
      <c r="BI123" s="150">
        <f t="shared" si="7"/>
        <v>0</v>
      </c>
      <c r="BJ123" s="17" t="s">
        <v>84</v>
      </c>
      <c r="BK123" s="150">
        <f t="shared" si="8"/>
        <v>0</v>
      </c>
      <c r="BL123" s="17" t="s">
        <v>149</v>
      </c>
      <c r="BM123" s="149" t="s">
        <v>199</v>
      </c>
    </row>
    <row r="124" spans="2:65" s="1" customFormat="1" ht="16.05" customHeight="1">
      <c r="B124" s="32"/>
      <c r="C124" s="184" t="s">
        <v>77</v>
      </c>
      <c r="D124" s="184" t="s">
        <v>299</v>
      </c>
      <c r="E124" s="185" t="s">
        <v>2873</v>
      </c>
      <c r="F124" s="186"/>
      <c r="G124" s="187"/>
      <c r="H124" s="188"/>
      <c r="I124" s="197"/>
      <c r="J124" s="190"/>
      <c r="K124" s="191"/>
      <c r="L124" s="192"/>
      <c r="M124" s="193" t="s">
        <v>1</v>
      </c>
      <c r="N124" s="194" t="s">
        <v>42</v>
      </c>
      <c r="P124" s="147">
        <f t="shared" si="0"/>
        <v>0</v>
      </c>
      <c r="Q124" s="147">
        <v>0</v>
      </c>
      <c r="R124" s="147">
        <f t="shared" si="1"/>
        <v>0</v>
      </c>
      <c r="S124" s="147">
        <v>0</v>
      </c>
      <c r="T124" s="148">
        <f t="shared" si="2"/>
        <v>0</v>
      </c>
      <c r="AR124" s="149" t="s">
        <v>211</v>
      </c>
      <c r="AT124" s="149" t="s">
        <v>299</v>
      </c>
      <c r="AU124" s="149" t="s">
        <v>77</v>
      </c>
      <c r="AY124" s="17" t="s">
        <v>190</v>
      </c>
      <c r="BE124" s="150">
        <f t="shared" si="3"/>
        <v>0</v>
      </c>
      <c r="BF124" s="150">
        <f t="shared" si="4"/>
        <v>0</v>
      </c>
      <c r="BG124" s="150">
        <f t="shared" si="5"/>
        <v>0</v>
      </c>
      <c r="BH124" s="150">
        <f t="shared" si="6"/>
        <v>0</v>
      </c>
      <c r="BI124" s="150">
        <f t="shared" si="7"/>
        <v>0</v>
      </c>
      <c r="BJ124" s="17" t="s">
        <v>84</v>
      </c>
      <c r="BK124" s="150">
        <f t="shared" si="8"/>
        <v>0</v>
      </c>
      <c r="BL124" s="17" t="s">
        <v>149</v>
      </c>
      <c r="BM124" s="149" t="s">
        <v>211</v>
      </c>
    </row>
    <row r="125" spans="2:65" s="1" customFormat="1" ht="16.05" customHeight="1">
      <c r="B125" s="32"/>
      <c r="C125" s="184" t="s">
        <v>77</v>
      </c>
      <c r="D125" s="184" t="s">
        <v>299</v>
      </c>
      <c r="E125" s="185" t="s">
        <v>2874</v>
      </c>
      <c r="F125" s="186"/>
      <c r="G125" s="187"/>
      <c r="H125" s="188"/>
      <c r="I125" s="197"/>
      <c r="J125" s="190"/>
      <c r="K125" s="191"/>
      <c r="L125" s="192"/>
      <c r="M125" s="193" t="s">
        <v>1</v>
      </c>
      <c r="N125" s="194" t="s">
        <v>42</v>
      </c>
      <c r="P125" s="147">
        <f t="shared" si="0"/>
        <v>0</v>
      </c>
      <c r="Q125" s="147">
        <v>0</v>
      </c>
      <c r="R125" s="147">
        <f t="shared" si="1"/>
        <v>0</v>
      </c>
      <c r="S125" s="147">
        <v>0</v>
      </c>
      <c r="T125" s="148">
        <f t="shared" si="2"/>
        <v>0</v>
      </c>
      <c r="AR125" s="149" t="s">
        <v>211</v>
      </c>
      <c r="AT125" s="149" t="s">
        <v>299</v>
      </c>
      <c r="AU125" s="149" t="s">
        <v>77</v>
      </c>
      <c r="AY125" s="17" t="s">
        <v>190</v>
      </c>
      <c r="BE125" s="150">
        <f t="shared" si="3"/>
        <v>0</v>
      </c>
      <c r="BF125" s="150">
        <f t="shared" si="4"/>
        <v>0</v>
      </c>
      <c r="BG125" s="150">
        <f t="shared" si="5"/>
        <v>0</v>
      </c>
      <c r="BH125" s="150">
        <f t="shared" si="6"/>
        <v>0</v>
      </c>
      <c r="BI125" s="150">
        <f t="shared" si="7"/>
        <v>0</v>
      </c>
      <c r="BJ125" s="17" t="s">
        <v>84</v>
      </c>
      <c r="BK125" s="150">
        <f t="shared" si="8"/>
        <v>0</v>
      </c>
      <c r="BL125" s="17" t="s">
        <v>149</v>
      </c>
      <c r="BM125" s="149" t="s">
        <v>303</v>
      </c>
    </row>
    <row r="126" spans="2:65" s="1" customFormat="1" ht="16.05" customHeight="1">
      <c r="B126" s="32"/>
      <c r="C126" s="184" t="s">
        <v>77</v>
      </c>
      <c r="D126" s="184" t="s">
        <v>299</v>
      </c>
      <c r="E126" s="185" t="s">
        <v>2875</v>
      </c>
      <c r="F126" s="186"/>
      <c r="G126" s="187"/>
      <c r="H126" s="188"/>
      <c r="I126" s="197"/>
      <c r="J126" s="190"/>
      <c r="K126" s="191"/>
      <c r="L126" s="192"/>
      <c r="M126" s="193" t="s">
        <v>1</v>
      </c>
      <c r="N126" s="194" t="s">
        <v>42</v>
      </c>
      <c r="P126" s="147">
        <f t="shared" si="0"/>
        <v>0</v>
      </c>
      <c r="Q126" s="147">
        <v>0</v>
      </c>
      <c r="R126" s="147">
        <f t="shared" si="1"/>
        <v>0</v>
      </c>
      <c r="S126" s="147">
        <v>0</v>
      </c>
      <c r="T126" s="148">
        <f t="shared" si="2"/>
        <v>0</v>
      </c>
      <c r="AR126" s="149" t="s">
        <v>211</v>
      </c>
      <c r="AT126" s="149" t="s">
        <v>299</v>
      </c>
      <c r="AU126" s="149" t="s">
        <v>77</v>
      </c>
      <c r="AY126" s="17" t="s">
        <v>190</v>
      </c>
      <c r="BE126" s="150">
        <f t="shared" si="3"/>
        <v>0</v>
      </c>
      <c r="BF126" s="150">
        <f t="shared" si="4"/>
        <v>0</v>
      </c>
      <c r="BG126" s="150">
        <f t="shared" si="5"/>
        <v>0</v>
      </c>
      <c r="BH126" s="150">
        <f t="shared" si="6"/>
        <v>0</v>
      </c>
      <c r="BI126" s="150">
        <f t="shared" si="7"/>
        <v>0</v>
      </c>
      <c r="BJ126" s="17" t="s">
        <v>84</v>
      </c>
      <c r="BK126" s="150">
        <f t="shared" si="8"/>
        <v>0</v>
      </c>
      <c r="BL126" s="17" t="s">
        <v>149</v>
      </c>
      <c r="BM126" s="149" t="s">
        <v>315</v>
      </c>
    </row>
    <row r="127" spans="2:65" s="1" customFormat="1" ht="16.05" customHeight="1">
      <c r="B127" s="32"/>
      <c r="C127" s="184" t="s">
        <v>77</v>
      </c>
      <c r="D127" s="184" t="s">
        <v>299</v>
      </c>
      <c r="E127" s="185" t="s">
        <v>2876</v>
      </c>
      <c r="F127" s="186"/>
      <c r="G127" s="187"/>
      <c r="H127" s="188"/>
      <c r="I127" s="197"/>
      <c r="J127" s="190"/>
      <c r="K127" s="191"/>
      <c r="L127" s="192"/>
      <c r="M127" s="193" t="s">
        <v>1</v>
      </c>
      <c r="N127" s="194" t="s">
        <v>42</v>
      </c>
      <c r="P127" s="147">
        <f t="shared" si="0"/>
        <v>0</v>
      </c>
      <c r="Q127" s="147">
        <v>0</v>
      </c>
      <c r="R127" s="147">
        <f t="shared" si="1"/>
        <v>0</v>
      </c>
      <c r="S127" s="147">
        <v>0</v>
      </c>
      <c r="T127" s="148">
        <f t="shared" si="2"/>
        <v>0</v>
      </c>
      <c r="AR127" s="149" t="s">
        <v>211</v>
      </c>
      <c r="AT127" s="149" t="s">
        <v>299</v>
      </c>
      <c r="AU127" s="149" t="s">
        <v>77</v>
      </c>
      <c r="AY127" s="17" t="s">
        <v>190</v>
      </c>
      <c r="BE127" s="150">
        <f t="shared" si="3"/>
        <v>0</v>
      </c>
      <c r="BF127" s="150">
        <f t="shared" si="4"/>
        <v>0</v>
      </c>
      <c r="BG127" s="150">
        <f t="shared" si="5"/>
        <v>0</v>
      </c>
      <c r="BH127" s="150">
        <f t="shared" si="6"/>
        <v>0</v>
      </c>
      <c r="BI127" s="150">
        <f t="shared" si="7"/>
        <v>0</v>
      </c>
      <c r="BJ127" s="17" t="s">
        <v>84</v>
      </c>
      <c r="BK127" s="150">
        <f t="shared" si="8"/>
        <v>0</v>
      </c>
      <c r="BL127" s="17" t="s">
        <v>149</v>
      </c>
      <c r="BM127" s="149" t="s">
        <v>326</v>
      </c>
    </row>
    <row r="128" spans="2:65" s="1" customFormat="1" ht="16.05" customHeight="1">
      <c r="B128" s="32"/>
      <c r="C128" s="184" t="s">
        <v>77</v>
      </c>
      <c r="D128" s="184" t="s">
        <v>299</v>
      </c>
      <c r="E128" s="185" t="s">
        <v>2877</v>
      </c>
      <c r="F128" s="186"/>
      <c r="G128" s="187"/>
      <c r="H128" s="188"/>
      <c r="I128" s="197"/>
      <c r="J128" s="190"/>
      <c r="K128" s="191"/>
      <c r="L128" s="192"/>
      <c r="M128" s="193" t="s">
        <v>1</v>
      </c>
      <c r="N128" s="194" t="s">
        <v>42</v>
      </c>
      <c r="P128" s="147">
        <f t="shared" si="0"/>
        <v>0</v>
      </c>
      <c r="Q128" s="147">
        <v>0</v>
      </c>
      <c r="R128" s="147">
        <f t="shared" si="1"/>
        <v>0</v>
      </c>
      <c r="S128" s="147">
        <v>0</v>
      </c>
      <c r="T128" s="148">
        <f t="shared" si="2"/>
        <v>0</v>
      </c>
      <c r="AR128" s="149" t="s">
        <v>211</v>
      </c>
      <c r="AT128" s="149" t="s">
        <v>299</v>
      </c>
      <c r="AU128" s="149" t="s">
        <v>77</v>
      </c>
      <c r="AY128" s="17" t="s">
        <v>190</v>
      </c>
      <c r="BE128" s="150">
        <f t="shared" si="3"/>
        <v>0</v>
      </c>
      <c r="BF128" s="150">
        <f t="shared" si="4"/>
        <v>0</v>
      </c>
      <c r="BG128" s="150">
        <f t="shared" si="5"/>
        <v>0</v>
      </c>
      <c r="BH128" s="150">
        <f t="shared" si="6"/>
        <v>0</v>
      </c>
      <c r="BI128" s="150">
        <f t="shared" si="7"/>
        <v>0</v>
      </c>
      <c r="BJ128" s="17" t="s">
        <v>84</v>
      </c>
      <c r="BK128" s="150">
        <f t="shared" si="8"/>
        <v>0</v>
      </c>
      <c r="BL128" s="17" t="s">
        <v>149</v>
      </c>
      <c r="BM128" s="149" t="s">
        <v>311</v>
      </c>
    </row>
    <row r="129" spans="2:65" s="1" customFormat="1" ht="16.05" customHeight="1">
      <c r="B129" s="32"/>
      <c r="C129" s="184" t="s">
        <v>77</v>
      </c>
      <c r="D129" s="184" t="s">
        <v>299</v>
      </c>
      <c r="E129" s="185" t="s">
        <v>2878</v>
      </c>
      <c r="F129" s="186"/>
      <c r="G129" s="187"/>
      <c r="H129" s="188"/>
      <c r="I129" s="197"/>
      <c r="J129" s="190"/>
      <c r="K129" s="191"/>
      <c r="L129" s="192"/>
      <c r="M129" s="193" t="s">
        <v>1</v>
      </c>
      <c r="N129" s="194" t="s">
        <v>42</v>
      </c>
      <c r="P129" s="147">
        <f t="shared" si="0"/>
        <v>0</v>
      </c>
      <c r="Q129" s="147">
        <v>0</v>
      </c>
      <c r="R129" s="147">
        <f t="shared" si="1"/>
        <v>0</v>
      </c>
      <c r="S129" s="147">
        <v>0</v>
      </c>
      <c r="T129" s="148">
        <f t="shared" si="2"/>
        <v>0</v>
      </c>
      <c r="AR129" s="149" t="s">
        <v>211</v>
      </c>
      <c r="AT129" s="149" t="s">
        <v>299</v>
      </c>
      <c r="AU129" s="149" t="s">
        <v>77</v>
      </c>
      <c r="AY129" s="17" t="s">
        <v>190</v>
      </c>
      <c r="BE129" s="150">
        <f t="shared" si="3"/>
        <v>0</v>
      </c>
      <c r="BF129" s="150">
        <f t="shared" si="4"/>
        <v>0</v>
      </c>
      <c r="BG129" s="150">
        <f t="shared" si="5"/>
        <v>0</v>
      </c>
      <c r="BH129" s="150">
        <f t="shared" si="6"/>
        <v>0</v>
      </c>
      <c r="BI129" s="150">
        <f t="shared" si="7"/>
        <v>0</v>
      </c>
      <c r="BJ129" s="17" t="s">
        <v>84</v>
      </c>
      <c r="BK129" s="150">
        <f t="shared" si="8"/>
        <v>0</v>
      </c>
      <c r="BL129" s="17" t="s">
        <v>149</v>
      </c>
      <c r="BM129" s="149" t="s">
        <v>344</v>
      </c>
    </row>
    <row r="130" spans="2:65" s="1" customFormat="1" ht="16.05" customHeight="1">
      <c r="B130" s="32"/>
      <c r="C130" s="184" t="s">
        <v>86</v>
      </c>
      <c r="D130" s="184" t="s">
        <v>299</v>
      </c>
      <c r="E130" s="185" t="s">
        <v>2879</v>
      </c>
      <c r="F130" s="186"/>
      <c r="G130" s="187"/>
      <c r="H130" s="188"/>
      <c r="I130" s="197"/>
      <c r="J130" s="190"/>
      <c r="K130" s="191"/>
      <c r="L130" s="192"/>
      <c r="M130" s="193" t="s">
        <v>1</v>
      </c>
      <c r="N130" s="194" t="s">
        <v>42</v>
      </c>
      <c r="P130" s="147">
        <f t="shared" si="0"/>
        <v>0</v>
      </c>
      <c r="Q130" s="147">
        <v>0</v>
      </c>
      <c r="R130" s="147">
        <f t="shared" si="1"/>
        <v>0</v>
      </c>
      <c r="S130" s="147">
        <v>0</v>
      </c>
      <c r="T130" s="148">
        <f t="shared" si="2"/>
        <v>0</v>
      </c>
      <c r="AR130" s="149" t="s">
        <v>211</v>
      </c>
      <c r="AT130" s="149" t="s">
        <v>299</v>
      </c>
      <c r="AU130" s="149" t="s">
        <v>77</v>
      </c>
      <c r="AY130" s="17" t="s">
        <v>190</v>
      </c>
      <c r="BE130" s="150">
        <f t="shared" si="3"/>
        <v>0</v>
      </c>
      <c r="BF130" s="150">
        <f t="shared" si="4"/>
        <v>0</v>
      </c>
      <c r="BG130" s="150">
        <f t="shared" si="5"/>
        <v>0</v>
      </c>
      <c r="BH130" s="150">
        <f t="shared" si="6"/>
        <v>0</v>
      </c>
      <c r="BI130" s="150">
        <f t="shared" si="7"/>
        <v>0</v>
      </c>
      <c r="BJ130" s="17" t="s">
        <v>84</v>
      </c>
      <c r="BK130" s="150">
        <f t="shared" si="8"/>
        <v>0</v>
      </c>
      <c r="BL130" s="17" t="s">
        <v>149</v>
      </c>
      <c r="BM130" s="149" t="s">
        <v>359</v>
      </c>
    </row>
    <row r="131" spans="2:65" s="1" customFormat="1" ht="16.05" customHeight="1">
      <c r="B131" s="32"/>
      <c r="C131" s="184" t="s">
        <v>104</v>
      </c>
      <c r="D131" s="184" t="s">
        <v>299</v>
      </c>
      <c r="E131" s="185" t="s">
        <v>2880</v>
      </c>
      <c r="F131" s="186"/>
      <c r="G131" s="187"/>
      <c r="H131" s="188"/>
      <c r="I131" s="197"/>
      <c r="J131" s="190"/>
      <c r="K131" s="191"/>
      <c r="L131" s="192"/>
      <c r="M131" s="193" t="s">
        <v>1</v>
      </c>
      <c r="N131" s="194" t="s">
        <v>42</v>
      </c>
      <c r="P131" s="147">
        <f t="shared" si="0"/>
        <v>0</v>
      </c>
      <c r="Q131" s="147">
        <v>0</v>
      </c>
      <c r="R131" s="147">
        <f t="shared" si="1"/>
        <v>0</v>
      </c>
      <c r="S131" s="147">
        <v>0</v>
      </c>
      <c r="T131" s="148">
        <f t="shared" si="2"/>
        <v>0</v>
      </c>
      <c r="AR131" s="149" t="s">
        <v>211</v>
      </c>
      <c r="AT131" s="149" t="s">
        <v>299</v>
      </c>
      <c r="AU131" s="149" t="s">
        <v>77</v>
      </c>
      <c r="AY131" s="17" t="s">
        <v>190</v>
      </c>
      <c r="BE131" s="150">
        <f t="shared" si="3"/>
        <v>0</v>
      </c>
      <c r="BF131" s="150">
        <f t="shared" si="4"/>
        <v>0</v>
      </c>
      <c r="BG131" s="150">
        <f t="shared" si="5"/>
        <v>0</v>
      </c>
      <c r="BH131" s="150">
        <f t="shared" si="6"/>
        <v>0</v>
      </c>
      <c r="BI131" s="150">
        <f t="shared" si="7"/>
        <v>0</v>
      </c>
      <c r="BJ131" s="17" t="s">
        <v>84</v>
      </c>
      <c r="BK131" s="150">
        <f t="shared" si="8"/>
        <v>0</v>
      </c>
      <c r="BL131" s="17" t="s">
        <v>149</v>
      </c>
      <c r="BM131" s="149" t="s">
        <v>372</v>
      </c>
    </row>
    <row r="132" spans="2:65" s="1" customFormat="1" ht="16.05" customHeight="1">
      <c r="B132" s="32"/>
      <c r="C132" s="184" t="s">
        <v>149</v>
      </c>
      <c r="D132" s="184" t="s">
        <v>299</v>
      </c>
      <c r="E132" s="185" t="s">
        <v>2881</v>
      </c>
      <c r="F132" s="186"/>
      <c r="G132" s="187"/>
      <c r="H132" s="188"/>
      <c r="I132" s="197"/>
      <c r="J132" s="190"/>
      <c r="K132" s="191"/>
      <c r="L132" s="192"/>
      <c r="M132" s="193" t="s">
        <v>1</v>
      </c>
      <c r="N132" s="194" t="s">
        <v>42</v>
      </c>
      <c r="P132" s="147">
        <f t="shared" si="0"/>
        <v>0</v>
      </c>
      <c r="Q132" s="147">
        <v>0</v>
      </c>
      <c r="R132" s="147">
        <f t="shared" si="1"/>
        <v>0</v>
      </c>
      <c r="S132" s="147">
        <v>0</v>
      </c>
      <c r="T132" s="148">
        <f t="shared" si="2"/>
        <v>0</v>
      </c>
      <c r="AR132" s="149" t="s">
        <v>211</v>
      </c>
      <c r="AT132" s="149" t="s">
        <v>299</v>
      </c>
      <c r="AU132" s="149" t="s">
        <v>77</v>
      </c>
      <c r="AY132" s="17" t="s">
        <v>190</v>
      </c>
      <c r="BE132" s="150">
        <f t="shared" si="3"/>
        <v>0</v>
      </c>
      <c r="BF132" s="150">
        <f t="shared" si="4"/>
        <v>0</v>
      </c>
      <c r="BG132" s="150">
        <f t="shared" si="5"/>
        <v>0</v>
      </c>
      <c r="BH132" s="150">
        <f t="shared" si="6"/>
        <v>0</v>
      </c>
      <c r="BI132" s="150">
        <f t="shared" si="7"/>
        <v>0</v>
      </c>
      <c r="BJ132" s="17" t="s">
        <v>84</v>
      </c>
      <c r="BK132" s="150">
        <f t="shared" si="8"/>
        <v>0</v>
      </c>
      <c r="BL132" s="17" t="s">
        <v>149</v>
      </c>
      <c r="BM132" s="149" t="s">
        <v>384</v>
      </c>
    </row>
    <row r="133" spans="2:65" s="1" customFormat="1" ht="16.05" customHeight="1">
      <c r="B133" s="32"/>
      <c r="C133" s="184" t="s">
        <v>161</v>
      </c>
      <c r="D133" s="184" t="s">
        <v>299</v>
      </c>
      <c r="E133" s="185" t="s">
        <v>2882</v>
      </c>
      <c r="F133" s="186"/>
      <c r="G133" s="187"/>
      <c r="H133" s="188"/>
      <c r="I133" s="197"/>
      <c r="J133" s="190"/>
      <c r="K133" s="191"/>
      <c r="L133" s="192"/>
      <c r="M133" s="193" t="s">
        <v>1</v>
      </c>
      <c r="N133" s="194" t="s">
        <v>42</v>
      </c>
      <c r="P133" s="147">
        <f t="shared" si="0"/>
        <v>0</v>
      </c>
      <c r="Q133" s="147">
        <v>0</v>
      </c>
      <c r="R133" s="147">
        <f t="shared" si="1"/>
        <v>0</v>
      </c>
      <c r="S133" s="147">
        <v>0</v>
      </c>
      <c r="T133" s="148">
        <f t="shared" si="2"/>
        <v>0</v>
      </c>
      <c r="AR133" s="149" t="s">
        <v>211</v>
      </c>
      <c r="AT133" s="149" t="s">
        <v>299</v>
      </c>
      <c r="AU133" s="149" t="s">
        <v>77</v>
      </c>
      <c r="AY133" s="17" t="s">
        <v>190</v>
      </c>
      <c r="BE133" s="150">
        <f t="shared" si="3"/>
        <v>0</v>
      </c>
      <c r="BF133" s="150">
        <f t="shared" si="4"/>
        <v>0</v>
      </c>
      <c r="BG133" s="150">
        <f t="shared" si="5"/>
        <v>0</v>
      </c>
      <c r="BH133" s="150">
        <f t="shared" si="6"/>
        <v>0</v>
      </c>
      <c r="BI133" s="150">
        <f t="shared" si="7"/>
        <v>0</v>
      </c>
      <c r="BJ133" s="17" t="s">
        <v>84</v>
      </c>
      <c r="BK133" s="150">
        <f t="shared" si="8"/>
        <v>0</v>
      </c>
      <c r="BL133" s="17" t="s">
        <v>149</v>
      </c>
      <c r="BM133" s="149" t="s">
        <v>393</v>
      </c>
    </row>
    <row r="134" spans="2:65" s="1" customFormat="1" ht="16.05" customHeight="1">
      <c r="B134" s="32"/>
      <c r="C134" s="184" t="s">
        <v>199</v>
      </c>
      <c r="D134" s="184" t="s">
        <v>299</v>
      </c>
      <c r="E134" s="185" t="s">
        <v>2883</v>
      </c>
      <c r="F134" s="186"/>
      <c r="G134" s="187"/>
      <c r="H134" s="188"/>
      <c r="I134" s="197"/>
      <c r="J134" s="190"/>
      <c r="K134" s="191"/>
      <c r="L134" s="192"/>
      <c r="M134" s="193" t="s">
        <v>1</v>
      </c>
      <c r="N134" s="194" t="s">
        <v>42</v>
      </c>
      <c r="P134" s="147">
        <f t="shared" si="0"/>
        <v>0</v>
      </c>
      <c r="Q134" s="147">
        <v>0</v>
      </c>
      <c r="R134" s="147">
        <f t="shared" si="1"/>
        <v>0</v>
      </c>
      <c r="S134" s="147">
        <v>0</v>
      </c>
      <c r="T134" s="148">
        <f t="shared" si="2"/>
        <v>0</v>
      </c>
      <c r="AR134" s="149" t="s">
        <v>211</v>
      </c>
      <c r="AT134" s="149" t="s">
        <v>299</v>
      </c>
      <c r="AU134" s="149" t="s">
        <v>77</v>
      </c>
      <c r="AY134" s="17" t="s">
        <v>190</v>
      </c>
      <c r="BE134" s="150">
        <f t="shared" si="3"/>
        <v>0</v>
      </c>
      <c r="BF134" s="150">
        <f t="shared" si="4"/>
        <v>0</v>
      </c>
      <c r="BG134" s="150">
        <f t="shared" si="5"/>
        <v>0</v>
      </c>
      <c r="BH134" s="150">
        <f t="shared" si="6"/>
        <v>0</v>
      </c>
      <c r="BI134" s="150">
        <f t="shared" si="7"/>
        <v>0</v>
      </c>
      <c r="BJ134" s="17" t="s">
        <v>84</v>
      </c>
      <c r="BK134" s="150">
        <f t="shared" si="8"/>
        <v>0</v>
      </c>
      <c r="BL134" s="17" t="s">
        <v>149</v>
      </c>
      <c r="BM134" s="149" t="s">
        <v>405</v>
      </c>
    </row>
    <row r="135" spans="2:65" s="1" customFormat="1" ht="16.05" customHeight="1">
      <c r="B135" s="32"/>
      <c r="C135" s="184" t="s">
        <v>204</v>
      </c>
      <c r="D135" s="184" t="s">
        <v>299</v>
      </c>
      <c r="E135" s="185" t="s">
        <v>2884</v>
      </c>
      <c r="F135" s="186"/>
      <c r="G135" s="187"/>
      <c r="H135" s="188"/>
      <c r="I135" s="197"/>
      <c r="J135" s="190"/>
      <c r="K135" s="191"/>
      <c r="L135" s="192"/>
      <c r="M135" s="193" t="s">
        <v>1</v>
      </c>
      <c r="N135" s="194" t="s">
        <v>42</v>
      </c>
      <c r="P135" s="147">
        <f t="shared" si="0"/>
        <v>0</v>
      </c>
      <c r="Q135" s="147">
        <v>0</v>
      </c>
      <c r="R135" s="147">
        <f t="shared" si="1"/>
        <v>0</v>
      </c>
      <c r="S135" s="147">
        <v>0</v>
      </c>
      <c r="T135" s="148">
        <f t="shared" si="2"/>
        <v>0</v>
      </c>
      <c r="AR135" s="149" t="s">
        <v>211</v>
      </c>
      <c r="AT135" s="149" t="s">
        <v>299</v>
      </c>
      <c r="AU135" s="149" t="s">
        <v>77</v>
      </c>
      <c r="AY135" s="17" t="s">
        <v>190</v>
      </c>
      <c r="BE135" s="150">
        <f t="shared" si="3"/>
        <v>0</v>
      </c>
      <c r="BF135" s="150">
        <f t="shared" si="4"/>
        <v>0</v>
      </c>
      <c r="BG135" s="150">
        <f t="shared" si="5"/>
        <v>0</v>
      </c>
      <c r="BH135" s="150">
        <f t="shared" si="6"/>
        <v>0</v>
      </c>
      <c r="BI135" s="150">
        <f t="shared" si="7"/>
        <v>0</v>
      </c>
      <c r="BJ135" s="17" t="s">
        <v>84</v>
      </c>
      <c r="BK135" s="150">
        <f t="shared" si="8"/>
        <v>0</v>
      </c>
      <c r="BL135" s="17" t="s">
        <v>149</v>
      </c>
      <c r="BM135" s="149" t="s">
        <v>417</v>
      </c>
    </row>
    <row r="136" spans="2:65" s="1" customFormat="1" ht="16.05" customHeight="1">
      <c r="B136" s="32"/>
      <c r="C136" s="184" t="s">
        <v>77</v>
      </c>
      <c r="D136" s="184" t="s">
        <v>299</v>
      </c>
      <c r="E136" s="185" t="s">
        <v>2885</v>
      </c>
      <c r="F136" s="186"/>
      <c r="G136" s="187"/>
      <c r="H136" s="188"/>
      <c r="I136" s="197"/>
      <c r="J136" s="190"/>
      <c r="K136" s="191"/>
      <c r="L136" s="192"/>
      <c r="M136" s="193" t="s">
        <v>1</v>
      </c>
      <c r="N136" s="194" t="s">
        <v>42</v>
      </c>
      <c r="P136" s="147">
        <f t="shared" si="0"/>
        <v>0</v>
      </c>
      <c r="Q136" s="147">
        <v>0</v>
      </c>
      <c r="R136" s="147">
        <f t="shared" si="1"/>
        <v>0</v>
      </c>
      <c r="S136" s="147">
        <v>0</v>
      </c>
      <c r="T136" s="148">
        <f t="shared" si="2"/>
        <v>0</v>
      </c>
      <c r="AR136" s="149" t="s">
        <v>211</v>
      </c>
      <c r="AT136" s="149" t="s">
        <v>299</v>
      </c>
      <c r="AU136" s="149" t="s">
        <v>77</v>
      </c>
      <c r="AY136" s="17" t="s">
        <v>190</v>
      </c>
      <c r="BE136" s="150">
        <f t="shared" si="3"/>
        <v>0</v>
      </c>
      <c r="BF136" s="150">
        <f t="shared" si="4"/>
        <v>0</v>
      </c>
      <c r="BG136" s="150">
        <f t="shared" si="5"/>
        <v>0</v>
      </c>
      <c r="BH136" s="150">
        <f t="shared" si="6"/>
        <v>0</v>
      </c>
      <c r="BI136" s="150">
        <f t="shared" si="7"/>
        <v>0</v>
      </c>
      <c r="BJ136" s="17" t="s">
        <v>84</v>
      </c>
      <c r="BK136" s="150">
        <f t="shared" si="8"/>
        <v>0</v>
      </c>
      <c r="BL136" s="17" t="s">
        <v>149</v>
      </c>
      <c r="BM136" s="149" t="s">
        <v>426</v>
      </c>
    </row>
    <row r="137" spans="2:65" s="1" customFormat="1" ht="16.05" customHeight="1">
      <c r="B137" s="32"/>
      <c r="C137" s="184" t="s">
        <v>77</v>
      </c>
      <c r="D137" s="184" t="s">
        <v>299</v>
      </c>
      <c r="E137" s="185" t="s">
        <v>2886</v>
      </c>
      <c r="F137" s="186"/>
      <c r="G137" s="187"/>
      <c r="H137" s="188"/>
      <c r="I137" s="197"/>
      <c r="J137" s="190"/>
      <c r="K137" s="191"/>
      <c r="L137" s="192"/>
      <c r="M137" s="193" t="s">
        <v>1</v>
      </c>
      <c r="N137" s="194" t="s">
        <v>42</v>
      </c>
      <c r="P137" s="147">
        <f t="shared" si="0"/>
        <v>0</v>
      </c>
      <c r="Q137" s="147">
        <v>0</v>
      </c>
      <c r="R137" s="147">
        <f t="shared" si="1"/>
        <v>0</v>
      </c>
      <c r="S137" s="147">
        <v>0</v>
      </c>
      <c r="T137" s="148">
        <f t="shared" si="2"/>
        <v>0</v>
      </c>
      <c r="AR137" s="149" t="s">
        <v>211</v>
      </c>
      <c r="AT137" s="149" t="s">
        <v>299</v>
      </c>
      <c r="AU137" s="149" t="s">
        <v>77</v>
      </c>
      <c r="AY137" s="17" t="s">
        <v>190</v>
      </c>
      <c r="BE137" s="150">
        <f t="shared" si="3"/>
        <v>0</v>
      </c>
      <c r="BF137" s="150">
        <f t="shared" si="4"/>
        <v>0</v>
      </c>
      <c r="BG137" s="150">
        <f t="shared" si="5"/>
        <v>0</v>
      </c>
      <c r="BH137" s="150">
        <f t="shared" si="6"/>
        <v>0</v>
      </c>
      <c r="BI137" s="150">
        <f t="shared" si="7"/>
        <v>0</v>
      </c>
      <c r="BJ137" s="17" t="s">
        <v>84</v>
      </c>
      <c r="BK137" s="150">
        <f t="shared" si="8"/>
        <v>0</v>
      </c>
      <c r="BL137" s="17" t="s">
        <v>149</v>
      </c>
      <c r="BM137" s="149" t="s">
        <v>437</v>
      </c>
    </row>
    <row r="138" spans="2:65" s="1" customFormat="1" ht="16.05" customHeight="1">
      <c r="B138" s="32"/>
      <c r="C138" s="184" t="s">
        <v>211</v>
      </c>
      <c r="D138" s="184" t="s">
        <v>299</v>
      </c>
      <c r="E138" s="185" t="s">
        <v>2887</v>
      </c>
      <c r="F138" s="186"/>
      <c r="G138" s="187"/>
      <c r="H138" s="188"/>
      <c r="I138" s="197"/>
      <c r="J138" s="190"/>
      <c r="K138" s="191"/>
      <c r="L138" s="192"/>
      <c r="M138" s="193" t="s">
        <v>1</v>
      </c>
      <c r="N138" s="194" t="s">
        <v>42</v>
      </c>
      <c r="P138" s="147">
        <f t="shared" si="0"/>
        <v>0</v>
      </c>
      <c r="Q138" s="147">
        <v>0</v>
      </c>
      <c r="R138" s="147">
        <f t="shared" si="1"/>
        <v>0</v>
      </c>
      <c r="S138" s="147">
        <v>0</v>
      </c>
      <c r="T138" s="148">
        <f t="shared" si="2"/>
        <v>0</v>
      </c>
      <c r="AR138" s="149" t="s">
        <v>211</v>
      </c>
      <c r="AT138" s="149" t="s">
        <v>299</v>
      </c>
      <c r="AU138" s="149" t="s">
        <v>77</v>
      </c>
      <c r="AY138" s="17" t="s">
        <v>190</v>
      </c>
      <c r="BE138" s="150">
        <f t="shared" si="3"/>
        <v>0</v>
      </c>
      <c r="BF138" s="150">
        <f t="shared" si="4"/>
        <v>0</v>
      </c>
      <c r="BG138" s="150">
        <f t="shared" si="5"/>
        <v>0</v>
      </c>
      <c r="BH138" s="150">
        <f t="shared" si="6"/>
        <v>0</v>
      </c>
      <c r="BI138" s="150">
        <f t="shared" si="7"/>
        <v>0</v>
      </c>
      <c r="BJ138" s="17" t="s">
        <v>84</v>
      </c>
      <c r="BK138" s="150">
        <f t="shared" si="8"/>
        <v>0</v>
      </c>
      <c r="BL138" s="17" t="s">
        <v>149</v>
      </c>
      <c r="BM138" s="149" t="s">
        <v>448</v>
      </c>
    </row>
    <row r="139" spans="2:65" s="1" customFormat="1" ht="16.05" customHeight="1">
      <c r="B139" s="32"/>
      <c r="C139" s="184" t="s">
        <v>77</v>
      </c>
      <c r="D139" s="184" t="s">
        <v>299</v>
      </c>
      <c r="E139" s="185" t="s">
        <v>2888</v>
      </c>
      <c r="F139" s="186"/>
      <c r="G139" s="187"/>
      <c r="H139" s="188"/>
      <c r="I139" s="197"/>
      <c r="J139" s="190"/>
      <c r="K139" s="191"/>
      <c r="L139" s="192"/>
      <c r="M139" s="193" t="s">
        <v>1</v>
      </c>
      <c r="N139" s="194" t="s">
        <v>42</v>
      </c>
      <c r="P139" s="147">
        <f t="shared" si="0"/>
        <v>0</v>
      </c>
      <c r="Q139" s="147">
        <v>0</v>
      </c>
      <c r="R139" s="147">
        <f t="shared" si="1"/>
        <v>0</v>
      </c>
      <c r="S139" s="147">
        <v>0</v>
      </c>
      <c r="T139" s="148">
        <f t="shared" si="2"/>
        <v>0</v>
      </c>
      <c r="AR139" s="149" t="s">
        <v>211</v>
      </c>
      <c r="AT139" s="149" t="s">
        <v>299</v>
      </c>
      <c r="AU139" s="149" t="s">
        <v>77</v>
      </c>
      <c r="AY139" s="17" t="s">
        <v>190</v>
      </c>
      <c r="BE139" s="150">
        <f t="shared" si="3"/>
        <v>0</v>
      </c>
      <c r="BF139" s="150">
        <f t="shared" si="4"/>
        <v>0</v>
      </c>
      <c r="BG139" s="150">
        <f t="shared" si="5"/>
        <v>0</v>
      </c>
      <c r="BH139" s="150">
        <f t="shared" si="6"/>
        <v>0</v>
      </c>
      <c r="BI139" s="150">
        <f t="shared" si="7"/>
        <v>0</v>
      </c>
      <c r="BJ139" s="17" t="s">
        <v>84</v>
      </c>
      <c r="BK139" s="150">
        <f t="shared" si="8"/>
        <v>0</v>
      </c>
      <c r="BL139" s="17" t="s">
        <v>149</v>
      </c>
      <c r="BM139" s="149" t="s">
        <v>463</v>
      </c>
    </row>
    <row r="140" spans="2:65" s="1" customFormat="1" ht="16.05" customHeight="1">
      <c r="B140" s="32"/>
      <c r="C140" s="184" t="s">
        <v>77</v>
      </c>
      <c r="D140" s="184" t="s">
        <v>299</v>
      </c>
      <c r="E140" s="185" t="s">
        <v>2885</v>
      </c>
      <c r="F140" s="186"/>
      <c r="G140" s="187"/>
      <c r="H140" s="188"/>
      <c r="I140" s="197"/>
      <c r="J140" s="190"/>
      <c r="K140" s="191"/>
      <c r="L140" s="192"/>
      <c r="M140" s="193" t="s">
        <v>1</v>
      </c>
      <c r="N140" s="194" t="s">
        <v>42</v>
      </c>
      <c r="P140" s="147">
        <f t="shared" si="0"/>
        <v>0</v>
      </c>
      <c r="Q140" s="147">
        <v>0</v>
      </c>
      <c r="R140" s="147">
        <f t="shared" si="1"/>
        <v>0</v>
      </c>
      <c r="S140" s="147">
        <v>0</v>
      </c>
      <c r="T140" s="148">
        <f t="shared" si="2"/>
        <v>0</v>
      </c>
      <c r="AR140" s="149" t="s">
        <v>211</v>
      </c>
      <c r="AT140" s="149" t="s">
        <v>299</v>
      </c>
      <c r="AU140" s="149" t="s">
        <v>77</v>
      </c>
      <c r="AY140" s="17" t="s">
        <v>190</v>
      </c>
      <c r="BE140" s="150">
        <f t="shared" si="3"/>
        <v>0</v>
      </c>
      <c r="BF140" s="150">
        <f t="shared" si="4"/>
        <v>0</v>
      </c>
      <c r="BG140" s="150">
        <f t="shared" si="5"/>
        <v>0</v>
      </c>
      <c r="BH140" s="150">
        <f t="shared" si="6"/>
        <v>0</v>
      </c>
      <c r="BI140" s="150">
        <f t="shared" si="7"/>
        <v>0</v>
      </c>
      <c r="BJ140" s="17" t="s">
        <v>84</v>
      </c>
      <c r="BK140" s="150">
        <f t="shared" si="8"/>
        <v>0</v>
      </c>
      <c r="BL140" s="17" t="s">
        <v>149</v>
      </c>
      <c r="BM140" s="149" t="s">
        <v>476</v>
      </c>
    </row>
    <row r="141" spans="2:65" s="1" customFormat="1" ht="16.05" customHeight="1">
      <c r="B141" s="32"/>
      <c r="C141" s="184" t="s">
        <v>77</v>
      </c>
      <c r="D141" s="184" t="s">
        <v>299</v>
      </c>
      <c r="E141" s="185" t="s">
        <v>2889</v>
      </c>
      <c r="F141" s="186"/>
      <c r="G141" s="187"/>
      <c r="H141" s="188"/>
      <c r="I141" s="197"/>
      <c r="J141" s="190"/>
      <c r="K141" s="191"/>
      <c r="L141" s="192"/>
      <c r="M141" s="193" t="s">
        <v>1</v>
      </c>
      <c r="N141" s="194" t="s">
        <v>42</v>
      </c>
      <c r="P141" s="147">
        <f t="shared" si="0"/>
        <v>0</v>
      </c>
      <c r="Q141" s="147">
        <v>0</v>
      </c>
      <c r="R141" s="147">
        <f t="shared" si="1"/>
        <v>0</v>
      </c>
      <c r="S141" s="147">
        <v>0</v>
      </c>
      <c r="T141" s="148">
        <f t="shared" si="2"/>
        <v>0</v>
      </c>
      <c r="AR141" s="149" t="s">
        <v>211</v>
      </c>
      <c r="AT141" s="149" t="s">
        <v>299</v>
      </c>
      <c r="AU141" s="149" t="s">
        <v>77</v>
      </c>
      <c r="AY141" s="17" t="s">
        <v>190</v>
      </c>
      <c r="BE141" s="150">
        <f t="shared" si="3"/>
        <v>0</v>
      </c>
      <c r="BF141" s="150">
        <f t="shared" si="4"/>
        <v>0</v>
      </c>
      <c r="BG141" s="150">
        <f t="shared" si="5"/>
        <v>0</v>
      </c>
      <c r="BH141" s="150">
        <f t="shared" si="6"/>
        <v>0</v>
      </c>
      <c r="BI141" s="150">
        <f t="shared" si="7"/>
        <v>0</v>
      </c>
      <c r="BJ141" s="17" t="s">
        <v>84</v>
      </c>
      <c r="BK141" s="150">
        <f t="shared" si="8"/>
        <v>0</v>
      </c>
      <c r="BL141" s="17" t="s">
        <v>149</v>
      </c>
      <c r="BM141" s="149" t="s">
        <v>485</v>
      </c>
    </row>
    <row r="142" spans="2:65" s="1" customFormat="1" ht="16.05" customHeight="1">
      <c r="B142" s="32"/>
      <c r="C142" s="184" t="s">
        <v>77</v>
      </c>
      <c r="D142" s="184" t="s">
        <v>299</v>
      </c>
      <c r="E142" s="185" t="s">
        <v>2890</v>
      </c>
      <c r="F142" s="186"/>
      <c r="G142" s="187"/>
      <c r="H142" s="188"/>
      <c r="I142" s="197"/>
      <c r="J142" s="190"/>
      <c r="K142" s="191"/>
      <c r="L142" s="192"/>
      <c r="M142" s="193" t="s">
        <v>1</v>
      </c>
      <c r="N142" s="194" t="s">
        <v>42</v>
      </c>
      <c r="P142" s="147">
        <f t="shared" si="0"/>
        <v>0</v>
      </c>
      <c r="Q142" s="147">
        <v>0</v>
      </c>
      <c r="R142" s="147">
        <f t="shared" si="1"/>
        <v>0</v>
      </c>
      <c r="S142" s="147">
        <v>0</v>
      </c>
      <c r="T142" s="148">
        <f t="shared" si="2"/>
        <v>0</v>
      </c>
      <c r="AR142" s="149" t="s">
        <v>211</v>
      </c>
      <c r="AT142" s="149" t="s">
        <v>299</v>
      </c>
      <c r="AU142" s="149" t="s">
        <v>77</v>
      </c>
      <c r="AY142" s="17" t="s">
        <v>190</v>
      </c>
      <c r="BE142" s="150">
        <f t="shared" si="3"/>
        <v>0</v>
      </c>
      <c r="BF142" s="150">
        <f t="shared" si="4"/>
        <v>0</v>
      </c>
      <c r="BG142" s="150">
        <f t="shared" si="5"/>
        <v>0</v>
      </c>
      <c r="BH142" s="150">
        <f t="shared" si="6"/>
        <v>0</v>
      </c>
      <c r="BI142" s="150">
        <f t="shared" si="7"/>
        <v>0</v>
      </c>
      <c r="BJ142" s="17" t="s">
        <v>84</v>
      </c>
      <c r="BK142" s="150">
        <f t="shared" si="8"/>
        <v>0</v>
      </c>
      <c r="BL142" s="17" t="s">
        <v>149</v>
      </c>
      <c r="BM142" s="149" t="s">
        <v>494</v>
      </c>
    </row>
    <row r="143" spans="2:65" s="1" customFormat="1" ht="16.05" customHeight="1">
      <c r="B143" s="32"/>
      <c r="C143" s="184" t="s">
        <v>227</v>
      </c>
      <c r="D143" s="184" t="s">
        <v>299</v>
      </c>
      <c r="E143" s="185" t="s">
        <v>2891</v>
      </c>
      <c r="F143" s="186"/>
      <c r="G143" s="187"/>
      <c r="H143" s="188"/>
      <c r="I143" s="197"/>
      <c r="J143" s="190"/>
      <c r="K143" s="191"/>
      <c r="L143" s="192"/>
      <c r="M143" s="193" t="s">
        <v>1</v>
      </c>
      <c r="N143" s="194" t="s">
        <v>42</v>
      </c>
      <c r="P143" s="147">
        <f t="shared" si="0"/>
        <v>0</v>
      </c>
      <c r="Q143" s="147">
        <v>0</v>
      </c>
      <c r="R143" s="147">
        <f t="shared" si="1"/>
        <v>0</v>
      </c>
      <c r="S143" s="147">
        <v>0</v>
      </c>
      <c r="T143" s="148">
        <f t="shared" si="2"/>
        <v>0</v>
      </c>
      <c r="AR143" s="149" t="s">
        <v>211</v>
      </c>
      <c r="AT143" s="149" t="s">
        <v>299</v>
      </c>
      <c r="AU143" s="149" t="s">
        <v>77</v>
      </c>
      <c r="AY143" s="17" t="s">
        <v>190</v>
      </c>
      <c r="BE143" s="150">
        <f t="shared" si="3"/>
        <v>0</v>
      </c>
      <c r="BF143" s="150">
        <f t="shared" si="4"/>
        <v>0</v>
      </c>
      <c r="BG143" s="150">
        <f t="shared" si="5"/>
        <v>0</v>
      </c>
      <c r="BH143" s="150">
        <f t="shared" si="6"/>
        <v>0</v>
      </c>
      <c r="BI143" s="150">
        <f t="shared" si="7"/>
        <v>0</v>
      </c>
      <c r="BJ143" s="17" t="s">
        <v>84</v>
      </c>
      <c r="BK143" s="150">
        <f t="shared" si="8"/>
        <v>0</v>
      </c>
      <c r="BL143" s="17" t="s">
        <v>149</v>
      </c>
      <c r="BM143" s="149" t="s">
        <v>505</v>
      </c>
    </row>
    <row r="144" spans="2:65" s="1" customFormat="1" ht="16.05" customHeight="1">
      <c r="B144" s="32"/>
      <c r="C144" s="184" t="s">
        <v>303</v>
      </c>
      <c r="D144" s="184" t="s">
        <v>299</v>
      </c>
      <c r="E144" s="185" t="s">
        <v>2892</v>
      </c>
      <c r="F144" s="186"/>
      <c r="G144" s="187"/>
      <c r="H144" s="188"/>
      <c r="I144" s="197"/>
      <c r="J144" s="190"/>
      <c r="K144" s="191"/>
      <c r="L144" s="192"/>
      <c r="M144" s="193" t="s">
        <v>1</v>
      </c>
      <c r="N144" s="194" t="s">
        <v>42</v>
      </c>
      <c r="P144" s="147">
        <f t="shared" si="0"/>
        <v>0</v>
      </c>
      <c r="Q144" s="147">
        <v>0</v>
      </c>
      <c r="R144" s="147">
        <f t="shared" si="1"/>
        <v>0</v>
      </c>
      <c r="S144" s="147">
        <v>0</v>
      </c>
      <c r="T144" s="148">
        <f t="shared" si="2"/>
        <v>0</v>
      </c>
      <c r="AR144" s="149" t="s">
        <v>211</v>
      </c>
      <c r="AT144" s="149" t="s">
        <v>299</v>
      </c>
      <c r="AU144" s="149" t="s">
        <v>77</v>
      </c>
      <c r="AY144" s="17" t="s">
        <v>190</v>
      </c>
      <c r="BE144" s="150">
        <f t="shared" si="3"/>
        <v>0</v>
      </c>
      <c r="BF144" s="150">
        <f t="shared" si="4"/>
        <v>0</v>
      </c>
      <c r="BG144" s="150">
        <f t="shared" si="5"/>
        <v>0</v>
      </c>
      <c r="BH144" s="150">
        <f t="shared" si="6"/>
        <v>0</v>
      </c>
      <c r="BI144" s="150">
        <f t="shared" si="7"/>
        <v>0</v>
      </c>
      <c r="BJ144" s="17" t="s">
        <v>84</v>
      </c>
      <c r="BK144" s="150">
        <f t="shared" si="8"/>
        <v>0</v>
      </c>
      <c r="BL144" s="17" t="s">
        <v>149</v>
      </c>
      <c r="BM144" s="149" t="s">
        <v>517</v>
      </c>
    </row>
    <row r="145" spans="2:65" s="1" customFormat="1" ht="16.05" customHeight="1">
      <c r="B145" s="32"/>
      <c r="C145" s="184" t="s">
        <v>308</v>
      </c>
      <c r="D145" s="184" t="s">
        <v>299</v>
      </c>
      <c r="E145" s="185" t="s">
        <v>2893</v>
      </c>
      <c r="F145" s="186"/>
      <c r="G145" s="187"/>
      <c r="H145" s="188"/>
      <c r="I145" s="197"/>
      <c r="J145" s="190"/>
      <c r="K145" s="191"/>
      <c r="L145" s="192"/>
      <c r="M145" s="193" t="s">
        <v>1</v>
      </c>
      <c r="N145" s="194" t="s">
        <v>42</v>
      </c>
      <c r="P145" s="147">
        <f t="shared" si="0"/>
        <v>0</v>
      </c>
      <c r="Q145" s="147">
        <v>0</v>
      </c>
      <c r="R145" s="147">
        <f t="shared" si="1"/>
        <v>0</v>
      </c>
      <c r="S145" s="147">
        <v>0</v>
      </c>
      <c r="T145" s="148">
        <f t="shared" si="2"/>
        <v>0</v>
      </c>
      <c r="AR145" s="149" t="s">
        <v>211</v>
      </c>
      <c r="AT145" s="149" t="s">
        <v>299</v>
      </c>
      <c r="AU145" s="149" t="s">
        <v>77</v>
      </c>
      <c r="AY145" s="17" t="s">
        <v>190</v>
      </c>
      <c r="BE145" s="150">
        <f t="shared" si="3"/>
        <v>0</v>
      </c>
      <c r="BF145" s="150">
        <f t="shared" si="4"/>
        <v>0</v>
      </c>
      <c r="BG145" s="150">
        <f t="shared" si="5"/>
        <v>0</v>
      </c>
      <c r="BH145" s="150">
        <f t="shared" si="6"/>
        <v>0</v>
      </c>
      <c r="BI145" s="150">
        <f t="shared" si="7"/>
        <v>0</v>
      </c>
      <c r="BJ145" s="17" t="s">
        <v>84</v>
      </c>
      <c r="BK145" s="150">
        <f t="shared" si="8"/>
        <v>0</v>
      </c>
      <c r="BL145" s="17" t="s">
        <v>149</v>
      </c>
      <c r="BM145" s="149" t="s">
        <v>530</v>
      </c>
    </row>
    <row r="146" spans="2:65" s="1" customFormat="1" ht="16.05" customHeight="1">
      <c r="B146" s="32"/>
      <c r="C146" s="184" t="s">
        <v>315</v>
      </c>
      <c r="D146" s="184" t="s">
        <v>299</v>
      </c>
      <c r="E146" s="185" t="s">
        <v>2894</v>
      </c>
      <c r="F146" s="186"/>
      <c r="G146" s="187"/>
      <c r="H146" s="188"/>
      <c r="I146" s="197"/>
      <c r="J146" s="190"/>
      <c r="K146" s="191"/>
      <c r="L146" s="192"/>
      <c r="M146" s="193" t="s">
        <v>1</v>
      </c>
      <c r="N146" s="194" t="s">
        <v>42</v>
      </c>
      <c r="P146" s="147">
        <f t="shared" si="0"/>
        <v>0</v>
      </c>
      <c r="Q146" s="147">
        <v>0</v>
      </c>
      <c r="R146" s="147">
        <f t="shared" si="1"/>
        <v>0</v>
      </c>
      <c r="S146" s="147">
        <v>0</v>
      </c>
      <c r="T146" s="148">
        <f t="shared" si="2"/>
        <v>0</v>
      </c>
      <c r="AR146" s="149" t="s">
        <v>211</v>
      </c>
      <c r="AT146" s="149" t="s">
        <v>299</v>
      </c>
      <c r="AU146" s="149" t="s">
        <v>77</v>
      </c>
      <c r="AY146" s="17" t="s">
        <v>190</v>
      </c>
      <c r="BE146" s="150">
        <f t="shared" si="3"/>
        <v>0</v>
      </c>
      <c r="BF146" s="150">
        <f t="shared" si="4"/>
        <v>0</v>
      </c>
      <c r="BG146" s="150">
        <f t="shared" si="5"/>
        <v>0</v>
      </c>
      <c r="BH146" s="150">
        <f t="shared" si="6"/>
        <v>0</v>
      </c>
      <c r="BI146" s="150">
        <f t="shared" si="7"/>
        <v>0</v>
      </c>
      <c r="BJ146" s="17" t="s">
        <v>84</v>
      </c>
      <c r="BK146" s="150">
        <f t="shared" si="8"/>
        <v>0</v>
      </c>
      <c r="BL146" s="17" t="s">
        <v>149</v>
      </c>
      <c r="BM146" s="149" t="s">
        <v>540</v>
      </c>
    </row>
    <row r="147" spans="2:65" s="1" customFormat="1" ht="16.05" customHeight="1">
      <c r="B147" s="32"/>
      <c r="C147" s="184" t="s">
        <v>77</v>
      </c>
      <c r="D147" s="184" t="s">
        <v>299</v>
      </c>
      <c r="E147" s="185" t="s">
        <v>2895</v>
      </c>
      <c r="F147" s="186"/>
      <c r="G147" s="187"/>
      <c r="H147" s="188"/>
      <c r="I147" s="197"/>
      <c r="J147" s="190"/>
      <c r="K147" s="191"/>
      <c r="L147" s="192"/>
      <c r="M147" s="193" t="s">
        <v>1</v>
      </c>
      <c r="N147" s="194" t="s">
        <v>42</v>
      </c>
      <c r="P147" s="147">
        <f t="shared" si="0"/>
        <v>0</v>
      </c>
      <c r="Q147" s="147">
        <v>0</v>
      </c>
      <c r="R147" s="147">
        <f t="shared" si="1"/>
        <v>0</v>
      </c>
      <c r="S147" s="147">
        <v>0</v>
      </c>
      <c r="T147" s="148">
        <f t="shared" si="2"/>
        <v>0</v>
      </c>
      <c r="AR147" s="149" t="s">
        <v>211</v>
      </c>
      <c r="AT147" s="149" t="s">
        <v>299</v>
      </c>
      <c r="AU147" s="149" t="s">
        <v>77</v>
      </c>
      <c r="AY147" s="17" t="s">
        <v>190</v>
      </c>
      <c r="BE147" s="150">
        <f t="shared" si="3"/>
        <v>0</v>
      </c>
      <c r="BF147" s="150">
        <f t="shared" si="4"/>
        <v>0</v>
      </c>
      <c r="BG147" s="150">
        <f t="shared" si="5"/>
        <v>0</v>
      </c>
      <c r="BH147" s="150">
        <f t="shared" si="6"/>
        <v>0</v>
      </c>
      <c r="BI147" s="150">
        <f t="shared" si="7"/>
        <v>0</v>
      </c>
      <c r="BJ147" s="17" t="s">
        <v>84</v>
      </c>
      <c r="BK147" s="150">
        <f t="shared" si="8"/>
        <v>0</v>
      </c>
      <c r="BL147" s="17" t="s">
        <v>149</v>
      </c>
      <c r="BM147" s="149" t="s">
        <v>551</v>
      </c>
    </row>
    <row r="148" spans="2:65" s="1" customFormat="1" ht="16.05" customHeight="1">
      <c r="B148" s="32"/>
      <c r="C148" s="184" t="s">
        <v>320</v>
      </c>
      <c r="D148" s="184" t="s">
        <v>299</v>
      </c>
      <c r="E148" s="185" t="s">
        <v>2896</v>
      </c>
      <c r="F148" s="186"/>
      <c r="G148" s="187"/>
      <c r="H148" s="188"/>
      <c r="I148" s="197"/>
      <c r="J148" s="190"/>
      <c r="K148" s="191"/>
      <c r="L148" s="192"/>
      <c r="M148" s="193" t="s">
        <v>1</v>
      </c>
      <c r="N148" s="194" t="s">
        <v>42</v>
      </c>
      <c r="P148" s="147">
        <f t="shared" si="0"/>
        <v>0</v>
      </c>
      <c r="Q148" s="147">
        <v>0</v>
      </c>
      <c r="R148" s="147">
        <f t="shared" si="1"/>
        <v>0</v>
      </c>
      <c r="S148" s="147">
        <v>0</v>
      </c>
      <c r="T148" s="148">
        <f t="shared" si="2"/>
        <v>0</v>
      </c>
      <c r="AR148" s="149" t="s">
        <v>211</v>
      </c>
      <c r="AT148" s="149" t="s">
        <v>299</v>
      </c>
      <c r="AU148" s="149" t="s">
        <v>77</v>
      </c>
      <c r="AY148" s="17" t="s">
        <v>190</v>
      </c>
      <c r="BE148" s="150">
        <f t="shared" si="3"/>
        <v>0</v>
      </c>
      <c r="BF148" s="150">
        <f t="shared" si="4"/>
        <v>0</v>
      </c>
      <c r="BG148" s="150">
        <f t="shared" si="5"/>
        <v>0</v>
      </c>
      <c r="BH148" s="150">
        <f t="shared" si="6"/>
        <v>0</v>
      </c>
      <c r="BI148" s="150">
        <f t="shared" si="7"/>
        <v>0</v>
      </c>
      <c r="BJ148" s="17" t="s">
        <v>84</v>
      </c>
      <c r="BK148" s="150">
        <f t="shared" si="8"/>
        <v>0</v>
      </c>
      <c r="BL148" s="17" t="s">
        <v>149</v>
      </c>
      <c r="BM148" s="149" t="s">
        <v>561</v>
      </c>
    </row>
    <row r="149" spans="2:65" s="1" customFormat="1" ht="16.05" customHeight="1">
      <c r="B149" s="32"/>
      <c r="C149" s="184" t="s">
        <v>77</v>
      </c>
      <c r="D149" s="184" t="s">
        <v>299</v>
      </c>
      <c r="E149" s="185" t="s">
        <v>2897</v>
      </c>
      <c r="F149" s="186"/>
      <c r="G149" s="187"/>
      <c r="H149" s="188"/>
      <c r="I149" s="197"/>
      <c r="J149" s="190"/>
      <c r="K149" s="191"/>
      <c r="L149" s="192"/>
      <c r="M149" s="193" t="s">
        <v>1</v>
      </c>
      <c r="N149" s="194" t="s">
        <v>42</v>
      </c>
      <c r="P149" s="147">
        <f t="shared" si="0"/>
        <v>0</v>
      </c>
      <c r="Q149" s="147">
        <v>0</v>
      </c>
      <c r="R149" s="147">
        <f t="shared" si="1"/>
        <v>0</v>
      </c>
      <c r="S149" s="147">
        <v>0</v>
      </c>
      <c r="T149" s="148">
        <f t="shared" si="2"/>
        <v>0</v>
      </c>
      <c r="AR149" s="149" t="s">
        <v>211</v>
      </c>
      <c r="AT149" s="149" t="s">
        <v>299</v>
      </c>
      <c r="AU149" s="149" t="s">
        <v>77</v>
      </c>
      <c r="AY149" s="17" t="s">
        <v>190</v>
      </c>
      <c r="BE149" s="150">
        <f t="shared" si="3"/>
        <v>0</v>
      </c>
      <c r="BF149" s="150">
        <f t="shared" si="4"/>
        <v>0</v>
      </c>
      <c r="BG149" s="150">
        <f t="shared" si="5"/>
        <v>0</v>
      </c>
      <c r="BH149" s="150">
        <f t="shared" si="6"/>
        <v>0</v>
      </c>
      <c r="BI149" s="150">
        <f t="shared" si="7"/>
        <v>0</v>
      </c>
      <c r="BJ149" s="17" t="s">
        <v>84</v>
      </c>
      <c r="BK149" s="150">
        <f t="shared" si="8"/>
        <v>0</v>
      </c>
      <c r="BL149" s="17" t="s">
        <v>149</v>
      </c>
      <c r="BM149" s="149" t="s">
        <v>571</v>
      </c>
    </row>
    <row r="150" spans="2:65" s="1" customFormat="1" ht="16.05" customHeight="1">
      <c r="B150" s="32"/>
      <c r="C150" s="184" t="s">
        <v>326</v>
      </c>
      <c r="D150" s="184" t="s">
        <v>299</v>
      </c>
      <c r="E150" s="185" t="s">
        <v>2898</v>
      </c>
      <c r="F150" s="186"/>
      <c r="G150" s="187"/>
      <c r="H150" s="188"/>
      <c r="I150" s="197"/>
      <c r="J150" s="190"/>
      <c r="K150" s="191"/>
      <c r="L150" s="192"/>
      <c r="M150" s="193" t="s">
        <v>1</v>
      </c>
      <c r="N150" s="194" t="s">
        <v>42</v>
      </c>
      <c r="P150" s="147">
        <f t="shared" si="0"/>
        <v>0</v>
      </c>
      <c r="Q150" s="147">
        <v>0</v>
      </c>
      <c r="R150" s="147">
        <f t="shared" si="1"/>
        <v>0</v>
      </c>
      <c r="S150" s="147">
        <v>0</v>
      </c>
      <c r="T150" s="148">
        <f t="shared" si="2"/>
        <v>0</v>
      </c>
      <c r="AR150" s="149" t="s">
        <v>211</v>
      </c>
      <c r="AT150" s="149" t="s">
        <v>299</v>
      </c>
      <c r="AU150" s="149" t="s">
        <v>77</v>
      </c>
      <c r="AY150" s="17" t="s">
        <v>190</v>
      </c>
      <c r="BE150" s="150">
        <f t="shared" si="3"/>
        <v>0</v>
      </c>
      <c r="BF150" s="150">
        <f t="shared" si="4"/>
        <v>0</v>
      </c>
      <c r="BG150" s="150">
        <f t="shared" si="5"/>
        <v>0</v>
      </c>
      <c r="BH150" s="150">
        <f t="shared" si="6"/>
        <v>0</v>
      </c>
      <c r="BI150" s="150">
        <f t="shared" si="7"/>
        <v>0</v>
      </c>
      <c r="BJ150" s="17" t="s">
        <v>84</v>
      </c>
      <c r="BK150" s="150">
        <f t="shared" si="8"/>
        <v>0</v>
      </c>
      <c r="BL150" s="17" t="s">
        <v>149</v>
      </c>
      <c r="BM150" s="149" t="s">
        <v>582</v>
      </c>
    </row>
    <row r="151" spans="2:65" s="1" customFormat="1" ht="16.05" customHeight="1">
      <c r="B151" s="32"/>
      <c r="C151" s="184" t="s">
        <v>8</v>
      </c>
      <c r="D151" s="184" t="s">
        <v>299</v>
      </c>
      <c r="E151" s="185" t="s">
        <v>2899</v>
      </c>
      <c r="F151" s="186"/>
      <c r="G151" s="187"/>
      <c r="H151" s="188"/>
      <c r="I151" s="197"/>
      <c r="J151" s="190"/>
      <c r="K151" s="191"/>
      <c r="L151" s="192"/>
      <c r="M151" s="193" t="s">
        <v>1</v>
      </c>
      <c r="N151" s="194" t="s">
        <v>42</v>
      </c>
      <c r="P151" s="147">
        <f t="shared" si="0"/>
        <v>0</v>
      </c>
      <c r="Q151" s="147">
        <v>0</v>
      </c>
      <c r="R151" s="147">
        <f t="shared" si="1"/>
        <v>0</v>
      </c>
      <c r="S151" s="147">
        <v>0</v>
      </c>
      <c r="T151" s="148">
        <f t="shared" si="2"/>
        <v>0</v>
      </c>
      <c r="AR151" s="149" t="s">
        <v>211</v>
      </c>
      <c r="AT151" s="149" t="s">
        <v>299</v>
      </c>
      <c r="AU151" s="149" t="s">
        <v>77</v>
      </c>
      <c r="AY151" s="17" t="s">
        <v>190</v>
      </c>
      <c r="BE151" s="150">
        <f t="shared" si="3"/>
        <v>0</v>
      </c>
      <c r="BF151" s="150">
        <f t="shared" si="4"/>
        <v>0</v>
      </c>
      <c r="BG151" s="150">
        <f t="shared" si="5"/>
        <v>0</v>
      </c>
      <c r="BH151" s="150">
        <f t="shared" si="6"/>
        <v>0</v>
      </c>
      <c r="BI151" s="150">
        <f t="shared" si="7"/>
        <v>0</v>
      </c>
      <c r="BJ151" s="17" t="s">
        <v>84</v>
      </c>
      <c r="BK151" s="150">
        <f t="shared" si="8"/>
        <v>0</v>
      </c>
      <c r="BL151" s="17" t="s">
        <v>149</v>
      </c>
      <c r="BM151" s="149" t="s">
        <v>593</v>
      </c>
    </row>
    <row r="152" spans="2:65" s="1" customFormat="1" ht="16.05" customHeight="1">
      <c r="B152" s="32"/>
      <c r="C152" s="184" t="s">
        <v>77</v>
      </c>
      <c r="D152" s="184" t="s">
        <v>299</v>
      </c>
      <c r="E152" s="185" t="s">
        <v>2900</v>
      </c>
      <c r="F152" s="186"/>
      <c r="G152" s="187"/>
      <c r="H152" s="188"/>
      <c r="I152" s="197"/>
      <c r="J152" s="190"/>
      <c r="K152" s="191"/>
      <c r="L152" s="192"/>
      <c r="M152" s="193" t="s">
        <v>1</v>
      </c>
      <c r="N152" s="194" t="s">
        <v>42</v>
      </c>
      <c r="P152" s="147">
        <f t="shared" si="0"/>
        <v>0</v>
      </c>
      <c r="Q152" s="147">
        <v>0</v>
      </c>
      <c r="R152" s="147">
        <f t="shared" si="1"/>
        <v>0</v>
      </c>
      <c r="S152" s="147">
        <v>0</v>
      </c>
      <c r="T152" s="148">
        <f t="shared" si="2"/>
        <v>0</v>
      </c>
      <c r="AR152" s="149" t="s">
        <v>211</v>
      </c>
      <c r="AT152" s="149" t="s">
        <v>299</v>
      </c>
      <c r="AU152" s="149" t="s">
        <v>77</v>
      </c>
      <c r="AY152" s="17" t="s">
        <v>190</v>
      </c>
      <c r="BE152" s="150">
        <f t="shared" si="3"/>
        <v>0</v>
      </c>
      <c r="BF152" s="150">
        <f t="shared" si="4"/>
        <v>0</v>
      </c>
      <c r="BG152" s="150">
        <f t="shared" si="5"/>
        <v>0</v>
      </c>
      <c r="BH152" s="150">
        <f t="shared" si="6"/>
        <v>0</v>
      </c>
      <c r="BI152" s="150">
        <f t="shared" si="7"/>
        <v>0</v>
      </c>
      <c r="BJ152" s="17" t="s">
        <v>84</v>
      </c>
      <c r="BK152" s="150">
        <f t="shared" si="8"/>
        <v>0</v>
      </c>
      <c r="BL152" s="17" t="s">
        <v>149</v>
      </c>
      <c r="BM152" s="149" t="s">
        <v>602</v>
      </c>
    </row>
    <row r="153" spans="2:65" s="1" customFormat="1" ht="16.05" customHeight="1">
      <c r="B153" s="32"/>
      <c r="C153" s="184" t="s">
        <v>311</v>
      </c>
      <c r="D153" s="184" t="s">
        <v>299</v>
      </c>
      <c r="E153" s="185" t="s">
        <v>2901</v>
      </c>
      <c r="F153" s="186"/>
      <c r="G153" s="187"/>
      <c r="H153" s="188"/>
      <c r="I153" s="197"/>
      <c r="J153" s="190"/>
      <c r="K153" s="191"/>
      <c r="L153" s="192"/>
      <c r="M153" s="193" t="s">
        <v>1</v>
      </c>
      <c r="N153" s="194" t="s">
        <v>42</v>
      </c>
      <c r="P153" s="147">
        <f t="shared" ref="P153:P177" si="9">O153*H153</f>
        <v>0</v>
      </c>
      <c r="Q153" s="147">
        <v>0</v>
      </c>
      <c r="R153" s="147">
        <f t="shared" ref="R153:R177" si="10">Q153*H153</f>
        <v>0</v>
      </c>
      <c r="S153" s="147">
        <v>0</v>
      </c>
      <c r="T153" s="148">
        <f t="shared" ref="T153:T177" si="11">S153*H153</f>
        <v>0</v>
      </c>
      <c r="AR153" s="149" t="s">
        <v>211</v>
      </c>
      <c r="AT153" s="149" t="s">
        <v>299</v>
      </c>
      <c r="AU153" s="149" t="s">
        <v>77</v>
      </c>
      <c r="AY153" s="17" t="s">
        <v>190</v>
      </c>
      <c r="BE153" s="150">
        <f t="shared" ref="BE153:BE177" si="12">IF(N153="základní",J153,0)</f>
        <v>0</v>
      </c>
      <c r="BF153" s="150">
        <f t="shared" ref="BF153:BF177" si="13">IF(N153="snížená",J153,0)</f>
        <v>0</v>
      </c>
      <c r="BG153" s="150">
        <f t="shared" ref="BG153:BG177" si="14">IF(N153="zákl. přenesená",J153,0)</f>
        <v>0</v>
      </c>
      <c r="BH153" s="150">
        <f t="shared" ref="BH153:BH177" si="15">IF(N153="sníž. přenesená",J153,0)</f>
        <v>0</v>
      </c>
      <c r="BI153" s="150">
        <f t="shared" ref="BI153:BI177" si="16">IF(N153="nulová",J153,0)</f>
        <v>0</v>
      </c>
      <c r="BJ153" s="17" t="s">
        <v>84</v>
      </c>
      <c r="BK153" s="150">
        <f t="shared" ref="BK153:BK177" si="17">ROUND(I153*H153,2)</f>
        <v>0</v>
      </c>
      <c r="BL153" s="17" t="s">
        <v>149</v>
      </c>
      <c r="BM153" s="149" t="s">
        <v>612</v>
      </c>
    </row>
    <row r="154" spans="2:65" s="1" customFormat="1" ht="16.05" customHeight="1">
      <c r="B154" s="32"/>
      <c r="C154" s="184" t="s">
        <v>339</v>
      </c>
      <c r="D154" s="184" t="s">
        <v>299</v>
      </c>
      <c r="E154" s="185" t="s">
        <v>2902</v>
      </c>
      <c r="F154" s="186"/>
      <c r="G154" s="187"/>
      <c r="H154" s="188"/>
      <c r="I154" s="197"/>
      <c r="J154" s="190"/>
      <c r="K154" s="191"/>
      <c r="L154" s="192"/>
      <c r="M154" s="193" t="s">
        <v>1</v>
      </c>
      <c r="N154" s="194" t="s">
        <v>42</v>
      </c>
      <c r="P154" s="147">
        <f t="shared" si="9"/>
        <v>0</v>
      </c>
      <c r="Q154" s="147">
        <v>0</v>
      </c>
      <c r="R154" s="147">
        <f t="shared" si="10"/>
        <v>0</v>
      </c>
      <c r="S154" s="147">
        <v>0</v>
      </c>
      <c r="T154" s="148">
        <f t="shared" si="11"/>
        <v>0</v>
      </c>
      <c r="AR154" s="149" t="s">
        <v>211</v>
      </c>
      <c r="AT154" s="149" t="s">
        <v>299</v>
      </c>
      <c r="AU154" s="149" t="s">
        <v>77</v>
      </c>
      <c r="AY154" s="17" t="s">
        <v>190</v>
      </c>
      <c r="BE154" s="150">
        <f t="shared" si="12"/>
        <v>0</v>
      </c>
      <c r="BF154" s="150">
        <f t="shared" si="13"/>
        <v>0</v>
      </c>
      <c r="BG154" s="150">
        <f t="shared" si="14"/>
        <v>0</v>
      </c>
      <c r="BH154" s="150">
        <f t="shared" si="15"/>
        <v>0</v>
      </c>
      <c r="BI154" s="150">
        <f t="shared" si="16"/>
        <v>0</v>
      </c>
      <c r="BJ154" s="17" t="s">
        <v>84</v>
      </c>
      <c r="BK154" s="150">
        <f t="shared" si="17"/>
        <v>0</v>
      </c>
      <c r="BL154" s="17" t="s">
        <v>149</v>
      </c>
      <c r="BM154" s="149" t="s">
        <v>620</v>
      </c>
    </row>
    <row r="155" spans="2:65" s="1" customFormat="1" ht="16.05" customHeight="1">
      <c r="B155" s="32"/>
      <c r="C155" s="184" t="s">
        <v>344</v>
      </c>
      <c r="D155" s="184" t="s">
        <v>299</v>
      </c>
      <c r="E155" s="185" t="s">
        <v>2903</v>
      </c>
      <c r="F155" s="186"/>
      <c r="G155" s="187"/>
      <c r="H155" s="188"/>
      <c r="I155" s="197"/>
      <c r="J155" s="190"/>
      <c r="K155" s="191"/>
      <c r="L155" s="192"/>
      <c r="M155" s="193" t="s">
        <v>1</v>
      </c>
      <c r="N155" s="194" t="s">
        <v>42</v>
      </c>
      <c r="P155" s="147">
        <f t="shared" si="9"/>
        <v>0</v>
      </c>
      <c r="Q155" s="147">
        <v>0</v>
      </c>
      <c r="R155" s="147">
        <f t="shared" si="10"/>
        <v>0</v>
      </c>
      <c r="S155" s="147">
        <v>0</v>
      </c>
      <c r="T155" s="148">
        <f t="shared" si="11"/>
        <v>0</v>
      </c>
      <c r="AR155" s="149" t="s">
        <v>211</v>
      </c>
      <c r="AT155" s="149" t="s">
        <v>299</v>
      </c>
      <c r="AU155" s="149" t="s">
        <v>77</v>
      </c>
      <c r="AY155" s="17" t="s">
        <v>190</v>
      </c>
      <c r="BE155" s="150">
        <f t="shared" si="12"/>
        <v>0</v>
      </c>
      <c r="BF155" s="150">
        <f t="shared" si="13"/>
        <v>0</v>
      </c>
      <c r="BG155" s="150">
        <f t="shared" si="14"/>
        <v>0</v>
      </c>
      <c r="BH155" s="150">
        <f t="shared" si="15"/>
        <v>0</v>
      </c>
      <c r="BI155" s="150">
        <f t="shared" si="16"/>
        <v>0</v>
      </c>
      <c r="BJ155" s="17" t="s">
        <v>84</v>
      </c>
      <c r="BK155" s="150">
        <f t="shared" si="17"/>
        <v>0</v>
      </c>
      <c r="BL155" s="17" t="s">
        <v>149</v>
      </c>
      <c r="BM155" s="149" t="s">
        <v>629</v>
      </c>
    </row>
    <row r="156" spans="2:65" s="1" customFormat="1" ht="16.05" customHeight="1">
      <c r="B156" s="32"/>
      <c r="C156" s="184" t="s">
        <v>348</v>
      </c>
      <c r="D156" s="184" t="s">
        <v>299</v>
      </c>
      <c r="E156" s="185" t="s">
        <v>2904</v>
      </c>
      <c r="F156" s="186"/>
      <c r="G156" s="187"/>
      <c r="H156" s="188"/>
      <c r="I156" s="197"/>
      <c r="J156" s="190"/>
      <c r="K156" s="191"/>
      <c r="L156" s="192"/>
      <c r="M156" s="193" t="s">
        <v>1</v>
      </c>
      <c r="N156" s="194" t="s">
        <v>42</v>
      </c>
      <c r="P156" s="147">
        <f t="shared" si="9"/>
        <v>0</v>
      </c>
      <c r="Q156" s="147">
        <v>0</v>
      </c>
      <c r="R156" s="147">
        <f t="shared" si="10"/>
        <v>0</v>
      </c>
      <c r="S156" s="147">
        <v>0</v>
      </c>
      <c r="T156" s="148">
        <f t="shared" si="11"/>
        <v>0</v>
      </c>
      <c r="AR156" s="149" t="s">
        <v>211</v>
      </c>
      <c r="AT156" s="149" t="s">
        <v>299</v>
      </c>
      <c r="AU156" s="149" t="s">
        <v>77</v>
      </c>
      <c r="AY156" s="17" t="s">
        <v>190</v>
      </c>
      <c r="BE156" s="150">
        <f t="shared" si="12"/>
        <v>0</v>
      </c>
      <c r="BF156" s="150">
        <f t="shared" si="13"/>
        <v>0</v>
      </c>
      <c r="BG156" s="150">
        <f t="shared" si="14"/>
        <v>0</v>
      </c>
      <c r="BH156" s="150">
        <f t="shared" si="15"/>
        <v>0</v>
      </c>
      <c r="BI156" s="150">
        <f t="shared" si="16"/>
        <v>0</v>
      </c>
      <c r="BJ156" s="17" t="s">
        <v>84</v>
      </c>
      <c r="BK156" s="150">
        <f t="shared" si="17"/>
        <v>0</v>
      </c>
      <c r="BL156" s="17" t="s">
        <v>149</v>
      </c>
      <c r="BM156" s="149" t="s">
        <v>639</v>
      </c>
    </row>
    <row r="157" spans="2:65" s="1" customFormat="1" ht="16.05" customHeight="1">
      <c r="B157" s="32"/>
      <c r="C157" s="184" t="s">
        <v>359</v>
      </c>
      <c r="D157" s="184" t="s">
        <v>299</v>
      </c>
      <c r="E157" s="185" t="s">
        <v>2905</v>
      </c>
      <c r="F157" s="186"/>
      <c r="G157" s="187"/>
      <c r="H157" s="188"/>
      <c r="I157" s="197"/>
      <c r="J157" s="190"/>
      <c r="K157" s="191"/>
      <c r="L157" s="192"/>
      <c r="M157" s="193" t="s">
        <v>1</v>
      </c>
      <c r="N157" s="194" t="s">
        <v>42</v>
      </c>
      <c r="P157" s="147">
        <f t="shared" si="9"/>
        <v>0</v>
      </c>
      <c r="Q157" s="147">
        <v>0</v>
      </c>
      <c r="R157" s="147">
        <f t="shared" si="10"/>
        <v>0</v>
      </c>
      <c r="S157" s="147">
        <v>0</v>
      </c>
      <c r="T157" s="148">
        <f t="shared" si="11"/>
        <v>0</v>
      </c>
      <c r="AR157" s="149" t="s">
        <v>211</v>
      </c>
      <c r="AT157" s="149" t="s">
        <v>299</v>
      </c>
      <c r="AU157" s="149" t="s">
        <v>77</v>
      </c>
      <c r="AY157" s="17" t="s">
        <v>190</v>
      </c>
      <c r="BE157" s="150">
        <f t="shared" si="12"/>
        <v>0</v>
      </c>
      <c r="BF157" s="150">
        <f t="shared" si="13"/>
        <v>0</v>
      </c>
      <c r="BG157" s="150">
        <f t="shared" si="14"/>
        <v>0</v>
      </c>
      <c r="BH157" s="150">
        <f t="shared" si="15"/>
        <v>0</v>
      </c>
      <c r="BI157" s="150">
        <f t="shared" si="16"/>
        <v>0</v>
      </c>
      <c r="BJ157" s="17" t="s">
        <v>84</v>
      </c>
      <c r="BK157" s="150">
        <f t="shared" si="17"/>
        <v>0</v>
      </c>
      <c r="BL157" s="17" t="s">
        <v>149</v>
      </c>
      <c r="BM157" s="149" t="s">
        <v>1047</v>
      </c>
    </row>
    <row r="158" spans="2:65" s="1" customFormat="1" ht="16.05" customHeight="1">
      <c r="B158" s="32"/>
      <c r="C158" s="184" t="s">
        <v>7</v>
      </c>
      <c r="D158" s="184" t="s">
        <v>299</v>
      </c>
      <c r="E158" s="185" t="s">
        <v>2906</v>
      </c>
      <c r="F158" s="186"/>
      <c r="G158" s="187"/>
      <c r="H158" s="188"/>
      <c r="I158" s="197"/>
      <c r="J158" s="190"/>
      <c r="K158" s="191"/>
      <c r="L158" s="192"/>
      <c r="M158" s="193" t="s">
        <v>1</v>
      </c>
      <c r="N158" s="194" t="s">
        <v>42</v>
      </c>
      <c r="P158" s="147">
        <f t="shared" si="9"/>
        <v>0</v>
      </c>
      <c r="Q158" s="147">
        <v>0</v>
      </c>
      <c r="R158" s="147">
        <f t="shared" si="10"/>
        <v>0</v>
      </c>
      <c r="S158" s="147">
        <v>0</v>
      </c>
      <c r="T158" s="148">
        <f t="shared" si="11"/>
        <v>0</v>
      </c>
      <c r="AR158" s="149" t="s">
        <v>211</v>
      </c>
      <c r="AT158" s="149" t="s">
        <v>299</v>
      </c>
      <c r="AU158" s="149" t="s">
        <v>77</v>
      </c>
      <c r="AY158" s="17" t="s">
        <v>190</v>
      </c>
      <c r="BE158" s="150">
        <f t="shared" si="12"/>
        <v>0</v>
      </c>
      <c r="BF158" s="150">
        <f t="shared" si="13"/>
        <v>0</v>
      </c>
      <c r="BG158" s="150">
        <f t="shared" si="14"/>
        <v>0</v>
      </c>
      <c r="BH158" s="150">
        <f t="shared" si="15"/>
        <v>0</v>
      </c>
      <c r="BI158" s="150">
        <f t="shared" si="16"/>
        <v>0</v>
      </c>
      <c r="BJ158" s="17" t="s">
        <v>84</v>
      </c>
      <c r="BK158" s="150">
        <f t="shared" si="17"/>
        <v>0</v>
      </c>
      <c r="BL158" s="17" t="s">
        <v>149</v>
      </c>
      <c r="BM158" s="149" t="s">
        <v>1062</v>
      </c>
    </row>
    <row r="159" spans="2:65" s="1" customFormat="1" ht="16.05" customHeight="1">
      <c r="B159" s="32"/>
      <c r="C159" s="184" t="s">
        <v>77</v>
      </c>
      <c r="D159" s="184" t="s">
        <v>299</v>
      </c>
      <c r="E159" s="185" t="s">
        <v>2907</v>
      </c>
      <c r="F159" s="186"/>
      <c r="G159" s="187"/>
      <c r="H159" s="188"/>
      <c r="I159" s="197"/>
      <c r="J159" s="190"/>
      <c r="K159" s="191"/>
      <c r="L159" s="192"/>
      <c r="M159" s="193" t="s">
        <v>1</v>
      </c>
      <c r="N159" s="194" t="s">
        <v>42</v>
      </c>
      <c r="P159" s="147">
        <f t="shared" si="9"/>
        <v>0</v>
      </c>
      <c r="Q159" s="147">
        <v>0</v>
      </c>
      <c r="R159" s="147">
        <f t="shared" si="10"/>
        <v>0</v>
      </c>
      <c r="S159" s="147">
        <v>0</v>
      </c>
      <c r="T159" s="148">
        <f t="shared" si="11"/>
        <v>0</v>
      </c>
      <c r="AR159" s="149" t="s">
        <v>211</v>
      </c>
      <c r="AT159" s="149" t="s">
        <v>299</v>
      </c>
      <c r="AU159" s="149" t="s">
        <v>77</v>
      </c>
      <c r="AY159" s="17" t="s">
        <v>190</v>
      </c>
      <c r="BE159" s="150">
        <f t="shared" si="12"/>
        <v>0</v>
      </c>
      <c r="BF159" s="150">
        <f t="shared" si="13"/>
        <v>0</v>
      </c>
      <c r="BG159" s="150">
        <f t="shared" si="14"/>
        <v>0</v>
      </c>
      <c r="BH159" s="150">
        <f t="shared" si="15"/>
        <v>0</v>
      </c>
      <c r="BI159" s="150">
        <f t="shared" si="16"/>
        <v>0</v>
      </c>
      <c r="BJ159" s="17" t="s">
        <v>84</v>
      </c>
      <c r="BK159" s="150">
        <f t="shared" si="17"/>
        <v>0</v>
      </c>
      <c r="BL159" s="17" t="s">
        <v>149</v>
      </c>
      <c r="BM159" s="149" t="s">
        <v>1074</v>
      </c>
    </row>
    <row r="160" spans="2:65" s="1" customFormat="1" ht="16.05" customHeight="1">
      <c r="B160" s="32"/>
      <c r="C160" s="184" t="s">
        <v>372</v>
      </c>
      <c r="D160" s="184" t="s">
        <v>299</v>
      </c>
      <c r="E160" s="185" t="s">
        <v>2908</v>
      </c>
      <c r="F160" s="186"/>
      <c r="G160" s="187"/>
      <c r="H160" s="188"/>
      <c r="I160" s="197"/>
      <c r="J160" s="190"/>
      <c r="K160" s="191"/>
      <c r="L160" s="192"/>
      <c r="M160" s="193" t="s">
        <v>1</v>
      </c>
      <c r="N160" s="194" t="s">
        <v>42</v>
      </c>
      <c r="P160" s="147">
        <f t="shared" si="9"/>
        <v>0</v>
      </c>
      <c r="Q160" s="147">
        <v>0</v>
      </c>
      <c r="R160" s="147">
        <f t="shared" si="10"/>
        <v>0</v>
      </c>
      <c r="S160" s="147">
        <v>0</v>
      </c>
      <c r="T160" s="148">
        <f t="shared" si="11"/>
        <v>0</v>
      </c>
      <c r="AR160" s="149" t="s">
        <v>211</v>
      </c>
      <c r="AT160" s="149" t="s">
        <v>299</v>
      </c>
      <c r="AU160" s="149" t="s">
        <v>77</v>
      </c>
      <c r="AY160" s="17" t="s">
        <v>190</v>
      </c>
      <c r="BE160" s="150">
        <f t="shared" si="12"/>
        <v>0</v>
      </c>
      <c r="BF160" s="150">
        <f t="shared" si="13"/>
        <v>0</v>
      </c>
      <c r="BG160" s="150">
        <f t="shared" si="14"/>
        <v>0</v>
      </c>
      <c r="BH160" s="150">
        <f t="shared" si="15"/>
        <v>0</v>
      </c>
      <c r="BI160" s="150">
        <f t="shared" si="16"/>
        <v>0</v>
      </c>
      <c r="BJ160" s="17" t="s">
        <v>84</v>
      </c>
      <c r="BK160" s="150">
        <f t="shared" si="17"/>
        <v>0</v>
      </c>
      <c r="BL160" s="17" t="s">
        <v>149</v>
      </c>
      <c r="BM160" s="149" t="s">
        <v>1084</v>
      </c>
    </row>
    <row r="161" spans="2:65" s="1" customFormat="1" ht="16.05" customHeight="1">
      <c r="B161" s="32"/>
      <c r="C161" s="184" t="s">
        <v>378</v>
      </c>
      <c r="D161" s="184" t="s">
        <v>299</v>
      </c>
      <c r="E161" s="185" t="s">
        <v>2909</v>
      </c>
      <c r="F161" s="186"/>
      <c r="G161" s="187"/>
      <c r="H161" s="188"/>
      <c r="I161" s="197"/>
      <c r="J161" s="190"/>
      <c r="K161" s="191"/>
      <c r="L161" s="192"/>
      <c r="M161" s="193" t="s">
        <v>1</v>
      </c>
      <c r="N161" s="194" t="s">
        <v>42</v>
      </c>
      <c r="P161" s="147">
        <f t="shared" si="9"/>
        <v>0</v>
      </c>
      <c r="Q161" s="147">
        <v>0</v>
      </c>
      <c r="R161" s="147">
        <f t="shared" si="10"/>
        <v>0</v>
      </c>
      <c r="S161" s="147">
        <v>0</v>
      </c>
      <c r="T161" s="148">
        <f t="shared" si="11"/>
        <v>0</v>
      </c>
      <c r="AR161" s="149" t="s">
        <v>211</v>
      </c>
      <c r="AT161" s="149" t="s">
        <v>299</v>
      </c>
      <c r="AU161" s="149" t="s">
        <v>77</v>
      </c>
      <c r="AY161" s="17" t="s">
        <v>190</v>
      </c>
      <c r="BE161" s="150">
        <f t="shared" si="12"/>
        <v>0</v>
      </c>
      <c r="BF161" s="150">
        <f t="shared" si="13"/>
        <v>0</v>
      </c>
      <c r="BG161" s="150">
        <f t="shared" si="14"/>
        <v>0</v>
      </c>
      <c r="BH161" s="150">
        <f t="shared" si="15"/>
        <v>0</v>
      </c>
      <c r="BI161" s="150">
        <f t="shared" si="16"/>
        <v>0</v>
      </c>
      <c r="BJ161" s="17" t="s">
        <v>84</v>
      </c>
      <c r="BK161" s="150">
        <f t="shared" si="17"/>
        <v>0</v>
      </c>
      <c r="BL161" s="17" t="s">
        <v>149</v>
      </c>
      <c r="BM161" s="149" t="s">
        <v>1093</v>
      </c>
    </row>
    <row r="162" spans="2:65" s="1" customFormat="1" ht="16.05" customHeight="1">
      <c r="B162" s="32"/>
      <c r="C162" s="184" t="s">
        <v>384</v>
      </c>
      <c r="D162" s="184" t="s">
        <v>299</v>
      </c>
      <c r="E162" s="185" t="s">
        <v>2910</v>
      </c>
      <c r="F162" s="186"/>
      <c r="G162" s="187"/>
      <c r="H162" s="188"/>
      <c r="I162" s="197"/>
      <c r="J162" s="190"/>
      <c r="K162" s="191"/>
      <c r="L162" s="192"/>
      <c r="M162" s="193" t="s">
        <v>1</v>
      </c>
      <c r="N162" s="194" t="s">
        <v>42</v>
      </c>
      <c r="P162" s="147">
        <f t="shared" si="9"/>
        <v>0</v>
      </c>
      <c r="Q162" s="147">
        <v>0</v>
      </c>
      <c r="R162" s="147">
        <f t="shared" si="10"/>
        <v>0</v>
      </c>
      <c r="S162" s="147">
        <v>0</v>
      </c>
      <c r="T162" s="148">
        <f t="shared" si="11"/>
        <v>0</v>
      </c>
      <c r="AR162" s="149" t="s">
        <v>211</v>
      </c>
      <c r="AT162" s="149" t="s">
        <v>299</v>
      </c>
      <c r="AU162" s="149" t="s">
        <v>77</v>
      </c>
      <c r="AY162" s="17" t="s">
        <v>190</v>
      </c>
      <c r="BE162" s="150">
        <f t="shared" si="12"/>
        <v>0</v>
      </c>
      <c r="BF162" s="150">
        <f t="shared" si="13"/>
        <v>0</v>
      </c>
      <c r="BG162" s="150">
        <f t="shared" si="14"/>
        <v>0</v>
      </c>
      <c r="BH162" s="150">
        <f t="shared" si="15"/>
        <v>0</v>
      </c>
      <c r="BI162" s="150">
        <f t="shared" si="16"/>
        <v>0</v>
      </c>
      <c r="BJ162" s="17" t="s">
        <v>84</v>
      </c>
      <c r="BK162" s="150">
        <f t="shared" si="17"/>
        <v>0</v>
      </c>
      <c r="BL162" s="17" t="s">
        <v>149</v>
      </c>
      <c r="BM162" s="149" t="s">
        <v>1101</v>
      </c>
    </row>
    <row r="163" spans="2:65" s="1" customFormat="1" ht="16.05" customHeight="1">
      <c r="B163" s="32"/>
      <c r="C163" s="184" t="s">
        <v>77</v>
      </c>
      <c r="D163" s="184" t="s">
        <v>299</v>
      </c>
      <c r="E163" s="185" t="s">
        <v>2885</v>
      </c>
      <c r="F163" s="186"/>
      <c r="G163" s="187"/>
      <c r="H163" s="188"/>
      <c r="I163" s="197"/>
      <c r="J163" s="190"/>
      <c r="K163" s="191"/>
      <c r="L163" s="192"/>
      <c r="M163" s="193" t="s">
        <v>1</v>
      </c>
      <c r="N163" s="194" t="s">
        <v>42</v>
      </c>
      <c r="P163" s="147">
        <f t="shared" si="9"/>
        <v>0</v>
      </c>
      <c r="Q163" s="147">
        <v>0</v>
      </c>
      <c r="R163" s="147">
        <f t="shared" si="10"/>
        <v>0</v>
      </c>
      <c r="S163" s="147">
        <v>0</v>
      </c>
      <c r="T163" s="148">
        <f t="shared" si="11"/>
        <v>0</v>
      </c>
      <c r="AR163" s="149" t="s">
        <v>211</v>
      </c>
      <c r="AT163" s="149" t="s">
        <v>299</v>
      </c>
      <c r="AU163" s="149" t="s">
        <v>77</v>
      </c>
      <c r="AY163" s="17" t="s">
        <v>190</v>
      </c>
      <c r="BE163" s="150">
        <f t="shared" si="12"/>
        <v>0</v>
      </c>
      <c r="BF163" s="150">
        <f t="shared" si="13"/>
        <v>0</v>
      </c>
      <c r="BG163" s="150">
        <f t="shared" si="14"/>
        <v>0</v>
      </c>
      <c r="BH163" s="150">
        <f t="shared" si="15"/>
        <v>0</v>
      </c>
      <c r="BI163" s="150">
        <f t="shared" si="16"/>
        <v>0</v>
      </c>
      <c r="BJ163" s="17" t="s">
        <v>84</v>
      </c>
      <c r="BK163" s="150">
        <f t="shared" si="17"/>
        <v>0</v>
      </c>
      <c r="BL163" s="17" t="s">
        <v>149</v>
      </c>
      <c r="BM163" s="149" t="s">
        <v>1109</v>
      </c>
    </row>
    <row r="164" spans="2:65" s="1" customFormat="1" ht="16.05" customHeight="1">
      <c r="B164" s="32"/>
      <c r="C164" s="184" t="s">
        <v>388</v>
      </c>
      <c r="D164" s="184" t="s">
        <v>299</v>
      </c>
      <c r="E164" s="185" t="s">
        <v>2911</v>
      </c>
      <c r="F164" s="186"/>
      <c r="G164" s="187"/>
      <c r="H164" s="188"/>
      <c r="I164" s="197"/>
      <c r="J164" s="190"/>
      <c r="K164" s="191"/>
      <c r="L164" s="192"/>
      <c r="M164" s="193" t="s">
        <v>1</v>
      </c>
      <c r="N164" s="194" t="s">
        <v>42</v>
      </c>
      <c r="P164" s="147">
        <f t="shared" si="9"/>
        <v>0</v>
      </c>
      <c r="Q164" s="147">
        <v>0</v>
      </c>
      <c r="R164" s="147">
        <f t="shared" si="10"/>
        <v>0</v>
      </c>
      <c r="S164" s="147">
        <v>0</v>
      </c>
      <c r="T164" s="148">
        <f t="shared" si="11"/>
        <v>0</v>
      </c>
      <c r="AR164" s="149" t="s">
        <v>211</v>
      </c>
      <c r="AT164" s="149" t="s">
        <v>299</v>
      </c>
      <c r="AU164" s="149" t="s">
        <v>77</v>
      </c>
      <c r="AY164" s="17" t="s">
        <v>190</v>
      </c>
      <c r="BE164" s="150">
        <f t="shared" si="12"/>
        <v>0</v>
      </c>
      <c r="BF164" s="150">
        <f t="shared" si="13"/>
        <v>0</v>
      </c>
      <c r="BG164" s="150">
        <f t="shared" si="14"/>
        <v>0</v>
      </c>
      <c r="BH164" s="150">
        <f t="shared" si="15"/>
        <v>0</v>
      </c>
      <c r="BI164" s="150">
        <f t="shared" si="16"/>
        <v>0</v>
      </c>
      <c r="BJ164" s="17" t="s">
        <v>84</v>
      </c>
      <c r="BK164" s="150">
        <f t="shared" si="17"/>
        <v>0</v>
      </c>
      <c r="BL164" s="17" t="s">
        <v>149</v>
      </c>
      <c r="BM164" s="149" t="s">
        <v>1120</v>
      </c>
    </row>
    <row r="165" spans="2:65" s="1" customFormat="1" ht="16.05" customHeight="1">
      <c r="B165" s="32"/>
      <c r="C165" s="184" t="s">
        <v>393</v>
      </c>
      <c r="D165" s="184" t="s">
        <v>299</v>
      </c>
      <c r="E165" s="185" t="s">
        <v>2912</v>
      </c>
      <c r="F165" s="186"/>
      <c r="G165" s="187"/>
      <c r="H165" s="188"/>
      <c r="I165" s="197"/>
      <c r="J165" s="190"/>
      <c r="K165" s="191"/>
      <c r="L165" s="192"/>
      <c r="M165" s="193" t="s">
        <v>1</v>
      </c>
      <c r="N165" s="194" t="s">
        <v>42</v>
      </c>
      <c r="P165" s="147">
        <f t="shared" si="9"/>
        <v>0</v>
      </c>
      <c r="Q165" s="147">
        <v>0</v>
      </c>
      <c r="R165" s="147">
        <f t="shared" si="10"/>
        <v>0</v>
      </c>
      <c r="S165" s="147">
        <v>0</v>
      </c>
      <c r="T165" s="148">
        <f t="shared" si="11"/>
        <v>0</v>
      </c>
      <c r="AR165" s="149" t="s">
        <v>211</v>
      </c>
      <c r="AT165" s="149" t="s">
        <v>299</v>
      </c>
      <c r="AU165" s="149" t="s">
        <v>77</v>
      </c>
      <c r="AY165" s="17" t="s">
        <v>190</v>
      </c>
      <c r="BE165" s="150">
        <f t="shared" si="12"/>
        <v>0</v>
      </c>
      <c r="BF165" s="150">
        <f t="shared" si="13"/>
        <v>0</v>
      </c>
      <c r="BG165" s="150">
        <f t="shared" si="14"/>
        <v>0</v>
      </c>
      <c r="BH165" s="150">
        <f t="shared" si="15"/>
        <v>0</v>
      </c>
      <c r="BI165" s="150">
        <f t="shared" si="16"/>
        <v>0</v>
      </c>
      <c r="BJ165" s="17" t="s">
        <v>84</v>
      </c>
      <c r="BK165" s="150">
        <f t="shared" si="17"/>
        <v>0</v>
      </c>
      <c r="BL165" s="17" t="s">
        <v>149</v>
      </c>
      <c r="BM165" s="149" t="s">
        <v>1130</v>
      </c>
    </row>
    <row r="166" spans="2:65" s="1" customFormat="1" ht="16.05" customHeight="1">
      <c r="B166" s="32"/>
      <c r="C166" s="184" t="s">
        <v>399</v>
      </c>
      <c r="D166" s="184" t="s">
        <v>299</v>
      </c>
      <c r="E166" s="185" t="s">
        <v>2913</v>
      </c>
      <c r="F166" s="186"/>
      <c r="G166" s="187"/>
      <c r="H166" s="188"/>
      <c r="I166" s="197"/>
      <c r="J166" s="190"/>
      <c r="K166" s="191"/>
      <c r="L166" s="192"/>
      <c r="M166" s="193" t="s">
        <v>1</v>
      </c>
      <c r="N166" s="194" t="s">
        <v>42</v>
      </c>
      <c r="P166" s="147">
        <f t="shared" si="9"/>
        <v>0</v>
      </c>
      <c r="Q166" s="147">
        <v>0</v>
      </c>
      <c r="R166" s="147">
        <f t="shared" si="10"/>
        <v>0</v>
      </c>
      <c r="S166" s="147">
        <v>0</v>
      </c>
      <c r="T166" s="148">
        <f t="shared" si="11"/>
        <v>0</v>
      </c>
      <c r="AR166" s="149" t="s">
        <v>211</v>
      </c>
      <c r="AT166" s="149" t="s">
        <v>299</v>
      </c>
      <c r="AU166" s="149" t="s">
        <v>77</v>
      </c>
      <c r="AY166" s="17" t="s">
        <v>190</v>
      </c>
      <c r="BE166" s="150">
        <f t="shared" si="12"/>
        <v>0</v>
      </c>
      <c r="BF166" s="150">
        <f t="shared" si="13"/>
        <v>0</v>
      </c>
      <c r="BG166" s="150">
        <f t="shared" si="14"/>
        <v>0</v>
      </c>
      <c r="BH166" s="150">
        <f t="shared" si="15"/>
        <v>0</v>
      </c>
      <c r="BI166" s="150">
        <f t="shared" si="16"/>
        <v>0</v>
      </c>
      <c r="BJ166" s="17" t="s">
        <v>84</v>
      </c>
      <c r="BK166" s="150">
        <f t="shared" si="17"/>
        <v>0</v>
      </c>
      <c r="BL166" s="17" t="s">
        <v>149</v>
      </c>
      <c r="BM166" s="149" t="s">
        <v>1138</v>
      </c>
    </row>
    <row r="167" spans="2:65" s="1" customFormat="1" ht="16.05" customHeight="1">
      <c r="B167" s="32"/>
      <c r="C167" s="184" t="s">
        <v>405</v>
      </c>
      <c r="D167" s="184" t="s">
        <v>299</v>
      </c>
      <c r="E167" s="185" t="s">
        <v>2914</v>
      </c>
      <c r="F167" s="186"/>
      <c r="G167" s="187"/>
      <c r="H167" s="188"/>
      <c r="I167" s="197"/>
      <c r="J167" s="190"/>
      <c r="K167" s="191"/>
      <c r="L167" s="192"/>
      <c r="M167" s="193" t="s">
        <v>1</v>
      </c>
      <c r="N167" s="194" t="s">
        <v>42</v>
      </c>
      <c r="P167" s="147">
        <f t="shared" si="9"/>
        <v>0</v>
      </c>
      <c r="Q167" s="147">
        <v>0</v>
      </c>
      <c r="R167" s="147">
        <f t="shared" si="10"/>
        <v>0</v>
      </c>
      <c r="S167" s="147">
        <v>0</v>
      </c>
      <c r="T167" s="148">
        <f t="shared" si="11"/>
        <v>0</v>
      </c>
      <c r="AR167" s="149" t="s">
        <v>211</v>
      </c>
      <c r="AT167" s="149" t="s">
        <v>299</v>
      </c>
      <c r="AU167" s="149" t="s">
        <v>77</v>
      </c>
      <c r="AY167" s="17" t="s">
        <v>190</v>
      </c>
      <c r="BE167" s="150">
        <f t="shared" si="12"/>
        <v>0</v>
      </c>
      <c r="BF167" s="150">
        <f t="shared" si="13"/>
        <v>0</v>
      </c>
      <c r="BG167" s="150">
        <f t="shared" si="14"/>
        <v>0</v>
      </c>
      <c r="BH167" s="150">
        <f t="shared" si="15"/>
        <v>0</v>
      </c>
      <c r="BI167" s="150">
        <f t="shared" si="16"/>
        <v>0</v>
      </c>
      <c r="BJ167" s="17" t="s">
        <v>84</v>
      </c>
      <c r="BK167" s="150">
        <f t="shared" si="17"/>
        <v>0</v>
      </c>
      <c r="BL167" s="17" t="s">
        <v>149</v>
      </c>
      <c r="BM167" s="149" t="s">
        <v>1151</v>
      </c>
    </row>
    <row r="168" spans="2:65" s="1" customFormat="1" ht="16.05" customHeight="1">
      <c r="B168" s="32"/>
      <c r="C168" s="184" t="s">
        <v>412</v>
      </c>
      <c r="D168" s="184" t="s">
        <v>299</v>
      </c>
      <c r="E168" s="185" t="s">
        <v>2915</v>
      </c>
      <c r="F168" s="186"/>
      <c r="G168" s="187"/>
      <c r="H168" s="188"/>
      <c r="I168" s="197"/>
      <c r="J168" s="190"/>
      <c r="K168" s="191"/>
      <c r="L168" s="192"/>
      <c r="M168" s="193" t="s">
        <v>1</v>
      </c>
      <c r="N168" s="194" t="s">
        <v>42</v>
      </c>
      <c r="P168" s="147">
        <f t="shared" si="9"/>
        <v>0</v>
      </c>
      <c r="Q168" s="147">
        <v>0</v>
      </c>
      <c r="R168" s="147">
        <f t="shared" si="10"/>
        <v>0</v>
      </c>
      <c r="S168" s="147">
        <v>0</v>
      </c>
      <c r="T168" s="148">
        <f t="shared" si="11"/>
        <v>0</v>
      </c>
      <c r="AR168" s="149" t="s">
        <v>211</v>
      </c>
      <c r="AT168" s="149" t="s">
        <v>299</v>
      </c>
      <c r="AU168" s="149" t="s">
        <v>77</v>
      </c>
      <c r="AY168" s="17" t="s">
        <v>190</v>
      </c>
      <c r="BE168" s="150">
        <f t="shared" si="12"/>
        <v>0</v>
      </c>
      <c r="BF168" s="150">
        <f t="shared" si="13"/>
        <v>0</v>
      </c>
      <c r="BG168" s="150">
        <f t="shared" si="14"/>
        <v>0</v>
      </c>
      <c r="BH168" s="150">
        <f t="shared" si="15"/>
        <v>0</v>
      </c>
      <c r="BI168" s="150">
        <f t="shared" si="16"/>
        <v>0</v>
      </c>
      <c r="BJ168" s="17" t="s">
        <v>84</v>
      </c>
      <c r="BK168" s="150">
        <f t="shared" si="17"/>
        <v>0</v>
      </c>
      <c r="BL168" s="17" t="s">
        <v>149</v>
      </c>
      <c r="BM168" s="149" t="s">
        <v>1160</v>
      </c>
    </row>
    <row r="169" spans="2:65" s="1" customFormat="1" ht="16.05" customHeight="1">
      <c r="B169" s="32"/>
      <c r="C169" s="184" t="s">
        <v>77</v>
      </c>
      <c r="D169" s="184" t="s">
        <v>299</v>
      </c>
      <c r="E169" s="185" t="s">
        <v>2916</v>
      </c>
      <c r="F169" s="186"/>
      <c r="G169" s="187"/>
      <c r="H169" s="188"/>
      <c r="I169" s="197"/>
      <c r="J169" s="190"/>
      <c r="K169" s="191"/>
      <c r="L169" s="192"/>
      <c r="M169" s="193" t="s">
        <v>1</v>
      </c>
      <c r="N169" s="194" t="s">
        <v>42</v>
      </c>
      <c r="P169" s="147">
        <f t="shared" si="9"/>
        <v>0</v>
      </c>
      <c r="Q169" s="147">
        <v>0</v>
      </c>
      <c r="R169" s="147">
        <f t="shared" si="10"/>
        <v>0</v>
      </c>
      <c r="S169" s="147">
        <v>0</v>
      </c>
      <c r="T169" s="148">
        <f t="shared" si="11"/>
        <v>0</v>
      </c>
      <c r="AR169" s="149" t="s">
        <v>211</v>
      </c>
      <c r="AT169" s="149" t="s">
        <v>299</v>
      </c>
      <c r="AU169" s="149" t="s">
        <v>77</v>
      </c>
      <c r="AY169" s="17" t="s">
        <v>190</v>
      </c>
      <c r="BE169" s="150">
        <f t="shared" si="12"/>
        <v>0</v>
      </c>
      <c r="BF169" s="150">
        <f t="shared" si="13"/>
        <v>0</v>
      </c>
      <c r="BG169" s="150">
        <f t="shared" si="14"/>
        <v>0</v>
      </c>
      <c r="BH169" s="150">
        <f t="shared" si="15"/>
        <v>0</v>
      </c>
      <c r="BI169" s="150">
        <f t="shared" si="16"/>
        <v>0</v>
      </c>
      <c r="BJ169" s="17" t="s">
        <v>84</v>
      </c>
      <c r="BK169" s="150">
        <f t="shared" si="17"/>
        <v>0</v>
      </c>
      <c r="BL169" s="17" t="s">
        <v>149</v>
      </c>
      <c r="BM169" s="149" t="s">
        <v>1168</v>
      </c>
    </row>
    <row r="170" spans="2:65" s="1" customFormat="1" ht="16.05" customHeight="1">
      <c r="B170" s="32"/>
      <c r="C170" s="184" t="s">
        <v>417</v>
      </c>
      <c r="D170" s="184" t="s">
        <v>299</v>
      </c>
      <c r="E170" s="185" t="s">
        <v>2917</v>
      </c>
      <c r="F170" s="186"/>
      <c r="G170" s="187"/>
      <c r="H170" s="188"/>
      <c r="I170" s="197"/>
      <c r="J170" s="190"/>
      <c r="K170" s="191"/>
      <c r="L170" s="192"/>
      <c r="M170" s="193" t="s">
        <v>1</v>
      </c>
      <c r="N170" s="194" t="s">
        <v>42</v>
      </c>
      <c r="P170" s="147">
        <f t="shared" si="9"/>
        <v>0</v>
      </c>
      <c r="Q170" s="147">
        <v>0</v>
      </c>
      <c r="R170" s="147">
        <f t="shared" si="10"/>
        <v>0</v>
      </c>
      <c r="S170" s="147">
        <v>0</v>
      </c>
      <c r="T170" s="148">
        <f t="shared" si="11"/>
        <v>0</v>
      </c>
      <c r="AR170" s="149" t="s">
        <v>211</v>
      </c>
      <c r="AT170" s="149" t="s">
        <v>299</v>
      </c>
      <c r="AU170" s="149" t="s">
        <v>77</v>
      </c>
      <c r="AY170" s="17" t="s">
        <v>190</v>
      </c>
      <c r="BE170" s="150">
        <f t="shared" si="12"/>
        <v>0</v>
      </c>
      <c r="BF170" s="150">
        <f t="shared" si="13"/>
        <v>0</v>
      </c>
      <c r="BG170" s="150">
        <f t="shared" si="14"/>
        <v>0</v>
      </c>
      <c r="BH170" s="150">
        <f t="shared" si="15"/>
        <v>0</v>
      </c>
      <c r="BI170" s="150">
        <f t="shared" si="16"/>
        <v>0</v>
      </c>
      <c r="BJ170" s="17" t="s">
        <v>84</v>
      </c>
      <c r="BK170" s="150">
        <f t="shared" si="17"/>
        <v>0</v>
      </c>
      <c r="BL170" s="17" t="s">
        <v>149</v>
      </c>
      <c r="BM170" s="149" t="s">
        <v>1176</v>
      </c>
    </row>
    <row r="171" spans="2:65" s="1" customFormat="1" ht="16.05" customHeight="1">
      <c r="B171" s="32"/>
      <c r="C171" s="184" t="s">
        <v>422</v>
      </c>
      <c r="D171" s="184" t="s">
        <v>299</v>
      </c>
      <c r="E171" s="185" t="s">
        <v>2918</v>
      </c>
      <c r="F171" s="186"/>
      <c r="G171" s="187"/>
      <c r="H171" s="188"/>
      <c r="I171" s="197"/>
      <c r="J171" s="190"/>
      <c r="K171" s="191"/>
      <c r="L171" s="192"/>
      <c r="M171" s="193" t="s">
        <v>1</v>
      </c>
      <c r="N171" s="194" t="s">
        <v>42</v>
      </c>
      <c r="P171" s="147">
        <f t="shared" si="9"/>
        <v>0</v>
      </c>
      <c r="Q171" s="147">
        <v>0</v>
      </c>
      <c r="R171" s="147">
        <f t="shared" si="10"/>
        <v>0</v>
      </c>
      <c r="S171" s="147">
        <v>0</v>
      </c>
      <c r="T171" s="148">
        <f t="shared" si="11"/>
        <v>0</v>
      </c>
      <c r="AR171" s="149" t="s">
        <v>211</v>
      </c>
      <c r="AT171" s="149" t="s">
        <v>299</v>
      </c>
      <c r="AU171" s="149" t="s">
        <v>77</v>
      </c>
      <c r="AY171" s="17" t="s">
        <v>190</v>
      </c>
      <c r="BE171" s="150">
        <f t="shared" si="12"/>
        <v>0</v>
      </c>
      <c r="BF171" s="150">
        <f t="shared" si="13"/>
        <v>0</v>
      </c>
      <c r="BG171" s="150">
        <f t="shared" si="14"/>
        <v>0</v>
      </c>
      <c r="BH171" s="150">
        <f t="shared" si="15"/>
        <v>0</v>
      </c>
      <c r="BI171" s="150">
        <f t="shared" si="16"/>
        <v>0</v>
      </c>
      <c r="BJ171" s="17" t="s">
        <v>84</v>
      </c>
      <c r="BK171" s="150">
        <f t="shared" si="17"/>
        <v>0</v>
      </c>
      <c r="BL171" s="17" t="s">
        <v>149</v>
      </c>
      <c r="BM171" s="149" t="s">
        <v>1187</v>
      </c>
    </row>
    <row r="172" spans="2:65" s="1" customFormat="1" ht="16.05" customHeight="1">
      <c r="B172" s="32"/>
      <c r="C172" s="184" t="s">
        <v>426</v>
      </c>
      <c r="D172" s="184" t="s">
        <v>299</v>
      </c>
      <c r="E172" s="185" t="s">
        <v>2919</v>
      </c>
      <c r="F172" s="186"/>
      <c r="G172" s="187"/>
      <c r="H172" s="188"/>
      <c r="I172" s="197"/>
      <c r="J172" s="190"/>
      <c r="K172" s="191"/>
      <c r="L172" s="192"/>
      <c r="M172" s="193" t="s">
        <v>1</v>
      </c>
      <c r="N172" s="194" t="s">
        <v>42</v>
      </c>
      <c r="P172" s="147">
        <f t="shared" si="9"/>
        <v>0</v>
      </c>
      <c r="Q172" s="147">
        <v>0</v>
      </c>
      <c r="R172" s="147">
        <f t="shared" si="10"/>
        <v>0</v>
      </c>
      <c r="S172" s="147">
        <v>0</v>
      </c>
      <c r="T172" s="148">
        <f t="shared" si="11"/>
        <v>0</v>
      </c>
      <c r="AR172" s="149" t="s">
        <v>211</v>
      </c>
      <c r="AT172" s="149" t="s">
        <v>299</v>
      </c>
      <c r="AU172" s="149" t="s">
        <v>77</v>
      </c>
      <c r="AY172" s="17" t="s">
        <v>190</v>
      </c>
      <c r="BE172" s="150">
        <f t="shared" si="12"/>
        <v>0</v>
      </c>
      <c r="BF172" s="150">
        <f t="shared" si="13"/>
        <v>0</v>
      </c>
      <c r="BG172" s="150">
        <f t="shared" si="14"/>
        <v>0</v>
      </c>
      <c r="BH172" s="150">
        <f t="shared" si="15"/>
        <v>0</v>
      </c>
      <c r="BI172" s="150">
        <f t="shared" si="16"/>
        <v>0</v>
      </c>
      <c r="BJ172" s="17" t="s">
        <v>84</v>
      </c>
      <c r="BK172" s="150">
        <f t="shared" si="17"/>
        <v>0</v>
      </c>
      <c r="BL172" s="17" t="s">
        <v>149</v>
      </c>
      <c r="BM172" s="149" t="s">
        <v>1197</v>
      </c>
    </row>
    <row r="173" spans="2:65" s="1" customFormat="1" ht="16.05" customHeight="1">
      <c r="B173" s="32"/>
      <c r="C173" s="184" t="s">
        <v>437</v>
      </c>
      <c r="D173" s="184" t="s">
        <v>299</v>
      </c>
      <c r="E173" s="185" t="s">
        <v>2920</v>
      </c>
      <c r="F173" s="186"/>
      <c r="G173" s="187"/>
      <c r="H173" s="188"/>
      <c r="I173" s="197"/>
      <c r="J173" s="190"/>
      <c r="K173" s="191"/>
      <c r="L173" s="192"/>
      <c r="M173" s="193" t="s">
        <v>1</v>
      </c>
      <c r="N173" s="194" t="s">
        <v>42</v>
      </c>
      <c r="P173" s="147">
        <f t="shared" si="9"/>
        <v>0</v>
      </c>
      <c r="Q173" s="147">
        <v>0</v>
      </c>
      <c r="R173" s="147">
        <f t="shared" si="10"/>
        <v>0</v>
      </c>
      <c r="S173" s="147">
        <v>0</v>
      </c>
      <c r="T173" s="148">
        <f t="shared" si="11"/>
        <v>0</v>
      </c>
      <c r="AR173" s="149" t="s">
        <v>211</v>
      </c>
      <c r="AT173" s="149" t="s">
        <v>299</v>
      </c>
      <c r="AU173" s="149" t="s">
        <v>77</v>
      </c>
      <c r="AY173" s="17" t="s">
        <v>190</v>
      </c>
      <c r="BE173" s="150">
        <f t="shared" si="12"/>
        <v>0</v>
      </c>
      <c r="BF173" s="150">
        <f t="shared" si="13"/>
        <v>0</v>
      </c>
      <c r="BG173" s="150">
        <f t="shared" si="14"/>
        <v>0</v>
      </c>
      <c r="BH173" s="150">
        <f t="shared" si="15"/>
        <v>0</v>
      </c>
      <c r="BI173" s="150">
        <f t="shared" si="16"/>
        <v>0</v>
      </c>
      <c r="BJ173" s="17" t="s">
        <v>84</v>
      </c>
      <c r="BK173" s="150">
        <f t="shared" si="17"/>
        <v>0</v>
      </c>
      <c r="BL173" s="17" t="s">
        <v>149</v>
      </c>
      <c r="BM173" s="149" t="s">
        <v>1218</v>
      </c>
    </row>
    <row r="174" spans="2:65" s="1" customFormat="1" ht="16.05" customHeight="1">
      <c r="B174" s="32"/>
      <c r="C174" s="184" t="s">
        <v>442</v>
      </c>
      <c r="D174" s="184" t="s">
        <v>299</v>
      </c>
      <c r="E174" s="185" t="s">
        <v>2921</v>
      </c>
      <c r="F174" s="186"/>
      <c r="G174" s="187"/>
      <c r="H174" s="188"/>
      <c r="I174" s="197"/>
      <c r="J174" s="190"/>
      <c r="K174" s="191"/>
      <c r="L174" s="192"/>
      <c r="M174" s="193" t="s">
        <v>1</v>
      </c>
      <c r="N174" s="194" t="s">
        <v>42</v>
      </c>
      <c r="P174" s="147">
        <f t="shared" si="9"/>
        <v>0</v>
      </c>
      <c r="Q174" s="147">
        <v>0</v>
      </c>
      <c r="R174" s="147">
        <f t="shared" si="10"/>
        <v>0</v>
      </c>
      <c r="S174" s="147">
        <v>0</v>
      </c>
      <c r="T174" s="148">
        <f t="shared" si="11"/>
        <v>0</v>
      </c>
      <c r="AR174" s="149" t="s">
        <v>211</v>
      </c>
      <c r="AT174" s="149" t="s">
        <v>299</v>
      </c>
      <c r="AU174" s="149" t="s">
        <v>77</v>
      </c>
      <c r="AY174" s="17" t="s">
        <v>190</v>
      </c>
      <c r="BE174" s="150">
        <f t="shared" si="12"/>
        <v>0</v>
      </c>
      <c r="BF174" s="150">
        <f t="shared" si="13"/>
        <v>0</v>
      </c>
      <c r="BG174" s="150">
        <f t="shared" si="14"/>
        <v>0</v>
      </c>
      <c r="BH174" s="150">
        <f t="shared" si="15"/>
        <v>0</v>
      </c>
      <c r="BI174" s="150">
        <f t="shared" si="16"/>
        <v>0</v>
      </c>
      <c r="BJ174" s="17" t="s">
        <v>84</v>
      </c>
      <c r="BK174" s="150">
        <f t="shared" si="17"/>
        <v>0</v>
      </c>
      <c r="BL174" s="17" t="s">
        <v>149</v>
      </c>
      <c r="BM174" s="149" t="s">
        <v>1225</v>
      </c>
    </row>
    <row r="175" spans="2:65" s="1" customFormat="1" ht="16.05" customHeight="1">
      <c r="B175" s="32"/>
      <c r="C175" s="184" t="s">
        <v>448</v>
      </c>
      <c r="D175" s="184" t="s">
        <v>299</v>
      </c>
      <c r="E175" s="185" t="s">
        <v>2922</v>
      </c>
      <c r="F175" s="186"/>
      <c r="G175" s="187"/>
      <c r="H175" s="188"/>
      <c r="I175" s="197"/>
      <c r="J175" s="190"/>
      <c r="K175" s="191"/>
      <c r="L175" s="192"/>
      <c r="M175" s="193" t="s">
        <v>1</v>
      </c>
      <c r="N175" s="194" t="s">
        <v>42</v>
      </c>
      <c r="P175" s="147">
        <f t="shared" si="9"/>
        <v>0</v>
      </c>
      <c r="Q175" s="147">
        <v>0</v>
      </c>
      <c r="R175" s="147">
        <f t="shared" si="10"/>
        <v>0</v>
      </c>
      <c r="S175" s="147">
        <v>0</v>
      </c>
      <c r="T175" s="148">
        <f t="shared" si="11"/>
        <v>0</v>
      </c>
      <c r="AR175" s="149" t="s">
        <v>211</v>
      </c>
      <c r="AT175" s="149" t="s">
        <v>299</v>
      </c>
      <c r="AU175" s="149" t="s">
        <v>77</v>
      </c>
      <c r="AY175" s="17" t="s">
        <v>190</v>
      </c>
      <c r="BE175" s="150">
        <f t="shared" si="12"/>
        <v>0</v>
      </c>
      <c r="BF175" s="150">
        <f t="shared" si="13"/>
        <v>0</v>
      </c>
      <c r="BG175" s="150">
        <f t="shared" si="14"/>
        <v>0</v>
      </c>
      <c r="BH175" s="150">
        <f t="shared" si="15"/>
        <v>0</v>
      </c>
      <c r="BI175" s="150">
        <f t="shared" si="16"/>
        <v>0</v>
      </c>
      <c r="BJ175" s="17" t="s">
        <v>84</v>
      </c>
      <c r="BK175" s="150">
        <f t="shared" si="17"/>
        <v>0</v>
      </c>
      <c r="BL175" s="17" t="s">
        <v>149</v>
      </c>
      <c r="BM175" s="149" t="s">
        <v>1236</v>
      </c>
    </row>
    <row r="176" spans="2:65" s="1" customFormat="1" ht="16.05" customHeight="1">
      <c r="B176" s="32"/>
      <c r="C176" s="137" t="s">
        <v>454</v>
      </c>
      <c r="D176" s="137" t="s">
        <v>193</v>
      </c>
      <c r="E176" s="138" t="s">
        <v>2923</v>
      </c>
      <c r="F176" s="139"/>
      <c r="G176" s="140"/>
      <c r="H176" s="141"/>
      <c r="I176" s="198"/>
      <c r="J176" s="143"/>
      <c r="K176" s="144"/>
      <c r="L176" s="32"/>
      <c r="M176" s="145" t="s">
        <v>1</v>
      </c>
      <c r="N176" s="146" t="s">
        <v>42</v>
      </c>
      <c r="P176" s="147">
        <f t="shared" si="9"/>
        <v>0</v>
      </c>
      <c r="Q176" s="147">
        <v>0</v>
      </c>
      <c r="R176" s="147">
        <f t="shared" si="10"/>
        <v>0</v>
      </c>
      <c r="S176" s="147">
        <v>0</v>
      </c>
      <c r="T176" s="148">
        <f t="shared" si="11"/>
        <v>0</v>
      </c>
      <c r="AR176" s="149" t="s">
        <v>149</v>
      </c>
      <c r="AT176" s="149" t="s">
        <v>193</v>
      </c>
      <c r="AU176" s="149" t="s">
        <v>77</v>
      </c>
      <c r="AY176" s="17" t="s">
        <v>190</v>
      </c>
      <c r="BE176" s="150">
        <f t="shared" si="12"/>
        <v>0</v>
      </c>
      <c r="BF176" s="150">
        <f t="shared" si="13"/>
        <v>0</v>
      </c>
      <c r="BG176" s="150">
        <f t="shared" si="14"/>
        <v>0</v>
      </c>
      <c r="BH176" s="150">
        <f t="shared" si="15"/>
        <v>0</v>
      </c>
      <c r="BI176" s="150">
        <f t="shared" si="16"/>
        <v>0</v>
      </c>
      <c r="BJ176" s="17" t="s">
        <v>84</v>
      </c>
      <c r="BK176" s="150">
        <f t="shared" si="17"/>
        <v>0</v>
      </c>
      <c r="BL176" s="17" t="s">
        <v>149</v>
      </c>
      <c r="BM176" s="149" t="s">
        <v>2924</v>
      </c>
    </row>
    <row r="177" spans="2:65" s="1" customFormat="1" ht="16.05" customHeight="1">
      <c r="B177" s="32"/>
      <c r="C177" s="137" t="s">
        <v>463</v>
      </c>
      <c r="D177" s="137" t="s">
        <v>193</v>
      </c>
      <c r="E177" s="138" t="s">
        <v>2925</v>
      </c>
      <c r="F177" s="139"/>
      <c r="G177" s="140"/>
      <c r="H177" s="141"/>
      <c r="I177" s="198"/>
      <c r="J177" s="143"/>
      <c r="K177" s="144"/>
      <c r="L177" s="32"/>
      <c r="M177" s="151" t="s">
        <v>1</v>
      </c>
      <c r="N177" s="152" t="s">
        <v>42</v>
      </c>
      <c r="O177" s="153"/>
      <c r="P177" s="154">
        <f t="shared" si="9"/>
        <v>0</v>
      </c>
      <c r="Q177" s="154">
        <v>0</v>
      </c>
      <c r="R177" s="154">
        <f t="shared" si="10"/>
        <v>0</v>
      </c>
      <c r="S177" s="154">
        <v>0</v>
      </c>
      <c r="T177" s="155">
        <f t="shared" si="11"/>
        <v>0</v>
      </c>
      <c r="AR177" s="149" t="s">
        <v>149</v>
      </c>
      <c r="AT177" s="149" t="s">
        <v>193</v>
      </c>
      <c r="AU177" s="149" t="s">
        <v>77</v>
      </c>
      <c r="AY177" s="17" t="s">
        <v>190</v>
      </c>
      <c r="BE177" s="150">
        <f t="shared" si="12"/>
        <v>0</v>
      </c>
      <c r="BF177" s="150">
        <f t="shared" si="13"/>
        <v>0</v>
      </c>
      <c r="BG177" s="150">
        <f t="shared" si="14"/>
        <v>0</v>
      </c>
      <c r="BH177" s="150">
        <f t="shared" si="15"/>
        <v>0</v>
      </c>
      <c r="BI177" s="150">
        <f t="shared" si="16"/>
        <v>0</v>
      </c>
      <c r="BJ177" s="17" t="s">
        <v>84</v>
      </c>
      <c r="BK177" s="150">
        <f t="shared" si="17"/>
        <v>0</v>
      </c>
      <c r="BL177" s="17" t="s">
        <v>149</v>
      </c>
      <c r="BM177" s="149" t="s">
        <v>2926</v>
      </c>
    </row>
    <row r="178" spans="2:65" s="1" customFormat="1" ht="6.9" customHeight="1">
      <c r="B178" s="44"/>
      <c r="C178" s="45"/>
      <c r="D178" s="45"/>
      <c r="E178" s="45"/>
      <c r="F178" s="45"/>
      <c r="G178" s="45"/>
      <c r="H178" s="45"/>
      <c r="I178" s="45"/>
      <c r="J178" s="45"/>
      <c r="K178" s="45"/>
      <c r="L178" s="32"/>
    </row>
  </sheetData>
  <sheetProtection algorithmName="SHA-512" hashValue="ijs26oZWcpv6fEcsjXb0bG6/ubldDHMi/v2Bnk6NYHdVxenqD0P85/Mu3umZ5LokmJuNo+iMNgyaa5yz+SSkdQ==" saltValue="wmyMQv6fnRWvkg0VhSE4Qw==" spinCount="100000" sheet="1" objects="1" scenarios="1"/>
  <autoFilter ref="C119:K177" xr:uid="{00000000-0009-0000-0000-000009000000}"/>
  <mergeCells count="12">
    <mergeCell ref="E112:H112"/>
    <mergeCell ref="L2:V2"/>
    <mergeCell ref="E85:H85"/>
    <mergeCell ref="E87:H87"/>
    <mergeCell ref="E89:H89"/>
    <mergeCell ref="E108:H108"/>
    <mergeCell ref="E110:H110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33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123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3.2">
      <c r="B8" s="20"/>
      <c r="D8" s="27" t="s">
        <v>165</v>
      </c>
      <c r="L8" s="20"/>
    </row>
    <row r="9" spans="2:46" ht="16.5" customHeight="1">
      <c r="B9" s="20"/>
      <c r="E9" s="243" t="s">
        <v>231</v>
      </c>
      <c r="F9" s="203"/>
      <c r="G9" s="203"/>
      <c r="H9" s="203"/>
      <c r="L9" s="20"/>
    </row>
    <row r="10" spans="2:46" ht="12" customHeight="1">
      <c r="B10" s="20"/>
      <c r="D10" s="27" t="s">
        <v>232</v>
      </c>
      <c r="L10" s="20"/>
    </row>
    <row r="11" spans="2:46" s="1" customFormat="1" ht="16.5" customHeight="1">
      <c r="B11" s="32"/>
      <c r="E11" s="225" t="s">
        <v>2927</v>
      </c>
      <c r="F11" s="242"/>
      <c r="G11" s="242"/>
      <c r="H11" s="242"/>
      <c r="L11" s="32"/>
    </row>
    <row r="12" spans="2:46" s="1" customFormat="1" ht="12" customHeight="1">
      <c r="B12" s="32"/>
      <c r="D12" s="27" t="s">
        <v>1903</v>
      </c>
      <c r="L12" s="32"/>
    </row>
    <row r="13" spans="2:46" s="1" customFormat="1" ht="16.5" customHeight="1">
      <c r="B13" s="32"/>
      <c r="E13" s="238" t="s">
        <v>2928</v>
      </c>
      <c r="F13" s="242"/>
      <c r="G13" s="242"/>
      <c r="H13" s="242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2843</v>
      </c>
      <c r="I16" s="27" t="s">
        <v>22</v>
      </c>
      <c r="J16" s="52" t="str">
        <f>'Rekapitulace stavby'!AN8</f>
        <v>31. 1. 2020</v>
      </c>
      <c r="L16" s="32"/>
    </row>
    <row r="17" spans="2:12" s="1" customFormat="1" ht="10.8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>00236802</v>
      </c>
      <c r="L18" s="32"/>
    </row>
    <row r="19" spans="2:12" s="1" customFormat="1" ht="18" customHeight="1">
      <c r="B19" s="32"/>
      <c r="E19" s="25" t="str">
        <f>IF('Rekapitulace stavby'!E11="","",'Rekapitulace stavby'!E11)</f>
        <v>Obec Dřínov, Dřínov čp.38, 277 45 Úžice</v>
      </c>
      <c r="I19" s="27" t="s">
        <v>28</v>
      </c>
      <c r="J19" s="25" t="str">
        <f>IF('Rekapitulace stavby'!AN11="","",'Rekapitulace stavby'!AN11)</f>
        <v/>
      </c>
      <c r="L19" s="32"/>
    </row>
    <row r="20" spans="2:12" s="1" customFormat="1" ht="6.9" customHeight="1">
      <c r="B20" s="32"/>
      <c r="L20" s="32"/>
    </row>
    <row r="21" spans="2:12" s="1" customFormat="1" ht="12" customHeight="1">
      <c r="B21" s="32"/>
      <c r="D21" s="27" t="s">
        <v>29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45" t="str">
        <f>'Rekapitulace stavby'!E14</f>
        <v>Vyplň údaj</v>
      </c>
      <c r="F22" s="207"/>
      <c r="G22" s="207"/>
      <c r="H22" s="207"/>
      <c r="I22" s="27" t="s">
        <v>28</v>
      </c>
      <c r="J22" s="28" t="str">
        <f>'Rekapitulace stavby'!AN14</f>
        <v>Vyplň údaj</v>
      </c>
      <c r="L22" s="32"/>
    </row>
    <row r="23" spans="2:12" s="1" customFormat="1" ht="6.9" customHeight="1">
      <c r="B23" s="32"/>
      <c r="L23" s="32"/>
    </row>
    <row r="24" spans="2:12" s="1" customFormat="1" ht="12" customHeight="1">
      <c r="B24" s="32"/>
      <c r="D24" s="27" t="s">
        <v>31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>PilsProjekt,s.r.o., Částkova 74,326 00 Plzeň</v>
      </c>
      <c r="I25" s="27" t="s">
        <v>28</v>
      </c>
      <c r="J25" s="25" t="str">
        <f>IF('Rekapitulace stavby'!AN17="","",'Rekapitulace stavby'!AN17)</f>
        <v/>
      </c>
      <c r="L25" s="32"/>
    </row>
    <row r="26" spans="2:12" s="1" customFormat="1" ht="6.9" customHeight="1">
      <c r="B26" s="32"/>
      <c r="L26" s="32"/>
    </row>
    <row r="27" spans="2:12" s="1" customFormat="1" ht="12" customHeight="1">
      <c r="B27" s="32"/>
      <c r="D27" s="27" t="s">
        <v>34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>Preclíková</v>
      </c>
      <c r="I28" s="27" t="s">
        <v>28</v>
      </c>
      <c r="J28" s="25" t="str">
        <f>IF('Rekapitulace stavby'!AN20="","",'Rekapitulace stavby'!AN20)</f>
        <v/>
      </c>
      <c r="L28" s="32"/>
    </row>
    <row r="29" spans="2:12" s="1" customFormat="1" ht="6.9" customHeight="1">
      <c r="B29" s="32"/>
      <c r="L29" s="32"/>
    </row>
    <row r="30" spans="2:12" s="1" customFormat="1" ht="12" customHeight="1">
      <c r="B30" s="32"/>
      <c r="D30" s="27" t="s">
        <v>36</v>
      </c>
      <c r="L30" s="32"/>
    </row>
    <row r="31" spans="2:12" s="7" customFormat="1" ht="16.5" customHeight="1">
      <c r="B31" s="94"/>
      <c r="E31" s="211" t="s">
        <v>1</v>
      </c>
      <c r="F31" s="211"/>
      <c r="G31" s="211"/>
      <c r="H31" s="211"/>
      <c r="L31" s="94"/>
    </row>
    <row r="32" spans="2:12" s="1" customFormat="1" ht="6.9" customHeight="1">
      <c r="B32" s="32"/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37</v>
      </c>
      <c r="J34" s="66">
        <f>ROUND(J124, 2)</f>
        <v>0</v>
      </c>
      <c r="L34" s="32"/>
    </row>
    <row r="35" spans="2:12" s="1" customFormat="1" ht="6.9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" customHeight="1">
      <c r="B36" s="32"/>
      <c r="F36" s="35" t="s">
        <v>39</v>
      </c>
      <c r="I36" s="35" t="s">
        <v>38</v>
      </c>
      <c r="J36" s="35" t="s">
        <v>40</v>
      </c>
      <c r="L36" s="32"/>
    </row>
    <row r="37" spans="2:12" s="1" customFormat="1" ht="14.4" customHeight="1">
      <c r="B37" s="32"/>
      <c r="D37" s="55" t="s">
        <v>41</v>
      </c>
      <c r="E37" s="27" t="s">
        <v>42</v>
      </c>
      <c r="F37" s="86">
        <f>ROUND((SUM(BE124:BE132)),  2)</f>
        <v>0</v>
      </c>
      <c r="I37" s="96">
        <v>0.21</v>
      </c>
      <c r="J37" s="86">
        <f>ROUND(((SUM(BE124:BE132))*I37),  2)</f>
        <v>0</v>
      </c>
      <c r="L37" s="32"/>
    </row>
    <row r="38" spans="2:12" s="1" customFormat="1" ht="14.4" customHeight="1">
      <c r="B38" s="32"/>
      <c r="E38" s="27" t="s">
        <v>43</v>
      </c>
      <c r="F38" s="86">
        <f>ROUND((SUM(BF124:BF132)),  2)</f>
        <v>0</v>
      </c>
      <c r="I38" s="96">
        <v>0.15</v>
      </c>
      <c r="J38" s="86">
        <f>ROUND(((SUM(BF124:BF132))*I38),  2)</f>
        <v>0</v>
      </c>
      <c r="L38" s="32"/>
    </row>
    <row r="39" spans="2:12" s="1" customFormat="1" ht="14.4" hidden="1" customHeight="1">
      <c r="B39" s="32"/>
      <c r="E39" s="27" t="s">
        <v>44</v>
      </c>
      <c r="F39" s="86">
        <f>ROUND((SUM(BG124:BG132)),  2)</f>
        <v>0</v>
      </c>
      <c r="I39" s="96">
        <v>0.21</v>
      </c>
      <c r="J39" s="86">
        <f>0</f>
        <v>0</v>
      </c>
      <c r="L39" s="32"/>
    </row>
    <row r="40" spans="2:12" s="1" customFormat="1" ht="14.4" hidden="1" customHeight="1">
      <c r="B40" s="32"/>
      <c r="E40" s="27" t="s">
        <v>45</v>
      </c>
      <c r="F40" s="86">
        <f>ROUND((SUM(BH124:BH132)),  2)</f>
        <v>0</v>
      </c>
      <c r="I40" s="96">
        <v>0.15</v>
      </c>
      <c r="J40" s="86">
        <f>0</f>
        <v>0</v>
      </c>
      <c r="L40" s="32"/>
    </row>
    <row r="41" spans="2:12" s="1" customFormat="1" ht="14.4" hidden="1" customHeight="1">
      <c r="B41" s="32"/>
      <c r="E41" s="27" t="s">
        <v>46</v>
      </c>
      <c r="F41" s="86">
        <f>ROUND((SUM(BI124:BI132)),  2)</f>
        <v>0</v>
      </c>
      <c r="I41" s="96">
        <v>0</v>
      </c>
      <c r="J41" s="86">
        <f>0</f>
        <v>0</v>
      </c>
      <c r="L41" s="32"/>
    </row>
    <row r="42" spans="2:12" s="1" customFormat="1" ht="6.9" customHeight="1">
      <c r="B42" s="32"/>
      <c r="L42" s="32"/>
    </row>
    <row r="43" spans="2:12" s="1" customFormat="1" ht="25.35" customHeight="1">
      <c r="B43" s="32"/>
      <c r="C43" s="97"/>
      <c r="D43" s="98" t="s">
        <v>47</v>
      </c>
      <c r="E43" s="57"/>
      <c r="F43" s="57"/>
      <c r="G43" s="99" t="s">
        <v>48</v>
      </c>
      <c r="H43" s="100" t="s">
        <v>49</v>
      </c>
      <c r="I43" s="57"/>
      <c r="J43" s="101">
        <f>SUM(J34:J41)</f>
        <v>0</v>
      </c>
      <c r="K43" s="102"/>
      <c r="L43" s="32"/>
    </row>
    <row r="44" spans="2:12" s="1" customFormat="1" ht="14.4" customHeight="1">
      <c r="B44" s="32"/>
      <c r="L44" s="32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ht="16.5" customHeight="1">
      <c r="B87" s="20"/>
      <c r="E87" s="243" t="s">
        <v>231</v>
      </c>
      <c r="F87" s="203"/>
      <c r="G87" s="203"/>
      <c r="H87" s="203"/>
      <c r="L87" s="20"/>
    </row>
    <row r="88" spans="2:12" ht="12" customHeight="1">
      <c r="B88" s="20"/>
      <c r="C88" s="27" t="s">
        <v>232</v>
      </c>
      <c r="L88" s="20"/>
    </row>
    <row r="89" spans="2:12" s="1" customFormat="1" ht="16.5" customHeight="1">
      <c r="B89" s="32"/>
      <c r="E89" s="225" t="s">
        <v>2927</v>
      </c>
      <c r="F89" s="242"/>
      <c r="G89" s="242"/>
      <c r="H89" s="242"/>
      <c r="L89" s="32"/>
    </row>
    <row r="90" spans="2:12" s="1" customFormat="1" ht="12" customHeight="1">
      <c r="B90" s="32"/>
      <c r="C90" s="27" t="s">
        <v>1903</v>
      </c>
      <c r="L90" s="32"/>
    </row>
    <row r="91" spans="2:12" s="1" customFormat="1" ht="16.5" customHeight="1">
      <c r="B91" s="32"/>
      <c r="E91" s="238" t="str">
        <f>E13</f>
        <v>1h-1 - Fotovoltaická el.- materiál</v>
      </c>
      <c r="F91" s="242"/>
      <c r="G91" s="242"/>
      <c r="H91" s="242"/>
      <c r="L91" s="32"/>
    </row>
    <row r="92" spans="2:12" s="1" customFormat="1" ht="6.9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31. 1. 2020</v>
      </c>
      <c r="L93" s="32"/>
    </row>
    <row r="94" spans="2:12" s="1" customFormat="1" ht="6.9" customHeight="1">
      <c r="B94" s="32"/>
      <c r="L94" s="32"/>
    </row>
    <row r="95" spans="2:12" s="1" customFormat="1" ht="40.049999999999997" customHeight="1">
      <c r="B95" s="32"/>
      <c r="C95" s="27" t="s">
        <v>24</v>
      </c>
      <c r="F95" s="25" t="str">
        <f>E19</f>
        <v>Obec Dřínov, Dřínov čp.38, 277 45 Úžice</v>
      </c>
      <c r="I95" s="27" t="s">
        <v>31</v>
      </c>
      <c r="J95" s="30" t="str">
        <f>E25</f>
        <v>PilsProjekt,s.r.o., Částkova 74,326 00 Plzeň</v>
      </c>
      <c r="L95" s="32"/>
    </row>
    <row r="96" spans="2:12" s="1" customFormat="1" ht="15.15" customHeight="1">
      <c r="B96" s="32"/>
      <c r="C96" s="27" t="s">
        <v>29</v>
      </c>
      <c r="F96" s="25" t="str">
        <f>IF(E22="","",E22)</f>
        <v>Vyplň údaj</v>
      </c>
      <c r="I96" s="27" t="s">
        <v>34</v>
      </c>
      <c r="J96" s="30" t="str">
        <f>E28</f>
        <v>Preclíková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168</v>
      </c>
      <c r="D98" s="97"/>
      <c r="E98" s="97"/>
      <c r="F98" s="97"/>
      <c r="G98" s="97"/>
      <c r="H98" s="97"/>
      <c r="I98" s="97"/>
      <c r="J98" s="106" t="s">
        <v>169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8" customHeight="1">
      <c r="B100" s="32"/>
      <c r="C100" s="107" t="s">
        <v>170</v>
      </c>
      <c r="J100" s="66">
        <f>J124</f>
        <v>0</v>
      </c>
      <c r="L100" s="32"/>
      <c r="AU100" s="17" t="s">
        <v>171</v>
      </c>
    </row>
    <row r="101" spans="2:47" s="1" customFormat="1" ht="21.75" customHeight="1">
      <c r="B101" s="32"/>
      <c r="L101" s="32"/>
    </row>
    <row r="102" spans="2:47" s="1" customFormat="1" ht="6.9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47" s="1" customFormat="1" ht="6.9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47" s="1" customFormat="1" ht="24.9" customHeight="1">
      <c r="B107" s="32"/>
      <c r="C107" s="21" t="s">
        <v>176</v>
      </c>
      <c r="L107" s="32"/>
    </row>
    <row r="108" spans="2:47" s="1" customFormat="1" ht="6.9" customHeight="1">
      <c r="B108" s="32"/>
      <c r="L108" s="32"/>
    </row>
    <row r="109" spans="2:47" s="1" customFormat="1" ht="12" customHeight="1">
      <c r="B109" s="32"/>
      <c r="C109" s="27" t="s">
        <v>16</v>
      </c>
      <c r="L109" s="32"/>
    </row>
    <row r="110" spans="2:47" s="1" customFormat="1" ht="26.25" customHeight="1">
      <c r="B110" s="32"/>
      <c r="E110" s="243" t="str">
        <f>E7</f>
        <v>Novostavba mateřské školy v dřevěné nosné konstrukci k.ú. Dřínov, parc.č.82/1 a 82/2</v>
      </c>
      <c r="F110" s="244"/>
      <c r="G110" s="244"/>
      <c r="H110" s="244"/>
      <c r="L110" s="32"/>
    </row>
    <row r="111" spans="2:47" ht="12" customHeight="1">
      <c r="B111" s="20"/>
      <c r="C111" s="27" t="s">
        <v>165</v>
      </c>
      <c r="L111" s="20"/>
    </row>
    <row r="112" spans="2:47" ht="16.5" customHeight="1">
      <c r="B112" s="20"/>
      <c r="E112" s="243" t="s">
        <v>231</v>
      </c>
      <c r="F112" s="203"/>
      <c r="G112" s="203"/>
      <c r="H112" s="203"/>
      <c r="L112" s="20"/>
    </row>
    <row r="113" spans="2:65" ht="12" customHeight="1">
      <c r="B113" s="20"/>
      <c r="C113" s="27" t="s">
        <v>232</v>
      </c>
      <c r="L113" s="20"/>
    </row>
    <row r="114" spans="2:65" s="1" customFormat="1" ht="16.5" customHeight="1">
      <c r="B114" s="32"/>
      <c r="E114" s="225" t="s">
        <v>2927</v>
      </c>
      <c r="F114" s="242"/>
      <c r="G114" s="242"/>
      <c r="H114" s="242"/>
      <c r="L114" s="32"/>
    </row>
    <row r="115" spans="2:65" s="1" customFormat="1" ht="12" customHeight="1">
      <c r="B115" s="32"/>
      <c r="C115" s="27" t="s">
        <v>1903</v>
      </c>
      <c r="L115" s="32"/>
    </row>
    <row r="116" spans="2:65" s="1" customFormat="1" ht="16.5" customHeight="1">
      <c r="B116" s="32"/>
      <c r="E116" s="238" t="str">
        <f>E13</f>
        <v>1h-1 - Fotovoltaická el.- materiál</v>
      </c>
      <c r="F116" s="242"/>
      <c r="G116" s="242"/>
      <c r="H116" s="242"/>
      <c r="L116" s="32"/>
    </row>
    <row r="117" spans="2:65" s="1" customFormat="1" ht="6.9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F16</f>
        <v xml:space="preserve"> </v>
      </c>
      <c r="I118" s="27" t="s">
        <v>22</v>
      </c>
      <c r="J118" s="52" t="str">
        <f>IF(J16="","",J16)</f>
        <v>31. 1. 2020</v>
      </c>
      <c r="L118" s="32"/>
    </row>
    <row r="119" spans="2:65" s="1" customFormat="1" ht="6.9" customHeight="1">
      <c r="B119" s="32"/>
      <c r="L119" s="32"/>
    </row>
    <row r="120" spans="2:65" s="1" customFormat="1" ht="40.049999999999997" customHeight="1">
      <c r="B120" s="32"/>
      <c r="C120" s="27" t="s">
        <v>24</v>
      </c>
      <c r="F120" s="25" t="str">
        <f>E19</f>
        <v>Obec Dřínov, Dřínov čp.38, 277 45 Úžice</v>
      </c>
      <c r="I120" s="27" t="s">
        <v>31</v>
      </c>
      <c r="J120" s="30" t="str">
        <f>E25</f>
        <v>PilsProjekt,s.r.o., Částkova 74,326 00 Plzeň</v>
      </c>
      <c r="L120" s="32"/>
    </row>
    <row r="121" spans="2:65" s="1" customFormat="1" ht="15.15" customHeight="1">
      <c r="B121" s="32"/>
      <c r="C121" s="27" t="s">
        <v>29</v>
      </c>
      <c r="F121" s="25" t="str">
        <f>IF(E22="","",E22)</f>
        <v>Vyplň údaj</v>
      </c>
      <c r="I121" s="27" t="s">
        <v>34</v>
      </c>
      <c r="J121" s="30" t="str">
        <f>E28</f>
        <v>Preclíková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6"/>
      <c r="C123" s="117" t="s">
        <v>177</v>
      </c>
      <c r="D123" s="118" t="s">
        <v>62</v>
      </c>
      <c r="E123" s="118" t="s">
        <v>58</v>
      </c>
      <c r="F123" s="118" t="s">
        <v>59</v>
      </c>
      <c r="G123" s="118" t="s">
        <v>178</v>
      </c>
      <c r="H123" s="118" t="s">
        <v>179</v>
      </c>
      <c r="I123" s="118" t="s">
        <v>180</v>
      </c>
      <c r="J123" s="119" t="s">
        <v>169</v>
      </c>
      <c r="K123" s="120" t="s">
        <v>181</v>
      </c>
      <c r="L123" s="116"/>
      <c r="M123" s="59" t="s">
        <v>1</v>
      </c>
      <c r="N123" s="60" t="s">
        <v>41</v>
      </c>
      <c r="O123" s="60" t="s">
        <v>182</v>
      </c>
      <c r="P123" s="60" t="s">
        <v>183</v>
      </c>
      <c r="Q123" s="60" t="s">
        <v>184</v>
      </c>
      <c r="R123" s="60" t="s">
        <v>185</v>
      </c>
      <c r="S123" s="60" t="s">
        <v>186</v>
      </c>
      <c r="T123" s="61" t="s">
        <v>187</v>
      </c>
    </row>
    <row r="124" spans="2:65" s="1" customFormat="1" ht="22.8" customHeight="1">
      <c r="B124" s="32"/>
      <c r="C124" s="64" t="s">
        <v>188</v>
      </c>
      <c r="J124" s="121">
        <f>BK124</f>
        <v>0</v>
      </c>
      <c r="L124" s="32"/>
      <c r="M124" s="62"/>
      <c r="N124" s="53"/>
      <c r="O124" s="53"/>
      <c r="P124" s="122">
        <f>SUM(P125:P132)</f>
        <v>0</v>
      </c>
      <c r="Q124" s="53"/>
      <c r="R124" s="122">
        <f>SUM(R125:R132)</f>
        <v>0</v>
      </c>
      <c r="S124" s="53"/>
      <c r="T124" s="123">
        <f>SUM(T125:T132)</f>
        <v>0</v>
      </c>
      <c r="AT124" s="17" t="s">
        <v>76</v>
      </c>
      <c r="AU124" s="17" t="s">
        <v>171</v>
      </c>
      <c r="BK124" s="124">
        <f>SUM(BK125:BK132)</f>
        <v>0</v>
      </c>
    </row>
    <row r="125" spans="2:65" s="1" customFormat="1" ht="37.799999999999997" customHeight="1">
      <c r="B125" s="32"/>
      <c r="C125" s="137" t="s">
        <v>84</v>
      </c>
      <c r="D125" s="137" t="s">
        <v>193</v>
      </c>
      <c r="E125" s="138" t="s">
        <v>2929</v>
      </c>
      <c r="F125" s="139" t="s">
        <v>2930</v>
      </c>
      <c r="G125" s="140" t="s">
        <v>391</v>
      </c>
      <c r="H125" s="141">
        <v>1</v>
      </c>
      <c r="I125" s="142"/>
      <c r="J125" s="143">
        <f t="shared" ref="J125:J132" si="0">ROUND(I125*H125,2)</f>
        <v>0</v>
      </c>
      <c r="K125" s="144"/>
      <c r="L125" s="32"/>
      <c r="M125" s="145" t="s">
        <v>1</v>
      </c>
      <c r="N125" s="146" t="s">
        <v>42</v>
      </c>
      <c r="P125" s="147">
        <f t="shared" ref="P125:P132" si="1">O125*H125</f>
        <v>0</v>
      </c>
      <c r="Q125" s="147">
        <v>0</v>
      </c>
      <c r="R125" s="147">
        <f t="shared" ref="R125:R132" si="2">Q125*H125</f>
        <v>0</v>
      </c>
      <c r="S125" s="147">
        <v>0</v>
      </c>
      <c r="T125" s="148">
        <f t="shared" ref="T125:T132" si="3">S125*H125</f>
        <v>0</v>
      </c>
      <c r="AR125" s="149" t="s">
        <v>149</v>
      </c>
      <c r="AT125" s="149" t="s">
        <v>193</v>
      </c>
      <c r="AU125" s="149" t="s">
        <v>77</v>
      </c>
      <c r="AY125" s="17" t="s">
        <v>190</v>
      </c>
      <c r="BE125" s="150">
        <f t="shared" ref="BE125:BE132" si="4">IF(N125="základní",J125,0)</f>
        <v>0</v>
      </c>
      <c r="BF125" s="150">
        <f t="shared" ref="BF125:BF132" si="5">IF(N125="snížená",J125,0)</f>
        <v>0</v>
      </c>
      <c r="BG125" s="150">
        <f t="shared" ref="BG125:BG132" si="6">IF(N125="zákl. přenesená",J125,0)</f>
        <v>0</v>
      </c>
      <c r="BH125" s="150">
        <f t="shared" ref="BH125:BH132" si="7">IF(N125="sníž. přenesená",J125,0)</f>
        <v>0</v>
      </c>
      <c r="BI125" s="150">
        <f t="shared" ref="BI125:BI132" si="8">IF(N125="nulová",J125,0)</f>
        <v>0</v>
      </c>
      <c r="BJ125" s="17" t="s">
        <v>84</v>
      </c>
      <c r="BK125" s="150">
        <f t="shared" ref="BK125:BK132" si="9">ROUND(I125*H125,2)</f>
        <v>0</v>
      </c>
      <c r="BL125" s="17" t="s">
        <v>149</v>
      </c>
      <c r="BM125" s="149" t="s">
        <v>2931</v>
      </c>
    </row>
    <row r="126" spans="2:65" s="1" customFormat="1" ht="55.5" customHeight="1">
      <c r="B126" s="32"/>
      <c r="C126" s="137" t="s">
        <v>86</v>
      </c>
      <c r="D126" s="137" t="s">
        <v>193</v>
      </c>
      <c r="E126" s="138" t="s">
        <v>2932</v>
      </c>
      <c r="F126" s="139" t="s">
        <v>2933</v>
      </c>
      <c r="G126" s="140" t="s">
        <v>391</v>
      </c>
      <c r="H126" s="141">
        <v>1</v>
      </c>
      <c r="I126" s="142"/>
      <c r="J126" s="143">
        <f t="shared" si="0"/>
        <v>0</v>
      </c>
      <c r="K126" s="144"/>
      <c r="L126" s="32"/>
      <c r="M126" s="145" t="s">
        <v>1</v>
      </c>
      <c r="N126" s="146" t="s">
        <v>42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149</v>
      </c>
      <c r="AT126" s="149" t="s">
        <v>193</v>
      </c>
      <c r="AU126" s="149" t="s">
        <v>77</v>
      </c>
      <c r="AY126" s="17" t="s">
        <v>190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84</v>
      </c>
      <c r="BK126" s="150">
        <f t="shared" si="9"/>
        <v>0</v>
      </c>
      <c r="BL126" s="17" t="s">
        <v>149</v>
      </c>
      <c r="BM126" s="149" t="s">
        <v>2934</v>
      </c>
    </row>
    <row r="127" spans="2:65" s="1" customFormat="1" ht="16.5" customHeight="1">
      <c r="B127" s="32"/>
      <c r="C127" s="137" t="s">
        <v>104</v>
      </c>
      <c r="D127" s="137" t="s">
        <v>193</v>
      </c>
      <c r="E127" s="138" t="s">
        <v>2935</v>
      </c>
      <c r="F127" s="139" t="s">
        <v>2936</v>
      </c>
      <c r="G127" s="140" t="s">
        <v>391</v>
      </c>
      <c r="H127" s="141">
        <v>1</v>
      </c>
      <c r="I127" s="142"/>
      <c r="J127" s="143">
        <f t="shared" si="0"/>
        <v>0</v>
      </c>
      <c r="K127" s="144"/>
      <c r="L127" s="32"/>
      <c r="M127" s="145" t="s">
        <v>1</v>
      </c>
      <c r="N127" s="146" t="s">
        <v>42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149</v>
      </c>
      <c r="AT127" s="149" t="s">
        <v>193</v>
      </c>
      <c r="AU127" s="149" t="s">
        <v>77</v>
      </c>
      <c r="AY127" s="17" t="s">
        <v>190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84</v>
      </c>
      <c r="BK127" s="150">
        <f t="shared" si="9"/>
        <v>0</v>
      </c>
      <c r="BL127" s="17" t="s">
        <v>149</v>
      </c>
      <c r="BM127" s="149" t="s">
        <v>2937</v>
      </c>
    </row>
    <row r="128" spans="2:65" s="1" customFormat="1" ht="16.5" customHeight="1">
      <c r="B128" s="32"/>
      <c r="C128" s="137" t="s">
        <v>149</v>
      </c>
      <c r="D128" s="137" t="s">
        <v>193</v>
      </c>
      <c r="E128" s="138" t="s">
        <v>2938</v>
      </c>
      <c r="F128" s="139" t="s">
        <v>2939</v>
      </c>
      <c r="G128" s="140" t="s">
        <v>391</v>
      </c>
      <c r="H128" s="141">
        <v>1</v>
      </c>
      <c r="I128" s="142"/>
      <c r="J128" s="143">
        <f t="shared" si="0"/>
        <v>0</v>
      </c>
      <c r="K128" s="144"/>
      <c r="L128" s="32"/>
      <c r="M128" s="145" t="s">
        <v>1</v>
      </c>
      <c r="N128" s="146" t="s">
        <v>42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149</v>
      </c>
      <c r="AT128" s="149" t="s">
        <v>193</v>
      </c>
      <c r="AU128" s="149" t="s">
        <v>77</v>
      </c>
      <c r="AY128" s="17" t="s">
        <v>190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84</v>
      </c>
      <c r="BK128" s="150">
        <f t="shared" si="9"/>
        <v>0</v>
      </c>
      <c r="BL128" s="17" t="s">
        <v>149</v>
      </c>
      <c r="BM128" s="149" t="s">
        <v>2940</v>
      </c>
    </row>
    <row r="129" spans="2:65" s="1" customFormat="1" ht="44.25" customHeight="1">
      <c r="B129" s="32"/>
      <c r="C129" s="137" t="s">
        <v>161</v>
      </c>
      <c r="D129" s="137" t="s">
        <v>193</v>
      </c>
      <c r="E129" s="138" t="s">
        <v>2941</v>
      </c>
      <c r="F129" s="139" t="s">
        <v>2942</v>
      </c>
      <c r="G129" s="140" t="s">
        <v>391</v>
      </c>
      <c r="H129" s="141">
        <v>22</v>
      </c>
      <c r="I129" s="142"/>
      <c r="J129" s="143">
        <f t="shared" si="0"/>
        <v>0</v>
      </c>
      <c r="K129" s="144"/>
      <c r="L129" s="32"/>
      <c r="M129" s="145" t="s">
        <v>1</v>
      </c>
      <c r="N129" s="146" t="s">
        <v>42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149</v>
      </c>
      <c r="AT129" s="149" t="s">
        <v>193</v>
      </c>
      <c r="AU129" s="149" t="s">
        <v>77</v>
      </c>
      <c r="AY129" s="17" t="s">
        <v>190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84</v>
      </c>
      <c r="BK129" s="150">
        <f t="shared" si="9"/>
        <v>0</v>
      </c>
      <c r="BL129" s="17" t="s">
        <v>149</v>
      </c>
      <c r="BM129" s="149" t="s">
        <v>2943</v>
      </c>
    </row>
    <row r="130" spans="2:65" s="1" customFormat="1" ht="16.5" customHeight="1">
      <c r="B130" s="32"/>
      <c r="C130" s="137" t="s">
        <v>199</v>
      </c>
      <c r="D130" s="137" t="s">
        <v>193</v>
      </c>
      <c r="E130" s="138" t="s">
        <v>2944</v>
      </c>
      <c r="F130" s="139" t="s">
        <v>2945</v>
      </c>
      <c r="G130" s="140" t="s">
        <v>391</v>
      </c>
      <c r="H130" s="141">
        <v>1</v>
      </c>
      <c r="I130" s="142"/>
      <c r="J130" s="143">
        <f t="shared" si="0"/>
        <v>0</v>
      </c>
      <c r="K130" s="144"/>
      <c r="L130" s="32"/>
      <c r="M130" s="145" t="s">
        <v>1</v>
      </c>
      <c r="N130" s="146" t="s">
        <v>42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149</v>
      </c>
      <c r="AT130" s="149" t="s">
        <v>193</v>
      </c>
      <c r="AU130" s="149" t="s">
        <v>77</v>
      </c>
      <c r="AY130" s="17" t="s">
        <v>190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84</v>
      </c>
      <c r="BK130" s="150">
        <f t="shared" si="9"/>
        <v>0</v>
      </c>
      <c r="BL130" s="17" t="s">
        <v>149</v>
      </c>
      <c r="BM130" s="149" t="s">
        <v>2946</v>
      </c>
    </row>
    <row r="131" spans="2:65" s="1" customFormat="1" ht="21.75" customHeight="1">
      <c r="B131" s="32"/>
      <c r="C131" s="137" t="s">
        <v>204</v>
      </c>
      <c r="D131" s="137" t="s">
        <v>193</v>
      </c>
      <c r="E131" s="138" t="s">
        <v>2947</v>
      </c>
      <c r="F131" s="139" t="s">
        <v>2948</v>
      </c>
      <c r="G131" s="140" t="s">
        <v>391</v>
      </c>
      <c r="H131" s="141">
        <v>1</v>
      </c>
      <c r="I131" s="142"/>
      <c r="J131" s="143">
        <f t="shared" si="0"/>
        <v>0</v>
      </c>
      <c r="K131" s="144"/>
      <c r="L131" s="32"/>
      <c r="M131" s="145" t="s">
        <v>1</v>
      </c>
      <c r="N131" s="146" t="s">
        <v>42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149</v>
      </c>
      <c r="AT131" s="149" t="s">
        <v>193</v>
      </c>
      <c r="AU131" s="149" t="s">
        <v>77</v>
      </c>
      <c r="AY131" s="17" t="s">
        <v>190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84</v>
      </c>
      <c r="BK131" s="150">
        <f t="shared" si="9"/>
        <v>0</v>
      </c>
      <c r="BL131" s="17" t="s">
        <v>149</v>
      </c>
      <c r="BM131" s="149" t="s">
        <v>2949</v>
      </c>
    </row>
    <row r="132" spans="2:65" s="1" customFormat="1" ht="44.25" customHeight="1">
      <c r="B132" s="32"/>
      <c r="C132" s="137" t="s">
        <v>211</v>
      </c>
      <c r="D132" s="137" t="s">
        <v>193</v>
      </c>
      <c r="E132" s="138" t="s">
        <v>2950</v>
      </c>
      <c r="F132" s="139" t="s">
        <v>2951</v>
      </c>
      <c r="G132" s="140" t="s">
        <v>391</v>
      </c>
      <c r="H132" s="141">
        <v>4</v>
      </c>
      <c r="I132" s="142"/>
      <c r="J132" s="143">
        <f t="shared" si="0"/>
        <v>0</v>
      </c>
      <c r="K132" s="144"/>
      <c r="L132" s="32"/>
      <c r="M132" s="151" t="s">
        <v>1</v>
      </c>
      <c r="N132" s="152" t="s">
        <v>42</v>
      </c>
      <c r="O132" s="153"/>
      <c r="P132" s="154">
        <f t="shared" si="1"/>
        <v>0</v>
      </c>
      <c r="Q132" s="154">
        <v>0</v>
      </c>
      <c r="R132" s="154">
        <f t="shared" si="2"/>
        <v>0</v>
      </c>
      <c r="S132" s="154">
        <v>0</v>
      </c>
      <c r="T132" s="155">
        <f t="shared" si="3"/>
        <v>0</v>
      </c>
      <c r="AR132" s="149" t="s">
        <v>149</v>
      </c>
      <c r="AT132" s="149" t="s">
        <v>193</v>
      </c>
      <c r="AU132" s="149" t="s">
        <v>77</v>
      </c>
      <c r="AY132" s="17" t="s">
        <v>190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84</v>
      </c>
      <c r="BK132" s="150">
        <f t="shared" si="9"/>
        <v>0</v>
      </c>
      <c r="BL132" s="17" t="s">
        <v>149</v>
      </c>
      <c r="BM132" s="149" t="s">
        <v>2952</v>
      </c>
    </row>
    <row r="133" spans="2:65" s="1" customFormat="1" ht="6.9" customHeight="1">
      <c r="B133" s="44"/>
      <c r="C133" s="45"/>
      <c r="D133" s="45"/>
      <c r="E133" s="45"/>
      <c r="F133" s="45"/>
      <c r="G133" s="45"/>
      <c r="H133" s="45"/>
      <c r="I133" s="45"/>
      <c r="J133" s="45"/>
      <c r="K133" s="45"/>
      <c r="L133" s="32"/>
    </row>
  </sheetData>
  <sheetProtection algorithmName="SHA-512" hashValue="oyhUppuynOmxLhSDvCqDyR8mnb17fw+s5D+8vHmZAeJDPtAhgM4EWpO7o0/MJii550pSG0fTjujYv1bXg1nDPA==" saltValue="FGM1CBorDr8GqGZl9MHmI4B6JJCYr+Z2LE0TcN/0e2tib/w4wHbCXhZyzMoSqz74Y+cPgxkerrplWwzFNiQ1hA==" spinCount="100000" sheet="1" objects="1" scenarios="1" formatColumns="0" formatRows="0" autoFilter="0"/>
  <autoFilter ref="C123:K132" xr:uid="{00000000-0009-0000-0000-00000A000000}"/>
  <mergeCells count="15">
    <mergeCell ref="E110:H110"/>
    <mergeCell ref="E114:H114"/>
    <mergeCell ref="E112:H112"/>
    <mergeCell ref="E116:H11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134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126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3.2">
      <c r="B8" s="20"/>
      <c r="D8" s="27" t="s">
        <v>165</v>
      </c>
      <c r="L8" s="20"/>
    </row>
    <row r="9" spans="2:46" ht="16.5" customHeight="1">
      <c r="B9" s="20"/>
      <c r="E9" s="243" t="s">
        <v>231</v>
      </c>
      <c r="F9" s="203"/>
      <c r="G9" s="203"/>
      <c r="H9" s="203"/>
      <c r="L9" s="20"/>
    </row>
    <row r="10" spans="2:46" ht="12" customHeight="1">
      <c r="B10" s="20"/>
      <c r="D10" s="27" t="s">
        <v>232</v>
      </c>
      <c r="L10" s="20"/>
    </row>
    <row r="11" spans="2:46" s="1" customFormat="1" ht="16.5" customHeight="1">
      <c r="B11" s="32"/>
      <c r="E11" s="225" t="s">
        <v>2927</v>
      </c>
      <c r="F11" s="242"/>
      <c r="G11" s="242"/>
      <c r="H11" s="242"/>
      <c r="L11" s="32"/>
    </row>
    <row r="12" spans="2:46" s="1" customFormat="1" ht="12" customHeight="1">
      <c r="B12" s="32"/>
      <c r="D12" s="27" t="s">
        <v>1903</v>
      </c>
      <c r="L12" s="32"/>
    </row>
    <row r="13" spans="2:46" s="1" customFormat="1" ht="16.5" customHeight="1">
      <c r="B13" s="32"/>
      <c r="E13" s="238" t="s">
        <v>2953</v>
      </c>
      <c r="F13" s="242"/>
      <c r="G13" s="242"/>
      <c r="H13" s="242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2843</v>
      </c>
      <c r="I16" s="27" t="s">
        <v>22</v>
      </c>
      <c r="J16" s="52" t="str">
        <f>'Rekapitulace stavby'!AN8</f>
        <v>31. 1. 2020</v>
      </c>
      <c r="L16" s="32"/>
    </row>
    <row r="17" spans="2:12" s="1" customFormat="1" ht="10.8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>00236802</v>
      </c>
      <c r="L18" s="32"/>
    </row>
    <row r="19" spans="2:12" s="1" customFormat="1" ht="18" customHeight="1">
      <c r="B19" s="32"/>
      <c r="E19" s="25" t="str">
        <f>IF('Rekapitulace stavby'!E11="","",'Rekapitulace stavby'!E11)</f>
        <v>Obec Dřínov, Dřínov čp.38, 277 45 Úžice</v>
      </c>
      <c r="I19" s="27" t="s">
        <v>28</v>
      </c>
      <c r="J19" s="25" t="str">
        <f>IF('Rekapitulace stavby'!AN11="","",'Rekapitulace stavby'!AN11)</f>
        <v/>
      </c>
      <c r="L19" s="32"/>
    </row>
    <row r="20" spans="2:12" s="1" customFormat="1" ht="6.9" customHeight="1">
      <c r="B20" s="32"/>
      <c r="L20" s="32"/>
    </row>
    <row r="21" spans="2:12" s="1" customFormat="1" ht="12" customHeight="1">
      <c r="B21" s="32"/>
      <c r="D21" s="27" t="s">
        <v>29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45" t="str">
        <f>'Rekapitulace stavby'!E14</f>
        <v>Vyplň údaj</v>
      </c>
      <c r="F22" s="207"/>
      <c r="G22" s="207"/>
      <c r="H22" s="207"/>
      <c r="I22" s="27" t="s">
        <v>28</v>
      </c>
      <c r="J22" s="28" t="str">
        <f>'Rekapitulace stavby'!AN14</f>
        <v>Vyplň údaj</v>
      </c>
      <c r="L22" s="32"/>
    </row>
    <row r="23" spans="2:12" s="1" customFormat="1" ht="6.9" customHeight="1">
      <c r="B23" s="32"/>
      <c r="L23" s="32"/>
    </row>
    <row r="24" spans="2:12" s="1" customFormat="1" ht="12" customHeight="1">
      <c r="B24" s="32"/>
      <c r="D24" s="27" t="s">
        <v>31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>PilsProjekt,s.r.o., Částkova 74,326 00 Plzeň</v>
      </c>
      <c r="I25" s="27" t="s">
        <v>28</v>
      </c>
      <c r="J25" s="25" t="str">
        <f>IF('Rekapitulace stavby'!AN17="","",'Rekapitulace stavby'!AN17)</f>
        <v/>
      </c>
      <c r="L25" s="32"/>
    </row>
    <row r="26" spans="2:12" s="1" customFormat="1" ht="6.9" customHeight="1">
      <c r="B26" s="32"/>
      <c r="L26" s="32"/>
    </row>
    <row r="27" spans="2:12" s="1" customFormat="1" ht="12" customHeight="1">
      <c r="B27" s="32"/>
      <c r="D27" s="27" t="s">
        <v>34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>Preclíková</v>
      </c>
      <c r="I28" s="27" t="s">
        <v>28</v>
      </c>
      <c r="J28" s="25" t="str">
        <f>IF('Rekapitulace stavby'!AN20="","",'Rekapitulace stavby'!AN20)</f>
        <v/>
      </c>
      <c r="L28" s="32"/>
    </row>
    <row r="29" spans="2:12" s="1" customFormat="1" ht="6.9" customHeight="1">
      <c r="B29" s="32"/>
      <c r="L29" s="32"/>
    </row>
    <row r="30" spans="2:12" s="1" customFormat="1" ht="12" customHeight="1">
      <c r="B30" s="32"/>
      <c r="D30" s="27" t="s">
        <v>36</v>
      </c>
      <c r="L30" s="32"/>
    </row>
    <row r="31" spans="2:12" s="7" customFormat="1" ht="16.5" customHeight="1">
      <c r="B31" s="94"/>
      <c r="E31" s="211" t="s">
        <v>1</v>
      </c>
      <c r="F31" s="211"/>
      <c r="G31" s="211"/>
      <c r="H31" s="211"/>
      <c r="L31" s="94"/>
    </row>
    <row r="32" spans="2:12" s="1" customFormat="1" ht="6.9" customHeight="1">
      <c r="B32" s="32"/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37</v>
      </c>
      <c r="J34" s="66">
        <f>ROUND(J124, 2)</f>
        <v>0</v>
      </c>
      <c r="L34" s="32"/>
    </row>
    <row r="35" spans="2:12" s="1" customFormat="1" ht="6.9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" customHeight="1">
      <c r="B36" s="32"/>
      <c r="F36" s="35" t="s">
        <v>39</v>
      </c>
      <c r="I36" s="35" t="s">
        <v>38</v>
      </c>
      <c r="J36" s="35" t="s">
        <v>40</v>
      </c>
      <c r="L36" s="32"/>
    </row>
    <row r="37" spans="2:12" s="1" customFormat="1" ht="14.4" customHeight="1">
      <c r="B37" s="32"/>
      <c r="D37" s="55" t="s">
        <v>41</v>
      </c>
      <c r="E37" s="27" t="s">
        <v>42</v>
      </c>
      <c r="F37" s="86">
        <f>ROUND((SUM(BE124:BE133)),  2)</f>
        <v>0</v>
      </c>
      <c r="I37" s="96">
        <v>0.21</v>
      </c>
      <c r="J37" s="86">
        <f>ROUND(((SUM(BE124:BE133))*I37),  2)</f>
        <v>0</v>
      </c>
      <c r="L37" s="32"/>
    </row>
    <row r="38" spans="2:12" s="1" customFormat="1" ht="14.4" customHeight="1">
      <c r="B38" s="32"/>
      <c r="E38" s="27" t="s">
        <v>43</v>
      </c>
      <c r="F38" s="86">
        <f>ROUND((SUM(BF124:BF133)),  2)</f>
        <v>0</v>
      </c>
      <c r="I38" s="96">
        <v>0.15</v>
      </c>
      <c r="J38" s="86">
        <f>ROUND(((SUM(BF124:BF133))*I38),  2)</f>
        <v>0</v>
      </c>
      <c r="L38" s="32"/>
    </row>
    <row r="39" spans="2:12" s="1" customFormat="1" ht="14.4" hidden="1" customHeight="1">
      <c r="B39" s="32"/>
      <c r="E39" s="27" t="s">
        <v>44</v>
      </c>
      <c r="F39" s="86">
        <f>ROUND((SUM(BG124:BG133)),  2)</f>
        <v>0</v>
      </c>
      <c r="I39" s="96">
        <v>0.21</v>
      </c>
      <c r="J39" s="86">
        <f>0</f>
        <v>0</v>
      </c>
      <c r="L39" s="32"/>
    </row>
    <row r="40" spans="2:12" s="1" customFormat="1" ht="14.4" hidden="1" customHeight="1">
      <c r="B40" s="32"/>
      <c r="E40" s="27" t="s">
        <v>45</v>
      </c>
      <c r="F40" s="86">
        <f>ROUND((SUM(BH124:BH133)),  2)</f>
        <v>0</v>
      </c>
      <c r="I40" s="96">
        <v>0.15</v>
      </c>
      <c r="J40" s="86">
        <f>0</f>
        <v>0</v>
      </c>
      <c r="L40" s="32"/>
    </row>
    <row r="41" spans="2:12" s="1" customFormat="1" ht="14.4" hidden="1" customHeight="1">
      <c r="B41" s="32"/>
      <c r="E41" s="27" t="s">
        <v>46</v>
      </c>
      <c r="F41" s="86">
        <f>ROUND((SUM(BI124:BI133)),  2)</f>
        <v>0</v>
      </c>
      <c r="I41" s="96">
        <v>0</v>
      </c>
      <c r="J41" s="86">
        <f>0</f>
        <v>0</v>
      </c>
      <c r="L41" s="32"/>
    </row>
    <row r="42" spans="2:12" s="1" customFormat="1" ht="6.9" customHeight="1">
      <c r="B42" s="32"/>
      <c r="L42" s="32"/>
    </row>
    <row r="43" spans="2:12" s="1" customFormat="1" ht="25.35" customHeight="1">
      <c r="B43" s="32"/>
      <c r="C43" s="97"/>
      <c r="D43" s="98" t="s">
        <v>47</v>
      </c>
      <c r="E43" s="57"/>
      <c r="F43" s="57"/>
      <c r="G43" s="99" t="s">
        <v>48</v>
      </c>
      <c r="H43" s="100" t="s">
        <v>49</v>
      </c>
      <c r="I43" s="57"/>
      <c r="J43" s="101">
        <f>SUM(J34:J41)</f>
        <v>0</v>
      </c>
      <c r="K43" s="102"/>
      <c r="L43" s="32"/>
    </row>
    <row r="44" spans="2:12" s="1" customFormat="1" ht="14.4" customHeight="1">
      <c r="B44" s="32"/>
      <c r="L44" s="32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ht="16.5" customHeight="1">
      <c r="B87" s="20"/>
      <c r="E87" s="243" t="s">
        <v>231</v>
      </c>
      <c r="F87" s="203"/>
      <c r="G87" s="203"/>
      <c r="H87" s="203"/>
      <c r="L87" s="20"/>
    </row>
    <row r="88" spans="2:12" ht="12" customHeight="1">
      <c r="B88" s="20"/>
      <c r="C88" s="27" t="s">
        <v>232</v>
      </c>
      <c r="L88" s="20"/>
    </row>
    <row r="89" spans="2:12" s="1" customFormat="1" ht="16.5" customHeight="1">
      <c r="B89" s="32"/>
      <c r="E89" s="225" t="s">
        <v>2927</v>
      </c>
      <c r="F89" s="242"/>
      <c r="G89" s="242"/>
      <c r="H89" s="242"/>
      <c r="L89" s="32"/>
    </row>
    <row r="90" spans="2:12" s="1" customFormat="1" ht="12" customHeight="1">
      <c r="B90" s="32"/>
      <c r="C90" s="27" t="s">
        <v>1903</v>
      </c>
      <c r="L90" s="32"/>
    </row>
    <row r="91" spans="2:12" s="1" customFormat="1" ht="16.5" customHeight="1">
      <c r="B91" s="32"/>
      <c r="E91" s="238" t="str">
        <f>E13</f>
        <v>1h-2 -  Fotovoltaická el. - montáž</v>
      </c>
      <c r="F91" s="242"/>
      <c r="G91" s="242"/>
      <c r="H91" s="242"/>
      <c r="L91" s="32"/>
    </row>
    <row r="92" spans="2:12" s="1" customFormat="1" ht="6.9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31. 1. 2020</v>
      </c>
      <c r="L93" s="32"/>
    </row>
    <row r="94" spans="2:12" s="1" customFormat="1" ht="6.9" customHeight="1">
      <c r="B94" s="32"/>
      <c r="L94" s="32"/>
    </row>
    <row r="95" spans="2:12" s="1" customFormat="1" ht="40.049999999999997" customHeight="1">
      <c r="B95" s="32"/>
      <c r="C95" s="27" t="s">
        <v>24</v>
      </c>
      <c r="F95" s="25" t="str">
        <f>E19</f>
        <v>Obec Dřínov, Dřínov čp.38, 277 45 Úžice</v>
      </c>
      <c r="I95" s="27" t="s">
        <v>31</v>
      </c>
      <c r="J95" s="30" t="str">
        <f>E25</f>
        <v>PilsProjekt,s.r.o., Částkova 74,326 00 Plzeň</v>
      </c>
      <c r="L95" s="32"/>
    </row>
    <row r="96" spans="2:12" s="1" customFormat="1" ht="15.15" customHeight="1">
      <c r="B96" s="32"/>
      <c r="C96" s="27" t="s">
        <v>29</v>
      </c>
      <c r="F96" s="25" t="str">
        <f>IF(E22="","",E22)</f>
        <v>Vyplň údaj</v>
      </c>
      <c r="I96" s="27" t="s">
        <v>34</v>
      </c>
      <c r="J96" s="30" t="str">
        <f>E28</f>
        <v>Preclíková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168</v>
      </c>
      <c r="D98" s="97"/>
      <c r="E98" s="97"/>
      <c r="F98" s="97"/>
      <c r="G98" s="97"/>
      <c r="H98" s="97"/>
      <c r="I98" s="97"/>
      <c r="J98" s="106" t="s">
        <v>169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8" customHeight="1">
      <c r="B100" s="32"/>
      <c r="C100" s="107" t="s">
        <v>170</v>
      </c>
      <c r="J100" s="66">
        <f>J124</f>
        <v>0</v>
      </c>
      <c r="L100" s="32"/>
      <c r="AU100" s="17" t="s">
        <v>171</v>
      </c>
    </row>
    <row r="101" spans="2:47" s="1" customFormat="1" ht="21.75" customHeight="1">
      <c r="B101" s="32"/>
      <c r="L101" s="32"/>
    </row>
    <row r="102" spans="2:47" s="1" customFormat="1" ht="6.9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47" s="1" customFormat="1" ht="6.9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47" s="1" customFormat="1" ht="24.9" customHeight="1">
      <c r="B107" s="32"/>
      <c r="C107" s="21" t="s">
        <v>176</v>
      </c>
      <c r="L107" s="32"/>
    </row>
    <row r="108" spans="2:47" s="1" customFormat="1" ht="6.9" customHeight="1">
      <c r="B108" s="32"/>
      <c r="L108" s="32"/>
    </row>
    <row r="109" spans="2:47" s="1" customFormat="1" ht="12" customHeight="1">
      <c r="B109" s="32"/>
      <c r="C109" s="27" t="s">
        <v>16</v>
      </c>
      <c r="L109" s="32"/>
    </row>
    <row r="110" spans="2:47" s="1" customFormat="1" ht="26.25" customHeight="1">
      <c r="B110" s="32"/>
      <c r="E110" s="243" t="str">
        <f>E7</f>
        <v>Novostavba mateřské školy v dřevěné nosné konstrukci k.ú. Dřínov, parc.č.82/1 a 82/2</v>
      </c>
      <c r="F110" s="244"/>
      <c r="G110" s="244"/>
      <c r="H110" s="244"/>
      <c r="L110" s="32"/>
    </row>
    <row r="111" spans="2:47" ht="12" customHeight="1">
      <c r="B111" s="20"/>
      <c r="C111" s="27" t="s">
        <v>165</v>
      </c>
      <c r="L111" s="20"/>
    </row>
    <row r="112" spans="2:47" ht="16.5" customHeight="1">
      <c r="B112" s="20"/>
      <c r="E112" s="243" t="s">
        <v>231</v>
      </c>
      <c r="F112" s="203"/>
      <c r="G112" s="203"/>
      <c r="H112" s="203"/>
      <c r="L112" s="20"/>
    </row>
    <row r="113" spans="2:65" ht="12" customHeight="1">
      <c r="B113" s="20"/>
      <c r="C113" s="27" t="s">
        <v>232</v>
      </c>
      <c r="L113" s="20"/>
    </row>
    <row r="114" spans="2:65" s="1" customFormat="1" ht="16.5" customHeight="1">
      <c r="B114" s="32"/>
      <c r="E114" s="225" t="s">
        <v>2927</v>
      </c>
      <c r="F114" s="242"/>
      <c r="G114" s="242"/>
      <c r="H114" s="242"/>
      <c r="L114" s="32"/>
    </row>
    <row r="115" spans="2:65" s="1" customFormat="1" ht="12" customHeight="1">
      <c r="B115" s="32"/>
      <c r="C115" s="27" t="s">
        <v>1903</v>
      </c>
      <c r="L115" s="32"/>
    </row>
    <row r="116" spans="2:65" s="1" customFormat="1" ht="16.5" customHeight="1">
      <c r="B116" s="32"/>
      <c r="E116" s="238" t="str">
        <f>E13</f>
        <v>1h-2 -  Fotovoltaická el. - montáž</v>
      </c>
      <c r="F116" s="242"/>
      <c r="G116" s="242"/>
      <c r="H116" s="242"/>
      <c r="L116" s="32"/>
    </row>
    <row r="117" spans="2:65" s="1" customFormat="1" ht="6.9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F16</f>
        <v xml:space="preserve"> </v>
      </c>
      <c r="I118" s="27" t="s">
        <v>22</v>
      </c>
      <c r="J118" s="52" t="str">
        <f>IF(J16="","",J16)</f>
        <v>31. 1. 2020</v>
      </c>
      <c r="L118" s="32"/>
    </row>
    <row r="119" spans="2:65" s="1" customFormat="1" ht="6.9" customHeight="1">
      <c r="B119" s="32"/>
      <c r="L119" s="32"/>
    </row>
    <row r="120" spans="2:65" s="1" customFormat="1" ht="40.049999999999997" customHeight="1">
      <c r="B120" s="32"/>
      <c r="C120" s="27" t="s">
        <v>24</v>
      </c>
      <c r="F120" s="25" t="str">
        <f>E19</f>
        <v>Obec Dřínov, Dřínov čp.38, 277 45 Úžice</v>
      </c>
      <c r="I120" s="27" t="s">
        <v>31</v>
      </c>
      <c r="J120" s="30" t="str">
        <f>E25</f>
        <v>PilsProjekt,s.r.o., Částkova 74,326 00 Plzeň</v>
      </c>
      <c r="L120" s="32"/>
    </row>
    <row r="121" spans="2:65" s="1" customFormat="1" ht="15.15" customHeight="1">
      <c r="B121" s="32"/>
      <c r="C121" s="27" t="s">
        <v>29</v>
      </c>
      <c r="F121" s="25" t="str">
        <f>IF(E22="","",E22)</f>
        <v>Vyplň údaj</v>
      </c>
      <c r="I121" s="27" t="s">
        <v>34</v>
      </c>
      <c r="J121" s="30" t="str">
        <f>E28</f>
        <v>Preclíková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6"/>
      <c r="C123" s="117" t="s">
        <v>177</v>
      </c>
      <c r="D123" s="118" t="s">
        <v>62</v>
      </c>
      <c r="E123" s="118" t="s">
        <v>58</v>
      </c>
      <c r="F123" s="118" t="s">
        <v>59</v>
      </c>
      <c r="G123" s="118" t="s">
        <v>178</v>
      </c>
      <c r="H123" s="118" t="s">
        <v>179</v>
      </c>
      <c r="I123" s="118" t="s">
        <v>180</v>
      </c>
      <c r="J123" s="119" t="s">
        <v>169</v>
      </c>
      <c r="K123" s="120" t="s">
        <v>181</v>
      </c>
      <c r="L123" s="116"/>
      <c r="M123" s="59" t="s">
        <v>1</v>
      </c>
      <c r="N123" s="60" t="s">
        <v>41</v>
      </c>
      <c r="O123" s="60" t="s">
        <v>182</v>
      </c>
      <c r="P123" s="60" t="s">
        <v>183</v>
      </c>
      <c r="Q123" s="60" t="s">
        <v>184</v>
      </c>
      <c r="R123" s="60" t="s">
        <v>185</v>
      </c>
      <c r="S123" s="60" t="s">
        <v>186</v>
      </c>
      <c r="T123" s="61" t="s">
        <v>187</v>
      </c>
    </row>
    <row r="124" spans="2:65" s="1" customFormat="1" ht="22.8" customHeight="1">
      <c r="B124" s="32"/>
      <c r="C124" s="64" t="s">
        <v>188</v>
      </c>
      <c r="J124" s="121">
        <f>BK124</f>
        <v>0</v>
      </c>
      <c r="L124" s="32"/>
      <c r="M124" s="62"/>
      <c r="N124" s="53"/>
      <c r="O124" s="53"/>
      <c r="P124" s="122">
        <f>SUM(P125:P133)</f>
        <v>0</v>
      </c>
      <c r="Q124" s="53"/>
      <c r="R124" s="122">
        <f>SUM(R125:R133)</f>
        <v>0</v>
      </c>
      <c r="S124" s="53"/>
      <c r="T124" s="123">
        <f>SUM(T125:T133)</f>
        <v>0</v>
      </c>
      <c r="AT124" s="17" t="s">
        <v>76</v>
      </c>
      <c r="AU124" s="17" t="s">
        <v>171</v>
      </c>
      <c r="BK124" s="124">
        <f>SUM(BK125:BK133)</f>
        <v>0</v>
      </c>
    </row>
    <row r="125" spans="2:65" s="1" customFormat="1" ht="49.05" customHeight="1">
      <c r="B125" s="32"/>
      <c r="C125" s="137" t="s">
        <v>84</v>
      </c>
      <c r="D125" s="137" t="s">
        <v>193</v>
      </c>
      <c r="E125" s="138" t="s">
        <v>2954</v>
      </c>
      <c r="F125" s="139" t="s">
        <v>2955</v>
      </c>
      <c r="G125" s="140" t="s">
        <v>391</v>
      </c>
      <c r="H125" s="141">
        <v>1</v>
      </c>
      <c r="I125" s="142"/>
      <c r="J125" s="143">
        <f t="shared" ref="J125:J133" si="0">ROUND(I125*H125,2)</f>
        <v>0</v>
      </c>
      <c r="K125" s="144"/>
      <c r="L125" s="32"/>
      <c r="M125" s="145" t="s">
        <v>1</v>
      </c>
      <c r="N125" s="146" t="s">
        <v>42</v>
      </c>
      <c r="P125" s="147">
        <f t="shared" ref="P125:P133" si="1">O125*H125</f>
        <v>0</v>
      </c>
      <c r="Q125" s="147">
        <v>0</v>
      </c>
      <c r="R125" s="147">
        <f t="shared" ref="R125:R133" si="2">Q125*H125</f>
        <v>0</v>
      </c>
      <c r="S125" s="147">
        <v>0</v>
      </c>
      <c r="T125" s="148">
        <f t="shared" ref="T125:T133" si="3">S125*H125</f>
        <v>0</v>
      </c>
      <c r="AR125" s="149" t="s">
        <v>149</v>
      </c>
      <c r="AT125" s="149" t="s">
        <v>193</v>
      </c>
      <c r="AU125" s="149" t="s">
        <v>77</v>
      </c>
      <c r="AY125" s="17" t="s">
        <v>190</v>
      </c>
      <c r="BE125" s="150">
        <f t="shared" ref="BE125:BE133" si="4">IF(N125="základní",J125,0)</f>
        <v>0</v>
      </c>
      <c r="BF125" s="150">
        <f t="shared" ref="BF125:BF133" si="5">IF(N125="snížená",J125,0)</f>
        <v>0</v>
      </c>
      <c r="BG125" s="150">
        <f t="shared" ref="BG125:BG133" si="6">IF(N125="zákl. přenesená",J125,0)</f>
        <v>0</v>
      </c>
      <c r="BH125" s="150">
        <f t="shared" ref="BH125:BH133" si="7">IF(N125="sníž. přenesená",J125,0)</f>
        <v>0</v>
      </c>
      <c r="BI125" s="150">
        <f t="shared" ref="BI125:BI133" si="8">IF(N125="nulová",J125,0)</f>
        <v>0</v>
      </c>
      <c r="BJ125" s="17" t="s">
        <v>84</v>
      </c>
      <c r="BK125" s="150">
        <f t="shared" ref="BK125:BK133" si="9">ROUND(I125*H125,2)</f>
        <v>0</v>
      </c>
      <c r="BL125" s="17" t="s">
        <v>149</v>
      </c>
      <c r="BM125" s="149" t="s">
        <v>2956</v>
      </c>
    </row>
    <row r="126" spans="2:65" s="1" customFormat="1" ht="55.5" customHeight="1">
      <c r="B126" s="32"/>
      <c r="C126" s="137" t="s">
        <v>86</v>
      </c>
      <c r="D126" s="137" t="s">
        <v>193</v>
      </c>
      <c r="E126" s="138" t="s">
        <v>2596</v>
      </c>
      <c r="F126" s="139" t="s">
        <v>2957</v>
      </c>
      <c r="G126" s="140" t="s">
        <v>2339</v>
      </c>
      <c r="H126" s="141">
        <v>5</v>
      </c>
      <c r="I126" s="142"/>
      <c r="J126" s="143">
        <f t="shared" si="0"/>
        <v>0</v>
      </c>
      <c r="K126" s="144"/>
      <c r="L126" s="32"/>
      <c r="M126" s="145" t="s">
        <v>1</v>
      </c>
      <c r="N126" s="146" t="s">
        <v>42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149</v>
      </c>
      <c r="AT126" s="149" t="s">
        <v>193</v>
      </c>
      <c r="AU126" s="149" t="s">
        <v>77</v>
      </c>
      <c r="AY126" s="17" t="s">
        <v>190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84</v>
      </c>
      <c r="BK126" s="150">
        <f t="shared" si="9"/>
        <v>0</v>
      </c>
      <c r="BL126" s="17" t="s">
        <v>149</v>
      </c>
      <c r="BM126" s="149" t="s">
        <v>2958</v>
      </c>
    </row>
    <row r="127" spans="2:65" s="1" customFormat="1" ht="16.5" customHeight="1">
      <c r="B127" s="32"/>
      <c r="C127" s="137" t="s">
        <v>104</v>
      </c>
      <c r="D127" s="137" t="s">
        <v>193</v>
      </c>
      <c r="E127" s="138" t="s">
        <v>2599</v>
      </c>
      <c r="F127" s="139" t="s">
        <v>2959</v>
      </c>
      <c r="G127" s="140" t="s">
        <v>2339</v>
      </c>
      <c r="H127" s="141">
        <v>42</v>
      </c>
      <c r="I127" s="142"/>
      <c r="J127" s="143">
        <f t="shared" si="0"/>
        <v>0</v>
      </c>
      <c r="K127" s="144"/>
      <c r="L127" s="32"/>
      <c r="M127" s="145" t="s">
        <v>1</v>
      </c>
      <c r="N127" s="146" t="s">
        <v>42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149</v>
      </c>
      <c r="AT127" s="149" t="s">
        <v>193</v>
      </c>
      <c r="AU127" s="149" t="s">
        <v>77</v>
      </c>
      <c r="AY127" s="17" t="s">
        <v>190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84</v>
      </c>
      <c r="BK127" s="150">
        <f t="shared" si="9"/>
        <v>0</v>
      </c>
      <c r="BL127" s="17" t="s">
        <v>149</v>
      </c>
      <c r="BM127" s="149" t="s">
        <v>2960</v>
      </c>
    </row>
    <row r="128" spans="2:65" s="1" customFormat="1" ht="24.15" customHeight="1">
      <c r="B128" s="32"/>
      <c r="C128" s="137" t="s">
        <v>149</v>
      </c>
      <c r="D128" s="137" t="s">
        <v>193</v>
      </c>
      <c r="E128" s="138" t="s">
        <v>2961</v>
      </c>
      <c r="F128" s="139" t="s">
        <v>2962</v>
      </c>
      <c r="G128" s="140" t="s">
        <v>391</v>
      </c>
      <c r="H128" s="141">
        <v>1</v>
      </c>
      <c r="I128" s="142"/>
      <c r="J128" s="143">
        <f t="shared" si="0"/>
        <v>0</v>
      </c>
      <c r="K128" s="144"/>
      <c r="L128" s="32"/>
      <c r="M128" s="145" t="s">
        <v>1</v>
      </c>
      <c r="N128" s="146" t="s">
        <v>42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149</v>
      </c>
      <c r="AT128" s="149" t="s">
        <v>193</v>
      </c>
      <c r="AU128" s="149" t="s">
        <v>77</v>
      </c>
      <c r="AY128" s="17" t="s">
        <v>190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84</v>
      </c>
      <c r="BK128" s="150">
        <f t="shared" si="9"/>
        <v>0</v>
      </c>
      <c r="BL128" s="17" t="s">
        <v>149</v>
      </c>
      <c r="BM128" s="149" t="s">
        <v>2963</v>
      </c>
    </row>
    <row r="129" spans="2:65" s="1" customFormat="1" ht="21.75" customHeight="1">
      <c r="B129" s="32"/>
      <c r="C129" s="137" t="s">
        <v>161</v>
      </c>
      <c r="D129" s="137" t="s">
        <v>193</v>
      </c>
      <c r="E129" s="138" t="s">
        <v>2964</v>
      </c>
      <c r="F129" s="139" t="s">
        <v>2965</v>
      </c>
      <c r="G129" s="140" t="s">
        <v>391</v>
      </c>
      <c r="H129" s="141">
        <v>1</v>
      </c>
      <c r="I129" s="142"/>
      <c r="J129" s="143">
        <f t="shared" si="0"/>
        <v>0</v>
      </c>
      <c r="K129" s="144"/>
      <c r="L129" s="32"/>
      <c r="M129" s="145" t="s">
        <v>1</v>
      </c>
      <c r="N129" s="146" t="s">
        <v>42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149</v>
      </c>
      <c r="AT129" s="149" t="s">
        <v>193</v>
      </c>
      <c r="AU129" s="149" t="s">
        <v>77</v>
      </c>
      <c r="AY129" s="17" t="s">
        <v>190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84</v>
      </c>
      <c r="BK129" s="150">
        <f t="shared" si="9"/>
        <v>0</v>
      </c>
      <c r="BL129" s="17" t="s">
        <v>149</v>
      </c>
      <c r="BM129" s="149" t="s">
        <v>2966</v>
      </c>
    </row>
    <row r="130" spans="2:65" s="1" customFormat="1" ht="16.5" customHeight="1">
      <c r="B130" s="32"/>
      <c r="C130" s="137" t="s">
        <v>199</v>
      </c>
      <c r="D130" s="137" t="s">
        <v>193</v>
      </c>
      <c r="E130" s="138" t="s">
        <v>2602</v>
      </c>
      <c r="F130" s="139" t="s">
        <v>2967</v>
      </c>
      <c r="G130" s="140" t="s">
        <v>2339</v>
      </c>
      <c r="H130" s="141">
        <v>42</v>
      </c>
      <c r="I130" s="142"/>
      <c r="J130" s="143">
        <f t="shared" si="0"/>
        <v>0</v>
      </c>
      <c r="K130" s="144"/>
      <c r="L130" s="32"/>
      <c r="M130" s="145" t="s">
        <v>1</v>
      </c>
      <c r="N130" s="146" t="s">
        <v>42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149</v>
      </c>
      <c r="AT130" s="149" t="s">
        <v>193</v>
      </c>
      <c r="AU130" s="149" t="s">
        <v>77</v>
      </c>
      <c r="AY130" s="17" t="s">
        <v>190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84</v>
      </c>
      <c r="BK130" s="150">
        <f t="shared" si="9"/>
        <v>0</v>
      </c>
      <c r="BL130" s="17" t="s">
        <v>149</v>
      </c>
      <c r="BM130" s="149" t="s">
        <v>2968</v>
      </c>
    </row>
    <row r="131" spans="2:65" s="1" customFormat="1" ht="44.25" customHeight="1">
      <c r="B131" s="32"/>
      <c r="C131" s="137" t="s">
        <v>204</v>
      </c>
      <c r="D131" s="137" t="s">
        <v>193</v>
      </c>
      <c r="E131" s="138" t="s">
        <v>2969</v>
      </c>
      <c r="F131" s="139" t="s">
        <v>2970</v>
      </c>
      <c r="G131" s="140" t="s">
        <v>391</v>
      </c>
      <c r="H131" s="141">
        <v>2</v>
      </c>
      <c r="I131" s="142"/>
      <c r="J131" s="143">
        <f t="shared" si="0"/>
        <v>0</v>
      </c>
      <c r="K131" s="144"/>
      <c r="L131" s="32"/>
      <c r="M131" s="145" t="s">
        <v>1</v>
      </c>
      <c r="N131" s="146" t="s">
        <v>42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149</v>
      </c>
      <c r="AT131" s="149" t="s">
        <v>193</v>
      </c>
      <c r="AU131" s="149" t="s">
        <v>77</v>
      </c>
      <c r="AY131" s="17" t="s">
        <v>190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84</v>
      </c>
      <c r="BK131" s="150">
        <f t="shared" si="9"/>
        <v>0</v>
      </c>
      <c r="BL131" s="17" t="s">
        <v>149</v>
      </c>
      <c r="BM131" s="149" t="s">
        <v>2971</v>
      </c>
    </row>
    <row r="132" spans="2:65" s="1" customFormat="1" ht="44.25" customHeight="1">
      <c r="B132" s="32"/>
      <c r="C132" s="137" t="s">
        <v>211</v>
      </c>
      <c r="D132" s="137" t="s">
        <v>193</v>
      </c>
      <c r="E132" s="138" t="s">
        <v>2972</v>
      </c>
      <c r="F132" s="139" t="s">
        <v>2973</v>
      </c>
      <c r="G132" s="140" t="s">
        <v>391</v>
      </c>
      <c r="H132" s="141">
        <v>1</v>
      </c>
      <c r="I132" s="142"/>
      <c r="J132" s="143">
        <f t="shared" si="0"/>
        <v>0</v>
      </c>
      <c r="K132" s="144"/>
      <c r="L132" s="32"/>
      <c r="M132" s="145" t="s">
        <v>1</v>
      </c>
      <c r="N132" s="146" t="s">
        <v>42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149</v>
      </c>
      <c r="AT132" s="149" t="s">
        <v>193</v>
      </c>
      <c r="AU132" s="149" t="s">
        <v>77</v>
      </c>
      <c r="AY132" s="17" t="s">
        <v>190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84</v>
      </c>
      <c r="BK132" s="150">
        <f t="shared" si="9"/>
        <v>0</v>
      </c>
      <c r="BL132" s="17" t="s">
        <v>149</v>
      </c>
      <c r="BM132" s="149" t="s">
        <v>2974</v>
      </c>
    </row>
    <row r="133" spans="2:65" s="1" customFormat="1" ht="24.15" customHeight="1">
      <c r="B133" s="32"/>
      <c r="C133" s="137" t="s">
        <v>227</v>
      </c>
      <c r="D133" s="137" t="s">
        <v>193</v>
      </c>
      <c r="E133" s="138" t="s">
        <v>2975</v>
      </c>
      <c r="F133" s="139" t="s">
        <v>2976</v>
      </c>
      <c r="G133" s="140" t="s">
        <v>391</v>
      </c>
      <c r="H133" s="141">
        <v>22</v>
      </c>
      <c r="I133" s="142"/>
      <c r="J133" s="143">
        <f t="shared" si="0"/>
        <v>0</v>
      </c>
      <c r="K133" s="144"/>
      <c r="L133" s="32"/>
      <c r="M133" s="151" t="s">
        <v>1</v>
      </c>
      <c r="N133" s="152" t="s">
        <v>42</v>
      </c>
      <c r="O133" s="153"/>
      <c r="P133" s="154">
        <f t="shared" si="1"/>
        <v>0</v>
      </c>
      <c r="Q133" s="154">
        <v>0</v>
      </c>
      <c r="R133" s="154">
        <f t="shared" si="2"/>
        <v>0</v>
      </c>
      <c r="S133" s="154">
        <v>0</v>
      </c>
      <c r="T133" s="155">
        <f t="shared" si="3"/>
        <v>0</v>
      </c>
      <c r="AR133" s="149" t="s">
        <v>149</v>
      </c>
      <c r="AT133" s="149" t="s">
        <v>193</v>
      </c>
      <c r="AU133" s="149" t="s">
        <v>77</v>
      </c>
      <c r="AY133" s="17" t="s">
        <v>190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84</v>
      </c>
      <c r="BK133" s="150">
        <f t="shared" si="9"/>
        <v>0</v>
      </c>
      <c r="BL133" s="17" t="s">
        <v>149</v>
      </c>
      <c r="BM133" s="149" t="s">
        <v>2977</v>
      </c>
    </row>
    <row r="134" spans="2:65" s="1" customFormat="1" ht="6.9" customHeight="1">
      <c r="B134" s="44"/>
      <c r="C134" s="45"/>
      <c r="D134" s="45"/>
      <c r="E134" s="45"/>
      <c r="F134" s="45"/>
      <c r="G134" s="45"/>
      <c r="H134" s="45"/>
      <c r="I134" s="45"/>
      <c r="J134" s="45"/>
      <c r="K134" s="45"/>
      <c r="L134" s="32"/>
    </row>
  </sheetData>
  <sheetProtection algorithmName="SHA-512" hashValue="ROTOa0upZpYcrozx126oZN1KCC3KXXcL2yT5eBK9G74cdfjGhpuk5GX2m7XHSMoujJjsplppyMSAw7CoSfhsWg==" saltValue="6pl7TXlUorq/KS6d7wflQwx1kzStb6nPMG01hjhhIqi9c84BCIiaj/kqQ98VljPhAf+8+Jlw6TG1VmmJYQjCTg==" spinCount="100000" sheet="1" objects="1" scenarios="1" formatColumns="0" formatRows="0" autoFilter="0"/>
  <autoFilter ref="C123:K133" xr:uid="{00000000-0009-0000-0000-00000B000000}"/>
  <mergeCells count="15">
    <mergeCell ref="E110:H110"/>
    <mergeCell ref="E114:H114"/>
    <mergeCell ref="E112:H112"/>
    <mergeCell ref="E116:H11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199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131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2978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2979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ROUND(J127,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ROUND((SUM(BE127:BE198)),  2)</f>
        <v>0</v>
      </c>
      <c r="I35" s="96">
        <v>0.21</v>
      </c>
      <c r="J35" s="86">
        <f>ROUND(((SUM(BE127:BE198))*I35),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ROUND((SUM(BF127:BF198)),  2)</f>
        <v>0</v>
      </c>
      <c r="I36" s="96">
        <v>0.15</v>
      </c>
      <c r="J36" s="86">
        <f>ROUND(((SUM(BF127:BF198))*I36),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ROUND((SUM(BG127:BG198)),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ROUND((SUM(BH127:BH198)),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ROUND((SUM(BI127:BI198)),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2978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2a - Opěrná zeď a oplocení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J127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J128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J129</f>
        <v>0</v>
      </c>
      <c r="L100" s="112"/>
    </row>
    <row r="101" spans="2:47" s="9" customFormat="1" ht="19.95" customHeight="1">
      <c r="B101" s="112"/>
      <c r="D101" s="113" t="s">
        <v>236</v>
      </c>
      <c r="E101" s="114"/>
      <c r="F101" s="114"/>
      <c r="G101" s="114"/>
      <c r="H101" s="114"/>
      <c r="I101" s="114"/>
      <c r="J101" s="115">
        <f>J150</f>
        <v>0</v>
      </c>
      <c r="L101" s="112"/>
    </row>
    <row r="102" spans="2:47" s="9" customFormat="1" ht="19.95" customHeight="1">
      <c r="B102" s="112"/>
      <c r="D102" s="113" t="s">
        <v>237</v>
      </c>
      <c r="E102" s="114"/>
      <c r="F102" s="114"/>
      <c r="G102" s="114"/>
      <c r="H102" s="114"/>
      <c r="I102" s="114"/>
      <c r="J102" s="115">
        <f>J168</f>
        <v>0</v>
      </c>
      <c r="L102" s="112"/>
    </row>
    <row r="103" spans="2:47" s="9" customFormat="1" ht="19.95" customHeight="1">
      <c r="B103" s="112"/>
      <c r="D103" s="113" t="s">
        <v>241</v>
      </c>
      <c r="E103" s="114"/>
      <c r="F103" s="114"/>
      <c r="G103" s="114"/>
      <c r="H103" s="114"/>
      <c r="I103" s="114"/>
      <c r="J103" s="115">
        <f>J186</f>
        <v>0</v>
      </c>
      <c r="L103" s="112"/>
    </row>
    <row r="104" spans="2:47" s="8" customFormat="1" ht="24.9" customHeight="1">
      <c r="B104" s="108"/>
      <c r="D104" s="109" t="s">
        <v>242</v>
      </c>
      <c r="E104" s="110"/>
      <c r="F104" s="110"/>
      <c r="G104" s="110"/>
      <c r="H104" s="110"/>
      <c r="I104" s="110"/>
      <c r="J104" s="111">
        <f>J188</f>
        <v>0</v>
      </c>
      <c r="L104" s="108"/>
    </row>
    <row r="105" spans="2:47" s="9" customFormat="1" ht="19.95" customHeight="1">
      <c r="B105" s="112"/>
      <c r="D105" s="113" t="s">
        <v>243</v>
      </c>
      <c r="E105" s="114"/>
      <c r="F105" s="114"/>
      <c r="G105" s="114"/>
      <c r="H105" s="114"/>
      <c r="I105" s="114"/>
      <c r="J105" s="115">
        <f>J189</f>
        <v>0</v>
      </c>
      <c r="L105" s="112"/>
    </row>
    <row r="106" spans="2:47" s="1" customFormat="1" ht="21.75" customHeight="1">
      <c r="B106" s="32"/>
      <c r="L106" s="32"/>
    </row>
    <row r="107" spans="2:47" s="1" customFormat="1" ht="6.9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6.9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4.9" customHeight="1">
      <c r="B112" s="32"/>
      <c r="C112" s="21" t="s">
        <v>176</v>
      </c>
      <c r="L112" s="32"/>
    </row>
    <row r="113" spans="2:63" s="1" customFormat="1" ht="6.9" customHeight="1">
      <c r="B113" s="32"/>
      <c r="L113" s="32"/>
    </row>
    <row r="114" spans="2:63" s="1" customFormat="1" ht="12" customHeight="1">
      <c r="B114" s="32"/>
      <c r="C114" s="27" t="s">
        <v>16</v>
      </c>
      <c r="L114" s="32"/>
    </row>
    <row r="115" spans="2:63" s="1" customFormat="1" ht="26.25" customHeight="1">
      <c r="B115" s="32"/>
      <c r="E115" s="243" t="str">
        <f>E7</f>
        <v>Novostavba mateřské školy v dřevěné nosné konstrukci k.ú. Dřínov, parc.č.82/1 a 82/2</v>
      </c>
      <c r="F115" s="244"/>
      <c r="G115" s="244"/>
      <c r="H115" s="244"/>
      <c r="L115" s="32"/>
    </row>
    <row r="116" spans="2:63" ht="12" customHeight="1">
      <c r="B116" s="20"/>
      <c r="C116" s="27" t="s">
        <v>165</v>
      </c>
      <c r="L116" s="20"/>
    </row>
    <row r="117" spans="2:63" s="1" customFormat="1" ht="16.5" customHeight="1">
      <c r="B117" s="32"/>
      <c r="E117" s="243" t="s">
        <v>2978</v>
      </c>
      <c r="F117" s="242"/>
      <c r="G117" s="242"/>
      <c r="H117" s="242"/>
      <c r="L117" s="32"/>
    </row>
    <row r="118" spans="2:63" s="1" customFormat="1" ht="12" customHeight="1">
      <c r="B118" s="32"/>
      <c r="C118" s="27" t="s">
        <v>232</v>
      </c>
      <c r="L118" s="32"/>
    </row>
    <row r="119" spans="2:63" s="1" customFormat="1" ht="16.5" customHeight="1">
      <c r="B119" s="32"/>
      <c r="E119" s="238" t="str">
        <f>E11</f>
        <v>2a - Opěrná zeď a oplocení</v>
      </c>
      <c r="F119" s="242"/>
      <c r="G119" s="242"/>
      <c r="H119" s="242"/>
      <c r="L119" s="32"/>
    </row>
    <row r="120" spans="2:63" s="1" customFormat="1" ht="6.9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F14</f>
        <v>obec Dřínov, okres Mělník</v>
      </c>
      <c r="I121" s="27" t="s">
        <v>22</v>
      </c>
      <c r="J121" s="52" t="str">
        <f>IF(J14="","",J14)</f>
        <v>31. 1. 2020</v>
      </c>
      <c r="L121" s="32"/>
    </row>
    <row r="122" spans="2:63" s="1" customFormat="1" ht="6.9" customHeight="1">
      <c r="B122" s="32"/>
      <c r="L122" s="32"/>
    </row>
    <row r="123" spans="2:63" s="1" customFormat="1" ht="40.049999999999997" customHeight="1">
      <c r="B123" s="32"/>
      <c r="C123" s="27" t="s">
        <v>24</v>
      </c>
      <c r="F123" s="25" t="str">
        <f>E17</f>
        <v>Obec Dřínov, Dřínov čp.38, 277 45 Úžice</v>
      </c>
      <c r="I123" s="27" t="s">
        <v>31</v>
      </c>
      <c r="J123" s="30" t="str">
        <f>E23</f>
        <v>PilsProjekt,s.r.o., Částkova 74,326 00 Plzeň</v>
      </c>
      <c r="L123" s="32"/>
    </row>
    <row r="124" spans="2:63" s="1" customFormat="1" ht="15.15" customHeight="1">
      <c r="B124" s="32"/>
      <c r="C124" s="27" t="s">
        <v>29</v>
      </c>
      <c r="F124" s="25" t="str">
        <f>IF(E20="","",E20)</f>
        <v>Vyplň údaj</v>
      </c>
      <c r="I124" s="27" t="s">
        <v>34</v>
      </c>
      <c r="J124" s="30" t="str">
        <f>E26</f>
        <v>Preclíková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6"/>
      <c r="C126" s="117" t="s">
        <v>177</v>
      </c>
      <c r="D126" s="118" t="s">
        <v>62</v>
      </c>
      <c r="E126" s="118" t="s">
        <v>58</v>
      </c>
      <c r="F126" s="118" t="s">
        <v>59</v>
      </c>
      <c r="G126" s="118" t="s">
        <v>178</v>
      </c>
      <c r="H126" s="118" t="s">
        <v>179</v>
      </c>
      <c r="I126" s="118" t="s">
        <v>180</v>
      </c>
      <c r="J126" s="119" t="s">
        <v>169</v>
      </c>
      <c r="K126" s="120" t="s">
        <v>181</v>
      </c>
      <c r="L126" s="116"/>
      <c r="M126" s="59" t="s">
        <v>1</v>
      </c>
      <c r="N126" s="60" t="s">
        <v>41</v>
      </c>
      <c r="O126" s="60" t="s">
        <v>182</v>
      </c>
      <c r="P126" s="60" t="s">
        <v>183</v>
      </c>
      <c r="Q126" s="60" t="s">
        <v>184</v>
      </c>
      <c r="R126" s="60" t="s">
        <v>185</v>
      </c>
      <c r="S126" s="60" t="s">
        <v>186</v>
      </c>
      <c r="T126" s="61" t="s">
        <v>187</v>
      </c>
    </row>
    <row r="127" spans="2:63" s="1" customFormat="1" ht="22.8" customHeight="1">
      <c r="B127" s="32"/>
      <c r="C127" s="64" t="s">
        <v>188</v>
      </c>
      <c r="J127" s="121">
        <f>BK127</f>
        <v>0</v>
      </c>
      <c r="L127" s="32"/>
      <c r="M127" s="62"/>
      <c r="N127" s="53"/>
      <c r="O127" s="53"/>
      <c r="P127" s="122">
        <f>P128+P188</f>
        <v>0</v>
      </c>
      <c r="Q127" s="53"/>
      <c r="R127" s="122">
        <f>R128+R188</f>
        <v>72.696990049999997</v>
      </c>
      <c r="S127" s="53"/>
      <c r="T127" s="123">
        <f>T128+T188</f>
        <v>0</v>
      </c>
      <c r="AT127" s="17" t="s">
        <v>76</v>
      </c>
      <c r="AU127" s="17" t="s">
        <v>171</v>
      </c>
      <c r="BK127" s="124">
        <f>BK128+BK188</f>
        <v>0</v>
      </c>
    </row>
    <row r="128" spans="2:63" s="11" customFormat="1" ht="25.95" customHeight="1">
      <c r="B128" s="125"/>
      <c r="D128" s="126" t="s">
        <v>76</v>
      </c>
      <c r="E128" s="127" t="s">
        <v>247</v>
      </c>
      <c r="F128" s="127" t="s">
        <v>248</v>
      </c>
      <c r="I128" s="128"/>
      <c r="J128" s="129">
        <f>BK128</f>
        <v>0</v>
      </c>
      <c r="L128" s="125"/>
      <c r="M128" s="130"/>
      <c r="P128" s="131">
        <f>P129+P150+P168+P186</f>
        <v>0</v>
      </c>
      <c r="R128" s="131">
        <f>R129+R150+R168+R186</f>
        <v>72.6241658</v>
      </c>
      <c r="T128" s="132">
        <f>T129+T150+T168+T186</f>
        <v>0</v>
      </c>
      <c r="AR128" s="126" t="s">
        <v>84</v>
      </c>
      <c r="AT128" s="133" t="s">
        <v>76</v>
      </c>
      <c r="AU128" s="133" t="s">
        <v>77</v>
      </c>
      <c r="AY128" s="126" t="s">
        <v>190</v>
      </c>
      <c r="BK128" s="134">
        <f>BK129+BK150+BK168+BK186</f>
        <v>0</v>
      </c>
    </row>
    <row r="129" spans="2:65" s="11" customFormat="1" ht="22.8" customHeight="1">
      <c r="B129" s="125"/>
      <c r="D129" s="126" t="s">
        <v>76</v>
      </c>
      <c r="E129" s="135" t="s">
        <v>84</v>
      </c>
      <c r="F129" s="135" t="s">
        <v>249</v>
      </c>
      <c r="I129" s="128"/>
      <c r="J129" s="136">
        <f>BK129</f>
        <v>0</v>
      </c>
      <c r="L129" s="125"/>
      <c r="M129" s="130"/>
      <c r="P129" s="131">
        <f>SUM(P130:P149)</f>
        <v>0</v>
      </c>
      <c r="R129" s="131">
        <f>SUM(R130:R149)</f>
        <v>21.6</v>
      </c>
      <c r="T129" s="132">
        <f>SUM(T130:T149)</f>
        <v>0</v>
      </c>
      <c r="AR129" s="126" t="s">
        <v>84</v>
      </c>
      <c r="AT129" s="133" t="s">
        <v>76</v>
      </c>
      <c r="AU129" s="133" t="s">
        <v>84</v>
      </c>
      <c r="AY129" s="126" t="s">
        <v>190</v>
      </c>
      <c r="BK129" s="134">
        <f>SUM(BK130:BK149)</f>
        <v>0</v>
      </c>
    </row>
    <row r="130" spans="2:65" s="1" customFormat="1" ht="33" customHeight="1">
      <c r="B130" s="32"/>
      <c r="C130" s="137" t="s">
        <v>84</v>
      </c>
      <c r="D130" s="137" t="s">
        <v>193</v>
      </c>
      <c r="E130" s="138" t="s">
        <v>256</v>
      </c>
      <c r="F130" s="139" t="s">
        <v>257</v>
      </c>
      <c r="G130" s="140" t="s">
        <v>258</v>
      </c>
      <c r="H130" s="141">
        <v>82.8</v>
      </c>
      <c r="I130" s="142"/>
      <c r="J130" s="143">
        <f>ROUND(I130*H130,2)</f>
        <v>0</v>
      </c>
      <c r="K130" s="144"/>
      <c r="L130" s="32"/>
      <c r="M130" s="145" t="s">
        <v>1</v>
      </c>
      <c r="N130" s="146" t="s">
        <v>42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149</v>
      </c>
      <c r="AT130" s="149" t="s">
        <v>193</v>
      </c>
      <c r="AU130" s="149" t="s">
        <v>86</v>
      </c>
      <c r="AY130" s="17" t="s">
        <v>190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84</v>
      </c>
      <c r="BK130" s="150">
        <f>ROUND(I130*H130,2)</f>
        <v>0</v>
      </c>
      <c r="BL130" s="17" t="s">
        <v>149</v>
      </c>
      <c r="BM130" s="149" t="s">
        <v>2980</v>
      </c>
    </row>
    <row r="131" spans="2:65" s="12" customFormat="1">
      <c r="B131" s="156"/>
      <c r="D131" s="157" t="s">
        <v>254</v>
      </c>
      <c r="E131" s="158" t="s">
        <v>1</v>
      </c>
      <c r="F131" s="159" t="s">
        <v>2981</v>
      </c>
      <c r="H131" s="160">
        <v>72</v>
      </c>
      <c r="I131" s="161"/>
      <c r="L131" s="156"/>
      <c r="M131" s="162"/>
      <c r="T131" s="163"/>
      <c r="AT131" s="158" t="s">
        <v>254</v>
      </c>
      <c r="AU131" s="158" t="s">
        <v>86</v>
      </c>
      <c r="AV131" s="12" t="s">
        <v>86</v>
      </c>
      <c r="AW131" s="12" t="s">
        <v>33</v>
      </c>
      <c r="AX131" s="12" t="s">
        <v>77</v>
      </c>
      <c r="AY131" s="158" t="s">
        <v>190</v>
      </c>
    </row>
    <row r="132" spans="2:65" s="12" customFormat="1">
      <c r="B132" s="156"/>
      <c r="D132" s="157" t="s">
        <v>254</v>
      </c>
      <c r="E132" s="158" t="s">
        <v>1</v>
      </c>
      <c r="F132" s="159" t="s">
        <v>2982</v>
      </c>
      <c r="H132" s="160">
        <v>10.8</v>
      </c>
      <c r="I132" s="161"/>
      <c r="L132" s="156"/>
      <c r="M132" s="162"/>
      <c r="T132" s="163"/>
      <c r="AT132" s="158" t="s">
        <v>254</v>
      </c>
      <c r="AU132" s="158" t="s">
        <v>86</v>
      </c>
      <c r="AV132" s="12" t="s">
        <v>86</v>
      </c>
      <c r="AW132" s="12" t="s">
        <v>33</v>
      </c>
      <c r="AX132" s="12" t="s">
        <v>77</v>
      </c>
      <c r="AY132" s="158" t="s">
        <v>190</v>
      </c>
    </row>
    <row r="133" spans="2:65" s="15" customFormat="1">
      <c r="B133" s="177"/>
      <c r="D133" s="157" t="s">
        <v>254</v>
      </c>
      <c r="E133" s="178" t="s">
        <v>1</v>
      </c>
      <c r="F133" s="179" t="s">
        <v>274</v>
      </c>
      <c r="H133" s="180">
        <v>82.8</v>
      </c>
      <c r="I133" s="181"/>
      <c r="L133" s="177"/>
      <c r="M133" s="182"/>
      <c r="T133" s="183"/>
      <c r="AT133" s="178" t="s">
        <v>254</v>
      </c>
      <c r="AU133" s="178" t="s">
        <v>86</v>
      </c>
      <c r="AV133" s="15" t="s">
        <v>149</v>
      </c>
      <c r="AW133" s="15" t="s">
        <v>33</v>
      </c>
      <c r="AX133" s="15" t="s">
        <v>84</v>
      </c>
      <c r="AY133" s="178" t="s">
        <v>190</v>
      </c>
    </row>
    <row r="134" spans="2:65" s="1" customFormat="1" ht="33" customHeight="1">
      <c r="B134" s="32"/>
      <c r="C134" s="137" t="s">
        <v>86</v>
      </c>
      <c r="D134" s="137" t="s">
        <v>193</v>
      </c>
      <c r="E134" s="138" t="s">
        <v>261</v>
      </c>
      <c r="F134" s="139" t="s">
        <v>262</v>
      </c>
      <c r="G134" s="140" t="s">
        <v>258</v>
      </c>
      <c r="H134" s="141">
        <v>12.6</v>
      </c>
      <c r="I134" s="142"/>
      <c r="J134" s="143">
        <f>ROUND(I134*H134,2)</f>
        <v>0</v>
      </c>
      <c r="K134" s="144"/>
      <c r="L134" s="32"/>
      <c r="M134" s="145" t="s">
        <v>1</v>
      </c>
      <c r="N134" s="146" t="s">
        <v>42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149</v>
      </c>
      <c r="AT134" s="149" t="s">
        <v>193</v>
      </c>
      <c r="AU134" s="149" t="s">
        <v>86</v>
      </c>
      <c r="AY134" s="17" t="s">
        <v>190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84</v>
      </c>
      <c r="BK134" s="150">
        <f>ROUND(I134*H134,2)</f>
        <v>0</v>
      </c>
      <c r="BL134" s="17" t="s">
        <v>149</v>
      </c>
      <c r="BM134" s="149" t="s">
        <v>2983</v>
      </c>
    </row>
    <row r="135" spans="2:65" s="12" customFormat="1">
      <c r="B135" s="156"/>
      <c r="D135" s="157" t="s">
        <v>254</v>
      </c>
      <c r="E135" s="158" t="s">
        <v>1</v>
      </c>
      <c r="F135" s="159" t="s">
        <v>2984</v>
      </c>
      <c r="H135" s="160">
        <v>12</v>
      </c>
      <c r="I135" s="161"/>
      <c r="L135" s="156"/>
      <c r="M135" s="162"/>
      <c r="T135" s="163"/>
      <c r="AT135" s="158" t="s">
        <v>254</v>
      </c>
      <c r="AU135" s="158" t="s">
        <v>86</v>
      </c>
      <c r="AV135" s="12" t="s">
        <v>86</v>
      </c>
      <c r="AW135" s="12" t="s">
        <v>33</v>
      </c>
      <c r="AX135" s="12" t="s">
        <v>77</v>
      </c>
      <c r="AY135" s="158" t="s">
        <v>190</v>
      </c>
    </row>
    <row r="136" spans="2:65" s="12" customFormat="1">
      <c r="B136" s="156"/>
      <c r="D136" s="157" t="s">
        <v>254</v>
      </c>
      <c r="E136" s="158" t="s">
        <v>1</v>
      </c>
      <c r="F136" s="159" t="s">
        <v>2985</v>
      </c>
      <c r="H136" s="160">
        <v>0.6</v>
      </c>
      <c r="I136" s="161"/>
      <c r="L136" s="156"/>
      <c r="M136" s="162"/>
      <c r="T136" s="163"/>
      <c r="AT136" s="158" t="s">
        <v>254</v>
      </c>
      <c r="AU136" s="158" t="s">
        <v>86</v>
      </c>
      <c r="AV136" s="12" t="s">
        <v>86</v>
      </c>
      <c r="AW136" s="12" t="s">
        <v>33</v>
      </c>
      <c r="AX136" s="12" t="s">
        <v>77</v>
      </c>
      <c r="AY136" s="158" t="s">
        <v>190</v>
      </c>
    </row>
    <row r="137" spans="2:65" s="15" customFormat="1">
      <c r="B137" s="177"/>
      <c r="D137" s="157" t="s">
        <v>254</v>
      </c>
      <c r="E137" s="178" t="s">
        <v>1</v>
      </c>
      <c r="F137" s="179" t="s">
        <v>274</v>
      </c>
      <c r="H137" s="180">
        <v>12.6</v>
      </c>
      <c r="I137" s="181"/>
      <c r="L137" s="177"/>
      <c r="M137" s="182"/>
      <c r="T137" s="183"/>
      <c r="AT137" s="178" t="s">
        <v>254</v>
      </c>
      <c r="AU137" s="178" t="s">
        <v>86</v>
      </c>
      <c r="AV137" s="15" t="s">
        <v>149</v>
      </c>
      <c r="AW137" s="15" t="s">
        <v>33</v>
      </c>
      <c r="AX137" s="15" t="s">
        <v>84</v>
      </c>
      <c r="AY137" s="178" t="s">
        <v>190</v>
      </c>
    </row>
    <row r="138" spans="2:65" s="1" customFormat="1" ht="33" customHeight="1">
      <c r="B138" s="32"/>
      <c r="C138" s="137" t="s">
        <v>104</v>
      </c>
      <c r="D138" s="137" t="s">
        <v>193</v>
      </c>
      <c r="E138" s="138" t="s">
        <v>280</v>
      </c>
      <c r="F138" s="139" t="s">
        <v>281</v>
      </c>
      <c r="G138" s="140" t="s">
        <v>258</v>
      </c>
      <c r="H138" s="141">
        <v>95.4</v>
      </c>
      <c r="I138" s="142"/>
      <c r="J138" s="143">
        <f>ROUND(I138*H138,2)</f>
        <v>0</v>
      </c>
      <c r="K138" s="144"/>
      <c r="L138" s="32"/>
      <c r="M138" s="145" t="s">
        <v>1</v>
      </c>
      <c r="N138" s="146" t="s">
        <v>42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149</v>
      </c>
      <c r="AT138" s="149" t="s">
        <v>193</v>
      </c>
      <c r="AU138" s="149" t="s">
        <v>86</v>
      </c>
      <c r="AY138" s="17" t="s">
        <v>190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84</v>
      </c>
      <c r="BK138" s="150">
        <f>ROUND(I138*H138,2)</f>
        <v>0</v>
      </c>
      <c r="BL138" s="17" t="s">
        <v>149</v>
      </c>
      <c r="BM138" s="149" t="s">
        <v>2986</v>
      </c>
    </row>
    <row r="139" spans="2:65" s="12" customFormat="1">
      <c r="B139" s="156"/>
      <c r="D139" s="157" t="s">
        <v>254</v>
      </c>
      <c r="E139" s="158" t="s">
        <v>1</v>
      </c>
      <c r="F139" s="159" t="s">
        <v>2987</v>
      </c>
      <c r="H139" s="160">
        <v>95.4</v>
      </c>
      <c r="I139" s="161"/>
      <c r="L139" s="156"/>
      <c r="M139" s="162"/>
      <c r="T139" s="163"/>
      <c r="AT139" s="158" t="s">
        <v>254</v>
      </c>
      <c r="AU139" s="158" t="s">
        <v>86</v>
      </c>
      <c r="AV139" s="12" t="s">
        <v>86</v>
      </c>
      <c r="AW139" s="12" t="s">
        <v>33</v>
      </c>
      <c r="AX139" s="12" t="s">
        <v>84</v>
      </c>
      <c r="AY139" s="158" t="s">
        <v>190</v>
      </c>
    </row>
    <row r="140" spans="2:65" s="1" customFormat="1" ht="37.799999999999997" customHeight="1">
      <c r="B140" s="32"/>
      <c r="C140" s="137" t="s">
        <v>149</v>
      </c>
      <c r="D140" s="137" t="s">
        <v>193</v>
      </c>
      <c r="E140" s="138" t="s">
        <v>287</v>
      </c>
      <c r="F140" s="139" t="s">
        <v>288</v>
      </c>
      <c r="G140" s="140" t="s">
        <v>258</v>
      </c>
      <c r="H140" s="141">
        <v>477</v>
      </c>
      <c r="I140" s="142"/>
      <c r="J140" s="143">
        <f>ROUND(I140*H140,2)</f>
        <v>0</v>
      </c>
      <c r="K140" s="144"/>
      <c r="L140" s="32"/>
      <c r="M140" s="145" t="s">
        <v>1</v>
      </c>
      <c r="N140" s="146" t="s">
        <v>42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149</v>
      </c>
      <c r="AT140" s="149" t="s">
        <v>193</v>
      </c>
      <c r="AU140" s="149" t="s">
        <v>86</v>
      </c>
      <c r="AY140" s="17" t="s">
        <v>190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84</v>
      </c>
      <c r="BK140" s="150">
        <f>ROUND(I140*H140,2)</f>
        <v>0</v>
      </c>
      <c r="BL140" s="17" t="s">
        <v>149</v>
      </c>
      <c r="BM140" s="149" t="s">
        <v>2988</v>
      </c>
    </row>
    <row r="141" spans="2:65" s="12" customFormat="1">
      <c r="B141" s="156"/>
      <c r="D141" s="157" t="s">
        <v>254</v>
      </c>
      <c r="E141" s="158" t="s">
        <v>1</v>
      </c>
      <c r="F141" s="159" t="s">
        <v>2989</v>
      </c>
      <c r="H141" s="160">
        <v>477</v>
      </c>
      <c r="I141" s="161"/>
      <c r="L141" s="156"/>
      <c r="M141" s="162"/>
      <c r="T141" s="163"/>
      <c r="AT141" s="158" t="s">
        <v>254</v>
      </c>
      <c r="AU141" s="158" t="s">
        <v>86</v>
      </c>
      <c r="AV141" s="12" t="s">
        <v>86</v>
      </c>
      <c r="AW141" s="12" t="s">
        <v>33</v>
      </c>
      <c r="AX141" s="12" t="s">
        <v>84</v>
      </c>
      <c r="AY141" s="158" t="s">
        <v>190</v>
      </c>
    </row>
    <row r="142" spans="2:65" s="1" customFormat="1" ht="24.15" customHeight="1">
      <c r="B142" s="32"/>
      <c r="C142" s="137" t="s">
        <v>161</v>
      </c>
      <c r="D142" s="137" t="s">
        <v>193</v>
      </c>
      <c r="E142" s="138" t="s">
        <v>2990</v>
      </c>
      <c r="F142" s="139" t="s">
        <v>2991</v>
      </c>
      <c r="G142" s="140" t="s">
        <v>296</v>
      </c>
      <c r="H142" s="141">
        <v>171.72</v>
      </c>
      <c r="I142" s="142"/>
      <c r="J142" s="143">
        <f>ROUND(I142*H142,2)</f>
        <v>0</v>
      </c>
      <c r="K142" s="144"/>
      <c r="L142" s="32"/>
      <c r="M142" s="145" t="s">
        <v>1</v>
      </c>
      <c r="N142" s="146" t="s">
        <v>42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149</v>
      </c>
      <c r="AT142" s="149" t="s">
        <v>193</v>
      </c>
      <c r="AU142" s="149" t="s">
        <v>86</v>
      </c>
      <c r="AY142" s="17" t="s">
        <v>190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84</v>
      </c>
      <c r="BK142" s="150">
        <f>ROUND(I142*H142,2)</f>
        <v>0</v>
      </c>
      <c r="BL142" s="17" t="s">
        <v>149</v>
      </c>
      <c r="BM142" s="149" t="s">
        <v>2992</v>
      </c>
    </row>
    <row r="143" spans="2:65" s="12" customFormat="1">
      <c r="B143" s="156"/>
      <c r="D143" s="157" t="s">
        <v>254</v>
      </c>
      <c r="E143" s="158" t="s">
        <v>1</v>
      </c>
      <c r="F143" s="159" t="s">
        <v>2993</v>
      </c>
      <c r="H143" s="160">
        <v>171.72</v>
      </c>
      <c r="I143" s="161"/>
      <c r="L143" s="156"/>
      <c r="M143" s="162"/>
      <c r="T143" s="163"/>
      <c r="AT143" s="158" t="s">
        <v>254</v>
      </c>
      <c r="AU143" s="158" t="s">
        <v>86</v>
      </c>
      <c r="AV143" s="12" t="s">
        <v>86</v>
      </c>
      <c r="AW143" s="12" t="s">
        <v>33</v>
      </c>
      <c r="AX143" s="12" t="s">
        <v>84</v>
      </c>
      <c r="AY143" s="158" t="s">
        <v>190</v>
      </c>
    </row>
    <row r="144" spans="2:65" s="1" customFormat="1" ht="16.5" customHeight="1">
      <c r="B144" s="32"/>
      <c r="C144" s="137" t="s">
        <v>199</v>
      </c>
      <c r="D144" s="137" t="s">
        <v>193</v>
      </c>
      <c r="E144" s="138" t="s">
        <v>309</v>
      </c>
      <c r="F144" s="139" t="s">
        <v>310</v>
      </c>
      <c r="G144" s="140" t="s">
        <v>258</v>
      </c>
      <c r="H144" s="141">
        <v>95.4</v>
      </c>
      <c r="I144" s="142"/>
      <c r="J144" s="143">
        <f>ROUND(I144*H144,2)</f>
        <v>0</v>
      </c>
      <c r="K144" s="144"/>
      <c r="L144" s="32"/>
      <c r="M144" s="145" t="s">
        <v>1</v>
      </c>
      <c r="N144" s="146" t="s">
        <v>42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149</v>
      </c>
      <c r="AT144" s="149" t="s">
        <v>193</v>
      </c>
      <c r="AU144" s="149" t="s">
        <v>86</v>
      </c>
      <c r="AY144" s="17" t="s">
        <v>190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84</v>
      </c>
      <c r="BK144" s="150">
        <f>ROUND(I144*H144,2)</f>
        <v>0</v>
      </c>
      <c r="BL144" s="17" t="s">
        <v>149</v>
      </c>
      <c r="BM144" s="149" t="s">
        <v>2994</v>
      </c>
    </row>
    <row r="145" spans="2:65" s="1" customFormat="1" ht="24.15" customHeight="1">
      <c r="B145" s="32"/>
      <c r="C145" s="137" t="s">
        <v>204</v>
      </c>
      <c r="D145" s="137" t="s">
        <v>193</v>
      </c>
      <c r="E145" s="138" t="s">
        <v>316</v>
      </c>
      <c r="F145" s="139" t="s">
        <v>317</v>
      </c>
      <c r="G145" s="140" t="s">
        <v>258</v>
      </c>
      <c r="H145" s="141">
        <v>10.8</v>
      </c>
      <c r="I145" s="142"/>
      <c r="J145" s="143">
        <f>ROUND(I145*H145,2)</f>
        <v>0</v>
      </c>
      <c r="K145" s="144"/>
      <c r="L145" s="32"/>
      <c r="M145" s="145" t="s">
        <v>1</v>
      </c>
      <c r="N145" s="146" t="s">
        <v>42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149</v>
      </c>
      <c r="AT145" s="149" t="s">
        <v>193</v>
      </c>
      <c r="AU145" s="149" t="s">
        <v>86</v>
      </c>
      <c r="AY145" s="17" t="s">
        <v>190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84</v>
      </c>
      <c r="BK145" s="150">
        <f>ROUND(I145*H145,2)</f>
        <v>0</v>
      </c>
      <c r="BL145" s="17" t="s">
        <v>149</v>
      </c>
      <c r="BM145" s="149" t="s">
        <v>2995</v>
      </c>
    </row>
    <row r="146" spans="2:65" s="13" customFormat="1">
      <c r="B146" s="164"/>
      <c r="D146" s="157" t="s">
        <v>254</v>
      </c>
      <c r="E146" s="165" t="s">
        <v>1</v>
      </c>
      <c r="F146" s="166" t="s">
        <v>2996</v>
      </c>
      <c r="H146" s="165" t="s">
        <v>1</v>
      </c>
      <c r="I146" s="167"/>
      <c r="L146" s="164"/>
      <c r="M146" s="168"/>
      <c r="T146" s="169"/>
      <c r="AT146" s="165" t="s">
        <v>254</v>
      </c>
      <c r="AU146" s="165" t="s">
        <v>86</v>
      </c>
      <c r="AV146" s="13" t="s">
        <v>84</v>
      </c>
      <c r="AW146" s="13" t="s">
        <v>33</v>
      </c>
      <c r="AX146" s="13" t="s">
        <v>77</v>
      </c>
      <c r="AY146" s="165" t="s">
        <v>190</v>
      </c>
    </row>
    <row r="147" spans="2:65" s="12" customFormat="1">
      <c r="B147" s="156"/>
      <c r="D147" s="157" t="s">
        <v>254</v>
      </c>
      <c r="E147" s="158" t="s">
        <v>1</v>
      </c>
      <c r="F147" s="159" t="s">
        <v>2982</v>
      </c>
      <c r="H147" s="160">
        <v>10.8</v>
      </c>
      <c r="I147" s="161"/>
      <c r="L147" s="156"/>
      <c r="M147" s="162"/>
      <c r="T147" s="163"/>
      <c r="AT147" s="158" t="s">
        <v>254</v>
      </c>
      <c r="AU147" s="158" t="s">
        <v>86</v>
      </c>
      <c r="AV147" s="12" t="s">
        <v>86</v>
      </c>
      <c r="AW147" s="12" t="s">
        <v>33</v>
      </c>
      <c r="AX147" s="12" t="s">
        <v>84</v>
      </c>
      <c r="AY147" s="158" t="s">
        <v>190</v>
      </c>
    </row>
    <row r="148" spans="2:65" s="1" customFormat="1" ht="16.5" customHeight="1">
      <c r="B148" s="32"/>
      <c r="C148" s="184" t="s">
        <v>211</v>
      </c>
      <c r="D148" s="184" t="s">
        <v>299</v>
      </c>
      <c r="E148" s="185" t="s">
        <v>2997</v>
      </c>
      <c r="F148" s="186" t="s">
        <v>2998</v>
      </c>
      <c r="G148" s="187" t="s">
        <v>296</v>
      </c>
      <c r="H148" s="188">
        <v>21.6</v>
      </c>
      <c r="I148" s="189"/>
      <c r="J148" s="190">
        <f>ROUND(I148*H148,2)</f>
        <v>0</v>
      </c>
      <c r="K148" s="191"/>
      <c r="L148" s="192"/>
      <c r="M148" s="193" t="s">
        <v>1</v>
      </c>
      <c r="N148" s="194" t="s">
        <v>42</v>
      </c>
      <c r="P148" s="147">
        <f>O148*H148</f>
        <v>0</v>
      </c>
      <c r="Q148" s="147">
        <v>1</v>
      </c>
      <c r="R148" s="147">
        <f>Q148*H148</f>
        <v>21.6</v>
      </c>
      <c r="S148" s="147">
        <v>0</v>
      </c>
      <c r="T148" s="148">
        <f>S148*H148</f>
        <v>0</v>
      </c>
      <c r="AR148" s="149" t="s">
        <v>211</v>
      </c>
      <c r="AT148" s="149" t="s">
        <v>299</v>
      </c>
      <c r="AU148" s="149" t="s">
        <v>86</v>
      </c>
      <c r="AY148" s="17" t="s">
        <v>190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84</v>
      </c>
      <c r="BK148" s="150">
        <f>ROUND(I148*H148,2)</f>
        <v>0</v>
      </c>
      <c r="BL148" s="17" t="s">
        <v>149</v>
      </c>
      <c r="BM148" s="149" t="s">
        <v>2999</v>
      </c>
    </row>
    <row r="149" spans="2:65" s="12" customFormat="1">
      <c r="B149" s="156"/>
      <c r="D149" s="157" t="s">
        <v>254</v>
      </c>
      <c r="E149" s="158" t="s">
        <v>1</v>
      </c>
      <c r="F149" s="159" t="s">
        <v>3000</v>
      </c>
      <c r="H149" s="160">
        <v>21.6</v>
      </c>
      <c r="I149" s="161"/>
      <c r="L149" s="156"/>
      <c r="M149" s="162"/>
      <c r="T149" s="163"/>
      <c r="AT149" s="158" t="s">
        <v>254</v>
      </c>
      <c r="AU149" s="158" t="s">
        <v>86</v>
      </c>
      <c r="AV149" s="12" t="s">
        <v>86</v>
      </c>
      <c r="AW149" s="12" t="s">
        <v>33</v>
      </c>
      <c r="AX149" s="12" t="s">
        <v>84</v>
      </c>
      <c r="AY149" s="158" t="s">
        <v>190</v>
      </c>
    </row>
    <row r="150" spans="2:65" s="11" customFormat="1" ht="22.8" customHeight="1">
      <c r="B150" s="125"/>
      <c r="D150" s="126" t="s">
        <v>76</v>
      </c>
      <c r="E150" s="135" t="s">
        <v>86</v>
      </c>
      <c r="F150" s="135" t="s">
        <v>334</v>
      </c>
      <c r="I150" s="128"/>
      <c r="J150" s="136">
        <f>BK150</f>
        <v>0</v>
      </c>
      <c r="L150" s="125"/>
      <c r="M150" s="130"/>
      <c r="P150" s="131">
        <f>SUM(P151:P167)</f>
        <v>0</v>
      </c>
      <c r="R150" s="131">
        <f>SUM(R151:R167)</f>
        <v>47.684135799999993</v>
      </c>
      <c r="T150" s="132">
        <f>SUM(T151:T167)</f>
        <v>0</v>
      </c>
      <c r="AR150" s="126" t="s">
        <v>84</v>
      </c>
      <c r="AT150" s="133" t="s">
        <v>76</v>
      </c>
      <c r="AU150" s="133" t="s">
        <v>84</v>
      </c>
      <c r="AY150" s="126" t="s">
        <v>190</v>
      </c>
      <c r="BK150" s="134">
        <f>SUM(BK151:BK167)</f>
        <v>0</v>
      </c>
    </row>
    <row r="151" spans="2:65" s="1" customFormat="1" ht="24.15" customHeight="1">
      <c r="B151" s="32"/>
      <c r="C151" s="137" t="s">
        <v>227</v>
      </c>
      <c r="D151" s="137" t="s">
        <v>193</v>
      </c>
      <c r="E151" s="138" t="s">
        <v>3001</v>
      </c>
      <c r="F151" s="139" t="s">
        <v>3002</v>
      </c>
      <c r="G151" s="140" t="s">
        <v>391</v>
      </c>
      <c r="H151" s="141">
        <v>27</v>
      </c>
      <c r="I151" s="142"/>
      <c r="J151" s="143">
        <f>ROUND(I151*H151,2)</f>
        <v>0</v>
      </c>
      <c r="K151" s="144"/>
      <c r="L151" s="32"/>
      <c r="M151" s="145" t="s">
        <v>1</v>
      </c>
      <c r="N151" s="146" t="s">
        <v>42</v>
      </c>
      <c r="P151" s="147">
        <f>O151*H151</f>
        <v>0</v>
      </c>
      <c r="Q151" s="147">
        <v>1.6000000000000001E-3</v>
      </c>
      <c r="R151" s="147">
        <f>Q151*H151</f>
        <v>4.3200000000000002E-2</v>
      </c>
      <c r="S151" s="147">
        <v>0</v>
      </c>
      <c r="T151" s="148">
        <f>S151*H151</f>
        <v>0</v>
      </c>
      <c r="AR151" s="149" t="s">
        <v>149</v>
      </c>
      <c r="AT151" s="149" t="s">
        <v>193</v>
      </c>
      <c r="AU151" s="149" t="s">
        <v>86</v>
      </c>
      <c r="AY151" s="17" t="s">
        <v>190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84</v>
      </c>
      <c r="BK151" s="150">
        <f>ROUND(I151*H151,2)</f>
        <v>0</v>
      </c>
      <c r="BL151" s="17" t="s">
        <v>149</v>
      </c>
      <c r="BM151" s="149" t="s">
        <v>3003</v>
      </c>
    </row>
    <row r="152" spans="2:65" s="1" customFormat="1" ht="16.5" customHeight="1">
      <c r="B152" s="32"/>
      <c r="C152" s="137" t="s">
        <v>303</v>
      </c>
      <c r="D152" s="137" t="s">
        <v>193</v>
      </c>
      <c r="E152" s="138" t="s">
        <v>3004</v>
      </c>
      <c r="F152" s="139" t="s">
        <v>3005</v>
      </c>
      <c r="G152" s="140" t="s">
        <v>258</v>
      </c>
      <c r="H152" s="141">
        <v>12</v>
      </c>
      <c r="I152" s="142"/>
      <c r="J152" s="143">
        <f>ROUND(I152*H152,2)</f>
        <v>0</v>
      </c>
      <c r="K152" s="144"/>
      <c r="L152" s="32"/>
      <c r="M152" s="145" t="s">
        <v>1</v>
      </c>
      <c r="N152" s="146" t="s">
        <v>42</v>
      </c>
      <c r="P152" s="147">
        <f>O152*H152</f>
        <v>0</v>
      </c>
      <c r="Q152" s="147">
        <v>2.3010199999999998</v>
      </c>
      <c r="R152" s="147">
        <f>Q152*H152</f>
        <v>27.61224</v>
      </c>
      <c r="S152" s="147">
        <v>0</v>
      </c>
      <c r="T152" s="148">
        <f>S152*H152</f>
        <v>0</v>
      </c>
      <c r="AR152" s="149" t="s">
        <v>149</v>
      </c>
      <c r="AT152" s="149" t="s">
        <v>193</v>
      </c>
      <c r="AU152" s="149" t="s">
        <v>86</v>
      </c>
      <c r="AY152" s="17" t="s">
        <v>190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84</v>
      </c>
      <c r="BK152" s="150">
        <f>ROUND(I152*H152,2)</f>
        <v>0</v>
      </c>
      <c r="BL152" s="17" t="s">
        <v>149</v>
      </c>
      <c r="BM152" s="149" t="s">
        <v>3006</v>
      </c>
    </row>
    <row r="153" spans="2:65" s="12" customFormat="1">
      <c r="B153" s="156"/>
      <c r="D153" s="157" t="s">
        <v>254</v>
      </c>
      <c r="E153" s="158" t="s">
        <v>1</v>
      </c>
      <c r="F153" s="159" t="s">
        <v>3007</v>
      </c>
      <c r="H153" s="160">
        <v>12</v>
      </c>
      <c r="I153" s="161"/>
      <c r="L153" s="156"/>
      <c r="M153" s="162"/>
      <c r="T153" s="163"/>
      <c r="AT153" s="158" t="s">
        <v>254</v>
      </c>
      <c r="AU153" s="158" t="s">
        <v>86</v>
      </c>
      <c r="AV153" s="12" t="s">
        <v>86</v>
      </c>
      <c r="AW153" s="12" t="s">
        <v>33</v>
      </c>
      <c r="AX153" s="12" t="s">
        <v>84</v>
      </c>
      <c r="AY153" s="158" t="s">
        <v>190</v>
      </c>
    </row>
    <row r="154" spans="2:65" s="1" customFormat="1" ht="16.5" customHeight="1">
      <c r="B154" s="32"/>
      <c r="C154" s="137" t="s">
        <v>308</v>
      </c>
      <c r="D154" s="137" t="s">
        <v>193</v>
      </c>
      <c r="E154" s="138" t="s">
        <v>360</v>
      </c>
      <c r="F154" s="139" t="s">
        <v>361</v>
      </c>
      <c r="G154" s="140" t="s">
        <v>252</v>
      </c>
      <c r="H154" s="141">
        <v>30.2</v>
      </c>
      <c r="I154" s="142"/>
      <c r="J154" s="143">
        <f>ROUND(I154*H154,2)</f>
        <v>0</v>
      </c>
      <c r="K154" s="144"/>
      <c r="L154" s="32"/>
      <c r="M154" s="145" t="s">
        <v>1</v>
      </c>
      <c r="N154" s="146" t="s">
        <v>42</v>
      </c>
      <c r="P154" s="147">
        <f>O154*H154</f>
        <v>0</v>
      </c>
      <c r="Q154" s="147">
        <v>2.6900000000000001E-3</v>
      </c>
      <c r="R154" s="147">
        <f>Q154*H154</f>
        <v>8.1238000000000005E-2</v>
      </c>
      <c r="S154" s="147">
        <v>0</v>
      </c>
      <c r="T154" s="148">
        <f>S154*H154</f>
        <v>0</v>
      </c>
      <c r="AR154" s="149" t="s">
        <v>149</v>
      </c>
      <c r="AT154" s="149" t="s">
        <v>193</v>
      </c>
      <c r="AU154" s="149" t="s">
        <v>86</v>
      </c>
      <c r="AY154" s="17" t="s">
        <v>190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84</v>
      </c>
      <c r="BK154" s="150">
        <f>ROUND(I154*H154,2)</f>
        <v>0</v>
      </c>
      <c r="BL154" s="17" t="s">
        <v>149</v>
      </c>
      <c r="BM154" s="149" t="s">
        <v>3008</v>
      </c>
    </row>
    <row r="155" spans="2:65" s="12" customFormat="1">
      <c r="B155" s="156"/>
      <c r="D155" s="157" t="s">
        <v>254</v>
      </c>
      <c r="E155" s="158" t="s">
        <v>1</v>
      </c>
      <c r="F155" s="159" t="s">
        <v>3009</v>
      </c>
      <c r="H155" s="160">
        <v>30.2</v>
      </c>
      <c r="I155" s="161"/>
      <c r="L155" s="156"/>
      <c r="M155" s="162"/>
      <c r="T155" s="163"/>
      <c r="AT155" s="158" t="s">
        <v>254</v>
      </c>
      <c r="AU155" s="158" t="s">
        <v>86</v>
      </c>
      <c r="AV155" s="12" t="s">
        <v>86</v>
      </c>
      <c r="AW155" s="12" t="s">
        <v>33</v>
      </c>
      <c r="AX155" s="12" t="s">
        <v>84</v>
      </c>
      <c r="AY155" s="158" t="s">
        <v>190</v>
      </c>
    </row>
    <row r="156" spans="2:65" s="1" customFormat="1" ht="16.5" customHeight="1">
      <c r="B156" s="32"/>
      <c r="C156" s="137" t="s">
        <v>315</v>
      </c>
      <c r="D156" s="137" t="s">
        <v>193</v>
      </c>
      <c r="E156" s="138" t="s">
        <v>369</v>
      </c>
      <c r="F156" s="139" t="s">
        <v>370</v>
      </c>
      <c r="G156" s="140" t="s">
        <v>252</v>
      </c>
      <c r="H156" s="141">
        <v>30.2</v>
      </c>
      <c r="I156" s="142"/>
      <c r="J156" s="143">
        <f>ROUND(I156*H156,2)</f>
        <v>0</v>
      </c>
      <c r="K156" s="144"/>
      <c r="L156" s="32"/>
      <c r="M156" s="145" t="s">
        <v>1</v>
      </c>
      <c r="N156" s="146" t="s">
        <v>42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149</v>
      </c>
      <c r="AT156" s="149" t="s">
        <v>193</v>
      </c>
      <c r="AU156" s="149" t="s">
        <v>86</v>
      </c>
      <c r="AY156" s="17" t="s">
        <v>190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84</v>
      </c>
      <c r="BK156" s="150">
        <f>ROUND(I156*H156,2)</f>
        <v>0</v>
      </c>
      <c r="BL156" s="17" t="s">
        <v>149</v>
      </c>
      <c r="BM156" s="149" t="s">
        <v>3010</v>
      </c>
    </row>
    <row r="157" spans="2:65" s="1" customFormat="1" ht="24.15" customHeight="1">
      <c r="B157" s="32"/>
      <c r="C157" s="137" t="s">
        <v>320</v>
      </c>
      <c r="D157" s="137" t="s">
        <v>193</v>
      </c>
      <c r="E157" s="138" t="s">
        <v>3011</v>
      </c>
      <c r="F157" s="139" t="s">
        <v>3012</v>
      </c>
      <c r="G157" s="140" t="s">
        <v>391</v>
      </c>
      <c r="H157" s="141">
        <v>13</v>
      </c>
      <c r="I157" s="142"/>
      <c r="J157" s="143">
        <f>ROUND(I157*H157,2)</f>
        <v>0</v>
      </c>
      <c r="K157" s="144"/>
      <c r="L157" s="32"/>
      <c r="M157" s="145" t="s">
        <v>1</v>
      </c>
      <c r="N157" s="146" t="s">
        <v>42</v>
      </c>
      <c r="P157" s="147">
        <f>O157*H157</f>
        <v>0</v>
      </c>
      <c r="Q157" s="147">
        <v>4.9800000000000001E-3</v>
      </c>
      <c r="R157" s="147">
        <f>Q157*H157</f>
        <v>6.4740000000000006E-2</v>
      </c>
      <c r="S157" s="147">
        <v>0</v>
      </c>
      <c r="T157" s="148">
        <f>S157*H157</f>
        <v>0</v>
      </c>
      <c r="AR157" s="149" t="s">
        <v>149</v>
      </c>
      <c r="AT157" s="149" t="s">
        <v>193</v>
      </c>
      <c r="AU157" s="149" t="s">
        <v>86</v>
      </c>
      <c r="AY157" s="17" t="s">
        <v>190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84</v>
      </c>
      <c r="BK157" s="150">
        <f>ROUND(I157*H157,2)</f>
        <v>0</v>
      </c>
      <c r="BL157" s="17" t="s">
        <v>149</v>
      </c>
      <c r="BM157" s="149" t="s">
        <v>3013</v>
      </c>
    </row>
    <row r="158" spans="2:65" s="1" customFormat="1" ht="33" customHeight="1">
      <c r="B158" s="32"/>
      <c r="C158" s="137" t="s">
        <v>326</v>
      </c>
      <c r="D158" s="137" t="s">
        <v>193</v>
      </c>
      <c r="E158" s="138" t="s">
        <v>3014</v>
      </c>
      <c r="F158" s="139" t="s">
        <v>3015</v>
      </c>
      <c r="G158" s="140" t="s">
        <v>252</v>
      </c>
      <c r="H158" s="141">
        <v>28.5</v>
      </c>
      <c r="I158" s="142"/>
      <c r="J158" s="143">
        <f>ROUND(I158*H158,2)</f>
        <v>0</v>
      </c>
      <c r="K158" s="144"/>
      <c r="L158" s="32"/>
      <c r="M158" s="145" t="s">
        <v>1</v>
      </c>
      <c r="N158" s="146" t="s">
        <v>42</v>
      </c>
      <c r="P158" s="147">
        <f>O158*H158</f>
        <v>0</v>
      </c>
      <c r="Q158" s="147">
        <v>0.67488999999999999</v>
      </c>
      <c r="R158" s="147">
        <f>Q158*H158</f>
        <v>19.234365</v>
      </c>
      <c r="S158" s="147">
        <v>0</v>
      </c>
      <c r="T158" s="148">
        <f>S158*H158</f>
        <v>0</v>
      </c>
      <c r="AR158" s="149" t="s">
        <v>149</v>
      </c>
      <c r="AT158" s="149" t="s">
        <v>193</v>
      </c>
      <c r="AU158" s="149" t="s">
        <v>86</v>
      </c>
      <c r="AY158" s="17" t="s">
        <v>190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84</v>
      </c>
      <c r="BK158" s="150">
        <f>ROUND(I158*H158,2)</f>
        <v>0</v>
      </c>
      <c r="BL158" s="17" t="s">
        <v>149</v>
      </c>
      <c r="BM158" s="149" t="s">
        <v>3016</v>
      </c>
    </row>
    <row r="159" spans="2:65" s="12" customFormat="1">
      <c r="B159" s="156"/>
      <c r="D159" s="157" t="s">
        <v>254</v>
      </c>
      <c r="E159" s="158" t="s">
        <v>1</v>
      </c>
      <c r="F159" s="159" t="s">
        <v>3017</v>
      </c>
      <c r="H159" s="160">
        <v>9.9749999999999996</v>
      </c>
      <c r="I159" s="161"/>
      <c r="L159" s="156"/>
      <c r="M159" s="162"/>
      <c r="T159" s="163"/>
      <c r="AT159" s="158" t="s">
        <v>254</v>
      </c>
      <c r="AU159" s="158" t="s">
        <v>86</v>
      </c>
      <c r="AV159" s="12" t="s">
        <v>86</v>
      </c>
      <c r="AW159" s="12" t="s">
        <v>33</v>
      </c>
      <c r="AX159" s="12" t="s">
        <v>77</v>
      </c>
      <c r="AY159" s="158" t="s">
        <v>190</v>
      </c>
    </row>
    <row r="160" spans="2:65" s="12" customFormat="1">
      <c r="B160" s="156"/>
      <c r="D160" s="157" t="s">
        <v>254</v>
      </c>
      <c r="E160" s="158" t="s">
        <v>1</v>
      </c>
      <c r="F160" s="159" t="s">
        <v>3018</v>
      </c>
      <c r="H160" s="160">
        <v>18.524999999999999</v>
      </c>
      <c r="I160" s="161"/>
      <c r="L160" s="156"/>
      <c r="M160" s="162"/>
      <c r="T160" s="163"/>
      <c r="AT160" s="158" t="s">
        <v>254</v>
      </c>
      <c r="AU160" s="158" t="s">
        <v>86</v>
      </c>
      <c r="AV160" s="12" t="s">
        <v>86</v>
      </c>
      <c r="AW160" s="12" t="s">
        <v>33</v>
      </c>
      <c r="AX160" s="12" t="s">
        <v>77</v>
      </c>
      <c r="AY160" s="158" t="s">
        <v>190</v>
      </c>
    </row>
    <row r="161" spans="2:65" s="15" customFormat="1">
      <c r="B161" s="177"/>
      <c r="D161" s="157" t="s">
        <v>254</v>
      </c>
      <c r="E161" s="178" t="s">
        <v>1</v>
      </c>
      <c r="F161" s="179" t="s">
        <v>274</v>
      </c>
      <c r="H161" s="180">
        <v>28.5</v>
      </c>
      <c r="I161" s="181"/>
      <c r="L161" s="177"/>
      <c r="M161" s="182"/>
      <c r="T161" s="183"/>
      <c r="AT161" s="178" t="s">
        <v>254</v>
      </c>
      <c r="AU161" s="178" t="s">
        <v>86</v>
      </c>
      <c r="AV161" s="15" t="s">
        <v>149</v>
      </c>
      <c r="AW161" s="15" t="s">
        <v>33</v>
      </c>
      <c r="AX161" s="15" t="s">
        <v>84</v>
      </c>
      <c r="AY161" s="178" t="s">
        <v>190</v>
      </c>
    </row>
    <row r="162" spans="2:65" s="1" customFormat="1" ht="24.15" customHeight="1">
      <c r="B162" s="32"/>
      <c r="C162" s="137" t="s">
        <v>8</v>
      </c>
      <c r="D162" s="137" t="s">
        <v>193</v>
      </c>
      <c r="E162" s="138" t="s">
        <v>406</v>
      </c>
      <c r="F162" s="139" t="s">
        <v>407</v>
      </c>
      <c r="G162" s="140" t="s">
        <v>296</v>
      </c>
      <c r="H162" s="141">
        <v>0.61199999999999999</v>
      </c>
      <c r="I162" s="142"/>
      <c r="J162" s="143">
        <f>ROUND(I162*H162,2)</f>
        <v>0</v>
      </c>
      <c r="K162" s="144"/>
      <c r="L162" s="32"/>
      <c r="M162" s="145" t="s">
        <v>1</v>
      </c>
      <c r="N162" s="146" t="s">
        <v>42</v>
      </c>
      <c r="P162" s="147">
        <f>O162*H162</f>
        <v>0</v>
      </c>
      <c r="Q162" s="147">
        <v>1.0593999999999999</v>
      </c>
      <c r="R162" s="147">
        <f>Q162*H162</f>
        <v>0.64835279999999995</v>
      </c>
      <c r="S162" s="147">
        <v>0</v>
      </c>
      <c r="T162" s="148">
        <f>S162*H162</f>
        <v>0</v>
      </c>
      <c r="AR162" s="149" t="s">
        <v>149</v>
      </c>
      <c r="AT162" s="149" t="s">
        <v>193</v>
      </c>
      <c r="AU162" s="149" t="s">
        <v>86</v>
      </c>
      <c r="AY162" s="17" t="s">
        <v>190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84</v>
      </c>
      <c r="BK162" s="150">
        <f>ROUND(I162*H162,2)</f>
        <v>0</v>
      </c>
      <c r="BL162" s="17" t="s">
        <v>149</v>
      </c>
      <c r="BM162" s="149" t="s">
        <v>3019</v>
      </c>
    </row>
    <row r="163" spans="2:65" s="12" customFormat="1">
      <c r="B163" s="156"/>
      <c r="D163" s="157" t="s">
        <v>254</v>
      </c>
      <c r="E163" s="158" t="s">
        <v>1</v>
      </c>
      <c r="F163" s="159" t="s">
        <v>3020</v>
      </c>
      <c r="H163" s="160">
        <v>0.13500000000000001</v>
      </c>
      <c r="I163" s="161"/>
      <c r="L163" s="156"/>
      <c r="M163" s="162"/>
      <c r="T163" s="163"/>
      <c r="AT163" s="158" t="s">
        <v>254</v>
      </c>
      <c r="AU163" s="158" t="s">
        <v>86</v>
      </c>
      <c r="AV163" s="12" t="s">
        <v>86</v>
      </c>
      <c r="AW163" s="12" t="s">
        <v>33</v>
      </c>
      <c r="AX163" s="12" t="s">
        <v>77</v>
      </c>
      <c r="AY163" s="158" t="s">
        <v>190</v>
      </c>
    </row>
    <row r="164" spans="2:65" s="12" customFormat="1">
      <c r="B164" s="156"/>
      <c r="D164" s="157" t="s">
        <v>254</v>
      </c>
      <c r="E164" s="158" t="s">
        <v>1</v>
      </c>
      <c r="F164" s="159" t="s">
        <v>3021</v>
      </c>
      <c r="H164" s="160">
        <v>0.09</v>
      </c>
      <c r="I164" s="161"/>
      <c r="L164" s="156"/>
      <c r="M164" s="162"/>
      <c r="T164" s="163"/>
      <c r="AT164" s="158" t="s">
        <v>254</v>
      </c>
      <c r="AU164" s="158" t="s">
        <v>86</v>
      </c>
      <c r="AV164" s="12" t="s">
        <v>86</v>
      </c>
      <c r="AW164" s="12" t="s">
        <v>33</v>
      </c>
      <c r="AX164" s="12" t="s">
        <v>77</v>
      </c>
      <c r="AY164" s="158" t="s">
        <v>190</v>
      </c>
    </row>
    <row r="165" spans="2:65" s="12" customFormat="1">
      <c r="B165" s="156"/>
      <c r="D165" s="157" t="s">
        <v>254</v>
      </c>
      <c r="E165" s="158" t="s">
        <v>1</v>
      </c>
      <c r="F165" s="159" t="s">
        <v>3022</v>
      </c>
      <c r="H165" s="160">
        <v>2.3E-2</v>
      </c>
      <c r="I165" s="161"/>
      <c r="L165" s="156"/>
      <c r="M165" s="162"/>
      <c r="T165" s="163"/>
      <c r="AT165" s="158" t="s">
        <v>254</v>
      </c>
      <c r="AU165" s="158" t="s">
        <v>86</v>
      </c>
      <c r="AV165" s="12" t="s">
        <v>86</v>
      </c>
      <c r="AW165" s="12" t="s">
        <v>33</v>
      </c>
      <c r="AX165" s="12" t="s">
        <v>77</v>
      </c>
      <c r="AY165" s="158" t="s">
        <v>190</v>
      </c>
    </row>
    <row r="166" spans="2:65" s="12" customFormat="1">
      <c r="B166" s="156"/>
      <c r="D166" s="157" t="s">
        <v>254</v>
      </c>
      <c r="E166" s="158" t="s">
        <v>1</v>
      </c>
      <c r="F166" s="159" t="s">
        <v>3023</v>
      </c>
      <c r="H166" s="160">
        <v>0.36399999999999999</v>
      </c>
      <c r="I166" s="161"/>
      <c r="L166" s="156"/>
      <c r="M166" s="162"/>
      <c r="T166" s="163"/>
      <c r="AT166" s="158" t="s">
        <v>254</v>
      </c>
      <c r="AU166" s="158" t="s">
        <v>86</v>
      </c>
      <c r="AV166" s="12" t="s">
        <v>86</v>
      </c>
      <c r="AW166" s="12" t="s">
        <v>33</v>
      </c>
      <c r="AX166" s="12" t="s">
        <v>77</v>
      </c>
      <c r="AY166" s="158" t="s">
        <v>190</v>
      </c>
    </row>
    <row r="167" spans="2:65" s="15" customFormat="1">
      <c r="B167" s="177"/>
      <c r="D167" s="157" t="s">
        <v>254</v>
      </c>
      <c r="E167" s="178" t="s">
        <v>1</v>
      </c>
      <c r="F167" s="179" t="s">
        <v>274</v>
      </c>
      <c r="H167" s="180">
        <v>0.61199999999999999</v>
      </c>
      <c r="I167" s="181"/>
      <c r="L167" s="177"/>
      <c r="M167" s="182"/>
      <c r="T167" s="183"/>
      <c r="AT167" s="178" t="s">
        <v>254</v>
      </c>
      <c r="AU167" s="178" t="s">
        <v>86</v>
      </c>
      <c r="AV167" s="15" t="s">
        <v>149</v>
      </c>
      <c r="AW167" s="15" t="s">
        <v>33</v>
      </c>
      <c r="AX167" s="15" t="s">
        <v>84</v>
      </c>
      <c r="AY167" s="178" t="s">
        <v>190</v>
      </c>
    </row>
    <row r="168" spans="2:65" s="11" customFormat="1" ht="22.8" customHeight="1">
      <c r="B168" s="125"/>
      <c r="D168" s="126" t="s">
        <v>76</v>
      </c>
      <c r="E168" s="135" t="s">
        <v>104</v>
      </c>
      <c r="F168" s="135" t="s">
        <v>411</v>
      </c>
      <c r="I168" s="128"/>
      <c r="J168" s="136">
        <f>BK168</f>
        <v>0</v>
      </c>
      <c r="L168" s="125"/>
      <c r="M168" s="130"/>
      <c r="P168" s="131">
        <f>SUM(P169:P185)</f>
        <v>0</v>
      </c>
      <c r="R168" s="131">
        <f>SUM(R169:R185)</f>
        <v>3.3400300000000001</v>
      </c>
      <c r="T168" s="132">
        <f>SUM(T169:T185)</f>
        <v>0</v>
      </c>
      <c r="AR168" s="126" t="s">
        <v>84</v>
      </c>
      <c r="AT168" s="133" t="s">
        <v>76</v>
      </c>
      <c r="AU168" s="133" t="s">
        <v>84</v>
      </c>
      <c r="AY168" s="126" t="s">
        <v>190</v>
      </c>
      <c r="BK168" s="134">
        <f>SUM(BK169:BK185)</f>
        <v>0</v>
      </c>
    </row>
    <row r="169" spans="2:65" s="1" customFormat="1" ht="24.15" customHeight="1">
      <c r="B169" s="32"/>
      <c r="C169" s="137" t="s">
        <v>311</v>
      </c>
      <c r="D169" s="137" t="s">
        <v>193</v>
      </c>
      <c r="E169" s="138" t="s">
        <v>3024</v>
      </c>
      <c r="F169" s="139" t="s">
        <v>3025</v>
      </c>
      <c r="G169" s="140" t="s">
        <v>391</v>
      </c>
      <c r="H169" s="141">
        <v>13</v>
      </c>
      <c r="I169" s="142"/>
      <c r="J169" s="143">
        <f>ROUND(I169*H169,2)</f>
        <v>0</v>
      </c>
      <c r="K169" s="144"/>
      <c r="L169" s="32"/>
      <c r="M169" s="145" t="s">
        <v>1</v>
      </c>
      <c r="N169" s="146" t="s">
        <v>42</v>
      </c>
      <c r="P169" s="147">
        <f>O169*H169</f>
        <v>0</v>
      </c>
      <c r="Q169" s="147">
        <v>4.6800000000000001E-3</v>
      </c>
      <c r="R169" s="147">
        <f>Q169*H169</f>
        <v>6.0840000000000005E-2</v>
      </c>
      <c r="S169" s="147">
        <v>0</v>
      </c>
      <c r="T169" s="148">
        <f>S169*H169</f>
        <v>0</v>
      </c>
      <c r="AR169" s="149" t="s">
        <v>149</v>
      </c>
      <c r="AT169" s="149" t="s">
        <v>193</v>
      </c>
      <c r="AU169" s="149" t="s">
        <v>86</v>
      </c>
      <c r="AY169" s="17" t="s">
        <v>190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84</v>
      </c>
      <c r="BK169" s="150">
        <f>ROUND(I169*H169,2)</f>
        <v>0</v>
      </c>
      <c r="BL169" s="17" t="s">
        <v>149</v>
      </c>
      <c r="BM169" s="149" t="s">
        <v>3026</v>
      </c>
    </row>
    <row r="170" spans="2:65" s="1" customFormat="1" ht="24.15" customHeight="1">
      <c r="B170" s="32"/>
      <c r="C170" s="137" t="s">
        <v>339</v>
      </c>
      <c r="D170" s="137" t="s">
        <v>193</v>
      </c>
      <c r="E170" s="138" t="s">
        <v>3027</v>
      </c>
      <c r="F170" s="139" t="s">
        <v>3028</v>
      </c>
      <c r="G170" s="140" t="s">
        <v>391</v>
      </c>
      <c r="H170" s="141">
        <v>39</v>
      </c>
      <c r="I170" s="142"/>
      <c r="J170" s="143">
        <f>ROUND(I170*H170,2)</f>
        <v>0</v>
      </c>
      <c r="K170" s="144"/>
      <c r="L170" s="32"/>
      <c r="M170" s="145" t="s">
        <v>1</v>
      </c>
      <c r="N170" s="146" t="s">
        <v>42</v>
      </c>
      <c r="P170" s="147">
        <f>O170*H170</f>
        <v>0</v>
      </c>
      <c r="Q170" s="147">
        <v>1E-3</v>
      </c>
      <c r="R170" s="147">
        <f>Q170*H170</f>
        <v>3.9E-2</v>
      </c>
      <c r="S170" s="147">
        <v>0</v>
      </c>
      <c r="T170" s="148">
        <f>S170*H170</f>
        <v>0</v>
      </c>
      <c r="AR170" s="149" t="s">
        <v>149</v>
      </c>
      <c r="AT170" s="149" t="s">
        <v>193</v>
      </c>
      <c r="AU170" s="149" t="s">
        <v>86</v>
      </c>
      <c r="AY170" s="17" t="s">
        <v>190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84</v>
      </c>
      <c r="BK170" s="150">
        <f>ROUND(I170*H170,2)</f>
        <v>0</v>
      </c>
      <c r="BL170" s="17" t="s">
        <v>149</v>
      </c>
      <c r="BM170" s="149" t="s">
        <v>3029</v>
      </c>
    </row>
    <row r="171" spans="2:65" s="12" customFormat="1">
      <c r="B171" s="156"/>
      <c r="D171" s="157" t="s">
        <v>254</v>
      </c>
      <c r="E171" s="158" t="s">
        <v>1</v>
      </c>
      <c r="F171" s="159" t="s">
        <v>3030</v>
      </c>
      <c r="H171" s="160">
        <v>39</v>
      </c>
      <c r="I171" s="161"/>
      <c r="L171" s="156"/>
      <c r="M171" s="162"/>
      <c r="T171" s="163"/>
      <c r="AT171" s="158" t="s">
        <v>254</v>
      </c>
      <c r="AU171" s="158" t="s">
        <v>86</v>
      </c>
      <c r="AV171" s="12" t="s">
        <v>86</v>
      </c>
      <c r="AW171" s="12" t="s">
        <v>33</v>
      </c>
      <c r="AX171" s="12" t="s">
        <v>84</v>
      </c>
      <c r="AY171" s="158" t="s">
        <v>190</v>
      </c>
    </row>
    <row r="172" spans="2:65" s="1" customFormat="1" ht="24.15" customHeight="1">
      <c r="B172" s="32"/>
      <c r="C172" s="184" t="s">
        <v>344</v>
      </c>
      <c r="D172" s="184" t="s">
        <v>299</v>
      </c>
      <c r="E172" s="185" t="s">
        <v>3031</v>
      </c>
      <c r="F172" s="186" t="s">
        <v>3032</v>
      </c>
      <c r="G172" s="187" t="s">
        <v>391</v>
      </c>
      <c r="H172" s="188">
        <v>4</v>
      </c>
      <c r="I172" s="189"/>
      <c r="J172" s="190">
        <f t="shared" ref="J172:J185" si="0">ROUND(I172*H172,2)</f>
        <v>0</v>
      </c>
      <c r="K172" s="191"/>
      <c r="L172" s="192"/>
      <c r="M172" s="193" t="s">
        <v>1</v>
      </c>
      <c r="N172" s="194" t="s">
        <v>42</v>
      </c>
      <c r="P172" s="147">
        <f t="shared" ref="P172:P185" si="1">O172*H172</f>
        <v>0</v>
      </c>
      <c r="Q172" s="147">
        <v>3.3999999999999998E-3</v>
      </c>
      <c r="R172" s="147">
        <f t="shared" ref="R172:R185" si="2">Q172*H172</f>
        <v>1.3599999999999999E-2</v>
      </c>
      <c r="S172" s="147">
        <v>0</v>
      </c>
      <c r="T172" s="148">
        <f t="shared" ref="T172:T185" si="3">S172*H172</f>
        <v>0</v>
      </c>
      <c r="AR172" s="149" t="s">
        <v>211</v>
      </c>
      <c r="AT172" s="149" t="s">
        <v>299</v>
      </c>
      <c r="AU172" s="149" t="s">
        <v>86</v>
      </c>
      <c r="AY172" s="17" t="s">
        <v>190</v>
      </c>
      <c r="BE172" s="150">
        <f t="shared" ref="BE172:BE185" si="4">IF(N172="základní",J172,0)</f>
        <v>0</v>
      </c>
      <c r="BF172" s="150">
        <f t="shared" ref="BF172:BF185" si="5">IF(N172="snížená",J172,0)</f>
        <v>0</v>
      </c>
      <c r="BG172" s="150">
        <f t="shared" ref="BG172:BG185" si="6">IF(N172="zákl. přenesená",J172,0)</f>
        <v>0</v>
      </c>
      <c r="BH172" s="150">
        <f t="shared" ref="BH172:BH185" si="7">IF(N172="sníž. přenesená",J172,0)</f>
        <v>0</v>
      </c>
      <c r="BI172" s="150">
        <f t="shared" ref="BI172:BI185" si="8">IF(N172="nulová",J172,0)</f>
        <v>0</v>
      </c>
      <c r="BJ172" s="17" t="s">
        <v>84</v>
      </c>
      <c r="BK172" s="150">
        <f t="shared" ref="BK172:BK185" si="9">ROUND(I172*H172,2)</f>
        <v>0</v>
      </c>
      <c r="BL172" s="17" t="s">
        <v>149</v>
      </c>
      <c r="BM172" s="149" t="s">
        <v>3033</v>
      </c>
    </row>
    <row r="173" spans="2:65" s="1" customFormat="1" ht="24.15" customHeight="1">
      <c r="B173" s="32"/>
      <c r="C173" s="184" t="s">
        <v>348</v>
      </c>
      <c r="D173" s="184" t="s">
        <v>299</v>
      </c>
      <c r="E173" s="185" t="s">
        <v>3034</v>
      </c>
      <c r="F173" s="186" t="s">
        <v>3035</v>
      </c>
      <c r="G173" s="187" t="s">
        <v>391</v>
      </c>
      <c r="H173" s="188">
        <v>36</v>
      </c>
      <c r="I173" s="189"/>
      <c r="J173" s="190">
        <f t="shared" si="0"/>
        <v>0</v>
      </c>
      <c r="K173" s="191"/>
      <c r="L173" s="192"/>
      <c r="M173" s="193" t="s">
        <v>1</v>
      </c>
      <c r="N173" s="194" t="s">
        <v>42</v>
      </c>
      <c r="P173" s="147">
        <f t="shared" si="1"/>
        <v>0</v>
      </c>
      <c r="Q173" s="147">
        <v>2.8E-3</v>
      </c>
      <c r="R173" s="147">
        <f t="shared" si="2"/>
        <v>0.1008</v>
      </c>
      <c r="S173" s="147">
        <v>0</v>
      </c>
      <c r="T173" s="148">
        <f t="shared" si="3"/>
        <v>0</v>
      </c>
      <c r="AR173" s="149" t="s">
        <v>211</v>
      </c>
      <c r="AT173" s="149" t="s">
        <v>299</v>
      </c>
      <c r="AU173" s="149" t="s">
        <v>86</v>
      </c>
      <c r="AY173" s="17" t="s">
        <v>190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84</v>
      </c>
      <c r="BK173" s="150">
        <f t="shared" si="9"/>
        <v>0</v>
      </c>
      <c r="BL173" s="17" t="s">
        <v>149</v>
      </c>
      <c r="BM173" s="149" t="s">
        <v>3036</v>
      </c>
    </row>
    <row r="174" spans="2:65" s="1" customFormat="1" ht="24.15" customHeight="1">
      <c r="B174" s="32"/>
      <c r="C174" s="184" t="s">
        <v>359</v>
      </c>
      <c r="D174" s="184" t="s">
        <v>299</v>
      </c>
      <c r="E174" s="185" t="s">
        <v>3037</v>
      </c>
      <c r="F174" s="186" t="s">
        <v>3038</v>
      </c>
      <c r="G174" s="187" t="s">
        <v>391</v>
      </c>
      <c r="H174" s="188">
        <v>12</v>
      </c>
      <c r="I174" s="189"/>
      <c r="J174" s="190">
        <f t="shared" si="0"/>
        <v>0</v>
      </c>
      <c r="K174" s="191"/>
      <c r="L174" s="192"/>
      <c r="M174" s="193" t="s">
        <v>1</v>
      </c>
      <c r="N174" s="194" t="s">
        <v>42</v>
      </c>
      <c r="P174" s="147">
        <f t="shared" si="1"/>
        <v>0</v>
      </c>
      <c r="Q174" s="147">
        <v>2.7000000000000001E-3</v>
      </c>
      <c r="R174" s="147">
        <f t="shared" si="2"/>
        <v>3.2399999999999998E-2</v>
      </c>
      <c r="S174" s="147">
        <v>0</v>
      </c>
      <c r="T174" s="148">
        <f t="shared" si="3"/>
        <v>0</v>
      </c>
      <c r="AR174" s="149" t="s">
        <v>211</v>
      </c>
      <c r="AT174" s="149" t="s">
        <v>299</v>
      </c>
      <c r="AU174" s="149" t="s">
        <v>86</v>
      </c>
      <c r="AY174" s="17" t="s">
        <v>190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84</v>
      </c>
      <c r="BK174" s="150">
        <f t="shared" si="9"/>
        <v>0</v>
      </c>
      <c r="BL174" s="17" t="s">
        <v>149</v>
      </c>
      <c r="BM174" s="149" t="s">
        <v>3039</v>
      </c>
    </row>
    <row r="175" spans="2:65" s="1" customFormat="1" ht="24.15" customHeight="1">
      <c r="B175" s="32"/>
      <c r="C175" s="137" t="s">
        <v>7</v>
      </c>
      <c r="D175" s="137" t="s">
        <v>193</v>
      </c>
      <c r="E175" s="138" t="s">
        <v>3040</v>
      </c>
      <c r="F175" s="139" t="s">
        <v>3041</v>
      </c>
      <c r="G175" s="140" t="s">
        <v>391</v>
      </c>
      <c r="H175" s="141">
        <v>2</v>
      </c>
      <c r="I175" s="142"/>
      <c r="J175" s="143">
        <f t="shared" si="0"/>
        <v>0</v>
      </c>
      <c r="K175" s="144"/>
      <c r="L175" s="32"/>
      <c r="M175" s="145" t="s">
        <v>1</v>
      </c>
      <c r="N175" s="146" t="s">
        <v>42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149</v>
      </c>
      <c r="AT175" s="149" t="s">
        <v>193</v>
      </c>
      <c r="AU175" s="149" t="s">
        <v>86</v>
      </c>
      <c r="AY175" s="17" t="s">
        <v>190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84</v>
      </c>
      <c r="BK175" s="150">
        <f t="shared" si="9"/>
        <v>0</v>
      </c>
      <c r="BL175" s="17" t="s">
        <v>149</v>
      </c>
      <c r="BM175" s="149" t="s">
        <v>3042</v>
      </c>
    </row>
    <row r="176" spans="2:65" s="1" customFormat="1" ht="24.15" customHeight="1">
      <c r="B176" s="32"/>
      <c r="C176" s="184" t="s">
        <v>372</v>
      </c>
      <c r="D176" s="184" t="s">
        <v>299</v>
      </c>
      <c r="E176" s="185" t="s">
        <v>3043</v>
      </c>
      <c r="F176" s="186" t="s">
        <v>3044</v>
      </c>
      <c r="G176" s="187" t="s">
        <v>391</v>
      </c>
      <c r="H176" s="188">
        <v>2</v>
      </c>
      <c r="I176" s="189"/>
      <c r="J176" s="190">
        <f t="shared" si="0"/>
        <v>0</v>
      </c>
      <c r="K176" s="191"/>
      <c r="L176" s="192"/>
      <c r="M176" s="193" t="s">
        <v>1</v>
      </c>
      <c r="N176" s="194" t="s">
        <v>42</v>
      </c>
      <c r="P176" s="147">
        <f t="shared" si="1"/>
        <v>0</v>
      </c>
      <c r="Q176" s="147">
        <v>0</v>
      </c>
      <c r="R176" s="147">
        <f t="shared" si="2"/>
        <v>0</v>
      </c>
      <c r="S176" s="147">
        <v>0</v>
      </c>
      <c r="T176" s="148">
        <f t="shared" si="3"/>
        <v>0</v>
      </c>
      <c r="AR176" s="149" t="s">
        <v>211</v>
      </c>
      <c r="AT176" s="149" t="s">
        <v>299</v>
      </c>
      <c r="AU176" s="149" t="s">
        <v>86</v>
      </c>
      <c r="AY176" s="17" t="s">
        <v>190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84</v>
      </c>
      <c r="BK176" s="150">
        <f t="shared" si="9"/>
        <v>0</v>
      </c>
      <c r="BL176" s="17" t="s">
        <v>149</v>
      </c>
      <c r="BM176" s="149" t="s">
        <v>3045</v>
      </c>
    </row>
    <row r="177" spans="2:65" s="1" customFormat="1" ht="24.15" customHeight="1">
      <c r="B177" s="32"/>
      <c r="C177" s="137" t="s">
        <v>378</v>
      </c>
      <c r="D177" s="137" t="s">
        <v>193</v>
      </c>
      <c r="E177" s="138" t="s">
        <v>3046</v>
      </c>
      <c r="F177" s="139" t="s">
        <v>3047</v>
      </c>
      <c r="G177" s="140" t="s">
        <v>391</v>
      </c>
      <c r="H177" s="141">
        <v>1</v>
      </c>
      <c r="I177" s="142"/>
      <c r="J177" s="143">
        <f t="shared" si="0"/>
        <v>0</v>
      </c>
      <c r="K177" s="144"/>
      <c r="L177" s="32"/>
      <c r="M177" s="145" t="s">
        <v>1</v>
      </c>
      <c r="N177" s="146" t="s">
        <v>42</v>
      </c>
      <c r="P177" s="147">
        <f t="shared" si="1"/>
        <v>0</v>
      </c>
      <c r="Q177" s="147">
        <v>0</v>
      </c>
      <c r="R177" s="147">
        <f t="shared" si="2"/>
        <v>0</v>
      </c>
      <c r="S177" s="147">
        <v>0</v>
      </c>
      <c r="T177" s="148">
        <f t="shared" si="3"/>
        <v>0</v>
      </c>
      <c r="AR177" s="149" t="s">
        <v>149</v>
      </c>
      <c r="AT177" s="149" t="s">
        <v>193</v>
      </c>
      <c r="AU177" s="149" t="s">
        <v>86</v>
      </c>
      <c r="AY177" s="17" t="s">
        <v>190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84</v>
      </c>
      <c r="BK177" s="150">
        <f t="shared" si="9"/>
        <v>0</v>
      </c>
      <c r="BL177" s="17" t="s">
        <v>149</v>
      </c>
      <c r="BM177" s="149" t="s">
        <v>3048</v>
      </c>
    </row>
    <row r="178" spans="2:65" s="1" customFormat="1" ht="24.15" customHeight="1">
      <c r="B178" s="32"/>
      <c r="C178" s="184" t="s">
        <v>384</v>
      </c>
      <c r="D178" s="184" t="s">
        <v>299</v>
      </c>
      <c r="E178" s="185" t="s">
        <v>3049</v>
      </c>
      <c r="F178" s="186" t="s">
        <v>3050</v>
      </c>
      <c r="G178" s="187" t="s">
        <v>391</v>
      </c>
      <c r="H178" s="188">
        <v>1</v>
      </c>
      <c r="I178" s="189"/>
      <c r="J178" s="190">
        <f t="shared" si="0"/>
        <v>0</v>
      </c>
      <c r="K178" s="191"/>
      <c r="L178" s="192"/>
      <c r="M178" s="193" t="s">
        <v>1</v>
      </c>
      <c r="N178" s="194" t="s">
        <v>42</v>
      </c>
      <c r="P178" s="147">
        <f t="shared" si="1"/>
        <v>0</v>
      </c>
      <c r="Q178" s="147">
        <v>0</v>
      </c>
      <c r="R178" s="147">
        <f t="shared" si="2"/>
        <v>0</v>
      </c>
      <c r="S178" s="147">
        <v>0</v>
      </c>
      <c r="T178" s="148">
        <f t="shared" si="3"/>
        <v>0</v>
      </c>
      <c r="AR178" s="149" t="s">
        <v>211</v>
      </c>
      <c r="AT178" s="149" t="s">
        <v>299</v>
      </c>
      <c r="AU178" s="149" t="s">
        <v>86</v>
      </c>
      <c r="AY178" s="17" t="s">
        <v>190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84</v>
      </c>
      <c r="BK178" s="150">
        <f t="shared" si="9"/>
        <v>0</v>
      </c>
      <c r="BL178" s="17" t="s">
        <v>149</v>
      </c>
      <c r="BM178" s="149" t="s">
        <v>3051</v>
      </c>
    </row>
    <row r="179" spans="2:65" s="1" customFormat="1" ht="24.15" customHeight="1">
      <c r="B179" s="32"/>
      <c r="C179" s="137" t="s">
        <v>388</v>
      </c>
      <c r="D179" s="137" t="s">
        <v>193</v>
      </c>
      <c r="E179" s="138" t="s">
        <v>3052</v>
      </c>
      <c r="F179" s="139" t="s">
        <v>3053</v>
      </c>
      <c r="G179" s="140" t="s">
        <v>391</v>
      </c>
      <c r="H179" s="141">
        <v>27</v>
      </c>
      <c r="I179" s="142"/>
      <c r="J179" s="143">
        <f t="shared" si="0"/>
        <v>0</v>
      </c>
      <c r="K179" s="144"/>
      <c r="L179" s="32"/>
      <c r="M179" s="145" t="s">
        <v>1</v>
      </c>
      <c r="N179" s="146" t="s">
        <v>42</v>
      </c>
      <c r="P179" s="147">
        <f t="shared" si="1"/>
        <v>0</v>
      </c>
      <c r="Q179" s="147">
        <v>7.0200000000000002E-3</v>
      </c>
      <c r="R179" s="147">
        <f t="shared" si="2"/>
        <v>0.18954000000000001</v>
      </c>
      <c r="S179" s="147">
        <v>0</v>
      </c>
      <c r="T179" s="148">
        <f t="shared" si="3"/>
        <v>0</v>
      </c>
      <c r="AR179" s="149" t="s">
        <v>149</v>
      </c>
      <c r="AT179" s="149" t="s">
        <v>193</v>
      </c>
      <c r="AU179" s="149" t="s">
        <v>86</v>
      </c>
      <c r="AY179" s="17" t="s">
        <v>190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84</v>
      </c>
      <c r="BK179" s="150">
        <f t="shared" si="9"/>
        <v>0</v>
      </c>
      <c r="BL179" s="17" t="s">
        <v>149</v>
      </c>
      <c r="BM179" s="149" t="s">
        <v>3054</v>
      </c>
    </row>
    <row r="180" spans="2:65" s="1" customFormat="1" ht="37.799999999999997" customHeight="1">
      <c r="B180" s="32"/>
      <c r="C180" s="184" t="s">
        <v>393</v>
      </c>
      <c r="D180" s="184" t="s">
        <v>299</v>
      </c>
      <c r="E180" s="185" t="s">
        <v>3055</v>
      </c>
      <c r="F180" s="186" t="s">
        <v>3056</v>
      </c>
      <c r="G180" s="187" t="s">
        <v>391</v>
      </c>
      <c r="H180" s="188">
        <v>27</v>
      </c>
      <c r="I180" s="189"/>
      <c r="J180" s="190">
        <f t="shared" si="0"/>
        <v>0</v>
      </c>
      <c r="K180" s="191"/>
      <c r="L180" s="192"/>
      <c r="M180" s="193" t="s">
        <v>1</v>
      </c>
      <c r="N180" s="194" t="s">
        <v>42</v>
      </c>
      <c r="P180" s="147">
        <f t="shared" si="1"/>
        <v>0</v>
      </c>
      <c r="Q180" s="147">
        <v>4.5999999999999999E-2</v>
      </c>
      <c r="R180" s="147">
        <f t="shared" si="2"/>
        <v>1.242</v>
      </c>
      <c r="S180" s="147">
        <v>0</v>
      </c>
      <c r="T180" s="148">
        <f t="shared" si="3"/>
        <v>0</v>
      </c>
      <c r="AR180" s="149" t="s">
        <v>211</v>
      </c>
      <c r="AT180" s="149" t="s">
        <v>299</v>
      </c>
      <c r="AU180" s="149" t="s">
        <v>86</v>
      </c>
      <c r="AY180" s="17" t="s">
        <v>190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84</v>
      </c>
      <c r="BK180" s="150">
        <f t="shared" si="9"/>
        <v>0</v>
      </c>
      <c r="BL180" s="17" t="s">
        <v>149</v>
      </c>
      <c r="BM180" s="149" t="s">
        <v>3057</v>
      </c>
    </row>
    <row r="181" spans="2:65" s="1" customFormat="1" ht="33" customHeight="1">
      <c r="B181" s="32"/>
      <c r="C181" s="184" t="s">
        <v>399</v>
      </c>
      <c r="D181" s="184" t="s">
        <v>299</v>
      </c>
      <c r="E181" s="185" t="s">
        <v>3058</v>
      </c>
      <c r="F181" s="186" t="s">
        <v>3059</v>
      </c>
      <c r="G181" s="187" t="s">
        <v>391</v>
      </c>
      <c r="H181" s="188">
        <v>27</v>
      </c>
      <c r="I181" s="189"/>
      <c r="J181" s="190">
        <f t="shared" si="0"/>
        <v>0</v>
      </c>
      <c r="K181" s="191"/>
      <c r="L181" s="192"/>
      <c r="M181" s="193" t="s">
        <v>1</v>
      </c>
      <c r="N181" s="194" t="s">
        <v>42</v>
      </c>
      <c r="P181" s="147">
        <f t="shared" si="1"/>
        <v>0</v>
      </c>
      <c r="Q181" s="147">
        <v>1.1999999999999999E-3</v>
      </c>
      <c r="R181" s="147">
        <f t="shared" si="2"/>
        <v>3.2399999999999998E-2</v>
      </c>
      <c r="S181" s="147">
        <v>0</v>
      </c>
      <c r="T181" s="148">
        <f t="shared" si="3"/>
        <v>0</v>
      </c>
      <c r="AR181" s="149" t="s">
        <v>211</v>
      </c>
      <c r="AT181" s="149" t="s">
        <v>299</v>
      </c>
      <c r="AU181" s="149" t="s">
        <v>86</v>
      </c>
      <c r="AY181" s="17" t="s">
        <v>190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84</v>
      </c>
      <c r="BK181" s="150">
        <f t="shared" si="9"/>
        <v>0</v>
      </c>
      <c r="BL181" s="17" t="s">
        <v>149</v>
      </c>
      <c r="BM181" s="149" t="s">
        <v>3060</v>
      </c>
    </row>
    <row r="182" spans="2:65" s="1" customFormat="1" ht="16.5" customHeight="1">
      <c r="B182" s="32"/>
      <c r="C182" s="137" t="s">
        <v>405</v>
      </c>
      <c r="D182" s="137" t="s">
        <v>193</v>
      </c>
      <c r="E182" s="138" t="s">
        <v>3061</v>
      </c>
      <c r="F182" s="139" t="s">
        <v>3062</v>
      </c>
      <c r="G182" s="140" t="s">
        <v>196</v>
      </c>
      <c r="H182" s="141">
        <v>1</v>
      </c>
      <c r="I182" s="142"/>
      <c r="J182" s="143">
        <f t="shared" si="0"/>
        <v>0</v>
      </c>
      <c r="K182" s="144"/>
      <c r="L182" s="32"/>
      <c r="M182" s="145" t="s">
        <v>1</v>
      </c>
      <c r="N182" s="146" t="s">
        <v>42</v>
      </c>
      <c r="P182" s="147">
        <f t="shared" si="1"/>
        <v>0</v>
      </c>
      <c r="Q182" s="147">
        <v>0</v>
      </c>
      <c r="R182" s="147">
        <f t="shared" si="2"/>
        <v>0</v>
      </c>
      <c r="S182" s="147">
        <v>0</v>
      </c>
      <c r="T182" s="148">
        <f t="shared" si="3"/>
        <v>0</v>
      </c>
      <c r="AR182" s="149" t="s">
        <v>149</v>
      </c>
      <c r="AT182" s="149" t="s">
        <v>193</v>
      </c>
      <c r="AU182" s="149" t="s">
        <v>86</v>
      </c>
      <c r="AY182" s="17" t="s">
        <v>190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84</v>
      </c>
      <c r="BK182" s="150">
        <f t="shared" si="9"/>
        <v>0</v>
      </c>
      <c r="BL182" s="17" t="s">
        <v>149</v>
      </c>
      <c r="BM182" s="149" t="s">
        <v>3063</v>
      </c>
    </row>
    <row r="183" spans="2:65" s="1" customFormat="1" ht="24.15" customHeight="1">
      <c r="B183" s="32"/>
      <c r="C183" s="137" t="s">
        <v>412</v>
      </c>
      <c r="D183" s="137" t="s">
        <v>193</v>
      </c>
      <c r="E183" s="138" t="s">
        <v>3064</v>
      </c>
      <c r="F183" s="139" t="s">
        <v>3065</v>
      </c>
      <c r="G183" s="140" t="s">
        <v>396</v>
      </c>
      <c r="H183" s="141">
        <v>30</v>
      </c>
      <c r="I183" s="142"/>
      <c r="J183" s="143">
        <f t="shared" si="0"/>
        <v>0</v>
      </c>
      <c r="K183" s="144"/>
      <c r="L183" s="32"/>
      <c r="M183" s="145" t="s">
        <v>1</v>
      </c>
      <c r="N183" s="146" t="s">
        <v>42</v>
      </c>
      <c r="P183" s="147">
        <f t="shared" si="1"/>
        <v>0</v>
      </c>
      <c r="Q183" s="147">
        <v>4.9500000000000002E-2</v>
      </c>
      <c r="R183" s="147">
        <f t="shared" si="2"/>
        <v>1.4850000000000001</v>
      </c>
      <c r="S183" s="147">
        <v>0</v>
      </c>
      <c r="T183" s="148">
        <f t="shared" si="3"/>
        <v>0</v>
      </c>
      <c r="AR183" s="149" t="s">
        <v>149</v>
      </c>
      <c r="AT183" s="149" t="s">
        <v>193</v>
      </c>
      <c r="AU183" s="149" t="s">
        <v>86</v>
      </c>
      <c r="AY183" s="17" t="s">
        <v>190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84</v>
      </c>
      <c r="BK183" s="150">
        <f t="shared" si="9"/>
        <v>0</v>
      </c>
      <c r="BL183" s="17" t="s">
        <v>149</v>
      </c>
      <c r="BM183" s="149" t="s">
        <v>3066</v>
      </c>
    </row>
    <row r="184" spans="2:65" s="1" customFormat="1" ht="24.15" customHeight="1">
      <c r="B184" s="32"/>
      <c r="C184" s="137" t="s">
        <v>417</v>
      </c>
      <c r="D184" s="137" t="s">
        <v>193</v>
      </c>
      <c r="E184" s="138" t="s">
        <v>3067</v>
      </c>
      <c r="F184" s="139" t="s">
        <v>3068</v>
      </c>
      <c r="G184" s="140" t="s">
        <v>396</v>
      </c>
      <c r="H184" s="141">
        <v>96.3</v>
      </c>
      <c r="I184" s="142"/>
      <c r="J184" s="143">
        <f t="shared" si="0"/>
        <v>0</v>
      </c>
      <c r="K184" s="144"/>
      <c r="L184" s="32"/>
      <c r="M184" s="145" t="s">
        <v>1</v>
      </c>
      <c r="N184" s="146" t="s">
        <v>42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149</v>
      </c>
      <c r="AT184" s="149" t="s">
        <v>193</v>
      </c>
      <c r="AU184" s="149" t="s">
        <v>86</v>
      </c>
      <c r="AY184" s="17" t="s">
        <v>190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84</v>
      </c>
      <c r="BK184" s="150">
        <f t="shared" si="9"/>
        <v>0</v>
      </c>
      <c r="BL184" s="17" t="s">
        <v>149</v>
      </c>
      <c r="BM184" s="149" t="s">
        <v>3069</v>
      </c>
    </row>
    <row r="185" spans="2:65" s="1" customFormat="1" ht="24.15" customHeight="1">
      <c r="B185" s="32"/>
      <c r="C185" s="184" t="s">
        <v>422</v>
      </c>
      <c r="D185" s="184" t="s">
        <v>299</v>
      </c>
      <c r="E185" s="185" t="s">
        <v>3070</v>
      </c>
      <c r="F185" s="186" t="s">
        <v>3071</v>
      </c>
      <c r="G185" s="187" t="s">
        <v>396</v>
      </c>
      <c r="H185" s="188">
        <v>96.3</v>
      </c>
      <c r="I185" s="189"/>
      <c r="J185" s="190">
        <f t="shared" si="0"/>
        <v>0</v>
      </c>
      <c r="K185" s="191"/>
      <c r="L185" s="192"/>
      <c r="M185" s="193" t="s">
        <v>1</v>
      </c>
      <c r="N185" s="194" t="s">
        <v>42</v>
      </c>
      <c r="P185" s="147">
        <f t="shared" si="1"/>
        <v>0</v>
      </c>
      <c r="Q185" s="147">
        <v>1.5E-3</v>
      </c>
      <c r="R185" s="147">
        <f t="shared" si="2"/>
        <v>0.14445</v>
      </c>
      <c r="S185" s="147">
        <v>0</v>
      </c>
      <c r="T185" s="148">
        <f t="shared" si="3"/>
        <v>0</v>
      </c>
      <c r="AR185" s="149" t="s">
        <v>211</v>
      </c>
      <c r="AT185" s="149" t="s">
        <v>299</v>
      </c>
      <c r="AU185" s="149" t="s">
        <v>86</v>
      </c>
      <c r="AY185" s="17" t="s">
        <v>190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84</v>
      </c>
      <c r="BK185" s="150">
        <f t="shared" si="9"/>
        <v>0</v>
      </c>
      <c r="BL185" s="17" t="s">
        <v>149</v>
      </c>
      <c r="BM185" s="149" t="s">
        <v>3072</v>
      </c>
    </row>
    <row r="186" spans="2:65" s="11" customFormat="1" ht="22.8" customHeight="1">
      <c r="B186" s="125"/>
      <c r="D186" s="126" t="s">
        <v>76</v>
      </c>
      <c r="E186" s="135" t="s">
        <v>515</v>
      </c>
      <c r="F186" s="135" t="s">
        <v>516</v>
      </c>
      <c r="I186" s="128"/>
      <c r="J186" s="136">
        <f>BK186</f>
        <v>0</v>
      </c>
      <c r="L186" s="125"/>
      <c r="M186" s="130"/>
      <c r="P186" s="131">
        <f>P187</f>
        <v>0</v>
      </c>
      <c r="R186" s="131">
        <f>R187</f>
        <v>0</v>
      </c>
      <c r="T186" s="132">
        <f>T187</f>
        <v>0</v>
      </c>
      <c r="AR186" s="126" t="s">
        <v>84</v>
      </c>
      <c r="AT186" s="133" t="s">
        <v>76</v>
      </c>
      <c r="AU186" s="133" t="s">
        <v>84</v>
      </c>
      <c r="AY186" s="126" t="s">
        <v>190</v>
      </c>
      <c r="BK186" s="134">
        <f>BK187</f>
        <v>0</v>
      </c>
    </row>
    <row r="187" spans="2:65" s="1" customFormat="1" ht="24.15" customHeight="1">
      <c r="B187" s="32"/>
      <c r="C187" s="137" t="s">
        <v>426</v>
      </c>
      <c r="D187" s="137" t="s">
        <v>193</v>
      </c>
      <c r="E187" s="138" t="s">
        <v>3073</v>
      </c>
      <c r="F187" s="139" t="s">
        <v>3074</v>
      </c>
      <c r="G187" s="140" t="s">
        <v>296</v>
      </c>
      <c r="H187" s="141">
        <v>72.623999999999995</v>
      </c>
      <c r="I187" s="142"/>
      <c r="J187" s="143">
        <f>ROUND(I187*H187,2)</f>
        <v>0</v>
      </c>
      <c r="K187" s="144"/>
      <c r="L187" s="32"/>
      <c r="M187" s="145" t="s">
        <v>1</v>
      </c>
      <c r="N187" s="146" t="s">
        <v>42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149</v>
      </c>
      <c r="AT187" s="149" t="s">
        <v>193</v>
      </c>
      <c r="AU187" s="149" t="s">
        <v>86</v>
      </c>
      <c r="AY187" s="17" t="s">
        <v>190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84</v>
      </c>
      <c r="BK187" s="150">
        <f>ROUND(I187*H187,2)</f>
        <v>0</v>
      </c>
      <c r="BL187" s="17" t="s">
        <v>149</v>
      </c>
      <c r="BM187" s="149" t="s">
        <v>3075</v>
      </c>
    </row>
    <row r="188" spans="2:65" s="11" customFormat="1" ht="25.95" customHeight="1">
      <c r="B188" s="125"/>
      <c r="D188" s="126" t="s">
        <v>76</v>
      </c>
      <c r="E188" s="127" t="s">
        <v>521</v>
      </c>
      <c r="F188" s="127" t="s">
        <v>522</v>
      </c>
      <c r="I188" s="128"/>
      <c r="J188" s="129">
        <f>BK188</f>
        <v>0</v>
      </c>
      <c r="L188" s="125"/>
      <c r="M188" s="130"/>
      <c r="P188" s="131">
        <f>P189</f>
        <v>0</v>
      </c>
      <c r="R188" s="131">
        <f>R189</f>
        <v>7.2824250000000007E-2</v>
      </c>
      <c r="T188" s="132">
        <f>T189</f>
        <v>0</v>
      </c>
      <c r="AR188" s="126" t="s">
        <v>86</v>
      </c>
      <c r="AT188" s="133" t="s">
        <v>76</v>
      </c>
      <c r="AU188" s="133" t="s">
        <v>77</v>
      </c>
      <c r="AY188" s="126" t="s">
        <v>190</v>
      </c>
      <c r="BK188" s="134">
        <f>BK189</f>
        <v>0</v>
      </c>
    </row>
    <row r="189" spans="2:65" s="11" customFormat="1" ht="22.8" customHeight="1">
      <c r="B189" s="125"/>
      <c r="D189" s="126" t="s">
        <v>76</v>
      </c>
      <c r="E189" s="135" t="s">
        <v>523</v>
      </c>
      <c r="F189" s="135" t="s">
        <v>524</v>
      </c>
      <c r="I189" s="128"/>
      <c r="J189" s="136">
        <f>BK189</f>
        <v>0</v>
      </c>
      <c r="L189" s="125"/>
      <c r="M189" s="130"/>
      <c r="P189" s="131">
        <f>SUM(P190:P198)</f>
        <v>0</v>
      </c>
      <c r="R189" s="131">
        <f>SUM(R190:R198)</f>
        <v>7.2824250000000007E-2</v>
      </c>
      <c r="T189" s="132">
        <f>SUM(T190:T198)</f>
        <v>0</v>
      </c>
      <c r="AR189" s="126" t="s">
        <v>86</v>
      </c>
      <c r="AT189" s="133" t="s">
        <v>76</v>
      </c>
      <c r="AU189" s="133" t="s">
        <v>84</v>
      </c>
      <c r="AY189" s="126" t="s">
        <v>190</v>
      </c>
      <c r="BK189" s="134">
        <f>SUM(BK190:BK198)</f>
        <v>0</v>
      </c>
    </row>
    <row r="190" spans="2:65" s="1" customFormat="1" ht="24.15" customHeight="1">
      <c r="B190" s="32"/>
      <c r="C190" s="137" t="s">
        <v>431</v>
      </c>
      <c r="D190" s="137" t="s">
        <v>193</v>
      </c>
      <c r="E190" s="138" t="s">
        <v>547</v>
      </c>
      <c r="F190" s="139" t="s">
        <v>548</v>
      </c>
      <c r="G190" s="140" t="s">
        <v>252</v>
      </c>
      <c r="H190" s="141">
        <v>28.5</v>
      </c>
      <c r="I190" s="142"/>
      <c r="J190" s="143">
        <f>ROUND(I190*H190,2)</f>
        <v>0</v>
      </c>
      <c r="K190" s="144"/>
      <c r="L190" s="32"/>
      <c r="M190" s="145" t="s">
        <v>1</v>
      </c>
      <c r="N190" s="146" t="s">
        <v>42</v>
      </c>
      <c r="P190" s="147">
        <f>O190*H190</f>
        <v>0</v>
      </c>
      <c r="Q190" s="147">
        <v>4.0000000000000002E-4</v>
      </c>
      <c r="R190" s="147">
        <f>Q190*H190</f>
        <v>1.14E-2</v>
      </c>
      <c r="S190" s="147">
        <v>0</v>
      </c>
      <c r="T190" s="148">
        <f>S190*H190</f>
        <v>0</v>
      </c>
      <c r="AR190" s="149" t="s">
        <v>311</v>
      </c>
      <c r="AT190" s="149" t="s">
        <v>193</v>
      </c>
      <c r="AU190" s="149" t="s">
        <v>86</v>
      </c>
      <c r="AY190" s="17" t="s">
        <v>190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84</v>
      </c>
      <c r="BK190" s="150">
        <f>ROUND(I190*H190,2)</f>
        <v>0</v>
      </c>
      <c r="BL190" s="17" t="s">
        <v>311</v>
      </c>
      <c r="BM190" s="149" t="s">
        <v>3076</v>
      </c>
    </row>
    <row r="191" spans="2:65" s="12" customFormat="1">
      <c r="B191" s="156"/>
      <c r="D191" s="157" t="s">
        <v>254</v>
      </c>
      <c r="E191" s="158" t="s">
        <v>1</v>
      </c>
      <c r="F191" s="159" t="s">
        <v>3077</v>
      </c>
      <c r="H191" s="160">
        <v>28.5</v>
      </c>
      <c r="I191" s="161"/>
      <c r="L191" s="156"/>
      <c r="M191" s="162"/>
      <c r="T191" s="163"/>
      <c r="AT191" s="158" t="s">
        <v>254</v>
      </c>
      <c r="AU191" s="158" t="s">
        <v>86</v>
      </c>
      <c r="AV191" s="12" t="s">
        <v>86</v>
      </c>
      <c r="AW191" s="12" t="s">
        <v>33</v>
      </c>
      <c r="AX191" s="12" t="s">
        <v>84</v>
      </c>
      <c r="AY191" s="158" t="s">
        <v>190</v>
      </c>
    </row>
    <row r="192" spans="2:65" s="1" customFormat="1" ht="21.75" customHeight="1">
      <c r="B192" s="32"/>
      <c r="C192" s="184" t="s">
        <v>437</v>
      </c>
      <c r="D192" s="184" t="s">
        <v>299</v>
      </c>
      <c r="E192" s="185" t="s">
        <v>541</v>
      </c>
      <c r="F192" s="186" t="s">
        <v>542</v>
      </c>
      <c r="G192" s="187" t="s">
        <v>252</v>
      </c>
      <c r="H192" s="188">
        <v>32.774999999999999</v>
      </c>
      <c r="I192" s="189"/>
      <c r="J192" s="190">
        <f>ROUND(I192*H192,2)</f>
        <v>0</v>
      </c>
      <c r="K192" s="191"/>
      <c r="L192" s="192"/>
      <c r="M192" s="193" t="s">
        <v>1</v>
      </c>
      <c r="N192" s="194" t="s">
        <v>42</v>
      </c>
      <c r="P192" s="147">
        <f>O192*H192</f>
        <v>0</v>
      </c>
      <c r="Q192" s="147">
        <v>1.2700000000000001E-3</v>
      </c>
      <c r="R192" s="147">
        <f>Q192*H192</f>
        <v>4.1624250000000002E-2</v>
      </c>
      <c r="S192" s="147">
        <v>0</v>
      </c>
      <c r="T192" s="148">
        <f>S192*H192</f>
        <v>0</v>
      </c>
      <c r="AR192" s="149" t="s">
        <v>426</v>
      </c>
      <c r="AT192" s="149" t="s">
        <v>299</v>
      </c>
      <c r="AU192" s="149" t="s">
        <v>86</v>
      </c>
      <c r="AY192" s="17" t="s">
        <v>190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84</v>
      </c>
      <c r="BK192" s="150">
        <f>ROUND(I192*H192,2)</f>
        <v>0</v>
      </c>
      <c r="BL192" s="17" t="s">
        <v>311</v>
      </c>
      <c r="BM192" s="149" t="s">
        <v>3078</v>
      </c>
    </row>
    <row r="193" spans="2:65" s="12" customFormat="1">
      <c r="B193" s="156"/>
      <c r="D193" s="157" t="s">
        <v>254</v>
      </c>
      <c r="F193" s="159" t="s">
        <v>3079</v>
      </c>
      <c r="H193" s="160">
        <v>32.774999999999999</v>
      </c>
      <c r="I193" s="161"/>
      <c r="L193" s="156"/>
      <c r="M193" s="162"/>
      <c r="T193" s="163"/>
      <c r="AT193" s="158" t="s">
        <v>254</v>
      </c>
      <c r="AU193" s="158" t="s">
        <v>86</v>
      </c>
      <c r="AV193" s="12" t="s">
        <v>86</v>
      </c>
      <c r="AW193" s="12" t="s">
        <v>4</v>
      </c>
      <c r="AX193" s="12" t="s">
        <v>84</v>
      </c>
      <c r="AY193" s="158" t="s">
        <v>190</v>
      </c>
    </row>
    <row r="194" spans="2:65" s="1" customFormat="1" ht="24.15" customHeight="1">
      <c r="B194" s="32"/>
      <c r="C194" s="137" t="s">
        <v>442</v>
      </c>
      <c r="D194" s="137" t="s">
        <v>193</v>
      </c>
      <c r="E194" s="138" t="s">
        <v>552</v>
      </c>
      <c r="F194" s="139" t="s">
        <v>553</v>
      </c>
      <c r="G194" s="140" t="s">
        <v>252</v>
      </c>
      <c r="H194" s="141">
        <v>9</v>
      </c>
      <c r="I194" s="142"/>
      <c r="J194" s="143">
        <f>ROUND(I194*H194,2)</f>
        <v>0</v>
      </c>
      <c r="K194" s="144"/>
      <c r="L194" s="32"/>
      <c r="M194" s="145" t="s">
        <v>1</v>
      </c>
      <c r="N194" s="146" t="s">
        <v>42</v>
      </c>
      <c r="P194" s="147">
        <f>O194*H194</f>
        <v>0</v>
      </c>
      <c r="Q194" s="147">
        <v>4.0000000000000002E-4</v>
      </c>
      <c r="R194" s="147">
        <f>Q194*H194</f>
        <v>3.6000000000000003E-3</v>
      </c>
      <c r="S194" s="147">
        <v>0</v>
      </c>
      <c r="T194" s="148">
        <f>S194*H194</f>
        <v>0</v>
      </c>
      <c r="AR194" s="149" t="s">
        <v>311</v>
      </c>
      <c r="AT194" s="149" t="s">
        <v>193</v>
      </c>
      <c r="AU194" s="149" t="s">
        <v>86</v>
      </c>
      <c r="AY194" s="17" t="s">
        <v>190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84</v>
      </c>
      <c r="BK194" s="150">
        <f>ROUND(I194*H194,2)</f>
        <v>0</v>
      </c>
      <c r="BL194" s="17" t="s">
        <v>311</v>
      </c>
      <c r="BM194" s="149" t="s">
        <v>3080</v>
      </c>
    </row>
    <row r="195" spans="2:65" s="12" customFormat="1">
      <c r="B195" s="156"/>
      <c r="D195" s="157" t="s">
        <v>254</v>
      </c>
      <c r="E195" s="158" t="s">
        <v>1</v>
      </c>
      <c r="F195" s="159" t="s">
        <v>3081</v>
      </c>
      <c r="H195" s="160">
        <v>9</v>
      </c>
      <c r="I195" s="161"/>
      <c r="L195" s="156"/>
      <c r="M195" s="162"/>
      <c r="T195" s="163"/>
      <c r="AT195" s="158" t="s">
        <v>254</v>
      </c>
      <c r="AU195" s="158" t="s">
        <v>86</v>
      </c>
      <c r="AV195" s="12" t="s">
        <v>86</v>
      </c>
      <c r="AW195" s="12" t="s">
        <v>33</v>
      </c>
      <c r="AX195" s="12" t="s">
        <v>84</v>
      </c>
      <c r="AY195" s="158" t="s">
        <v>190</v>
      </c>
    </row>
    <row r="196" spans="2:65" s="1" customFormat="1" ht="24.15" customHeight="1">
      <c r="B196" s="32"/>
      <c r="C196" s="137" t="s">
        <v>448</v>
      </c>
      <c r="D196" s="137" t="s">
        <v>193</v>
      </c>
      <c r="E196" s="138" t="s">
        <v>3082</v>
      </c>
      <c r="F196" s="139" t="s">
        <v>3083</v>
      </c>
      <c r="G196" s="140" t="s">
        <v>252</v>
      </c>
      <c r="H196" s="141">
        <v>28.5</v>
      </c>
      <c r="I196" s="142"/>
      <c r="J196" s="143">
        <f>ROUND(I196*H196,2)</f>
        <v>0</v>
      </c>
      <c r="K196" s="144"/>
      <c r="L196" s="32"/>
      <c r="M196" s="145" t="s">
        <v>1</v>
      </c>
      <c r="N196" s="146" t="s">
        <v>42</v>
      </c>
      <c r="P196" s="147">
        <f>O196*H196</f>
        <v>0</v>
      </c>
      <c r="Q196" s="147">
        <v>4.0000000000000002E-4</v>
      </c>
      <c r="R196" s="147">
        <f>Q196*H196</f>
        <v>1.14E-2</v>
      </c>
      <c r="S196" s="147">
        <v>0</v>
      </c>
      <c r="T196" s="148">
        <f>S196*H196</f>
        <v>0</v>
      </c>
      <c r="AR196" s="149" t="s">
        <v>311</v>
      </c>
      <c r="AT196" s="149" t="s">
        <v>193</v>
      </c>
      <c r="AU196" s="149" t="s">
        <v>86</v>
      </c>
      <c r="AY196" s="17" t="s">
        <v>190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84</v>
      </c>
      <c r="BK196" s="150">
        <f>ROUND(I196*H196,2)</f>
        <v>0</v>
      </c>
      <c r="BL196" s="17" t="s">
        <v>311</v>
      </c>
      <c r="BM196" s="149" t="s">
        <v>3084</v>
      </c>
    </row>
    <row r="197" spans="2:65" s="1" customFormat="1" ht="24.15" customHeight="1">
      <c r="B197" s="32"/>
      <c r="C197" s="137" t="s">
        <v>454</v>
      </c>
      <c r="D197" s="137" t="s">
        <v>193</v>
      </c>
      <c r="E197" s="138" t="s">
        <v>3085</v>
      </c>
      <c r="F197" s="139" t="s">
        <v>3086</v>
      </c>
      <c r="G197" s="140" t="s">
        <v>396</v>
      </c>
      <c r="H197" s="141">
        <v>30</v>
      </c>
      <c r="I197" s="142"/>
      <c r="J197" s="143">
        <f>ROUND(I197*H197,2)</f>
        <v>0</v>
      </c>
      <c r="K197" s="144"/>
      <c r="L197" s="32"/>
      <c r="M197" s="145" t="s">
        <v>1</v>
      </c>
      <c r="N197" s="146" t="s">
        <v>42</v>
      </c>
      <c r="P197" s="147">
        <f>O197*H197</f>
        <v>0</v>
      </c>
      <c r="Q197" s="147">
        <v>1.6000000000000001E-4</v>
      </c>
      <c r="R197" s="147">
        <f>Q197*H197</f>
        <v>4.8000000000000004E-3</v>
      </c>
      <c r="S197" s="147">
        <v>0</v>
      </c>
      <c r="T197" s="148">
        <f>S197*H197</f>
        <v>0</v>
      </c>
      <c r="AR197" s="149" t="s">
        <v>311</v>
      </c>
      <c r="AT197" s="149" t="s">
        <v>193</v>
      </c>
      <c r="AU197" s="149" t="s">
        <v>86</v>
      </c>
      <c r="AY197" s="17" t="s">
        <v>190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84</v>
      </c>
      <c r="BK197" s="150">
        <f>ROUND(I197*H197,2)</f>
        <v>0</v>
      </c>
      <c r="BL197" s="17" t="s">
        <v>311</v>
      </c>
      <c r="BM197" s="149" t="s">
        <v>3087</v>
      </c>
    </row>
    <row r="198" spans="2:65" s="1" customFormat="1" ht="24.15" customHeight="1">
      <c r="B198" s="32"/>
      <c r="C198" s="137" t="s">
        <v>463</v>
      </c>
      <c r="D198" s="137" t="s">
        <v>193</v>
      </c>
      <c r="E198" s="138" t="s">
        <v>3088</v>
      </c>
      <c r="F198" s="139" t="s">
        <v>3089</v>
      </c>
      <c r="G198" s="140" t="s">
        <v>296</v>
      </c>
      <c r="H198" s="141">
        <v>7.2999999999999995E-2</v>
      </c>
      <c r="I198" s="142"/>
      <c r="J198" s="143">
        <f>ROUND(I198*H198,2)</f>
        <v>0</v>
      </c>
      <c r="K198" s="144"/>
      <c r="L198" s="32"/>
      <c r="M198" s="151" t="s">
        <v>1</v>
      </c>
      <c r="N198" s="152" t="s">
        <v>42</v>
      </c>
      <c r="O198" s="153"/>
      <c r="P198" s="154">
        <f>O198*H198</f>
        <v>0</v>
      </c>
      <c r="Q198" s="154">
        <v>0</v>
      </c>
      <c r="R198" s="154">
        <f>Q198*H198</f>
        <v>0</v>
      </c>
      <c r="S198" s="154">
        <v>0</v>
      </c>
      <c r="T198" s="155">
        <f>S198*H198</f>
        <v>0</v>
      </c>
      <c r="AR198" s="149" t="s">
        <v>311</v>
      </c>
      <c r="AT198" s="149" t="s">
        <v>193</v>
      </c>
      <c r="AU198" s="149" t="s">
        <v>86</v>
      </c>
      <c r="AY198" s="17" t="s">
        <v>190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84</v>
      </c>
      <c r="BK198" s="150">
        <f>ROUND(I198*H198,2)</f>
        <v>0</v>
      </c>
      <c r="BL198" s="17" t="s">
        <v>311</v>
      </c>
      <c r="BM198" s="149" t="s">
        <v>3090</v>
      </c>
    </row>
    <row r="199" spans="2:65" s="1" customFormat="1" ht="6.9" customHeight="1">
      <c r="B199" s="44"/>
      <c r="C199" s="45"/>
      <c r="D199" s="45"/>
      <c r="E199" s="45"/>
      <c r="F199" s="45"/>
      <c r="G199" s="45"/>
      <c r="H199" s="45"/>
      <c r="I199" s="45"/>
      <c r="J199" s="45"/>
      <c r="K199" s="45"/>
      <c r="L199" s="32"/>
    </row>
  </sheetData>
  <sheetProtection algorithmName="SHA-512" hashValue="cZjIIBkAU4w+KCM/LhMQLxhXC2zpIsV8E5I5xJaeioSvLNopwVj9GjjWBdo0x4ltiCcMSrAQmYIKUmmIGhO79w==" saltValue="WG7hZgdTOab8psrYBe/ApG6TyeFn0L8w/SmZfbA5NiODq8vZ0W6JfTsnzwTL/EcnnTaA7ah5My8W4z2H6injiA==" spinCount="100000" sheet="1" objects="1" scenarios="1" formatColumns="0" formatRows="0" autoFilter="0"/>
  <autoFilter ref="C126:K198" xr:uid="{00000000-0009-0000-0000-00000C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141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134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2978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3091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ROUND(J126,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ROUND((SUM(BE126:BE140)),  2)</f>
        <v>0</v>
      </c>
      <c r="I35" s="96">
        <v>0.21</v>
      </c>
      <c r="J35" s="86">
        <f>ROUND(((SUM(BE126:BE140))*I35),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ROUND((SUM(BF126:BF140)),  2)</f>
        <v>0</v>
      </c>
      <c r="I36" s="96">
        <v>0.15</v>
      </c>
      <c r="J36" s="86">
        <f>ROUND(((SUM(BF126:BF140))*I36),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ROUND((SUM(BG126:BG140)),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ROUND((SUM(BH126:BH140)),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ROUND((SUM(BI126:BI140)),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2978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2b - Okapový chodník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J126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J127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J128</f>
        <v>0</v>
      </c>
      <c r="L100" s="112"/>
    </row>
    <row r="101" spans="2:47" s="9" customFormat="1" ht="19.95" customHeight="1">
      <c r="B101" s="112"/>
      <c r="D101" s="113" t="s">
        <v>238</v>
      </c>
      <c r="E101" s="114"/>
      <c r="F101" s="114"/>
      <c r="G101" s="114"/>
      <c r="H101" s="114"/>
      <c r="I101" s="114"/>
      <c r="J101" s="115">
        <f>J131</f>
        <v>0</v>
      </c>
      <c r="L101" s="112"/>
    </row>
    <row r="102" spans="2:47" s="9" customFormat="1" ht="19.95" customHeight="1">
      <c r="B102" s="112"/>
      <c r="D102" s="113" t="s">
        <v>3092</v>
      </c>
      <c r="E102" s="114"/>
      <c r="F102" s="114"/>
      <c r="G102" s="114"/>
      <c r="H102" s="114"/>
      <c r="I102" s="114"/>
      <c r="J102" s="115">
        <f>J134</f>
        <v>0</v>
      </c>
      <c r="L102" s="112"/>
    </row>
    <row r="103" spans="2:47" s="9" customFormat="1" ht="19.95" customHeight="1">
      <c r="B103" s="112"/>
      <c r="D103" s="113" t="s">
        <v>239</v>
      </c>
      <c r="E103" s="114"/>
      <c r="F103" s="114"/>
      <c r="G103" s="114"/>
      <c r="H103" s="114"/>
      <c r="I103" s="114"/>
      <c r="J103" s="115">
        <f>J137</f>
        <v>0</v>
      </c>
      <c r="L103" s="112"/>
    </row>
    <row r="104" spans="2:47" s="9" customFormat="1" ht="19.95" customHeight="1">
      <c r="B104" s="112"/>
      <c r="D104" s="113" t="s">
        <v>241</v>
      </c>
      <c r="E104" s="114"/>
      <c r="F104" s="114"/>
      <c r="G104" s="114"/>
      <c r="H104" s="114"/>
      <c r="I104" s="114"/>
      <c r="J104" s="115">
        <f>J139</f>
        <v>0</v>
      </c>
      <c r="L104" s="112"/>
    </row>
    <row r="105" spans="2:47" s="1" customFormat="1" ht="21.75" customHeight="1">
      <c r="B105" s="32"/>
      <c r="L105" s="32"/>
    </row>
    <row r="106" spans="2:47" s="1" customFormat="1" ht="6.9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6.9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4.9" customHeight="1">
      <c r="B111" s="32"/>
      <c r="C111" s="21" t="s">
        <v>176</v>
      </c>
      <c r="L111" s="32"/>
    </row>
    <row r="112" spans="2:47" s="1" customFormat="1" ht="6.9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26.25" customHeight="1">
      <c r="B114" s="32"/>
      <c r="E114" s="243" t="str">
        <f>E7</f>
        <v>Novostavba mateřské školy v dřevěné nosné konstrukci k.ú. Dřínov, parc.č.82/1 a 82/2</v>
      </c>
      <c r="F114" s="244"/>
      <c r="G114" s="244"/>
      <c r="H114" s="244"/>
      <c r="L114" s="32"/>
    </row>
    <row r="115" spans="2:63" ht="12" customHeight="1">
      <c r="B115" s="20"/>
      <c r="C115" s="27" t="s">
        <v>165</v>
      </c>
      <c r="L115" s="20"/>
    </row>
    <row r="116" spans="2:63" s="1" customFormat="1" ht="16.5" customHeight="1">
      <c r="B116" s="32"/>
      <c r="E116" s="243" t="s">
        <v>2978</v>
      </c>
      <c r="F116" s="242"/>
      <c r="G116" s="242"/>
      <c r="H116" s="242"/>
      <c r="L116" s="32"/>
    </row>
    <row r="117" spans="2:63" s="1" customFormat="1" ht="12" customHeight="1">
      <c r="B117" s="32"/>
      <c r="C117" s="27" t="s">
        <v>232</v>
      </c>
      <c r="L117" s="32"/>
    </row>
    <row r="118" spans="2:63" s="1" customFormat="1" ht="16.5" customHeight="1">
      <c r="B118" s="32"/>
      <c r="E118" s="238" t="str">
        <f>E11</f>
        <v>2b - Okapový chodník</v>
      </c>
      <c r="F118" s="242"/>
      <c r="G118" s="242"/>
      <c r="H118" s="242"/>
      <c r="L118" s="32"/>
    </row>
    <row r="119" spans="2:63" s="1" customFormat="1" ht="6.9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F14</f>
        <v>obec Dřínov, okres Mělník</v>
      </c>
      <c r="I120" s="27" t="s">
        <v>22</v>
      </c>
      <c r="J120" s="52" t="str">
        <f>IF(J14="","",J14)</f>
        <v>31. 1. 2020</v>
      </c>
      <c r="L120" s="32"/>
    </row>
    <row r="121" spans="2:63" s="1" customFormat="1" ht="6.9" customHeight="1">
      <c r="B121" s="32"/>
      <c r="L121" s="32"/>
    </row>
    <row r="122" spans="2:63" s="1" customFormat="1" ht="40.049999999999997" customHeight="1">
      <c r="B122" s="32"/>
      <c r="C122" s="27" t="s">
        <v>24</v>
      </c>
      <c r="F122" s="25" t="str">
        <f>E17</f>
        <v>Obec Dřínov, Dřínov čp.38, 277 45 Úžice</v>
      </c>
      <c r="I122" s="27" t="s">
        <v>31</v>
      </c>
      <c r="J122" s="30" t="str">
        <f>E23</f>
        <v>PilsProjekt,s.r.o., Částkova 74,326 00 Plzeň</v>
      </c>
      <c r="L122" s="32"/>
    </row>
    <row r="123" spans="2:63" s="1" customFormat="1" ht="15.15" customHeight="1">
      <c r="B123" s="32"/>
      <c r="C123" s="27" t="s">
        <v>29</v>
      </c>
      <c r="F123" s="25" t="str">
        <f>IF(E20="","",E20)</f>
        <v>Vyplň údaj</v>
      </c>
      <c r="I123" s="27" t="s">
        <v>34</v>
      </c>
      <c r="J123" s="30" t="str">
        <f>E26</f>
        <v>Preclíková</v>
      </c>
      <c r="L123" s="32"/>
    </row>
    <row r="124" spans="2:63" s="1" customFormat="1" ht="10.35" customHeight="1">
      <c r="B124" s="32"/>
      <c r="L124" s="32"/>
    </row>
    <row r="125" spans="2:63" s="10" customFormat="1" ht="29.25" customHeight="1">
      <c r="B125" s="116"/>
      <c r="C125" s="117" t="s">
        <v>177</v>
      </c>
      <c r="D125" s="118" t="s">
        <v>62</v>
      </c>
      <c r="E125" s="118" t="s">
        <v>58</v>
      </c>
      <c r="F125" s="118" t="s">
        <v>59</v>
      </c>
      <c r="G125" s="118" t="s">
        <v>178</v>
      </c>
      <c r="H125" s="118" t="s">
        <v>179</v>
      </c>
      <c r="I125" s="118" t="s">
        <v>180</v>
      </c>
      <c r="J125" s="119" t="s">
        <v>169</v>
      </c>
      <c r="K125" s="120" t="s">
        <v>181</v>
      </c>
      <c r="L125" s="116"/>
      <c r="M125" s="59" t="s">
        <v>1</v>
      </c>
      <c r="N125" s="60" t="s">
        <v>41</v>
      </c>
      <c r="O125" s="60" t="s">
        <v>182</v>
      </c>
      <c r="P125" s="60" t="s">
        <v>183</v>
      </c>
      <c r="Q125" s="60" t="s">
        <v>184</v>
      </c>
      <c r="R125" s="60" t="s">
        <v>185</v>
      </c>
      <c r="S125" s="60" t="s">
        <v>186</v>
      </c>
      <c r="T125" s="61" t="s">
        <v>187</v>
      </c>
    </row>
    <row r="126" spans="2:63" s="1" customFormat="1" ht="22.8" customHeight="1">
      <c r="B126" s="32"/>
      <c r="C126" s="64" t="s">
        <v>188</v>
      </c>
      <c r="J126" s="121">
        <f>BK126</f>
        <v>0</v>
      </c>
      <c r="L126" s="32"/>
      <c r="M126" s="62"/>
      <c r="N126" s="53"/>
      <c r="O126" s="53"/>
      <c r="P126" s="122">
        <f>P127</f>
        <v>0</v>
      </c>
      <c r="Q126" s="53"/>
      <c r="R126" s="122">
        <f>R127</f>
        <v>2.8361999999999998</v>
      </c>
      <c r="S126" s="53"/>
      <c r="T126" s="123">
        <f>T127</f>
        <v>0</v>
      </c>
      <c r="AT126" s="17" t="s">
        <v>76</v>
      </c>
      <c r="AU126" s="17" t="s">
        <v>171</v>
      </c>
      <c r="BK126" s="124">
        <f>BK127</f>
        <v>0</v>
      </c>
    </row>
    <row r="127" spans="2:63" s="11" customFormat="1" ht="25.95" customHeight="1">
      <c r="B127" s="125"/>
      <c r="D127" s="126" t="s">
        <v>76</v>
      </c>
      <c r="E127" s="127" t="s">
        <v>247</v>
      </c>
      <c r="F127" s="127" t="s">
        <v>248</v>
      </c>
      <c r="I127" s="128"/>
      <c r="J127" s="129">
        <f>BK127</f>
        <v>0</v>
      </c>
      <c r="L127" s="125"/>
      <c r="M127" s="130"/>
      <c r="P127" s="131">
        <f>P128+P131+P134+P137+P139</f>
        <v>0</v>
      </c>
      <c r="R127" s="131">
        <f>R128+R131+R134+R137+R139</f>
        <v>2.8361999999999998</v>
      </c>
      <c r="T127" s="132">
        <f>T128+T131+T134+T137+T139</f>
        <v>0</v>
      </c>
      <c r="AR127" s="126" t="s">
        <v>84</v>
      </c>
      <c r="AT127" s="133" t="s">
        <v>76</v>
      </c>
      <c r="AU127" s="133" t="s">
        <v>77</v>
      </c>
      <c r="AY127" s="126" t="s">
        <v>190</v>
      </c>
      <c r="BK127" s="134">
        <f>BK128+BK131+BK134+BK137+BK139</f>
        <v>0</v>
      </c>
    </row>
    <row r="128" spans="2:63" s="11" customFormat="1" ht="22.8" customHeight="1">
      <c r="B128" s="125"/>
      <c r="D128" s="126" t="s">
        <v>76</v>
      </c>
      <c r="E128" s="135" t="s">
        <v>84</v>
      </c>
      <c r="F128" s="135" t="s">
        <v>249</v>
      </c>
      <c r="I128" s="128"/>
      <c r="J128" s="136">
        <f>BK128</f>
        <v>0</v>
      </c>
      <c r="L128" s="125"/>
      <c r="M128" s="130"/>
      <c r="P128" s="131">
        <f>SUM(P129:P130)</f>
        <v>0</v>
      </c>
      <c r="R128" s="131">
        <f>SUM(R129:R130)</f>
        <v>0</v>
      </c>
      <c r="T128" s="132">
        <f>SUM(T129:T130)</f>
        <v>0</v>
      </c>
      <c r="AR128" s="126" t="s">
        <v>84</v>
      </c>
      <c r="AT128" s="133" t="s">
        <v>76</v>
      </c>
      <c r="AU128" s="133" t="s">
        <v>84</v>
      </c>
      <c r="AY128" s="126" t="s">
        <v>190</v>
      </c>
      <c r="BK128" s="134">
        <f>SUM(BK129:BK130)</f>
        <v>0</v>
      </c>
    </row>
    <row r="129" spans="2:65" s="1" customFormat="1" ht="24.15" customHeight="1">
      <c r="B129" s="32"/>
      <c r="C129" s="137" t="s">
        <v>84</v>
      </c>
      <c r="D129" s="137" t="s">
        <v>193</v>
      </c>
      <c r="E129" s="138" t="s">
        <v>3093</v>
      </c>
      <c r="F129" s="139" t="s">
        <v>3094</v>
      </c>
      <c r="G129" s="140" t="s">
        <v>252</v>
      </c>
      <c r="H129" s="141">
        <v>16</v>
      </c>
      <c r="I129" s="142"/>
      <c r="J129" s="143">
        <f>ROUND(I129*H129,2)</f>
        <v>0</v>
      </c>
      <c r="K129" s="144"/>
      <c r="L129" s="32"/>
      <c r="M129" s="145" t="s">
        <v>1</v>
      </c>
      <c r="N129" s="146" t="s">
        <v>42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149</v>
      </c>
      <c r="AT129" s="149" t="s">
        <v>193</v>
      </c>
      <c r="AU129" s="149" t="s">
        <v>86</v>
      </c>
      <c r="AY129" s="17" t="s">
        <v>190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84</v>
      </c>
      <c r="BK129" s="150">
        <f>ROUND(I129*H129,2)</f>
        <v>0</v>
      </c>
      <c r="BL129" s="17" t="s">
        <v>149</v>
      </c>
      <c r="BM129" s="149" t="s">
        <v>3095</v>
      </c>
    </row>
    <row r="130" spans="2:65" s="12" customFormat="1">
      <c r="B130" s="156"/>
      <c r="D130" s="157" t="s">
        <v>254</v>
      </c>
      <c r="E130" s="158" t="s">
        <v>1</v>
      </c>
      <c r="F130" s="159" t="s">
        <v>3096</v>
      </c>
      <c r="H130" s="160">
        <v>16</v>
      </c>
      <c r="I130" s="161"/>
      <c r="L130" s="156"/>
      <c r="M130" s="162"/>
      <c r="T130" s="163"/>
      <c r="AT130" s="158" t="s">
        <v>254</v>
      </c>
      <c r="AU130" s="158" t="s">
        <v>86</v>
      </c>
      <c r="AV130" s="12" t="s">
        <v>86</v>
      </c>
      <c r="AW130" s="12" t="s">
        <v>33</v>
      </c>
      <c r="AX130" s="12" t="s">
        <v>84</v>
      </c>
      <c r="AY130" s="158" t="s">
        <v>190</v>
      </c>
    </row>
    <row r="131" spans="2:65" s="11" customFormat="1" ht="22.8" customHeight="1">
      <c r="B131" s="125"/>
      <c r="D131" s="126" t="s">
        <v>76</v>
      </c>
      <c r="E131" s="135" t="s">
        <v>149</v>
      </c>
      <c r="F131" s="135" t="s">
        <v>436</v>
      </c>
      <c r="I131" s="128"/>
      <c r="J131" s="136">
        <f>BK131</f>
        <v>0</v>
      </c>
      <c r="L131" s="125"/>
      <c r="M131" s="130"/>
      <c r="P131" s="131">
        <f>SUM(P132:P133)</f>
        <v>0</v>
      </c>
      <c r="R131" s="131">
        <f>SUM(R132:R133)</f>
        <v>0</v>
      </c>
      <c r="T131" s="132">
        <f>SUM(T132:T133)</f>
        <v>0</v>
      </c>
      <c r="AR131" s="126" t="s">
        <v>84</v>
      </c>
      <c r="AT131" s="133" t="s">
        <v>76</v>
      </c>
      <c r="AU131" s="133" t="s">
        <v>84</v>
      </c>
      <c r="AY131" s="126" t="s">
        <v>190</v>
      </c>
      <c r="BK131" s="134">
        <f>SUM(BK132:BK133)</f>
        <v>0</v>
      </c>
    </row>
    <row r="132" spans="2:65" s="1" customFormat="1" ht="33" customHeight="1">
      <c r="B132" s="32"/>
      <c r="C132" s="137" t="s">
        <v>86</v>
      </c>
      <c r="D132" s="137" t="s">
        <v>193</v>
      </c>
      <c r="E132" s="138" t="s">
        <v>3097</v>
      </c>
      <c r="F132" s="139" t="s">
        <v>3098</v>
      </c>
      <c r="G132" s="140" t="s">
        <v>252</v>
      </c>
      <c r="H132" s="141">
        <v>10</v>
      </c>
      <c r="I132" s="142"/>
      <c r="J132" s="143">
        <f>ROUND(I132*H132,2)</f>
        <v>0</v>
      </c>
      <c r="K132" s="144"/>
      <c r="L132" s="32"/>
      <c r="M132" s="145" t="s">
        <v>1</v>
      </c>
      <c r="N132" s="146" t="s">
        <v>42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149</v>
      </c>
      <c r="AT132" s="149" t="s">
        <v>193</v>
      </c>
      <c r="AU132" s="149" t="s">
        <v>86</v>
      </c>
      <c r="AY132" s="17" t="s">
        <v>190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84</v>
      </c>
      <c r="BK132" s="150">
        <f>ROUND(I132*H132,2)</f>
        <v>0</v>
      </c>
      <c r="BL132" s="17" t="s">
        <v>149</v>
      </c>
      <c r="BM132" s="149" t="s">
        <v>3099</v>
      </c>
    </row>
    <row r="133" spans="2:65" s="12" customFormat="1">
      <c r="B133" s="156"/>
      <c r="D133" s="157" t="s">
        <v>254</v>
      </c>
      <c r="E133" s="158" t="s">
        <v>1</v>
      </c>
      <c r="F133" s="159" t="s">
        <v>3100</v>
      </c>
      <c r="H133" s="160">
        <v>10</v>
      </c>
      <c r="I133" s="161"/>
      <c r="L133" s="156"/>
      <c r="M133" s="162"/>
      <c r="T133" s="163"/>
      <c r="AT133" s="158" t="s">
        <v>254</v>
      </c>
      <c r="AU133" s="158" t="s">
        <v>86</v>
      </c>
      <c r="AV133" s="12" t="s">
        <v>86</v>
      </c>
      <c r="AW133" s="12" t="s">
        <v>33</v>
      </c>
      <c r="AX133" s="12" t="s">
        <v>84</v>
      </c>
      <c r="AY133" s="158" t="s">
        <v>190</v>
      </c>
    </row>
    <row r="134" spans="2:65" s="11" customFormat="1" ht="22.8" customHeight="1">
      <c r="B134" s="125"/>
      <c r="D134" s="126" t="s">
        <v>76</v>
      </c>
      <c r="E134" s="135" t="s">
        <v>161</v>
      </c>
      <c r="F134" s="135" t="s">
        <v>3101</v>
      </c>
      <c r="I134" s="128"/>
      <c r="J134" s="136">
        <f>BK134</f>
        <v>0</v>
      </c>
      <c r="L134" s="125"/>
      <c r="M134" s="130"/>
      <c r="P134" s="131">
        <f>SUM(P135:P136)</f>
        <v>0</v>
      </c>
      <c r="R134" s="131">
        <f>SUM(R135:R136)</f>
        <v>0</v>
      </c>
      <c r="T134" s="132">
        <f>SUM(T135:T136)</f>
        <v>0</v>
      </c>
      <c r="AR134" s="126" t="s">
        <v>84</v>
      </c>
      <c r="AT134" s="133" t="s">
        <v>76</v>
      </c>
      <c r="AU134" s="133" t="s">
        <v>84</v>
      </c>
      <c r="AY134" s="126" t="s">
        <v>190</v>
      </c>
      <c r="BK134" s="134">
        <f>SUM(BK135:BK136)</f>
        <v>0</v>
      </c>
    </row>
    <row r="135" spans="2:65" s="1" customFormat="1" ht="16.5" customHeight="1">
      <c r="B135" s="32"/>
      <c r="C135" s="137" t="s">
        <v>104</v>
      </c>
      <c r="D135" s="137" t="s">
        <v>193</v>
      </c>
      <c r="E135" s="138" t="s">
        <v>3102</v>
      </c>
      <c r="F135" s="139" t="s">
        <v>3103</v>
      </c>
      <c r="G135" s="140" t="s">
        <v>252</v>
      </c>
      <c r="H135" s="141">
        <v>10</v>
      </c>
      <c r="I135" s="142"/>
      <c r="J135" s="143">
        <f>ROUND(I135*H135,2)</f>
        <v>0</v>
      </c>
      <c r="K135" s="144"/>
      <c r="L135" s="32"/>
      <c r="M135" s="145" t="s">
        <v>1</v>
      </c>
      <c r="N135" s="146" t="s">
        <v>42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149</v>
      </c>
      <c r="AT135" s="149" t="s">
        <v>193</v>
      </c>
      <c r="AU135" s="149" t="s">
        <v>86</v>
      </c>
      <c r="AY135" s="17" t="s">
        <v>190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84</v>
      </c>
      <c r="BK135" s="150">
        <f>ROUND(I135*H135,2)</f>
        <v>0</v>
      </c>
      <c r="BL135" s="17" t="s">
        <v>149</v>
      </c>
      <c r="BM135" s="149" t="s">
        <v>3104</v>
      </c>
    </row>
    <row r="136" spans="2:65" s="12" customFormat="1">
      <c r="B136" s="156"/>
      <c r="D136" s="157" t="s">
        <v>254</v>
      </c>
      <c r="E136" s="158" t="s">
        <v>1</v>
      </c>
      <c r="F136" s="159" t="s">
        <v>3105</v>
      </c>
      <c r="H136" s="160">
        <v>10</v>
      </c>
      <c r="I136" s="161"/>
      <c r="L136" s="156"/>
      <c r="M136" s="162"/>
      <c r="T136" s="163"/>
      <c r="AT136" s="158" t="s">
        <v>254</v>
      </c>
      <c r="AU136" s="158" t="s">
        <v>86</v>
      </c>
      <c r="AV136" s="12" t="s">
        <v>86</v>
      </c>
      <c r="AW136" s="12" t="s">
        <v>33</v>
      </c>
      <c r="AX136" s="12" t="s">
        <v>84</v>
      </c>
      <c r="AY136" s="158" t="s">
        <v>190</v>
      </c>
    </row>
    <row r="137" spans="2:65" s="11" customFormat="1" ht="22.8" customHeight="1">
      <c r="B137" s="125"/>
      <c r="D137" s="126" t="s">
        <v>76</v>
      </c>
      <c r="E137" s="135" t="s">
        <v>199</v>
      </c>
      <c r="F137" s="135" t="s">
        <v>453</v>
      </c>
      <c r="I137" s="128"/>
      <c r="J137" s="136">
        <f>BK137</f>
        <v>0</v>
      </c>
      <c r="L137" s="125"/>
      <c r="M137" s="130"/>
      <c r="P137" s="131">
        <f>P138</f>
        <v>0</v>
      </c>
      <c r="R137" s="131">
        <f>R138</f>
        <v>2.8361999999999998</v>
      </c>
      <c r="T137" s="132">
        <f>T138</f>
        <v>0</v>
      </c>
      <c r="AR137" s="126" t="s">
        <v>84</v>
      </c>
      <c r="AT137" s="133" t="s">
        <v>76</v>
      </c>
      <c r="AU137" s="133" t="s">
        <v>84</v>
      </c>
      <c r="AY137" s="126" t="s">
        <v>190</v>
      </c>
      <c r="BK137" s="134">
        <f>BK138</f>
        <v>0</v>
      </c>
    </row>
    <row r="138" spans="2:65" s="1" customFormat="1" ht="24.15" customHeight="1">
      <c r="B138" s="32"/>
      <c r="C138" s="137" t="s">
        <v>149</v>
      </c>
      <c r="D138" s="137" t="s">
        <v>193</v>
      </c>
      <c r="E138" s="138" t="s">
        <v>3106</v>
      </c>
      <c r="F138" s="139" t="s">
        <v>3107</v>
      </c>
      <c r="G138" s="140" t="s">
        <v>252</v>
      </c>
      <c r="H138" s="141">
        <v>10</v>
      </c>
      <c r="I138" s="142"/>
      <c r="J138" s="143">
        <f>ROUND(I138*H138,2)</f>
        <v>0</v>
      </c>
      <c r="K138" s="144"/>
      <c r="L138" s="32"/>
      <c r="M138" s="145" t="s">
        <v>1</v>
      </c>
      <c r="N138" s="146" t="s">
        <v>42</v>
      </c>
      <c r="P138" s="147">
        <f>O138*H138</f>
        <v>0</v>
      </c>
      <c r="Q138" s="147">
        <v>0.28361999999999998</v>
      </c>
      <c r="R138" s="147">
        <f>Q138*H138</f>
        <v>2.8361999999999998</v>
      </c>
      <c r="S138" s="147">
        <v>0</v>
      </c>
      <c r="T138" s="148">
        <f>S138*H138</f>
        <v>0</v>
      </c>
      <c r="AR138" s="149" t="s">
        <v>149</v>
      </c>
      <c r="AT138" s="149" t="s">
        <v>193</v>
      </c>
      <c r="AU138" s="149" t="s">
        <v>86</v>
      </c>
      <c r="AY138" s="17" t="s">
        <v>190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84</v>
      </c>
      <c r="BK138" s="150">
        <f>ROUND(I138*H138,2)</f>
        <v>0</v>
      </c>
      <c r="BL138" s="17" t="s">
        <v>149</v>
      </c>
      <c r="BM138" s="149" t="s">
        <v>3108</v>
      </c>
    </row>
    <row r="139" spans="2:65" s="11" customFormat="1" ht="22.8" customHeight="1">
      <c r="B139" s="125"/>
      <c r="D139" s="126" t="s">
        <v>76</v>
      </c>
      <c r="E139" s="135" t="s">
        <v>515</v>
      </c>
      <c r="F139" s="135" t="s">
        <v>516</v>
      </c>
      <c r="I139" s="128"/>
      <c r="J139" s="136">
        <f>BK139</f>
        <v>0</v>
      </c>
      <c r="L139" s="125"/>
      <c r="M139" s="130"/>
      <c r="P139" s="131">
        <f>P140</f>
        <v>0</v>
      </c>
      <c r="R139" s="131">
        <f>R140</f>
        <v>0</v>
      </c>
      <c r="T139" s="132">
        <f>T140</f>
        <v>0</v>
      </c>
      <c r="AR139" s="126" t="s">
        <v>84</v>
      </c>
      <c r="AT139" s="133" t="s">
        <v>76</v>
      </c>
      <c r="AU139" s="133" t="s">
        <v>84</v>
      </c>
      <c r="AY139" s="126" t="s">
        <v>190</v>
      </c>
      <c r="BK139" s="134">
        <f>BK140</f>
        <v>0</v>
      </c>
    </row>
    <row r="140" spans="2:65" s="1" customFormat="1" ht="16.5" customHeight="1">
      <c r="B140" s="32"/>
      <c r="C140" s="137" t="s">
        <v>161</v>
      </c>
      <c r="D140" s="137" t="s">
        <v>193</v>
      </c>
      <c r="E140" s="138" t="s">
        <v>518</v>
      </c>
      <c r="F140" s="139" t="s">
        <v>519</v>
      </c>
      <c r="G140" s="140" t="s">
        <v>296</v>
      </c>
      <c r="H140" s="141">
        <v>2.8359999999999999</v>
      </c>
      <c r="I140" s="142"/>
      <c r="J140" s="143">
        <f>ROUND(I140*H140,2)</f>
        <v>0</v>
      </c>
      <c r="K140" s="144"/>
      <c r="L140" s="32"/>
      <c r="M140" s="151" t="s">
        <v>1</v>
      </c>
      <c r="N140" s="152" t="s">
        <v>42</v>
      </c>
      <c r="O140" s="153"/>
      <c r="P140" s="154">
        <f>O140*H140</f>
        <v>0</v>
      </c>
      <c r="Q140" s="154">
        <v>0</v>
      </c>
      <c r="R140" s="154">
        <f>Q140*H140</f>
        <v>0</v>
      </c>
      <c r="S140" s="154">
        <v>0</v>
      </c>
      <c r="T140" s="155">
        <f>S140*H140</f>
        <v>0</v>
      </c>
      <c r="AR140" s="149" t="s">
        <v>149</v>
      </c>
      <c r="AT140" s="149" t="s">
        <v>193</v>
      </c>
      <c r="AU140" s="149" t="s">
        <v>86</v>
      </c>
      <c r="AY140" s="17" t="s">
        <v>190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84</v>
      </c>
      <c r="BK140" s="150">
        <f>ROUND(I140*H140,2)</f>
        <v>0</v>
      </c>
      <c r="BL140" s="17" t="s">
        <v>149</v>
      </c>
      <c r="BM140" s="149" t="s">
        <v>3109</v>
      </c>
    </row>
    <row r="141" spans="2:65" s="1" customFormat="1" ht="6.9" customHeight="1">
      <c r="B141" s="44"/>
      <c r="C141" s="45"/>
      <c r="D141" s="45"/>
      <c r="E141" s="45"/>
      <c r="F141" s="45"/>
      <c r="G141" s="45"/>
      <c r="H141" s="45"/>
      <c r="I141" s="45"/>
      <c r="J141" s="45"/>
      <c r="K141" s="45"/>
      <c r="L141" s="32"/>
    </row>
  </sheetData>
  <sheetProtection algorithmName="SHA-512" hashValue="9UELJDXC+ba374tBuWvTFoEOO/kKBzpYcpcfvsGYxNBSMV4d2vcH7V19iDknXq0+qfkIXjORBGoV206K/iORtQ==" saltValue="N6xRgcb+XUlK3IBj5JE77UeTeXxCB5hcBzid5APlDehmO66qCep1ZJRcQ23spTlGDuh4KSb8C1qnEgLjLUCs3g==" spinCount="100000" sheet="1" objects="1" scenarios="1" formatColumns="0" formatRows="0" autoFilter="0"/>
  <autoFilter ref="C125:K140" xr:uid="{00000000-0009-0000-0000-00000D000000}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04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137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2978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3110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ROUND(J131,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ROUND((SUM(BE131:BE203)),  2)</f>
        <v>0</v>
      </c>
      <c r="I35" s="96">
        <v>0.21</v>
      </c>
      <c r="J35" s="86">
        <f>ROUND(((SUM(BE131:BE203))*I35),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ROUND((SUM(BF131:BF203)),  2)</f>
        <v>0</v>
      </c>
      <c r="I36" s="96">
        <v>0.15</v>
      </c>
      <c r="J36" s="86">
        <f>ROUND(((SUM(BF131:BF203))*I36),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ROUND((SUM(BG131:BG203)),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ROUND((SUM(BH131:BH203)),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ROUND((SUM(BI131:BI203)),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2978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2c - Komunikace pro pěší,betonový žlab,vstupy a terasa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J131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J132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J133</f>
        <v>0</v>
      </c>
      <c r="L100" s="112"/>
    </row>
    <row r="101" spans="2:47" s="9" customFormat="1" ht="19.95" customHeight="1">
      <c r="B101" s="112"/>
      <c r="D101" s="113" t="s">
        <v>237</v>
      </c>
      <c r="E101" s="114"/>
      <c r="F101" s="114"/>
      <c r="G101" s="114"/>
      <c r="H101" s="114"/>
      <c r="I101" s="114"/>
      <c r="J101" s="115">
        <f>J158</f>
        <v>0</v>
      </c>
      <c r="L101" s="112"/>
    </row>
    <row r="102" spans="2:47" s="9" customFormat="1" ht="19.95" customHeight="1">
      <c r="B102" s="112"/>
      <c r="D102" s="113" t="s">
        <v>238</v>
      </c>
      <c r="E102" s="114"/>
      <c r="F102" s="114"/>
      <c r="G102" s="114"/>
      <c r="H102" s="114"/>
      <c r="I102" s="114"/>
      <c r="J102" s="115">
        <f>J163</f>
        <v>0</v>
      </c>
      <c r="L102" s="112"/>
    </row>
    <row r="103" spans="2:47" s="9" customFormat="1" ht="19.95" customHeight="1">
      <c r="B103" s="112"/>
      <c r="D103" s="113" t="s">
        <v>3092</v>
      </c>
      <c r="E103" s="114"/>
      <c r="F103" s="114"/>
      <c r="G103" s="114"/>
      <c r="H103" s="114"/>
      <c r="I103" s="114"/>
      <c r="J103" s="115">
        <f>J166</f>
        <v>0</v>
      </c>
      <c r="L103" s="112"/>
    </row>
    <row r="104" spans="2:47" s="9" customFormat="1" ht="19.95" customHeight="1">
      <c r="B104" s="112"/>
      <c r="D104" s="113" t="s">
        <v>239</v>
      </c>
      <c r="E104" s="114"/>
      <c r="F104" s="114"/>
      <c r="G104" s="114"/>
      <c r="H104" s="114"/>
      <c r="I104" s="114"/>
      <c r="J104" s="115">
        <f>J174</f>
        <v>0</v>
      </c>
      <c r="L104" s="112"/>
    </row>
    <row r="105" spans="2:47" s="9" customFormat="1" ht="19.95" customHeight="1">
      <c r="B105" s="112"/>
      <c r="D105" s="113" t="s">
        <v>240</v>
      </c>
      <c r="E105" s="114"/>
      <c r="F105" s="114"/>
      <c r="G105" s="114"/>
      <c r="H105" s="114"/>
      <c r="I105" s="114"/>
      <c r="J105" s="115">
        <f>J177</f>
        <v>0</v>
      </c>
      <c r="L105" s="112"/>
    </row>
    <row r="106" spans="2:47" s="9" customFormat="1" ht="19.95" customHeight="1">
      <c r="B106" s="112"/>
      <c r="D106" s="113" t="s">
        <v>649</v>
      </c>
      <c r="E106" s="114"/>
      <c r="F106" s="114"/>
      <c r="G106" s="114"/>
      <c r="H106" s="114"/>
      <c r="I106" s="114"/>
      <c r="J106" s="115">
        <f>J180</f>
        <v>0</v>
      </c>
      <c r="L106" s="112"/>
    </row>
    <row r="107" spans="2:47" s="9" customFormat="1" ht="19.95" customHeight="1">
      <c r="B107" s="112"/>
      <c r="D107" s="113" t="s">
        <v>241</v>
      </c>
      <c r="E107" s="114"/>
      <c r="F107" s="114"/>
      <c r="G107" s="114"/>
      <c r="H107" s="114"/>
      <c r="I107" s="114"/>
      <c r="J107" s="115">
        <f>J198</f>
        <v>0</v>
      </c>
      <c r="L107" s="112"/>
    </row>
    <row r="108" spans="2:47" s="8" customFormat="1" ht="24.9" customHeight="1">
      <c r="B108" s="108"/>
      <c r="D108" s="109" t="s">
        <v>242</v>
      </c>
      <c r="E108" s="110"/>
      <c r="F108" s="110"/>
      <c r="G108" s="110"/>
      <c r="H108" s="110"/>
      <c r="I108" s="110"/>
      <c r="J108" s="111">
        <f>J200</f>
        <v>0</v>
      </c>
      <c r="L108" s="108"/>
    </row>
    <row r="109" spans="2:47" s="9" customFormat="1" ht="19.95" customHeight="1">
      <c r="B109" s="112"/>
      <c r="D109" s="113" t="s">
        <v>657</v>
      </c>
      <c r="E109" s="114"/>
      <c r="F109" s="114"/>
      <c r="G109" s="114"/>
      <c r="H109" s="114"/>
      <c r="I109" s="114"/>
      <c r="J109" s="115">
        <f>J201</f>
        <v>0</v>
      </c>
      <c r="L109" s="112"/>
    </row>
    <row r="110" spans="2:47" s="1" customFormat="1" ht="21.75" customHeight="1">
      <c r="B110" s="32"/>
      <c r="L110" s="32"/>
    </row>
    <row r="111" spans="2:47" s="1" customFormat="1" ht="6.9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6.9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4.9" customHeight="1">
      <c r="B116" s="32"/>
      <c r="C116" s="21" t="s">
        <v>176</v>
      </c>
      <c r="L116" s="32"/>
    </row>
    <row r="117" spans="2:12" s="1" customFormat="1" ht="6.9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26.25" customHeight="1">
      <c r="B119" s="32"/>
      <c r="E119" s="243" t="str">
        <f>E7</f>
        <v>Novostavba mateřské školy v dřevěné nosné konstrukci k.ú. Dřínov, parc.č.82/1 a 82/2</v>
      </c>
      <c r="F119" s="244"/>
      <c r="G119" s="244"/>
      <c r="H119" s="244"/>
      <c r="L119" s="32"/>
    </row>
    <row r="120" spans="2:12" ht="12" customHeight="1">
      <c r="B120" s="20"/>
      <c r="C120" s="27" t="s">
        <v>165</v>
      </c>
      <c r="L120" s="20"/>
    </row>
    <row r="121" spans="2:12" s="1" customFormat="1" ht="16.5" customHeight="1">
      <c r="B121" s="32"/>
      <c r="E121" s="243" t="s">
        <v>2978</v>
      </c>
      <c r="F121" s="242"/>
      <c r="G121" s="242"/>
      <c r="H121" s="242"/>
      <c r="L121" s="32"/>
    </row>
    <row r="122" spans="2:12" s="1" customFormat="1" ht="12" customHeight="1">
      <c r="B122" s="32"/>
      <c r="C122" s="27" t="s">
        <v>232</v>
      </c>
      <c r="L122" s="32"/>
    </row>
    <row r="123" spans="2:12" s="1" customFormat="1" ht="16.5" customHeight="1">
      <c r="B123" s="32"/>
      <c r="E123" s="238" t="str">
        <f>E11</f>
        <v>2c - Komunikace pro pěší,betonový žlab,vstupy a terasa</v>
      </c>
      <c r="F123" s="242"/>
      <c r="G123" s="242"/>
      <c r="H123" s="242"/>
      <c r="L123" s="32"/>
    </row>
    <row r="124" spans="2:12" s="1" customFormat="1" ht="6.9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F14</f>
        <v>obec Dřínov, okres Mělník</v>
      </c>
      <c r="I125" s="27" t="s">
        <v>22</v>
      </c>
      <c r="J125" s="52" t="str">
        <f>IF(J14="","",J14)</f>
        <v>31. 1. 2020</v>
      </c>
      <c r="L125" s="32"/>
    </row>
    <row r="126" spans="2:12" s="1" customFormat="1" ht="6.9" customHeight="1">
      <c r="B126" s="32"/>
      <c r="L126" s="32"/>
    </row>
    <row r="127" spans="2:12" s="1" customFormat="1" ht="40.049999999999997" customHeight="1">
      <c r="B127" s="32"/>
      <c r="C127" s="27" t="s">
        <v>24</v>
      </c>
      <c r="F127" s="25" t="str">
        <f>E17</f>
        <v>Obec Dřínov, Dřínov čp.38, 277 45 Úžice</v>
      </c>
      <c r="I127" s="27" t="s">
        <v>31</v>
      </c>
      <c r="J127" s="30" t="str">
        <f>E23</f>
        <v>PilsProjekt,s.r.o., Částkova 74,326 00 Plzeň</v>
      </c>
      <c r="L127" s="32"/>
    </row>
    <row r="128" spans="2:12" s="1" customFormat="1" ht="15.15" customHeight="1">
      <c r="B128" s="32"/>
      <c r="C128" s="27" t="s">
        <v>29</v>
      </c>
      <c r="F128" s="25" t="str">
        <f>IF(E20="","",E20)</f>
        <v>Vyplň údaj</v>
      </c>
      <c r="I128" s="27" t="s">
        <v>34</v>
      </c>
      <c r="J128" s="30" t="str">
        <f>E26</f>
        <v>Preclíková</v>
      </c>
      <c r="L128" s="32"/>
    </row>
    <row r="129" spans="2:65" s="1" customFormat="1" ht="10.35" customHeight="1">
      <c r="B129" s="32"/>
      <c r="L129" s="32"/>
    </row>
    <row r="130" spans="2:65" s="10" customFormat="1" ht="29.25" customHeight="1">
      <c r="B130" s="116"/>
      <c r="C130" s="117" t="s">
        <v>177</v>
      </c>
      <c r="D130" s="118" t="s">
        <v>62</v>
      </c>
      <c r="E130" s="118" t="s">
        <v>58</v>
      </c>
      <c r="F130" s="118" t="s">
        <v>59</v>
      </c>
      <c r="G130" s="118" t="s">
        <v>178</v>
      </c>
      <c r="H130" s="118" t="s">
        <v>179</v>
      </c>
      <c r="I130" s="118" t="s">
        <v>180</v>
      </c>
      <c r="J130" s="119" t="s">
        <v>169</v>
      </c>
      <c r="K130" s="120" t="s">
        <v>181</v>
      </c>
      <c r="L130" s="116"/>
      <c r="M130" s="59" t="s">
        <v>1</v>
      </c>
      <c r="N130" s="60" t="s">
        <v>41</v>
      </c>
      <c r="O130" s="60" t="s">
        <v>182</v>
      </c>
      <c r="P130" s="60" t="s">
        <v>183</v>
      </c>
      <c r="Q130" s="60" t="s">
        <v>184</v>
      </c>
      <c r="R130" s="60" t="s">
        <v>185</v>
      </c>
      <c r="S130" s="60" t="s">
        <v>186</v>
      </c>
      <c r="T130" s="61" t="s">
        <v>187</v>
      </c>
    </row>
    <row r="131" spans="2:65" s="1" customFormat="1" ht="22.8" customHeight="1">
      <c r="B131" s="32"/>
      <c r="C131" s="64" t="s">
        <v>188</v>
      </c>
      <c r="J131" s="121">
        <f>BK131</f>
        <v>0</v>
      </c>
      <c r="L131" s="32"/>
      <c r="M131" s="62"/>
      <c r="N131" s="53"/>
      <c r="O131" s="53"/>
      <c r="P131" s="122">
        <f>P132+P200</f>
        <v>0</v>
      </c>
      <c r="Q131" s="53"/>
      <c r="R131" s="122">
        <f>R132+R200</f>
        <v>203.73719001999996</v>
      </c>
      <c r="S131" s="53"/>
      <c r="T131" s="123">
        <f>T132+T200</f>
        <v>0</v>
      </c>
      <c r="AT131" s="17" t="s">
        <v>76</v>
      </c>
      <c r="AU131" s="17" t="s">
        <v>171</v>
      </c>
      <c r="BK131" s="124">
        <f>BK132+BK200</f>
        <v>0</v>
      </c>
    </row>
    <row r="132" spans="2:65" s="11" customFormat="1" ht="25.95" customHeight="1">
      <c r="B132" s="125"/>
      <c r="D132" s="126" t="s">
        <v>76</v>
      </c>
      <c r="E132" s="127" t="s">
        <v>247</v>
      </c>
      <c r="F132" s="127" t="s">
        <v>248</v>
      </c>
      <c r="I132" s="128"/>
      <c r="J132" s="129">
        <f>BK132</f>
        <v>0</v>
      </c>
      <c r="L132" s="125"/>
      <c r="M132" s="130"/>
      <c r="P132" s="131">
        <f>P133+P158+P163+P166+P174+P177+P180+P198</f>
        <v>0</v>
      </c>
      <c r="R132" s="131">
        <f>R133+R158+R163+R166+R174+R177+R180+R198</f>
        <v>203.73710361999997</v>
      </c>
      <c r="T132" s="132">
        <f>T133+T158+T163+T166+T174+T177+T180+T198</f>
        <v>0</v>
      </c>
      <c r="AR132" s="126" t="s">
        <v>84</v>
      </c>
      <c r="AT132" s="133" t="s">
        <v>76</v>
      </c>
      <c r="AU132" s="133" t="s">
        <v>77</v>
      </c>
      <c r="AY132" s="126" t="s">
        <v>190</v>
      </c>
      <c r="BK132" s="134">
        <f>BK133+BK158+BK163+BK166+BK174+BK177+BK180+BK198</f>
        <v>0</v>
      </c>
    </row>
    <row r="133" spans="2:65" s="11" customFormat="1" ht="22.8" customHeight="1">
      <c r="B133" s="125"/>
      <c r="D133" s="126" t="s">
        <v>76</v>
      </c>
      <c r="E133" s="135" t="s">
        <v>84</v>
      </c>
      <c r="F133" s="135" t="s">
        <v>249</v>
      </c>
      <c r="I133" s="128"/>
      <c r="J133" s="136">
        <f>BK133</f>
        <v>0</v>
      </c>
      <c r="L133" s="125"/>
      <c r="M133" s="130"/>
      <c r="P133" s="131">
        <f>SUM(P134:P157)</f>
        <v>0</v>
      </c>
      <c r="R133" s="131">
        <f>SUM(R134:R157)</f>
        <v>125.2</v>
      </c>
      <c r="T133" s="132">
        <f>SUM(T134:T157)</f>
        <v>0</v>
      </c>
      <c r="AR133" s="126" t="s">
        <v>84</v>
      </c>
      <c r="AT133" s="133" t="s">
        <v>76</v>
      </c>
      <c r="AU133" s="133" t="s">
        <v>84</v>
      </c>
      <c r="AY133" s="126" t="s">
        <v>190</v>
      </c>
      <c r="BK133" s="134">
        <f>SUM(BK134:BK157)</f>
        <v>0</v>
      </c>
    </row>
    <row r="134" spans="2:65" s="1" customFormat="1" ht="24.15" customHeight="1">
      <c r="B134" s="32"/>
      <c r="C134" s="137" t="s">
        <v>84</v>
      </c>
      <c r="D134" s="137" t="s">
        <v>193</v>
      </c>
      <c r="E134" s="138" t="s">
        <v>250</v>
      </c>
      <c r="F134" s="139" t="s">
        <v>251</v>
      </c>
      <c r="G134" s="140" t="s">
        <v>252</v>
      </c>
      <c r="H134" s="141">
        <v>121.75</v>
      </c>
      <c r="I134" s="142"/>
      <c r="J134" s="143">
        <f>ROUND(I134*H134,2)</f>
        <v>0</v>
      </c>
      <c r="K134" s="144"/>
      <c r="L134" s="32"/>
      <c r="M134" s="145" t="s">
        <v>1</v>
      </c>
      <c r="N134" s="146" t="s">
        <v>42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149</v>
      </c>
      <c r="AT134" s="149" t="s">
        <v>193</v>
      </c>
      <c r="AU134" s="149" t="s">
        <v>86</v>
      </c>
      <c r="AY134" s="17" t="s">
        <v>190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84</v>
      </c>
      <c r="BK134" s="150">
        <f>ROUND(I134*H134,2)</f>
        <v>0</v>
      </c>
      <c r="BL134" s="17" t="s">
        <v>149</v>
      </c>
      <c r="BM134" s="149" t="s">
        <v>3111</v>
      </c>
    </row>
    <row r="135" spans="2:65" s="12" customFormat="1">
      <c r="B135" s="156"/>
      <c r="D135" s="157" t="s">
        <v>254</v>
      </c>
      <c r="E135" s="158" t="s">
        <v>1</v>
      </c>
      <c r="F135" s="159" t="s">
        <v>3112</v>
      </c>
      <c r="H135" s="160">
        <v>95</v>
      </c>
      <c r="I135" s="161"/>
      <c r="L135" s="156"/>
      <c r="M135" s="162"/>
      <c r="T135" s="163"/>
      <c r="AT135" s="158" t="s">
        <v>254</v>
      </c>
      <c r="AU135" s="158" t="s">
        <v>86</v>
      </c>
      <c r="AV135" s="12" t="s">
        <v>86</v>
      </c>
      <c r="AW135" s="12" t="s">
        <v>33</v>
      </c>
      <c r="AX135" s="12" t="s">
        <v>77</v>
      </c>
      <c r="AY135" s="158" t="s">
        <v>190</v>
      </c>
    </row>
    <row r="136" spans="2:65" s="12" customFormat="1">
      <c r="B136" s="156"/>
      <c r="D136" s="157" t="s">
        <v>254</v>
      </c>
      <c r="E136" s="158" t="s">
        <v>1</v>
      </c>
      <c r="F136" s="159" t="s">
        <v>3113</v>
      </c>
      <c r="H136" s="160">
        <v>20.75</v>
      </c>
      <c r="I136" s="161"/>
      <c r="L136" s="156"/>
      <c r="M136" s="162"/>
      <c r="T136" s="163"/>
      <c r="AT136" s="158" t="s">
        <v>254</v>
      </c>
      <c r="AU136" s="158" t="s">
        <v>86</v>
      </c>
      <c r="AV136" s="12" t="s">
        <v>86</v>
      </c>
      <c r="AW136" s="12" t="s">
        <v>33</v>
      </c>
      <c r="AX136" s="12" t="s">
        <v>77</v>
      </c>
      <c r="AY136" s="158" t="s">
        <v>190</v>
      </c>
    </row>
    <row r="137" spans="2:65" s="12" customFormat="1">
      <c r="B137" s="156"/>
      <c r="D137" s="157" t="s">
        <v>254</v>
      </c>
      <c r="E137" s="158" t="s">
        <v>1</v>
      </c>
      <c r="F137" s="159" t="s">
        <v>3114</v>
      </c>
      <c r="H137" s="160">
        <v>6</v>
      </c>
      <c r="I137" s="161"/>
      <c r="L137" s="156"/>
      <c r="M137" s="162"/>
      <c r="T137" s="163"/>
      <c r="AT137" s="158" t="s">
        <v>254</v>
      </c>
      <c r="AU137" s="158" t="s">
        <v>86</v>
      </c>
      <c r="AV137" s="12" t="s">
        <v>86</v>
      </c>
      <c r="AW137" s="12" t="s">
        <v>33</v>
      </c>
      <c r="AX137" s="12" t="s">
        <v>77</v>
      </c>
      <c r="AY137" s="158" t="s">
        <v>190</v>
      </c>
    </row>
    <row r="138" spans="2:65" s="15" customFormat="1">
      <c r="B138" s="177"/>
      <c r="D138" s="157" t="s">
        <v>254</v>
      </c>
      <c r="E138" s="178" t="s">
        <v>1</v>
      </c>
      <c r="F138" s="179" t="s">
        <v>274</v>
      </c>
      <c r="H138" s="180">
        <v>121.75</v>
      </c>
      <c r="I138" s="181"/>
      <c r="L138" s="177"/>
      <c r="M138" s="182"/>
      <c r="T138" s="183"/>
      <c r="AT138" s="178" t="s">
        <v>254</v>
      </c>
      <c r="AU138" s="178" t="s">
        <v>86</v>
      </c>
      <c r="AV138" s="15" t="s">
        <v>149</v>
      </c>
      <c r="AW138" s="15" t="s">
        <v>33</v>
      </c>
      <c r="AX138" s="15" t="s">
        <v>84</v>
      </c>
      <c r="AY138" s="178" t="s">
        <v>190</v>
      </c>
    </row>
    <row r="139" spans="2:65" s="1" customFormat="1" ht="24.15" customHeight="1">
      <c r="B139" s="32"/>
      <c r="C139" s="137" t="s">
        <v>86</v>
      </c>
      <c r="D139" s="137" t="s">
        <v>193</v>
      </c>
      <c r="E139" s="138" t="s">
        <v>3115</v>
      </c>
      <c r="F139" s="139" t="s">
        <v>3116</v>
      </c>
      <c r="G139" s="140" t="s">
        <v>258</v>
      </c>
      <c r="H139" s="141">
        <v>2.76</v>
      </c>
      <c r="I139" s="142"/>
      <c r="J139" s="143">
        <f>ROUND(I139*H139,2)</f>
        <v>0</v>
      </c>
      <c r="K139" s="144"/>
      <c r="L139" s="32"/>
      <c r="M139" s="145" t="s">
        <v>1</v>
      </c>
      <c r="N139" s="146" t="s">
        <v>42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149</v>
      </c>
      <c r="AT139" s="149" t="s">
        <v>193</v>
      </c>
      <c r="AU139" s="149" t="s">
        <v>86</v>
      </c>
      <c r="AY139" s="17" t="s">
        <v>190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84</v>
      </c>
      <c r="BK139" s="150">
        <f>ROUND(I139*H139,2)</f>
        <v>0</v>
      </c>
      <c r="BL139" s="17" t="s">
        <v>149</v>
      </c>
      <c r="BM139" s="149" t="s">
        <v>3117</v>
      </c>
    </row>
    <row r="140" spans="2:65" s="13" customFormat="1">
      <c r="B140" s="164"/>
      <c r="D140" s="157" t="s">
        <v>254</v>
      </c>
      <c r="E140" s="165" t="s">
        <v>1</v>
      </c>
      <c r="F140" s="166" t="s">
        <v>3118</v>
      </c>
      <c r="H140" s="165" t="s">
        <v>1</v>
      </c>
      <c r="I140" s="167"/>
      <c r="L140" s="164"/>
      <c r="M140" s="168"/>
      <c r="T140" s="169"/>
      <c r="AT140" s="165" t="s">
        <v>254</v>
      </c>
      <c r="AU140" s="165" t="s">
        <v>86</v>
      </c>
      <c r="AV140" s="13" t="s">
        <v>84</v>
      </c>
      <c r="AW140" s="13" t="s">
        <v>33</v>
      </c>
      <c r="AX140" s="13" t="s">
        <v>77</v>
      </c>
      <c r="AY140" s="165" t="s">
        <v>190</v>
      </c>
    </row>
    <row r="141" spans="2:65" s="12" customFormat="1">
      <c r="B141" s="156"/>
      <c r="D141" s="157" t="s">
        <v>254</v>
      </c>
      <c r="E141" s="158" t="s">
        <v>1</v>
      </c>
      <c r="F141" s="159" t="s">
        <v>3119</v>
      </c>
      <c r="H141" s="160">
        <v>0.88800000000000001</v>
      </c>
      <c r="I141" s="161"/>
      <c r="L141" s="156"/>
      <c r="M141" s="162"/>
      <c r="T141" s="163"/>
      <c r="AT141" s="158" t="s">
        <v>254</v>
      </c>
      <c r="AU141" s="158" t="s">
        <v>86</v>
      </c>
      <c r="AV141" s="12" t="s">
        <v>86</v>
      </c>
      <c r="AW141" s="12" t="s">
        <v>33</v>
      </c>
      <c r="AX141" s="12" t="s">
        <v>77</v>
      </c>
      <c r="AY141" s="158" t="s">
        <v>190</v>
      </c>
    </row>
    <row r="142" spans="2:65" s="12" customFormat="1">
      <c r="B142" s="156"/>
      <c r="D142" s="157" t="s">
        <v>254</v>
      </c>
      <c r="E142" s="158" t="s">
        <v>1</v>
      </c>
      <c r="F142" s="159" t="s">
        <v>3120</v>
      </c>
      <c r="H142" s="160">
        <v>1.8720000000000001</v>
      </c>
      <c r="I142" s="161"/>
      <c r="L142" s="156"/>
      <c r="M142" s="162"/>
      <c r="T142" s="163"/>
      <c r="AT142" s="158" t="s">
        <v>254</v>
      </c>
      <c r="AU142" s="158" t="s">
        <v>86</v>
      </c>
      <c r="AV142" s="12" t="s">
        <v>86</v>
      </c>
      <c r="AW142" s="12" t="s">
        <v>33</v>
      </c>
      <c r="AX142" s="12" t="s">
        <v>77</v>
      </c>
      <c r="AY142" s="158" t="s">
        <v>190</v>
      </c>
    </row>
    <row r="143" spans="2:65" s="15" customFormat="1">
      <c r="B143" s="177"/>
      <c r="D143" s="157" t="s">
        <v>254</v>
      </c>
      <c r="E143" s="178" t="s">
        <v>1</v>
      </c>
      <c r="F143" s="179" t="s">
        <v>274</v>
      </c>
      <c r="H143" s="180">
        <v>2.7600000000000002</v>
      </c>
      <c r="I143" s="181"/>
      <c r="L143" s="177"/>
      <c r="M143" s="182"/>
      <c r="T143" s="183"/>
      <c r="AT143" s="178" t="s">
        <v>254</v>
      </c>
      <c r="AU143" s="178" t="s">
        <v>86</v>
      </c>
      <c r="AV143" s="15" t="s">
        <v>149</v>
      </c>
      <c r="AW143" s="15" t="s">
        <v>33</v>
      </c>
      <c r="AX143" s="15" t="s">
        <v>84</v>
      </c>
      <c r="AY143" s="178" t="s">
        <v>190</v>
      </c>
    </row>
    <row r="144" spans="2:65" s="1" customFormat="1" ht="24.15" customHeight="1">
      <c r="B144" s="32"/>
      <c r="C144" s="137" t="s">
        <v>104</v>
      </c>
      <c r="D144" s="137" t="s">
        <v>193</v>
      </c>
      <c r="E144" s="138" t="s">
        <v>275</v>
      </c>
      <c r="F144" s="139" t="s">
        <v>276</v>
      </c>
      <c r="G144" s="140" t="s">
        <v>258</v>
      </c>
      <c r="H144" s="141">
        <v>1.5</v>
      </c>
      <c r="I144" s="142"/>
      <c r="J144" s="143">
        <f>ROUND(I144*H144,2)</f>
        <v>0</v>
      </c>
      <c r="K144" s="144"/>
      <c r="L144" s="32"/>
      <c r="M144" s="145" t="s">
        <v>1</v>
      </c>
      <c r="N144" s="146" t="s">
        <v>42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149</v>
      </c>
      <c r="AT144" s="149" t="s">
        <v>193</v>
      </c>
      <c r="AU144" s="149" t="s">
        <v>86</v>
      </c>
      <c r="AY144" s="17" t="s">
        <v>190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84</v>
      </c>
      <c r="BK144" s="150">
        <f>ROUND(I144*H144,2)</f>
        <v>0</v>
      </c>
      <c r="BL144" s="17" t="s">
        <v>149</v>
      </c>
      <c r="BM144" s="149" t="s">
        <v>3121</v>
      </c>
    </row>
    <row r="145" spans="2:65" s="12" customFormat="1">
      <c r="B145" s="156"/>
      <c r="D145" s="157" t="s">
        <v>254</v>
      </c>
      <c r="E145" s="158" t="s">
        <v>1</v>
      </c>
      <c r="F145" s="159" t="s">
        <v>3122</v>
      </c>
      <c r="H145" s="160">
        <v>1.5</v>
      </c>
      <c r="I145" s="161"/>
      <c r="L145" s="156"/>
      <c r="M145" s="162"/>
      <c r="T145" s="163"/>
      <c r="AT145" s="158" t="s">
        <v>254</v>
      </c>
      <c r="AU145" s="158" t="s">
        <v>86</v>
      </c>
      <c r="AV145" s="12" t="s">
        <v>86</v>
      </c>
      <c r="AW145" s="12" t="s">
        <v>33</v>
      </c>
      <c r="AX145" s="12" t="s">
        <v>84</v>
      </c>
      <c r="AY145" s="158" t="s">
        <v>190</v>
      </c>
    </row>
    <row r="146" spans="2:65" s="1" customFormat="1" ht="24.15" customHeight="1">
      <c r="B146" s="32"/>
      <c r="C146" s="137" t="s">
        <v>149</v>
      </c>
      <c r="D146" s="137" t="s">
        <v>193</v>
      </c>
      <c r="E146" s="138" t="s">
        <v>3123</v>
      </c>
      <c r="F146" s="139" t="s">
        <v>3124</v>
      </c>
      <c r="G146" s="140" t="s">
        <v>258</v>
      </c>
      <c r="H146" s="141">
        <v>62.6</v>
      </c>
      <c r="I146" s="142"/>
      <c r="J146" s="143">
        <f>ROUND(I146*H146,2)</f>
        <v>0</v>
      </c>
      <c r="K146" s="144"/>
      <c r="L146" s="32"/>
      <c r="M146" s="145" t="s">
        <v>1</v>
      </c>
      <c r="N146" s="146" t="s">
        <v>42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149</v>
      </c>
      <c r="AT146" s="149" t="s">
        <v>193</v>
      </c>
      <c r="AU146" s="149" t="s">
        <v>86</v>
      </c>
      <c r="AY146" s="17" t="s">
        <v>190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84</v>
      </c>
      <c r="BK146" s="150">
        <f>ROUND(I146*H146,2)</f>
        <v>0</v>
      </c>
      <c r="BL146" s="17" t="s">
        <v>149</v>
      </c>
      <c r="BM146" s="149" t="s">
        <v>3125</v>
      </c>
    </row>
    <row r="147" spans="2:65" s="12" customFormat="1">
      <c r="B147" s="156"/>
      <c r="D147" s="157" t="s">
        <v>254</v>
      </c>
      <c r="E147" s="158" t="s">
        <v>1</v>
      </c>
      <c r="F147" s="159" t="s">
        <v>3126</v>
      </c>
      <c r="H147" s="160">
        <v>40</v>
      </c>
      <c r="I147" s="161"/>
      <c r="L147" s="156"/>
      <c r="M147" s="162"/>
      <c r="T147" s="163"/>
      <c r="AT147" s="158" t="s">
        <v>254</v>
      </c>
      <c r="AU147" s="158" t="s">
        <v>86</v>
      </c>
      <c r="AV147" s="12" t="s">
        <v>86</v>
      </c>
      <c r="AW147" s="12" t="s">
        <v>33</v>
      </c>
      <c r="AX147" s="12" t="s">
        <v>77</v>
      </c>
      <c r="AY147" s="158" t="s">
        <v>190</v>
      </c>
    </row>
    <row r="148" spans="2:65" s="12" customFormat="1">
      <c r="B148" s="156"/>
      <c r="D148" s="157" t="s">
        <v>254</v>
      </c>
      <c r="E148" s="158" t="s">
        <v>1</v>
      </c>
      <c r="F148" s="159" t="s">
        <v>3127</v>
      </c>
      <c r="H148" s="160">
        <v>10.199999999999999</v>
      </c>
      <c r="I148" s="161"/>
      <c r="L148" s="156"/>
      <c r="M148" s="162"/>
      <c r="T148" s="163"/>
      <c r="AT148" s="158" t="s">
        <v>254</v>
      </c>
      <c r="AU148" s="158" t="s">
        <v>86</v>
      </c>
      <c r="AV148" s="12" t="s">
        <v>86</v>
      </c>
      <c r="AW148" s="12" t="s">
        <v>33</v>
      </c>
      <c r="AX148" s="12" t="s">
        <v>77</v>
      </c>
      <c r="AY148" s="158" t="s">
        <v>190</v>
      </c>
    </row>
    <row r="149" spans="2:65" s="12" customFormat="1">
      <c r="B149" s="156"/>
      <c r="D149" s="157" t="s">
        <v>254</v>
      </c>
      <c r="E149" s="158" t="s">
        <v>1</v>
      </c>
      <c r="F149" s="159" t="s">
        <v>3128</v>
      </c>
      <c r="H149" s="160">
        <v>12.4</v>
      </c>
      <c r="I149" s="161"/>
      <c r="L149" s="156"/>
      <c r="M149" s="162"/>
      <c r="T149" s="163"/>
      <c r="AT149" s="158" t="s">
        <v>254</v>
      </c>
      <c r="AU149" s="158" t="s">
        <v>86</v>
      </c>
      <c r="AV149" s="12" t="s">
        <v>86</v>
      </c>
      <c r="AW149" s="12" t="s">
        <v>33</v>
      </c>
      <c r="AX149" s="12" t="s">
        <v>77</v>
      </c>
      <c r="AY149" s="158" t="s">
        <v>190</v>
      </c>
    </row>
    <row r="150" spans="2:65" s="15" customFormat="1">
      <c r="B150" s="177"/>
      <c r="D150" s="157" t="s">
        <v>254</v>
      </c>
      <c r="E150" s="178" t="s">
        <v>1</v>
      </c>
      <c r="F150" s="179" t="s">
        <v>274</v>
      </c>
      <c r="H150" s="180">
        <v>62.6</v>
      </c>
      <c r="I150" s="181"/>
      <c r="L150" s="177"/>
      <c r="M150" s="182"/>
      <c r="T150" s="183"/>
      <c r="AT150" s="178" t="s">
        <v>254</v>
      </c>
      <c r="AU150" s="178" t="s">
        <v>86</v>
      </c>
      <c r="AV150" s="15" t="s">
        <v>149</v>
      </c>
      <c r="AW150" s="15" t="s">
        <v>33</v>
      </c>
      <c r="AX150" s="15" t="s">
        <v>84</v>
      </c>
      <c r="AY150" s="178" t="s">
        <v>190</v>
      </c>
    </row>
    <row r="151" spans="2:65" s="1" customFormat="1" ht="16.5" customHeight="1">
      <c r="B151" s="32"/>
      <c r="C151" s="184" t="s">
        <v>161</v>
      </c>
      <c r="D151" s="184" t="s">
        <v>299</v>
      </c>
      <c r="E151" s="185" t="s">
        <v>300</v>
      </c>
      <c r="F151" s="186" t="s">
        <v>301</v>
      </c>
      <c r="G151" s="187" t="s">
        <v>296</v>
      </c>
      <c r="H151" s="188">
        <v>125.2</v>
      </c>
      <c r="I151" s="189"/>
      <c r="J151" s="190">
        <f>ROUND(I151*H151,2)</f>
        <v>0</v>
      </c>
      <c r="K151" s="191"/>
      <c r="L151" s="192"/>
      <c r="M151" s="193" t="s">
        <v>1</v>
      </c>
      <c r="N151" s="194" t="s">
        <v>42</v>
      </c>
      <c r="P151" s="147">
        <f>O151*H151</f>
        <v>0</v>
      </c>
      <c r="Q151" s="147">
        <v>1</v>
      </c>
      <c r="R151" s="147">
        <f>Q151*H151</f>
        <v>125.2</v>
      </c>
      <c r="S151" s="147">
        <v>0</v>
      </c>
      <c r="T151" s="148">
        <f>S151*H151</f>
        <v>0</v>
      </c>
      <c r="AR151" s="149" t="s">
        <v>211</v>
      </c>
      <c r="AT151" s="149" t="s">
        <v>299</v>
      </c>
      <c r="AU151" s="149" t="s">
        <v>86</v>
      </c>
      <c r="AY151" s="17" t="s">
        <v>190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84</v>
      </c>
      <c r="BK151" s="150">
        <f>ROUND(I151*H151,2)</f>
        <v>0</v>
      </c>
      <c r="BL151" s="17" t="s">
        <v>149</v>
      </c>
      <c r="BM151" s="149" t="s">
        <v>3129</v>
      </c>
    </row>
    <row r="152" spans="2:65" s="1" customFormat="1" ht="24.15" customHeight="1">
      <c r="B152" s="32"/>
      <c r="C152" s="137" t="s">
        <v>199</v>
      </c>
      <c r="D152" s="137" t="s">
        <v>193</v>
      </c>
      <c r="E152" s="138" t="s">
        <v>3093</v>
      </c>
      <c r="F152" s="139" t="s">
        <v>3094</v>
      </c>
      <c r="G152" s="140" t="s">
        <v>252</v>
      </c>
      <c r="H152" s="141">
        <v>206.65</v>
      </c>
      <c r="I152" s="142"/>
      <c r="J152" s="143">
        <f>ROUND(I152*H152,2)</f>
        <v>0</v>
      </c>
      <c r="K152" s="144"/>
      <c r="L152" s="32"/>
      <c r="M152" s="145" t="s">
        <v>1</v>
      </c>
      <c r="N152" s="146" t="s">
        <v>42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149</v>
      </c>
      <c r="AT152" s="149" t="s">
        <v>193</v>
      </c>
      <c r="AU152" s="149" t="s">
        <v>86</v>
      </c>
      <c r="AY152" s="17" t="s">
        <v>190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84</v>
      </c>
      <c r="BK152" s="150">
        <f>ROUND(I152*H152,2)</f>
        <v>0</v>
      </c>
      <c r="BL152" s="17" t="s">
        <v>149</v>
      </c>
      <c r="BM152" s="149" t="s">
        <v>3130</v>
      </c>
    </row>
    <row r="153" spans="2:65" s="12" customFormat="1">
      <c r="B153" s="156"/>
      <c r="D153" s="157" t="s">
        <v>254</v>
      </c>
      <c r="E153" s="158" t="s">
        <v>1</v>
      </c>
      <c r="F153" s="159" t="s">
        <v>3131</v>
      </c>
      <c r="H153" s="160">
        <v>174.05</v>
      </c>
      <c r="I153" s="161"/>
      <c r="L153" s="156"/>
      <c r="M153" s="162"/>
      <c r="T153" s="163"/>
      <c r="AT153" s="158" t="s">
        <v>254</v>
      </c>
      <c r="AU153" s="158" t="s">
        <v>86</v>
      </c>
      <c r="AV153" s="12" t="s">
        <v>86</v>
      </c>
      <c r="AW153" s="12" t="s">
        <v>33</v>
      </c>
      <c r="AX153" s="12" t="s">
        <v>77</v>
      </c>
      <c r="AY153" s="158" t="s">
        <v>190</v>
      </c>
    </row>
    <row r="154" spans="2:65" s="12" customFormat="1">
      <c r="B154" s="156"/>
      <c r="D154" s="157" t="s">
        <v>254</v>
      </c>
      <c r="E154" s="158" t="s">
        <v>1</v>
      </c>
      <c r="F154" s="159" t="s">
        <v>3113</v>
      </c>
      <c r="H154" s="160">
        <v>20.75</v>
      </c>
      <c r="I154" s="161"/>
      <c r="L154" s="156"/>
      <c r="M154" s="162"/>
      <c r="T154" s="163"/>
      <c r="AT154" s="158" t="s">
        <v>254</v>
      </c>
      <c r="AU154" s="158" t="s">
        <v>86</v>
      </c>
      <c r="AV154" s="12" t="s">
        <v>86</v>
      </c>
      <c r="AW154" s="12" t="s">
        <v>33</v>
      </c>
      <c r="AX154" s="12" t="s">
        <v>77</v>
      </c>
      <c r="AY154" s="158" t="s">
        <v>190</v>
      </c>
    </row>
    <row r="155" spans="2:65" s="12" customFormat="1">
      <c r="B155" s="156"/>
      <c r="D155" s="157" t="s">
        <v>254</v>
      </c>
      <c r="E155" s="158" t="s">
        <v>1</v>
      </c>
      <c r="F155" s="159" t="s">
        <v>3114</v>
      </c>
      <c r="H155" s="160">
        <v>6</v>
      </c>
      <c r="I155" s="161"/>
      <c r="L155" s="156"/>
      <c r="M155" s="162"/>
      <c r="T155" s="163"/>
      <c r="AT155" s="158" t="s">
        <v>254</v>
      </c>
      <c r="AU155" s="158" t="s">
        <v>86</v>
      </c>
      <c r="AV155" s="12" t="s">
        <v>86</v>
      </c>
      <c r="AW155" s="12" t="s">
        <v>33</v>
      </c>
      <c r="AX155" s="12" t="s">
        <v>77</v>
      </c>
      <c r="AY155" s="158" t="s">
        <v>190</v>
      </c>
    </row>
    <row r="156" spans="2:65" s="12" customFormat="1">
      <c r="B156" s="156"/>
      <c r="D156" s="157" t="s">
        <v>254</v>
      </c>
      <c r="E156" s="158" t="s">
        <v>1</v>
      </c>
      <c r="F156" s="159" t="s">
        <v>3132</v>
      </c>
      <c r="H156" s="160">
        <v>5.85</v>
      </c>
      <c r="I156" s="161"/>
      <c r="L156" s="156"/>
      <c r="M156" s="162"/>
      <c r="T156" s="163"/>
      <c r="AT156" s="158" t="s">
        <v>254</v>
      </c>
      <c r="AU156" s="158" t="s">
        <v>86</v>
      </c>
      <c r="AV156" s="12" t="s">
        <v>86</v>
      </c>
      <c r="AW156" s="12" t="s">
        <v>33</v>
      </c>
      <c r="AX156" s="12" t="s">
        <v>77</v>
      </c>
      <c r="AY156" s="158" t="s">
        <v>190</v>
      </c>
    </row>
    <row r="157" spans="2:65" s="15" customFormat="1">
      <c r="B157" s="177"/>
      <c r="D157" s="157" t="s">
        <v>254</v>
      </c>
      <c r="E157" s="178" t="s">
        <v>1</v>
      </c>
      <c r="F157" s="179" t="s">
        <v>274</v>
      </c>
      <c r="H157" s="180">
        <v>206.65</v>
      </c>
      <c r="I157" s="181"/>
      <c r="L157" s="177"/>
      <c r="M157" s="182"/>
      <c r="T157" s="183"/>
      <c r="AT157" s="178" t="s">
        <v>254</v>
      </c>
      <c r="AU157" s="178" t="s">
        <v>86</v>
      </c>
      <c r="AV157" s="15" t="s">
        <v>149</v>
      </c>
      <c r="AW157" s="15" t="s">
        <v>33</v>
      </c>
      <c r="AX157" s="15" t="s">
        <v>84</v>
      </c>
      <c r="AY157" s="178" t="s">
        <v>190</v>
      </c>
    </row>
    <row r="158" spans="2:65" s="11" customFormat="1" ht="22.8" customHeight="1">
      <c r="B158" s="125"/>
      <c r="D158" s="126" t="s">
        <v>76</v>
      </c>
      <c r="E158" s="135" t="s">
        <v>104</v>
      </c>
      <c r="F158" s="135" t="s">
        <v>411</v>
      </c>
      <c r="I158" s="128"/>
      <c r="J158" s="136">
        <f>BK158</f>
        <v>0</v>
      </c>
      <c r="L158" s="125"/>
      <c r="M158" s="130"/>
      <c r="P158" s="131">
        <f>SUM(P159:P162)</f>
        <v>0</v>
      </c>
      <c r="R158" s="131">
        <f>SUM(R159:R162)</f>
        <v>6.2010300000000003</v>
      </c>
      <c r="T158" s="132">
        <f>SUM(T159:T162)</f>
        <v>0</v>
      </c>
      <c r="AR158" s="126" t="s">
        <v>84</v>
      </c>
      <c r="AT158" s="133" t="s">
        <v>76</v>
      </c>
      <c r="AU158" s="133" t="s">
        <v>84</v>
      </c>
      <c r="AY158" s="126" t="s">
        <v>190</v>
      </c>
      <c r="BK158" s="134">
        <f>SUM(BK159:BK162)</f>
        <v>0</v>
      </c>
    </row>
    <row r="159" spans="2:65" s="1" customFormat="1" ht="24.15" customHeight="1">
      <c r="B159" s="32"/>
      <c r="C159" s="137" t="s">
        <v>204</v>
      </c>
      <c r="D159" s="137" t="s">
        <v>193</v>
      </c>
      <c r="E159" s="138" t="s">
        <v>3133</v>
      </c>
      <c r="F159" s="139" t="s">
        <v>3134</v>
      </c>
      <c r="G159" s="140" t="s">
        <v>396</v>
      </c>
      <c r="H159" s="141">
        <v>11.5</v>
      </c>
      <c r="I159" s="142"/>
      <c r="J159" s="143">
        <f>ROUND(I159*H159,2)</f>
        <v>0</v>
      </c>
      <c r="K159" s="144"/>
      <c r="L159" s="32"/>
      <c r="M159" s="145" t="s">
        <v>1</v>
      </c>
      <c r="N159" s="146" t="s">
        <v>42</v>
      </c>
      <c r="P159" s="147">
        <f>O159*H159</f>
        <v>0</v>
      </c>
      <c r="Q159" s="147">
        <v>0.24127000000000001</v>
      </c>
      <c r="R159" s="147">
        <f>Q159*H159</f>
        <v>2.7746050000000002</v>
      </c>
      <c r="S159" s="147">
        <v>0</v>
      </c>
      <c r="T159" s="148">
        <f>S159*H159</f>
        <v>0</v>
      </c>
      <c r="AR159" s="149" t="s">
        <v>149</v>
      </c>
      <c r="AT159" s="149" t="s">
        <v>193</v>
      </c>
      <c r="AU159" s="149" t="s">
        <v>86</v>
      </c>
      <c r="AY159" s="17" t="s">
        <v>190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84</v>
      </c>
      <c r="BK159" s="150">
        <f>ROUND(I159*H159,2)</f>
        <v>0</v>
      </c>
      <c r="BL159" s="17" t="s">
        <v>149</v>
      </c>
      <c r="BM159" s="149" t="s">
        <v>3135</v>
      </c>
    </row>
    <row r="160" spans="2:65" s="12" customFormat="1">
      <c r="B160" s="156"/>
      <c r="D160" s="157" t="s">
        <v>254</v>
      </c>
      <c r="E160" s="158" t="s">
        <v>1</v>
      </c>
      <c r="F160" s="159" t="s">
        <v>3136</v>
      </c>
      <c r="H160" s="160">
        <v>11.5</v>
      </c>
      <c r="I160" s="161"/>
      <c r="L160" s="156"/>
      <c r="M160" s="162"/>
      <c r="T160" s="163"/>
      <c r="AT160" s="158" t="s">
        <v>254</v>
      </c>
      <c r="AU160" s="158" t="s">
        <v>86</v>
      </c>
      <c r="AV160" s="12" t="s">
        <v>86</v>
      </c>
      <c r="AW160" s="12" t="s">
        <v>33</v>
      </c>
      <c r="AX160" s="12" t="s">
        <v>84</v>
      </c>
      <c r="AY160" s="158" t="s">
        <v>190</v>
      </c>
    </row>
    <row r="161" spans="2:65" s="1" customFormat="1" ht="16.5" customHeight="1">
      <c r="B161" s="32"/>
      <c r="C161" s="184" t="s">
        <v>211</v>
      </c>
      <c r="D161" s="184" t="s">
        <v>299</v>
      </c>
      <c r="E161" s="185" t="s">
        <v>3137</v>
      </c>
      <c r="F161" s="186" t="s">
        <v>3138</v>
      </c>
      <c r="G161" s="187" t="s">
        <v>391</v>
      </c>
      <c r="H161" s="188">
        <v>67.849999999999994</v>
      </c>
      <c r="I161" s="189"/>
      <c r="J161" s="190">
        <f>ROUND(I161*H161,2)</f>
        <v>0</v>
      </c>
      <c r="K161" s="191"/>
      <c r="L161" s="192"/>
      <c r="M161" s="193" t="s">
        <v>1</v>
      </c>
      <c r="N161" s="194" t="s">
        <v>42</v>
      </c>
      <c r="P161" s="147">
        <f>O161*H161</f>
        <v>0</v>
      </c>
      <c r="Q161" s="147">
        <v>5.0500000000000003E-2</v>
      </c>
      <c r="R161" s="147">
        <f>Q161*H161</f>
        <v>3.4264250000000001</v>
      </c>
      <c r="S161" s="147">
        <v>0</v>
      </c>
      <c r="T161" s="148">
        <f>S161*H161</f>
        <v>0</v>
      </c>
      <c r="AR161" s="149" t="s">
        <v>211</v>
      </c>
      <c r="AT161" s="149" t="s">
        <v>299</v>
      </c>
      <c r="AU161" s="149" t="s">
        <v>86</v>
      </c>
      <c r="AY161" s="17" t="s">
        <v>190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84</v>
      </c>
      <c r="BK161" s="150">
        <f>ROUND(I161*H161,2)</f>
        <v>0</v>
      </c>
      <c r="BL161" s="17" t="s">
        <v>149</v>
      </c>
      <c r="BM161" s="149" t="s">
        <v>3139</v>
      </c>
    </row>
    <row r="162" spans="2:65" s="12" customFormat="1">
      <c r="B162" s="156"/>
      <c r="D162" s="157" t="s">
        <v>254</v>
      </c>
      <c r="F162" s="159" t="s">
        <v>3140</v>
      </c>
      <c r="H162" s="160">
        <v>67.849999999999994</v>
      </c>
      <c r="I162" s="161"/>
      <c r="L162" s="156"/>
      <c r="M162" s="162"/>
      <c r="T162" s="163"/>
      <c r="AT162" s="158" t="s">
        <v>254</v>
      </c>
      <c r="AU162" s="158" t="s">
        <v>86</v>
      </c>
      <c r="AV162" s="12" t="s">
        <v>86</v>
      </c>
      <c r="AW162" s="12" t="s">
        <v>4</v>
      </c>
      <c r="AX162" s="12" t="s">
        <v>84</v>
      </c>
      <c r="AY162" s="158" t="s">
        <v>190</v>
      </c>
    </row>
    <row r="163" spans="2:65" s="11" customFormat="1" ht="22.8" customHeight="1">
      <c r="B163" s="125"/>
      <c r="D163" s="126" t="s">
        <v>76</v>
      </c>
      <c r="E163" s="135" t="s">
        <v>149</v>
      </c>
      <c r="F163" s="135" t="s">
        <v>436</v>
      </c>
      <c r="I163" s="128"/>
      <c r="J163" s="136">
        <f>BK163</f>
        <v>0</v>
      </c>
      <c r="L163" s="125"/>
      <c r="M163" s="130"/>
      <c r="P163" s="131">
        <f>SUM(P164:P165)</f>
        <v>0</v>
      </c>
      <c r="R163" s="131">
        <f>SUM(R164:R165)</f>
        <v>0</v>
      </c>
      <c r="T163" s="132">
        <f>SUM(T164:T165)</f>
        <v>0</v>
      </c>
      <c r="AR163" s="126" t="s">
        <v>84</v>
      </c>
      <c r="AT163" s="133" t="s">
        <v>76</v>
      </c>
      <c r="AU163" s="133" t="s">
        <v>84</v>
      </c>
      <c r="AY163" s="126" t="s">
        <v>190</v>
      </c>
      <c r="BK163" s="134">
        <f>SUM(BK164:BK165)</f>
        <v>0</v>
      </c>
    </row>
    <row r="164" spans="2:65" s="1" customFormat="1" ht="24.15" customHeight="1">
      <c r="B164" s="32"/>
      <c r="C164" s="137" t="s">
        <v>227</v>
      </c>
      <c r="D164" s="137" t="s">
        <v>193</v>
      </c>
      <c r="E164" s="138" t="s">
        <v>443</v>
      </c>
      <c r="F164" s="139" t="s">
        <v>444</v>
      </c>
      <c r="G164" s="140" t="s">
        <v>258</v>
      </c>
      <c r="H164" s="141">
        <v>0.5</v>
      </c>
      <c r="I164" s="142"/>
      <c r="J164" s="143">
        <f>ROUND(I164*H164,2)</f>
        <v>0</v>
      </c>
      <c r="K164" s="144"/>
      <c r="L164" s="32"/>
      <c r="M164" s="145" t="s">
        <v>1</v>
      </c>
      <c r="N164" s="146" t="s">
        <v>42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149</v>
      </c>
      <c r="AT164" s="149" t="s">
        <v>193</v>
      </c>
      <c r="AU164" s="149" t="s">
        <v>86</v>
      </c>
      <c r="AY164" s="17" t="s">
        <v>190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84</v>
      </c>
      <c r="BK164" s="150">
        <f>ROUND(I164*H164,2)</f>
        <v>0</v>
      </c>
      <c r="BL164" s="17" t="s">
        <v>149</v>
      </c>
      <c r="BM164" s="149" t="s">
        <v>3141</v>
      </c>
    </row>
    <row r="165" spans="2:65" s="12" customFormat="1">
      <c r="B165" s="156"/>
      <c r="D165" s="157" t="s">
        <v>254</v>
      </c>
      <c r="E165" s="158" t="s">
        <v>1</v>
      </c>
      <c r="F165" s="159" t="s">
        <v>3142</v>
      </c>
      <c r="H165" s="160">
        <v>0.5</v>
      </c>
      <c r="I165" s="161"/>
      <c r="L165" s="156"/>
      <c r="M165" s="162"/>
      <c r="T165" s="163"/>
      <c r="AT165" s="158" t="s">
        <v>254</v>
      </c>
      <c r="AU165" s="158" t="s">
        <v>86</v>
      </c>
      <c r="AV165" s="12" t="s">
        <v>86</v>
      </c>
      <c r="AW165" s="12" t="s">
        <v>33</v>
      </c>
      <c r="AX165" s="12" t="s">
        <v>84</v>
      </c>
      <c r="AY165" s="158" t="s">
        <v>190</v>
      </c>
    </row>
    <row r="166" spans="2:65" s="11" customFormat="1" ht="22.8" customHeight="1">
      <c r="B166" s="125"/>
      <c r="D166" s="126" t="s">
        <v>76</v>
      </c>
      <c r="E166" s="135" t="s">
        <v>161</v>
      </c>
      <c r="F166" s="135" t="s">
        <v>3101</v>
      </c>
      <c r="I166" s="128"/>
      <c r="J166" s="136">
        <f>BK166</f>
        <v>0</v>
      </c>
      <c r="L166" s="125"/>
      <c r="M166" s="130"/>
      <c r="P166" s="131">
        <f>SUM(P167:P173)</f>
        <v>0</v>
      </c>
      <c r="R166" s="131">
        <f>SUM(R167:R173)</f>
        <v>35.722343999999993</v>
      </c>
      <c r="T166" s="132">
        <f>SUM(T167:T173)</f>
        <v>0</v>
      </c>
      <c r="AR166" s="126" t="s">
        <v>84</v>
      </c>
      <c r="AT166" s="133" t="s">
        <v>76</v>
      </c>
      <c r="AU166" s="133" t="s">
        <v>84</v>
      </c>
      <c r="AY166" s="126" t="s">
        <v>190</v>
      </c>
      <c r="BK166" s="134">
        <f>SUM(BK167:BK173)</f>
        <v>0</v>
      </c>
    </row>
    <row r="167" spans="2:65" s="1" customFormat="1" ht="24.15" customHeight="1">
      <c r="B167" s="32"/>
      <c r="C167" s="137" t="s">
        <v>303</v>
      </c>
      <c r="D167" s="137" t="s">
        <v>193</v>
      </c>
      <c r="E167" s="138" t="s">
        <v>3143</v>
      </c>
      <c r="F167" s="139" t="s">
        <v>3144</v>
      </c>
      <c r="G167" s="140" t="s">
        <v>252</v>
      </c>
      <c r="H167" s="141">
        <v>174.05</v>
      </c>
      <c r="I167" s="142"/>
      <c r="J167" s="143">
        <f>ROUND(I167*H167,2)</f>
        <v>0</v>
      </c>
      <c r="K167" s="144"/>
      <c r="L167" s="32"/>
      <c r="M167" s="145" t="s">
        <v>1</v>
      </c>
      <c r="N167" s="146" t="s">
        <v>42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149</v>
      </c>
      <c r="AT167" s="149" t="s">
        <v>193</v>
      </c>
      <c r="AU167" s="149" t="s">
        <v>86</v>
      </c>
      <c r="AY167" s="17" t="s">
        <v>190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84</v>
      </c>
      <c r="BK167" s="150">
        <f>ROUND(I167*H167,2)</f>
        <v>0</v>
      </c>
      <c r="BL167" s="17" t="s">
        <v>149</v>
      </c>
      <c r="BM167" s="149" t="s">
        <v>3145</v>
      </c>
    </row>
    <row r="168" spans="2:65" s="1" customFormat="1" ht="24.15" customHeight="1">
      <c r="B168" s="32"/>
      <c r="C168" s="137" t="s">
        <v>308</v>
      </c>
      <c r="D168" s="137" t="s">
        <v>193</v>
      </c>
      <c r="E168" s="138" t="s">
        <v>3146</v>
      </c>
      <c r="F168" s="139" t="s">
        <v>3147</v>
      </c>
      <c r="G168" s="140" t="s">
        <v>252</v>
      </c>
      <c r="H168" s="141">
        <v>174.05</v>
      </c>
      <c r="I168" s="142"/>
      <c r="J168" s="143">
        <f>ROUND(I168*H168,2)</f>
        <v>0</v>
      </c>
      <c r="K168" s="144"/>
      <c r="L168" s="32"/>
      <c r="M168" s="145" t="s">
        <v>1</v>
      </c>
      <c r="N168" s="146" t="s">
        <v>42</v>
      </c>
      <c r="P168" s="147">
        <f>O168*H168</f>
        <v>0</v>
      </c>
      <c r="Q168" s="147">
        <v>8.9219999999999994E-2</v>
      </c>
      <c r="R168" s="147">
        <f>Q168*H168</f>
        <v>15.528741</v>
      </c>
      <c r="S168" s="147">
        <v>0</v>
      </c>
      <c r="T168" s="148">
        <f>S168*H168</f>
        <v>0</v>
      </c>
      <c r="AR168" s="149" t="s">
        <v>149</v>
      </c>
      <c r="AT168" s="149" t="s">
        <v>193</v>
      </c>
      <c r="AU168" s="149" t="s">
        <v>86</v>
      </c>
      <c r="AY168" s="17" t="s">
        <v>190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84</v>
      </c>
      <c r="BK168" s="150">
        <f>ROUND(I168*H168,2)</f>
        <v>0</v>
      </c>
      <c r="BL168" s="17" t="s">
        <v>149</v>
      </c>
      <c r="BM168" s="149" t="s">
        <v>3148</v>
      </c>
    </row>
    <row r="169" spans="2:65" s="1" customFormat="1" ht="16.5" customHeight="1">
      <c r="B169" s="32"/>
      <c r="C169" s="184" t="s">
        <v>315</v>
      </c>
      <c r="D169" s="184" t="s">
        <v>299</v>
      </c>
      <c r="E169" s="185" t="s">
        <v>3149</v>
      </c>
      <c r="F169" s="186" t="s">
        <v>3150</v>
      </c>
      <c r="G169" s="187" t="s">
        <v>252</v>
      </c>
      <c r="H169" s="188">
        <v>177.53100000000001</v>
      </c>
      <c r="I169" s="189"/>
      <c r="J169" s="190">
        <f>ROUND(I169*H169,2)</f>
        <v>0</v>
      </c>
      <c r="K169" s="191"/>
      <c r="L169" s="192"/>
      <c r="M169" s="193" t="s">
        <v>1</v>
      </c>
      <c r="N169" s="194" t="s">
        <v>42</v>
      </c>
      <c r="P169" s="147">
        <f>O169*H169</f>
        <v>0</v>
      </c>
      <c r="Q169" s="147">
        <v>0.113</v>
      </c>
      <c r="R169" s="147">
        <f>Q169*H169</f>
        <v>20.061002999999999</v>
      </c>
      <c r="S169" s="147">
        <v>0</v>
      </c>
      <c r="T169" s="148">
        <f>S169*H169</f>
        <v>0</v>
      </c>
      <c r="AR169" s="149" t="s">
        <v>211</v>
      </c>
      <c r="AT169" s="149" t="s">
        <v>299</v>
      </c>
      <c r="AU169" s="149" t="s">
        <v>86</v>
      </c>
      <c r="AY169" s="17" t="s">
        <v>190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84</v>
      </c>
      <c r="BK169" s="150">
        <f>ROUND(I169*H169,2)</f>
        <v>0</v>
      </c>
      <c r="BL169" s="17" t="s">
        <v>149</v>
      </c>
      <c r="BM169" s="149" t="s">
        <v>3151</v>
      </c>
    </row>
    <row r="170" spans="2:65" s="12" customFormat="1">
      <c r="B170" s="156"/>
      <c r="D170" s="157" t="s">
        <v>254</v>
      </c>
      <c r="F170" s="159" t="s">
        <v>3152</v>
      </c>
      <c r="H170" s="160">
        <v>177.53100000000001</v>
      </c>
      <c r="I170" s="161"/>
      <c r="L170" s="156"/>
      <c r="M170" s="162"/>
      <c r="T170" s="163"/>
      <c r="AT170" s="158" t="s">
        <v>254</v>
      </c>
      <c r="AU170" s="158" t="s">
        <v>86</v>
      </c>
      <c r="AV170" s="12" t="s">
        <v>86</v>
      </c>
      <c r="AW170" s="12" t="s">
        <v>4</v>
      </c>
      <c r="AX170" s="12" t="s">
        <v>84</v>
      </c>
      <c r="AY170" s="158" t="s">
        <v>190</v>
      </c>
    </row>
    <row r="171" spans="2:65" s="1" customFormat="1" ht="24.15" customHeight="1">
      <c r="B171" s="32"/>
      <c r="C171" s="184" t="s">
        <v>320</v>
      </c>
      <c r="D171" s="184" t="s">
        <v>299</v>
      </c>
      <c r="E171" s="185" t="s">
        <v>3153</v>
      </c>
      <c r="F171" s="186" t="s">
        <v>3154</v>
      </c>
      <c r="G171" s="187" t="s">
        <v>252</v>
      </c>
      <c r="H171" s="188">
        <v>1.02</v>
      </c>
      <c r="I171" s="189"/>
      <c r="J171" s="190">
        <f>ROUND(I171*H171,2)</f>
        <v>0</v>
      </c>
      <c r="K171" s="191"/>
      <c r="L171" s="192"/>
      <c r="M171" s="193" t="s">
        <v>1</v>
      </c>
      <c r="N171" s="194" t="s">
        <v>42</v>
      </c>
      <c r="P171" s="147">
        <f>O171*H171</f>
        <v>0</v>
      </c>
      <c r="Q171" s="147">
        <v>0.13</v>
      </c>
      <c r="R171" s="147">
        <f>Q171*H171</f>
        <v>0.1326</v>
      </c>
      <c r="S171" s="147">
        <v>0</v>
      </c>
      <c r="T171" s="148">
        <f>S171*H171</f>
        <v>0</v>
      </c>
      <c r="AR171" s="149" t="s">
        <v>211</v>
      </c>
      <c r="AT171" s="149" t="s">
        <v>299</v>
      </c>
      <c r="AU171" s="149" t="s">
        <v>86</v>
      </c>
      <c r="AY171" s="17" t="s">
        <v>190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84</v>
      </c>
      <c r="BK171" s="150">
        <f>ROUND(I171*H171,2)</f>
        <v>0</v>
      </c>
      <c r="BL171" s="17" t="s">
        <v>149</v>
      </c>
      <c r="BM171" s="149" t="s">
        <v>3155</v>
      </c>
    </row>
    <row r="172" spans="2:65" s="12" customFormat="1">
      <c r="B172" s="156"/>
      <c r="D172" s="157" t="s">
        <v>254</v>
      </c>
      <c r="E172" s="158" t="s">
        <v>1</v>
      </c>
      <c r="F172" s="159" t="s">
        <v>3156</v>
      </c>
      <c r="H172" s="160">
        <v>1</v>
      </c>
      <c r="I172" s="161"/>
      <c r="L172" s="156"/>
      <c r="M172" s="162"/>
      <c r="T172" s="163"/>
      <c r="AT172" s="158" t="s">
        <v>254</v>
      </c>
      <c r="AU172" s="158" t="s">
        <v>86</v>
      </c>
      <c r="AV172" s="12" t="s">
        <v>86</v>
      </c>
      <c r="AW172" s="12" t="s">
        <v>33</v>
      </c>
      <c r="AX172" s="12" t="s">
        <v>84</v>
      </c>
      <c r="AY172" s="158" t="s">
        <v>190</v>
      </c>
    </row>
    <row r="173" spans="2:65" s="12" customFormat="1">
      <c r="B173" s="156"/>
      <c r="D173" s="157" t="s">
        <v>254</v>
      </c>
      <c r="F173" s="159" t="s">
        <v>3157</v>
      </c>
      <c r="H173" s="160">
        <v>1.02</v>
      </c>
      <c r="I173" s="161"/>
      <c r="L173" s="156"/>
      <c r="M173" s="162"/>
      <c r="T173" s="163"/>
      <c r="AT173" s="158" t="s">
        <v>254</v>
      </c>
      <c r="AU173" s="158" t="s">
        <v>86</v>
      </c>
      <c r="AV173" s="12" t="s">
        <v>86</v>
      </c>
      <c r="AW173" s="12" t="s">
        <v>4</v>
      </c>
      <c r="AX173" s="12" t="s">
        <v>84</v>
      </c>
      <c r="AY173" s="158" t="s">
        <v>190</v>
      </c>
    </row>
    <row r="174" spans="2:65" s="11" customFormat="1" ht="22.8" customHeight="1">
      <c r="B174" s="125"/>
      <c r="D174" s="126" t="s">
        <v>76</v>
      </c>
      <c r="E174" s="135" t="s">
        <v>199</v>
      </c>
      <c r="F174" s="135" t="s">
        <v>453</v>
      </c>
      <c r="I174" s="128"/>
      <c r="J174" s="136">
        <f>BK174</f>
        <v>0</v>
      </c>
      <c r="L174" s="125"/>
      <c r="M174" s="130"/>
      <c r="P174" s="131">
        <f>SUM(P175:P176)</f>
        <v>0</v>
      </c>
      <c r="R174" s="131">
        <f>SUM(R175:R176)</f>
        <v>0.91859999999999997</v>
      </c>
      <c r="T174" s="132">
        <f>SUM(T175:T176)</f>
        <v>0</v>
      </c>
      <c r="AR174" s="126" t="s">
        <v>84</v>
      </c>
      <c r="AT174" s="133" t="s">
        <v>76</v>
      </c>
      <c r="AU174" s="133" t="s">
        <v>84</v>
      </c>
      <c r="AY174" s="126" t="s">
        <v>190</v>
      </c>
      <c r="BK174" s="134">
        <f>SUM(BK175:BK176)</f>
        <v>0</v>
      </c>
    </row>
    <row r="175" spans="2:65" s="1" customFormat="1" ht="21.75" customHeight="1">
      <c r="B175" s="32"/>
      <c r="C175" s="137" t="s">
        <v>326</v>
      </c>
      <c r="D175" s="137" t="s">
        <v>193</v>
      </c>
      <c r="E175" s="138" t="s">
        <v>3158</v>
      </c>
      <c r="F175" s="139" t="s">
        <v>3159</v>
      </c>
      <c r="G175" s="140" t="s">
        <v>252</v>
      </c>
      <c r="H175" s="141">
        <v>2</v>
      </c>
      <c r="I175" s="142"/>
      <c r="J175" s="143">
        <f>ROUND(I175*H175,2)</f>
        <v>0</v>
      </c>
      <c r="K175" s="144"/>
      <c r="L175" s="32"/>
      <c r="M175" s="145" t="s">
        <v>1</v>
      </c>
      <c r="N175" s="146" t="s">
        <v>42</v>
      </c>
      <c r="P175" s="147">
        <f>O175*H175</f>
        <v>0</v>
      </c>
      <c r="Q175" s="147">
        <v>0.45929999999999999</v>
      </c>
      <c r="R175" s="147">
        <f>Q175*H175</f>
        <v>0.91859999999999997</v>
      </c>
      <c r="S175" s="147">
        <v>0</v>
      </c>
      <c r="T175" s="148">
        <f>S175*H175</f>
        <v>0</v>
      </c>
      <c r="AR175" s="149" t="s">
        <v>149</v>
      </c>
      <c r="AT175" s="149" t="s">
        <v>193</v>
      </c>
      <c r="AU175" s="149" t="s">
        <v>86</v>
      </c>
      <c r="AY175" s="17" t="s">
        <v>190</v>
      </c>
      <c r="BE175" s="150">
        <f>IF(N175="základní",J175,0)</f>
        <v>0</v>
      </c>
      <c r="BF175" s="150">
        <f>IF(N175="snížená",J175,0)</f>
        <v>0</v>
      </c>
      <c r="BG175" s="150">
        <f>IF(N175="zákl. přenesená",J175,0)</f>
        <v>0</v>
      </c>
      <c r="BH175" s="150">
        <f>IF(N175="sníž. přenesená",J175,0)</f>
        <v>0</v>
      </c>
      <c r="BI175" s="150">
        <f>IF(N175="nulová",J175,0)</f>
        <v>0</v>
      </c>
      <c r="BJ175" s="17" t="s">
        <v>84</v>
      </c>
      <c r="BK175" s="150">
        <f>ROUND(I175*H175,2)</f>
        <v>0</v>
      </c>
      <c r="BL175" s="17" t="s">
        <v>149</v>
      </c>
      <c r="BM175" s="149" t="s">
        <v>3160</v>
      </c>
    </row>
    <row r="176" spans="2:65" s="12" customFormat="1">
      <c r="B176" s="156"/>
      <c r="D176" s="157" t="s">
        <v>254</v>
      </c>
      <c r="E176" s="158" t="s">
        <v>1</v>
      </c>
      <c r="F176" s="159" t="s">
        <v>3161</v>
      </c>
      <c r="H176" s="160">
        <v>2</v>
      </c>
      <c r="I176" s="161"/>
      <c r="L176" s="156"/>
      <c r="M176" s="162"/>
      <c r="T176" s="163"/>
      <c r="AT176" s="158" t="s">
        <v>254</v>
      </c>
      <c r="AU176" s="158" t="s">
        <v>86</v>
      </c>
      <c r="AV176" s="12" t="s">
        <v>86</v>
      </c>
      <c r="AW176" s="12" t="s">
        <v>33</v>
      </c>
      <c r="AX176" s="12" t="s">
        <v>84</v>
      </c>
      <c r="AY176" s="158" t="s">
        <v>190</v>
      </c>
    </row>
    <row r="177" spans="2:65" s="11" customFormat="1" ht="22.8" customHeight="1">
      <c r="B177" s="125"/>
      <c r="D177" s="126" t="s">
        <v>76</v>
      </c>
      <c r="E177" s="135" t="s">
        <v>211</v>
      </c>
      <c r="F177" s="135" t="s">
        <v>504</v>
      </c>
      <c r="I177" s="128"/>
      <c r="J177" s="136">
        <f>BK177</f>
        <v>0</v>
      </c>
      <c r="L177" s="125"/>
      <c r="M177" s="130"/>
      <c r="P177" s="131">
        <f>SUM(P178:P179)</f>
        <v>0</v>
      </c>
      <c r="R177" s="131">
        <f>SUM(R178:R179)</f>
        <v>1.2239999999999999E-2</v>
      </c>
      <c r="T177" s="132">
        <f>SUM(T178:T179)</f>
        <v>0</v>
      </c>
      <c r="AR177" s="126" t="s">
        <v>84</v>
      </c>
      <c r="AT177" s="133" t="s">
        <v>76</v>
      </c>
      <c r="AU177" s="133" t="s">
        <v>84</v>
      </c>
      <c r="AY177" s="126" t="s">
        <v>190</v>
      </c>
      <c r="BK177" s="134">
        <f>SUM(BK178:BK179)</f>
        <v>0</v>
      </c>
    </row>
    <row r="178" spans="2:65" s="1" customFormat="1" ht="21.75" customHeight="1">
      <c r="B178" s="32"/>
      <c r="C178" s="137" t="s">
        <v>8</v>
      </c>
      <c r="D178" s="137" t="s">
        <v>193</v>
      </c>
      <c r="E178" s="138" t="s">
        <v>3162</v>
      </c>
      <c r="F178" s="139" t="s">
        <v>3163</v>
      </c>
      <c r="G178" s="140" t="s">
        <v>391</v>
      </c>
      <c r="H178" s="141">
        <v>1</v>
      </c>
      <c r="I178" s="142"/>
      <c r="J178" s="143">
        <f>ROUND(I178*H178,2)</f>
        <v>0</v>
      </c>
      <c r="K178" s="144"/>
      <c r="L178" s="32"/>
      <c r="M178" s="145" t="s">
        <v>1</v>
      </c>
      <c r="N178" s="146" t="s">
        <v>42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149</v>
      </c>
      <c r="AT178" s="149" t="s">
        <v>193</v>
      </c>
      <c r="AU178" s="149" t="s">
        <v>86</v>
      </c>
      <c r="AY178" s="17" t="s">
        <v>190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84</v>
      </c>
      <c r="BK178" s="150">
        <f>ROUND(I178*H178,2)</f>
        <v>0</v>
      </c>
      <c r="BL178" s="17" t="s">
        <v>149</v>
      </c>
      <c r="BM178" s="149" t="s">
        <v>3164</v>
      </c>
    </row>
    <row r="179" spans="2:65" s="1" customFormat="1" ht="37.799999999999997" customHeight="1">
      <c r="B179" s="32"/>
      <c r="C179" s="184" t="s">
        <v>311</v>
      </c>
      <c r="D179" s="184" t="s">
        <v>299</v>
      </c>
      <c r="E179" s="185" t="s">
        <v>3165</v>
      </c>
      <c r="F179" s="186" t="s">
        <v>3166</v>
      </c>
      <c r="G179" s="187" t="s">
        <v>391</v>
      </c>
      <c r="H179" s="188">
        <v>1</v>
      </c>
      <c r="I179" s="189"/>
      <c r="J179" s="190">
        <f>ROUND(I179*H179,2)</f>
        <v>0</v>
      </c>
      <c r="K179" s="191"/>
      <c r="L179" s="192"/>
      <c r="M179" s="193" t="s">
        <v>1</v>
      </c>
      <c r="N179" s="194" t="s">
        <v>42</v>
      </c>
      <c r="P179" s="147">
        <f>O179*H179</f>
        <v>0</v>
      </c>
      <c r="Q179" s="147">
        <v>1.2239999999999999E-2</v>
      </c>
      <c r="R179" s="147">
        <f>Q179*H179</f>
        <v>1.2239999999999999E-2</v>
      </c>
      <c r="S179" s="147">
        <v>0</v>
      </c>
      <c r="T179" s="148">
        <f>S179*H179</f>
        <v>0</v>
      </c>
      <c r="AR179" s="149" t="s">
        <v>211</v>
      </c>
      <c r="AT179" s="149" t="s">
        <v>299</v>
      </c>
      <c r="AU179" s="149" t="s">
        <v>86</v>
      </c>
      <c r="AY179" s="17" t="s">
        <v>190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84</v>
      </c>
      <c r="BK179" s="150">
        <f>ROUND(I179*H179,2)</f>
        <v>0</v>
      </c>
      <c r="BL179" s="17" t="s">
        <v>149</v>
      </c>
      <c r="BM179" s="149" t="s">
        <v>3167</v>
      </c>
    </row>
    <row r="180" spans="2:65" s="11" customFormat="1" ht="22.8" customHeight="1">
      <c r="B180" s="125"/>
      <c r="D180" s="126" t="s">
        <v>76</v>
      </c>
      <c r="E180" s="135" t="s">
        <v>227</v>
      </c>
      <c r="F180" s="135" t="s">
        <v>784</v>
      </c>
      <c r="I180" s="128"/>
      <c r="J180" s="136">
        <f>BK180</f>
        <v>0</v>
      </c>
      <c r="L180" s="125"/>
      <c r="M180" s="130"/>
      <c r="P180" s="131">
        <f>SUM(P181:P197)</f>
        <v>0</v>
      </c>
      <c r="R180" s="131">
        <f>SUM(R181:R197)</f>
        <v>35.682889620000005</v>
      </c>
      <c r="T180" s="132">
        <f>SUM(T181:T197)</f>
        <v>0</v>
      </c>
      <c r="AR180" s="126" t="s">
        <v>84</v>
      </c>
      <c r="AT180" s="133" t="s">
        <v>76</v>
      </c>
      <c r="AU180" s="133" t="s">
        <v>84</v>
      </c>
      <c r="AY180" s="126" t="s">
        <v>190</v>
      </c>
      <c r="BK180" s="134">
        <f>SUM(BK181:BK197)</f>
        <v>0</v>
      </c>
    </row>
    <row r="181" spans="2:65" s="1" customFormat="1" ht="33" customHeight="1">
      <c r="B181" s="32"/>
      <c r="C181" s="137" t="s">
        <v>339</v>
      </c>
      <c r="D181" s="137" t="s">
        <v>193</v>
      </c>
      <c r="E181" s="138" t="s">
        <v>3168</v>
      </c>
      <c r="F181" s="139" t="s">
        <v>3169</v>
      </c>
      <c r="G181" s="140" t="s">
        <v>396</v>
      </c>
      <c r="H181" s="141">
        <v>20</v>
      </c>
      <c r="I181" s="142"/>
      <c r="J181" s="143">
        <f>ROUND(I181*H181,2)</f>
        <v>0</v>
      </c>
      <c r="K181" s="144"/>
      <c r="L181" s="32"/>
      <c r="M181" s="145" t="s">
        <v>1</v>
      </c>
      <c r="N181" s="146" t="s">
        <v>42</v>
      </c>
      <c r="P181" s="147">
        <f>O181*H181</f>
        <v>0</v>
      </c>
      <c r="Q181" s="147">
        <v>0.15540000000000001</v>
      </c>
      <c r="R181" s="147">
        <f>Q181*H181</f>
        <v>3.1080000000000001</v>
      </c>
      <c r="S181" s="147">
        <v>0</v>
      </c>
      <c r="T181" s="148">
        <f>S181*H181</f>
        <v>0</v>
      </c>
      <c r="AR181" s="149" t="s">
        <v>149</v>
      </c>
      <c r="AT181" s="149" t="s">
        <v>193</v>
      </c>
      <c r="AU181" s="149" t="s">
        <v>86</v>
      </c>
      <c r="AY181" s="17" t="s">
        <v>190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84</v>
      </c>
      <c r="BK181" s="150">
        <f>ROUND(I181*H181,2)</f>
        <v>0</v>
      </c>
      <c r="BL181" s="17" t="s">
        <v>149</v>
      </c>
      <c r="BM181" s="149" t="s">
        <v>3170</v>
      </c>
    </row>
    <row r="182" spans="2:65" s="1" customFormat="1" ht="16.5" customHeight="1">
      <c r="B182" s="32"/>
      <c r="C182" s="184" t="s">
        <v>344</v>
      </c>
      <c r="D182" s="184" t="s">
        <v>299</v>
      </c>
      <c r="E182" s="185" t="s">
        <v>3171</v>
      </c>
      <c r="F182" s="186" t="s">
        <v>3172</v>
      </c>
      <c r="G182" s="187" t="s">
        <v>396</v>
      </c>
      <c r="H182" s="188">
        <v>20.399999999999999</v>
      </c>
      <c r="I182" s="189"/>
      <c r="J182" s="190">
        <f>ROUND(I182*H182,2)</f>
        <v>0</v>
      </c>
      <c r="K182" s="191"/>
      <c r="L182" s="192"/>
      <c r="M182" s="193" t="s">
        <v>1</v>
      </c>
      <c r="N182" s="194" t="s">
        <v>42</v>
      </c>
      <c r="P182" s="147">
        <f>O182*H182</f>
        <v>0</v>
      </c>
      <c r="Q182" s="147">
        <v>0.04</v>
      </c>
      <c r="R182" s="147">
        <f>Q182*H182</f>
        <v>0.81599999999999995</v>
      </c>
      <c r="S182" s="147">
        <v>0</v>
      </c>
      <c r="T182" s="148">
        <f>S182*H182</f>
        <v>0</v>
      </c>
      <c r="AR182" s="149" t="s">
        <v>211</v>
      </c>
      <c r="AT182" s="149" t="s">
        <v>299</v>
      </c>
      <c r="AU182" s="149" t="s">
        <v>86</v>
      </c>
      <c r="AY182" s="17" t="s">
        <v>190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84</v>
      </c>
      <c r="BK182" s="150">
        <f>ROUND(I182*H182,2)</f>
        <v>0</v>
      </c>
      <c r="BL182" s="17" t="s">
        <v>149</v>
      </c>
      <c r="BM182" s="149" t="s">
        <v>3173</v>
      </c>
    </row>
    <row r="183" spans="2:65" s="12" customFormat="1">
      <c r="B183" s="156"/>
      <c r="D183" s="157" t="s">
        <v>254</v>
      </c>
      <c r="F183" s="159" t="s">
        <v>3174</v>
      </c>
      <c r="H183" s="160">
        <v>20.399999999999999</v>
      </c>
      <c r="I183" s="161"/>
      <c r="L183" s="156"/>
      <c r="M183" s="162"/>
      <c r="T183" s="163"/>
      <c r="AT183" s="158" t="s">
        <v>254</v>
      </c>
      <c r="AU183" s="158" t="s">
        <v>86</v>
      </c>
      <c r="AV183" s="12" t="s">
        <v>86</v>
      </c>
      <c r="AW183" s="12" t="s">
        <v>4</v>
      </c>
      <c r="AX183" s="12" t="s">
        <v>84</v>
      </c>
      <c r="AY183" s="158" t="s">
        <v>190</v>
      </c>
    </row>
    <row r="184" spans="2:65" s="1" customFormat="1" ht="24.15" customHeight="1">
      <c r="B184" s="32"/>
      <c r="C184" s="137" t="s">
        <v>348</v>
      </c>
      <c r="D184" s="137" t="s">
        <v>193</v>
      </c>
      <c r="E184" s="138" t="s">
        <v>3175</v>
      </c>
      <c r="F184" s="139" t="s">
        <v>3176</v>
      </c>
      <c r="G184" s="140" t="s">
        <v>396</v>
      </c>
      <c r="H184" s="141">
        <v>83</v>
      </c>
      <c r="I184" s="142"/>
      <c r="J184" s="143">
        <f>ROUND(I184*H184,2)</f>
        <v>0</v>
      </c>
      <c r="K184" s="144"/>
      <c r="L184" s="32"/>
      <c r="M184" s="145" t="s">
        <v>1</v>
      </c>
      <c r="N184" s="146" t="s">
        <v>42</v>
      </c>
      <c r="P184" s="147">
        <f>O184*H184</f>
        <v>0</v>
      </c>
      <c r="Q184" s="147">
        <v>0.10095</v>
      </c>
      <c r="R184" s="147">
        <f>Q184*H184</f>
        <v>8.3788499999999999</v>
      </c>
      <c r="S184" s="147">
        <v>0</v>
      </c>
      <c r="T184" s="148">
        <f>S184*H184</f>
        <v>0</v>
      </c>
      <c r="AR184" s="149" t="s">
        <v>149</v>
      </c>
      <c r="AT184" s="149" t="s">
        <v>193</v>
      </c>
      <c r="AU184" s="149" t="s">
        <v>86</v>
      </c>
      <c r="AY184" s="17" t="s">
        <v>190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84</v>
      </c>
      <c r="BK184" s="150">
        <f>ROUND(I184*H184,2)</f>
        <v>0</v>
      </c>
      <c r="BL184" s="17" t="s">
        <v>149</v>
      </c>
      <c r="BM184" s="149" t="s">
        <v>3177</v>
      </c>
    </row>
    <row r="185" spans="2:65" s="1" customFormat="1" ht="16.5" customHeight="1">
      <c r="B185" s="32"/>
      <c r="C185" s="184" t="s">
        <v>359</v>
      </c>
      <c r="D185" s="184" t="s">
        <v>299</v>
      </c>
      <c r="E185" s="185" t="s">
        <v>3178</v>
      </c>
      <c r="F185" s="186" t="s">
        <v>3179</v>
      </c>
      <c r="G185" s="187" t="s">
        <v>396</v>
      </c>
      <c r="H185" s="188">
        <v>84.66</v>
      </c>
      <c r="I185" s="189"/>
      <c r="J185" s="190">
        <f>ROUND(I185*H185,2)</f>
        <v>0</v>
      </c>
      <c r="K185" s="191"/>
      <c r="L185" s="192"/>
      <c r="M185" s="193" t="s">
        <v>1</v>
      </c>
      <c r="N185" s="194" t="s">
        <v>42</v>
      </c>
      <c r="P185" s="147">
        <f>O185*H185</f>
        <v>0</v>
      </c>
      <c r="Q185" s="147">
        <v>2.8000000000000001E-2</v>
      </c>
      <c r="R185" s="147">
        <f>Q185*H185</f>
        <v>2.3704800000000001</v>
      </c>
      <c r="S185" s="147">
        <v>0</v>
      </c>
      <c r="T185" s="148">
        <f>S185*H185</f>
        <v>0</v>
      </c>
      <c r="AR185" s="149" t="s">
        <v>211</v>
      </c>
      <c r="AT185" s="149" t="s">
        <v>299</v>
      </c>
      <c r="AU185" s="149" t="s">
        <v>86</v>
      </c>
      <c r="AY185" s="17" t="s">
        <v>190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84</v>
      </c>
      <c r="BK185" s="150">
        <f>ROUND(I185*H185,2)</f>
        <v>0</v>
      </c>
      <c r="BL185" s="17" t="s">
        <v>149</v>
      </c>
      <c r="BM185" s="149" t="s">
        <v>3180</v>
      </c>
    </row>
    <row r="186" spans="2:65" s="12" customFormat="1">
      <c r="B186" s="156"/>
      <c r="D186" s="157" t="s">
        <v>254</v>
      </c>
      <c r="E186" s="158" t="s">
        <v>1</v>
      </c>
      <c r="F186" s="159" t="s">
        <v>1097</v>
      </c>
      <c r="H186" s="160">
        <v>83</v>
      </c>
      <c r="I186" s="161"/>
      <c r="L186" s="156"/>
      <c r="M186" s="162"/>
      <c r="T186" s="163"/>
      <c r="AT186" s="158" t="s">
        <v>254</v>
      </c>
      <c r="AU186" s="158" t="s">
        <v>86</v>
      </c>
      <c r="AV186" s="12" t="s">
        <v>86</v>
      </c>
      <c r="AW186" s="12" t="s">
        <v>33</v>
      </c>
      <c r="AX186" s="12" t="s">
        <v>84</v>
      </c>
      <c r="AY186" s="158" t="s">
        <v>190</v>
      </c>
    </row>
    <row r="187" spans="2:65" s="12" customFormat="1">
      <c r="B187" s="156"/>
      <c r="D187" s="157" t="s">
        <v>254</v>
      </c>
      <c r="F187" s="159" t="s">
        <v>3181</v>
      </c>
      <c r="H187" s="160">
        <v>84.66</v>
      </c>
      <c r="I187" s="161"/>
      <c r="L187" s="156"/>
      <c r="M187" s="162"/>
      <c r="T187" s="163"/>
      <c r="AT187" s="158" t="s">
        <v>254</v>
      </c>
      <c r="AU187" s="158" t="s">
        <v>86</v>
      </c>
      <c r="AV187" s="12" t="s">
        <v>86</v>
      </c>
      <c r="AW187" s="12" t="s">
        <v>4</v>
      </c>
      <c r="AX187" s="12" t="s">
        <v>84</v>
      </c>
      <c r="AY187" s="158" t="s">
        <v>190</v>
      </c>
    </row>
    <row r="188" spans="2:65" s="1" customFormat="1" ht="24.15" customHeight="1">
      <c r="B188" s="32"/>
      <c r="C188" s="137" t="s">
        <v>7</v>
      </c>
      <c r="D188" s="137" t="s">
        <v>193</v>
      </c>
      <c r="E188" s="138" t="s">
        <v>3182</v>
      </c>
      <c r="F188" s="139" t="s">
        <v>3183</v>
      </c>
      <c r="G188" s="140" t="s">
        <v>258</v>
      </c>
      <c r="H188" s="141">
        <v>8.3930000000000007</v>
      </c>
      <c r="I188" s="142"/>
      <c r="J188" s="143">
        <f>ROUND(I188*H188,2)</f>
        <v>0</v>
      </c>
      <c r="K188" s="144"/>
      <c r="L188" s="32"/>
      <c r="M188" s="145" t="s">
        <v>1</v>
      </c>
      <c r="N188" s="146" t="s">
        <v>42</v>
      </c>
      <c r="P188" s="147">
        <f>O188*H188</f>
        <v>0</v>
      </c>
      <c r="Q188" s="147">
        <v>2.2563399999999998</v>
      </c>
      <c r="R188" s="147">
        <f>Q188*H188</f>
        <v>18.937461620000001</v>
      </c>
      <c r="S188" s="147">
        <v>0</v>
      </c>
      <c r="T188" s="148">
        <f>S188*H188</f>
        <v>0</v>
      </c>
      <c r="AR188" s="149" t="s">
        <v>149</v>
      </c>
      <c r="AT188" s="149" t="s">
        <v>193</v>
      </c>
      <c r="AU188" s="149" t="s">
        <v>86</v>
      </c>
      <c r="AY188" s="17" t="s">
        <v>190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84</v>
      </c>
      <c r="BK188" s="150">
        <f>ROUND(I188*H188,2)</f>
        <v>0</v>
      </c>
      <c r="BL188" s="17" t="s">
        <v>149</v>
      </c>
      <c r="BM188" s="149" t="s">
        <v>3184</v>
      </c>
    </row>
    <row r="189" spans="2:65" s="12" customFormat="1">
      <c r="B189" s="156"/>
      <c r="D189" s="157" t="s">
        <v>254</v>
      </c>
      <c r="E189" s="158" t="s">
        <v>1</v>
      </c>
      <c r="F189" s="159" t="s">
        <v>3185</v>
      </c>
      <c r="H189" s="160">
        <v>3.113</v>
      </c>
      <c r="I189" s="161"/>
      <c r="L189" s="156"/>
      <c r="M189" s="162"/>
      <c r="T189" s="163"/>
      <c r="AT189" s="158" t="s">
        <v>254</v>
      </c>
      <c r="AU189" s="158" t="s">
        <v>86</v>
      </c>
      <c r="AV189" s="12" t="s">
        <v>86</v>
      </c>
      <c r="AW189" s="12" t="s">
        <v>33</v>
      </c>
      <c r="AX189" s="12" t="s">
        <v>77</v>
      </c>
      <c r="AY189" s="158" t="s">
        <v>190</v>
      </c>
    </row>
    <row r="190" spans="2:65" s="12" customFormat="1">
      <c r="B190" s="156"/>
      <c r="D190" s="157" t="s">
        <v>254</v>
      </c>
      <c r="E190" s="158" t="s">
        <v>1</v>
      </c>
      <c r="F190" s="159" t="s">
        <v>3186</v>
      </c>
      <c r="H190" s="160">
        <v>0.9</v>
      </c>
      <c r="I190" s="161"/>
      <c r="L190" s="156"/>
      <c r="M190" s="162"/>
      <c r="T190" s="163"/>
      <c r="AT190" s="158" t="s">
        <v>254</v>
      </c>
      <c r="AU190" s="158" t="s">
        <v>86</v>
      </c>
      <c r="AV190" s="12" t="s">
        <v>86</v>
      </c>
      <c r="AW190" s="12" t="s">
        <v>33</v>
      </c>
      <c r="AX190" s="12" t="s">
        <v>77</v>
      </c>
      <c r="AY190" s="158" t="s">
        <v>190</v>
      </c>
    </row>
    <row r="191" spans="2:65" s="12" customFormat="1">
      <c r="B191" s="156"/>
      <c r="D191" s="157" t="s">
        <v>254</v>
      </c>
      <c r="E191" s="158" t="s">
        <v>1</v>
      </c>
      <c r="F191" s="159" t="s">
        <v>3187</v>
      </c>
      <c r="H191" s="160">
        <v>1.38</v>
      </c>
      <c r="I191" s="161"/>
      <c r="L191" s="156"/>
      <c r="M191" s="162"/>
      <c r="T191" s="163"/>
      <c r="AT191" s="158" t="s">
        <v>254</v>
      </c>
      <c r="AU191" s="158" t="s">
        <v>86</v>
      </c>
      <c r="AV191" s="12" t="s">
        <v>86</v>
      </c>
      <c r="AW191" s="12" t="s">
        <v>33</v>
      </c>
      <c r="AX191" s="12" t="s">
        <v>77</v>
      </c>
      <c r="AY191" s="158" t="s">
        <v>190</v>
      </c>
    </row>
    <row r="192" spans="2:65" s="12" customFormat="1">
      <c r="B192" s="156"/>
      <c r="D192" s="157" t="s">
        <v>254</v>
      </c>
      <c r="E192" s="158" t="s">
        <v>1</v>
      </c>
      <c r="F192" s="159" t="s">
        <v>3188</v>
      </c>
      <c r="H192" s="160">
        <v>3</v>
      </c>
      <c r="I192" s="161"/>
      <c r="L192" s="156"/>
      <c r="M192" s="162"/>
      <c r="T192" s="163"/>
      <c r="AT192" s="158" t="s">
        <v>254</v>
      </c>
      <c r="AU192" s="158" t="s">
        <v>86</v>
      </c>
      <c r="AV192" s="12" t="s">
        <v>86</v>
      </c>
      <c r="AW192" s="12" t="s">
        <v>33</v>
      </c>
      <c r="AX192" s="12" t="s">
        <v>77</v>
      </c>
      <c r="AY192" s="158" t="s">
        <v>190</v>
      </c>
    </row>
    <row r="193" spans="2:65" s="15" customFormat="1">
      <c r="B193" s="177"/>
      <c r="D193" s="157" t="s">
        <v>254</v>
      </c>
      <c r="E193" s="178" t="s">
        <v>1</v>
      </c>
      <c r="F193" s="179" t="s">
        <v>274</v>
      </c>
      <c r="H193" s="180">
        <v>8.3930000000000007</v>
      </c>
      <c r="I193" s="181"/>
      <c r="L193" s="177"/>
      <c r="M193" s="182"/>
      <c r="T193" s="183"/>
      <c r="AT193" s="178" t="s">
        <v>254</v>
      </c>
      <c r="AU193" s="178" t="s">
        <v>86</v>
      </c>
      <c r="AV193" s="15" t="s">
        <v>149</v>
      </c>
      <c r="AW193" s="15" t="s">
        <v>33</v>
      </c>
      <c r="AX193" s="15" t="s">
        <v>84</v>
      </c>
      <c r="AY193" s="178" t="s">
        <v>190</v>
      </c>
    </row>
    <row r="194" spans="2:65" s="1" customFormat="1" ht="24.15" customHeight="1">
      <c r="B194" s="32"/>
      <c r="C194" s="137" t="s">
        <v>372</v>
      </c>
      <c r="D194" s="137" t="s">
        <v>193</v>
      </c>
      <c r="E194" s="138" t="s">
        <v>3189</v>
      </c>
      <c r="F194" s="139" t="s">
        <v>3190</v>
      </c>
      <c r="G194" s="140" t="s">
        <v>396</v>
      </c>
      <c r="H194" s="141">
        <v>11.7</v>
      </c>
      <c r="I194" s="142"/>
      <c r="J194" s="143">
        <f>ROUND(I194*H194,2)</f>
        <v>0</v>
      </c>
      <c r="K194" s="144"/>
      <c r="L194" s="32"/>
      <c r="M194" s="145" t="s">
        <v>1</v>
      </c>
      <c r="N194" s="146" t="s">
        <v>42</v>
      </c>
      <c r="P194" s="147">
        <f>O194*H194</f>
        <v>0</v>
      </c>
      <c r="Q194" s="147">
        <v>0.13095999999999999</v>
      </c>
      <c r="R194" s="147">
        <f>Q194*H194</f>
        <v>1.5322319999999998</v>
      </c>
      <c r="S194" s="147">
        <v>0</v>
      </c>
      <c r="T194" s="148">
        <f>S194*H194</f>
        <v>0</v>
      </c>
      <c r="AR194" s="149" t="s">
        <v>149</v>
      </c>
      <c r="AT194" s="149" t="s">
        <v>193</v>
      </c>
      <c r="AU194" s="149" t="s">
        <v>86</v>
      </c>
      <c r="AY194" s="17" t="s">
        <v>190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84</v>
      </c>
      <c r="BK194" s="150">
        <f>ROUND(I194*H194,2)</f>
        <v>0</v>
      </c>
      <c r="BL194" s="17" t="s">
        <v>149</v>
      </c>
      <c r="BM194" s="149" t="s">
        <v>3191</v>
      </c>
    </row>
    <row r="195" spans="2:65" s="1" customFormat="1" ht="24.15" customHeight="1">
      <c r="B195" s="32"/>
      <c r="C195" s="184" t="s">
        <v>378</v>
      </c>
      <c r="D195" s="184" t="s">
        <v>299</v>
      </c>
      <c r="E195" s="185" t="s">
        <v>3192</v>
      </c>
      <c r="F195" s="186" t="s">
        <v>3193</v>
      </c>
      <c r="G195" s="187" t="s">
        <v>391</v>
      </c>
      <c r="H195" s="188">
        <v>56.828000000000003</v>
      </c>
      <c r="I195" s="189"/>
      <c r="J195" s="190">
        <f>ROUND(I195*H195,2)</f>
        <v>0</v>
      </c>
      <c r="K195" s="191"/>
      <c r="L195" s="192"/>
      <c r="M195" s="193" t="s">
        <v>1</v>
      </c>
      <c r="N195" s="194" t="s">
        <v>42</v>
      </c>
      <c r="P195" s="147">
        <f>O195*H195</f>
        <v>0</v>
      </c>
      <c r="Q195" s="147">
        <v>9.4999999999999998E-3</v>
      </c>
      <c r="R195" s="147">
        <f>Q195*H195</f>
        <v>0.53986600000000007</v>
      </c>
      <c r="S195" s="147">
        <v>0</v>
      </c>
      <c r="T195" s="148">
        <f>S195*H195</f>
        <v>0</v>
      </c>
      <c r="AR195" s="149" t="s">
        <v>211</v>
      </c>
      <c r="AT195" s="149" t="s">
        <v>299</v>
      </c>
      <c r="AU195" s="149" t="s">
        <v>86</v>
      </c>
      <c r="AY195" s="17" t="s">
        <v>190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84</v>
      </c>
      <c r="BK195" s="150">
        <f>ROUND(I195*H195,2)</f>
        <v>0</v>
      </c>
      <c r="BL195" s="17" t="s">
        <v>149</v>
      </c>
      <c r="BM195" s="149" t="s">
        <v>3194</v>
      </c>
    </row>
    <row r="196" spans="2:65" s="12" customFormat="1">
      <c r="B196" s="156"/>
      <c r="D196" s="157" t="s">
        <v>254</v>
      </c>
      <c r="E196" s="158" t="s">
        <v>1</v>
      </c>
      <c r="F196" s="159" t="s">
        <v>3195</v>
      </c>
      <c r="H196" s="160">
        <v>55.713999999999999</v>
      </c>
      <c r="I196" s="161"/>
      <c r="L196" s="156"/>
      <c r="M196" s="162"/>
      <c r="T196" s="163"/>
      <c r="AT196" s="158" t="s">
        <v>254</v>
      </c>
      <c r="AU196" s="158" t="s">
        <v>86</v>
      </c>
      <c r="AV196" s="12" t="s">
        <v>86</v>
      </c>
      <c r="AW196" s="12" t="s">
        <v>33</v>
      </c>
      <c r="AX196" s="12" t="s">
        <v>84</v>
      </c>
      <c r="AY196" s="158" t="s">
        <v>190</v>
      </c>
    </row>
    <row r="197" spans="2:65" s="12" customFormat="1">
      <c r="B197" s="156"/>
      <c r="D197" s="157" t="s">
        <v>254</v>
      </c>
      <c r="F197" s="159" t="s">
        <v>3196</v>
      </c>
      <c r="H197" s="160">
        <v>56.828000000000003</v>
      </c>
      <c r="I197" s="161"/>
      <c r="L197" s="156"/>
      <c r="M197" s="162"/>
      <c r="T197" s="163"/>
      <c r="AT197" s="158" t="s">
        <v>254</v>
      </c>
      <c r="AU197" s="158" t="s">
        <v>86</v>
      </c>
      <c r="AV197" s="12" t="s">
        <v>86</v>
      </c>
      <c r="AW197" s="12" t="s">
        <v>4</v>
      </c>
      <c r="AX197" s="12" t="s">
        <v>84</v>
      </c>
      <c r="AY197" s="158" t="s">
        <v>190</v>
      </c>
    </row>
    <row r="198" spans="2:65" s="11" customFormat="1" ht="22.8" customHeight="1">
      <c r="B198" s="125"/>
      <c r="D198" s="126" t="s">
        <v>76</v>
      </c>
      <c r="E198" s="135" t="s">
        <v>515</v>
      </c>
      <c r="F198" s="135" t="s">
        <v>516</v>
      </c>
      <c r="I198" s="128"/>
      <c r="J198" s="136">
        <f>BK198</f>
        <v>0</v>
      </c>
      <c r="L198" s="125"/>
      <c r="M198" s="130"/>
      <c r="P198" s="131">
        <f>P199</f>
        <v>0</v>
      </c>
      <c r="R198" s="131">
        <f>R199</f>
        <v>0</v>
      </c>
      <c r="T198" s="132">
        <f>T199</f>
        <v>0</v>
      </c>
      <c r="AR198" s="126" t="s">
        <v>84</v>
      </c>
      <c r="AT198" s="133" t="s">
        <v>76</v>
      </c>
      <c r="AU198" s="133" t="s">
        <v>84</v>
      </c>
      <c r="AY198" s="126" t="s">
        <v>190</v>
      </c>
      <c r="BK198" s="134">
        <f>BK199</f>
        <v>0</v>
      </c>
    </row>
    <row r="199" spans="2:65" s="1" customFormat="1" ht="24.15" customHeight="1">
      <c r="B199" s="32"/>
      <c r="C199" s="137" t="s">
        <v>384</v>
      </c>
      <c r="D199" s="137" t="s">
        <v>193</v>
      </c>
      <c r="E199" s="138" t="s">
        <v>3197</v>
      </c>
      <c r="F199" s="139" t="s">
        <v>3198</v>
      </c>
      <c r="G199" s="140" t="s">
        <v>296</v>
      </c>
      <c r="H199" s="141">
        <v>203.73699999999999</v>
      </c>
      <c r="I199" s="142"/>
      <c r="J199" s="143">
        <f>ROUND(I199*H199,2)</f>
        <v>0</v>
      </c>
      <c r="K199" s="144"/>
      <c r="L199" s="32"/>
      <c r="M199" s="145" t="s">
        <v>1</v>
      </c>
      <c r="N199" s="146" t="s">
        <v>42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149</v>
      </c>
      <c r="AT199" s="149" t="s">
        <v>193</v>
      </c>
      <c r="AU199" s="149" t="s">
        <v>86</v>
      </c>
      <c r="AY199" s="17" t="s">
        <v>190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84</v>
      </c>
      <c r="BK199" s="150">
        <f>ROUND(I199*H199,2)</f>
        <v>0</v>
      </c>
      <c r="BL199" s="17" t="s">
        <v>149</v>
      </c>
      <c r="BM199" s="149" t="s">
        <v>3199</v>
      </c>
    </row>
    <row r="200" spans="2:65" s="11" customFormat="1" ht="25.95" customHeight="1">
      <c r="B200" s="125"/>
      <c r="D200" s="126" t="s">
        <v>76</v>
      </c>
      <c r="E200" s="127" t="s">
        <v>521</v>
      </c>
      <c r="F200" s="127" t="s">
        <v>522</v>
      </c>
      <c r="I200" s="128"/>
      <c r="J200" s="129">
        <f>BK200</f>
        <v>0</v>
      </c>
      <c r="L200" s="125"/>
      <c r="M200" s="130"/>
      <c r="P200" s="131">
        <f>P201</f>
        <v>0</v>
      </c>
      <c r="R200" s="131">
        <f>R201</f>
        <v>8.6399999999999999E-5</v>
      </c>
      <c r="T200" s="132">
        <f>T201</f>
        <v>0</v>
      </c>
      <c r="AR200" s="126" t="s">
        <v>86</v>
      </c>
      <c r="AT200" s="133" t="s">
        <v>76</v>
      </c>
      <c r="AU200" s="133" t="s">
        <v>77</v>
      </c>
      <c r="AY200" s="126" t="s">
        <v>190</v>
      </c>
      <c r="BK200" s="134">
        <f>BK201</f>
        <v>0</v>
      </c>
    </row>
    <row r="201" spans="2:65" s="11" customFormat="1" ht="22.8" customHeight="1">
      <c r="B201" s="125"/>
      <c r="D201" s="126" t="s">
        <v>76</v>
      </c>
      <c r="E201" s="135" t="s">
        <v>1425</v>
      </c>
      <c r="F201" s="135" t="s">
        <v>1426</v>
      </c>
      <c r="I201" s="128"/>
      <c r="J201" s="136">
        <f>BK201</f>
        <v>0</v>
      </c>
      <c r="L201" s="125"/>
      <c r="M201" s="130"/>
      <c r="P201" s="131">
        <f>SUM(P202:P203)</f>
        <v>0</v>
      </c>
      <c r="R201" s="131">
        <f>SUM(R202:R203)</f>
        <v>8.6399999999999999E-5</v>
      </c>
      <c r="T201" s="132">
        <f>SUM(T202:T203)</f>
        <v>0</v>
      </c>
      <c r="AR201" s="126" t="s">
        <v>86</v>
      </c>
      <c r="AT201" s="133" t="s">
        <v>76</v>
      </c>
      <c r="AU201" s="133" t="s">
        <v>84</v>
      </c>
      <c r="AY201" s="126" t="s">
        <v>190</v>
      </c>
      <c r="BK201" s="134">
        <f>SUM(BK202:BK203)</f>
        <v>0</v>
      </c>
    </row>
    <row r="202" spans="2:65" s="1" customFormat="1" ht="24.15" customHeight="1">
      <c r="B202" s="32"/>
      <c r="C202" s="137" t="s">
        <v>388</v>
      </c>
      <c r="D202" s="137" t="s">
        <v>193</v>
      </c>
      <c r="E202" s="138" t="s">
        <v>3200</v>
      </c>
      <c r="F202" s="139" t="s">
        <v>3201</v>
      </c>
      <c r="G202" s="140" t="s">
        <v>396</v>
      </c>
      <c r="H202" s="141">
        <v>1.44</v>
      </c>
      <c r="I202" s="142"/>
      <c r="J202" s="143">
        <f>ROUND(I202*H202,2)</f>
        <v>0</v>
      </c>
      <c r="K202" s="144"/>
      <c r="L202" s="32"/>
      <c r="M202" s="145" t="s">
        <v>1</v>
      </c>
      <c r="N202" s="146" t="s">
        <v>42</v>
      </c>
      <c r="P202" s="147">
        <f>O202*H202</f>
        <v>0</v>
      </c>
      <c r="Q202" s="147">
        <v>6.0000000000000002E-5</v>
      </c>
      <c r="R202" s="147">
        <f>Q202*H202</f>
        <v>8.6399999999999999E-5</v>
      </c>
      <c r="S202" s="147">
        <v>0</v>
      </c>
      <c r="T202" s="148">
        <f>S202*H202</f>
        <v>0</v>
      </c>
      <c r="AR202" s="149" t="s">
        <v>311</v>
      </c>
      <c r="AT202" s="149" t="s">
        <v>193</v>
      </c>
      <c r="AU202" s="149" t="s">
        <v>86</v>
      </c>
      <c r="AY202" s="17" t="s">
        <v>190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84</v>
      </c>
      <c r="BK202" s="150">
        <f>ROUND(I202*H202,2)</f>
        <v>0</v>
      </c>
      <c r="BL202" s="17" t="s">
        <v>311</v>
      </c>
      <c r="BM202" s="149" t="s">
        <v>3202</v>
      </c>
    </row>
    <row r="203" spans="2:65" s="1" customFormat="1" ht="24.15" customHeight="1">
      <c r="B203" s="32"/>
      <c r="C203" s="184" t="s">
        <v>393</v>
      </c>
      <c r="D203" s="184" t="s">
        <v>299</v>
      </c>
      <c r="E203" s="185" t="s">
        <v>3203</v>
      </c>
      <c r="F203" s="186" t="s">
        <v>3204</v>
      </c>
      <c r="G203" s="187" t="s">
        <v>3205</v>
      </c>
      <c r="H203" s="188">
        <v>1.44</v>
      </c>
      <c r="I203" s="189"/>
      <c r="J203" s="190">
        <f>ROUND(I203*H203,2)</f>
        <v>0</v>
      </c>
      <c r="K203" s="191"/>
      <c r="L203" s="192"/>
      <c r="M203" s="195" t="s">
        <v>1</v>
      </c>
      <c r="N203" s="196" t="s">
        <v>42</v>
      </c>
      <c r="O203" s="153"/>
      <c r="P203" s="154">
        <f>O203*H203</f>
        <v>0</v>
      </c>
      <c r="Q203" s="154">
        <v>0</v>
      </c>
      <c r="R203" s="154">
        <f>Q203*H203</f>
        <v>0</v>
      </c>
      <c r="S203" s="154">
        <v>0</v>
      </c>
      <c r="T203" s="155">
        <f>S203*H203</f>
        <v>0</v>
      </c>
      <c r="AR203" s="149" t="s">
        <v>426</v>
      </c>
      <c r="AT203" s="149" t="s">
        <v>299</v>
      </c>
      <c r="AU203" s="149" t="s">
        <v>86</v>
      </c>
      <c r="AY203" s="17" t="s">
        <v>190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84</v>
      </c>
      <c r="BK203" s="150">
        <f>ROUND(I203*H203,2)</f>
        <v>0</v>
      </c>
      <c r="BL203" s="17" t="s">
        <v>311</v>
      </c>
      <c r="BM203" s="149" t="s">
        <v>3206</v>
      </c>
    </row>
    <row r="204" spans="2:65" s="1" customFormat="1" ht="6.9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mnMUXeFiEESZxabak/401v1/6UltdarmcPCrbmldup1LiauYh2cAR48SuCH0nVx318tpVsAz6/HL07u+ccrAYw==" saltValue="6OFFnxqno6X93ngHO+wseSYcenWTE8JhD/2VoKFQslVM047oKNH9WUa7oi3woYP/57Y0RbiI5XcJuOY+mq5HQw==" spinCount="100000" sheet="1" objects="1" scenarios="1" formatColumns="0" formatRows="0" autoFilter="0"/>
  <autoFilter ref="C130:K203" xr:uid="{00000000-0009-0000-0000-00000E000000}"/>
  <mergeCells count="12">
    <mergeCell ref="E123:H123"/>
    <mergeCell ref="L2:V2"/>
    <mergeCell ref="E85:H85"/>
    <mergeCell ref="E87:H87"/>
    <mergeCell ref="E89:H89"/>
    <mergeCell ref="E119:H119"/>
    <mergeCell ref="E121:H12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221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140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2978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3207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ROUND(J127,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ROUND((SUM(BE127:BE220)),  2)</f>
        <v>0</v>
      </c>
      <c r="I35" s="96">
        <v>0.21</v>
      </c>
      <c r="J35" s="86">
        <f>ROUND(((SUM(BE127:BE220))*I35),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ROUND((SUM(BF127:BF220)),  2)</f>
        <v>0</v>
      </c>
      <c r="I36" s="96">
        <v>0.15</v>
      </c>
      <c r="J36" s="86">
        <f>ROUND(((SUM(BF127:BF220))*I36),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ROUND((SUM(BG127:BG220)),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ROUND((SUM(BH127:BH220)),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ROUND((SUM(BI127:BI220)),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2978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2d - Komunikace vozidlové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J127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J128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J129</f>
        <v>0</v>
      </c>
      <c r="L100" s="112"/>
    </row>
    <row r="101" spans="2:47" s="9" customFormat="1" ht="19.95" customHeight="1">
      <c r="B101" s="112"/>
      <c r="D101" s="113" t="s">
        <v>238</v>
      </c>
      <c r="E101" s="114"/>
      <c r="F101" s="114"/>
      <c r="G101" s="114"/>
      <c r="H101" s="114"/>
      <c r="I101" s="114"/>
      <c r="J101" s="115">
        <f>J160</f>
        <v>0</v>
      </c>
      <c r="L101" s="112"/>
    </row>
    <row r="102" spans="2:47" s="9" customFormat="1" ht="19.95" customHeight="1">
      <c r="B102" s="112"/>
      <c r="D102" s="113" t="s">
        <v>3092</v>
      </c>
      <c r="E102" s="114"/>
      <c r="F102" s="114"/>
      <c r="G102" s="114"/>
      <c r="H102" s="114"/>
      <c r="I102" s="114"/>
      <c r="J102" s="115">
        <f>J163</f>
        <v>0</v>
      </c>
      <c r="L102" s="112"/>
    </row>
    <row r="103" spans="2:47" s="9" customFormat="1" ht="19.95" customHeight="1">
      <c r="B103" s="112"/>
      <c r="D103" s="113" t="s">
        <v>240</v>
      </c>
      <c r="E103" s="114"/>
      <c r="F103" s="114"/>
      <c r="G103" s="114"/>
      <c r="H103" s="114"/>
      <c r="I103" s="114"/>
      <c r="J103" s="115">
        <f>J176</f>
        <v>0</v>
      </c>
      <c r="L103" s="112"/>
    </row>
    <row r="104" spans="2:47" s="9" customFormat="1" ht="19.95" customHeight="1">
      <c r="B104" s="112"/>
      <c r="D104" s="113" t="s">
        <v>649</v>
      </c>
      <c r="E104" s="114"/>
      <c r="F104" s="114"/>
      <c r="G104" s="114"/>
      <c r="H104" s="114"/>
      <c r="I104" s="114"/>
      <c r="J104" s="115">
        <f>J182</f>
        <v>0</v>
      </c>
      <c r="L104" s="112"/>
    </row>
    <row r="105" spans="2:47" s="9" customFormat="1" ht="19.95" customHeight="1">
      <c r="B105" s="112"/>
      <c r="D105" s="113" t="s">
        <v>241</v>
      </c>
      <c r="E105" s="114"/>
      <c r="F105" s="114"/>
      <c r="G105" s="114"/>
      <c r="H105" s="114"/>
      <c r="I105" s="114"/>
      <c r="J105" s="115">
        <f>J219</f>
        <v>0</v>
      </c>
      <c r="L105" s="112"/>
    </row>
    <row r="106" spans="2:47" s="1" customFormat="1" ht="21.75" customHeight="1">
      <c r="B106" s="32"/>
      <c r="L106" s="32"/>
    </row>
    <row r="107" spans="2:47" s="1" customFormat="1" ht="6.9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6.9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4.9" customHeight="1">
      <c r="B112" s="32"/>
      <c r="C112" s="21" t="s">
        <v>176</v>
      </c>
      <c r="L112" s="32"/>
    </row>
    <row r="113" spans="2:63" s="1" customFormat="1" ht="6.9" customHeight="1">
      <c r="B113" s="32"/>
      <c r="L113" s="32"/>
    </row>
    <row r="114" spans="2:63" s="1" customFormat="1" ht="12" customHeight="1">
      <c r="B114" s="32"/>
      <c r="C114" s="27" t="s">
        <v>16</v>
      </c>
      <c r="L114" s="32"/>
    </row>
    <row r="115" spans="2:63" s="1" customFormat="1" ht="26.25" customHeight="1">
      <c r="B115" s="32"/>
      <c r="E115" s="243" t="str">
        <f>E7</f>
        <v>Novostavba mateřské školy v dřevěné nosné konstrukci k.ú. Dřínov, parc.č.82/1 a 82/2</v>
      </c>
      <c r="F115" s="244"/>
      <c r="G115" s="244"/>
      <c r="H115" s="244"/>
      <c r="L115" s="32"/>
    </row>
    <row r="116" spans="2:63" ht="12" customHeight="1">
      <c r="B116" s="20"/>
      <c r="C116" s="27" t="s">
        <v>165</v>
      </c>
      <c r="L116" s="20"/>
    </row>
    <row r="117" spans="2:63" s="1" customFormat="1" ht="16.5" customHeight="1">
      <c r="B117" s="32"/>
      <c r="E117" s="243" t="s">
        <v>2978</v>
      </c>
      <c r="F117" s="242"/>
      <c r="G117" s="242"/>
      <c r="H117" s="242"/>
      <c r="L117" s="32"/>
    </row>
    <row r="118" spans="2:63" s="1" customFormat="1" ht="12" customHeight="1">
      <c r="B118" s="32"/>
      <c r="C118" s="27" t="s">
        <v>232</v>
      </c>
      <c r="L118" s="32"/>
    </row>
    <row r="119" spans="2:63" s="1" customFormat="1" ht="16.5" customHeight="1">
      <c r="B119" s="32"/>
      <c r="E119" s="238" t="str">
        <f>E11</f>
        <v>2d - Komunikace vozidlové</v>
      </c>
      <c r="F119" s="242"/>
      <c r="G119" s="242"/>
      <c r="H119" s="242"/>
      <c r="L119" s="32"/>
    </row>
    <row r="120" spans="2:63" s="1" customFormat="1" ht="6.9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F14</f>
        <v>obec Dřínov, okres Mělník</v>
      </c>
      <c r="I121" s="27" t="s">
        <v>22</v>
      </c>
      <c r="J121" s="52" t="str">
        <f>IF(J14="","",J14)</f>
        <v>31. 1. 2020</v>
      </c>
      <c r="L121" s="32"/>
    </row>
    <row r="122" spans="2:63" s="1" customFormat="1" ht="6.9" customHeight="1">
      <c r="B122" s="32"/>
      <c r="L122" s="32"/>
    </row>
    <row r="123" spans="2:63" s="1" customFormat="1" ht="40.049999999999997" customHeight="1">
      <c r="B123" s="32"/>
      <c r="C123" s="27" t="s">
        <v>24</v>
      </c>
      <c r="F123" s="25" t="str">
        <f>E17</f>
        <v>Obec Dřínov, Dřínov čp.38, 277 45 Úžice</v>
      </c>
      <c r="I123" s="27" t="s">
        <v>31</v>
      </c>
      <c r="J123" s="30" t="str">
        <f>E23</f>
        <v>PilsProjekt,s.r.o., Částkova 74,326 00 Plzeň</v>
      </c>
      <c r="L123" s="32"/>
    </row>
    <row r="124" spans="2:63" s="1" customFormat="1" ht="15.15" customHeight="1">
      <c r="B124" s="32"/>
      <c r="C124" s="27" t="s">
        <v>29</v>
      </c>
      <c r="F124" s="25" t="str">
        <f>IF(E20="","",E20)</f>
        <v>Vyplň údaj</v>
      </c>
      <c r="I124" s="27" t="s">
        <v>34</v>
      </c>
      <c r="J124" s="30" t="str">
        <f>E26</f>
        <v>Preclíková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6"/>
      <c r="C126" s="117" t="s">
        <v>177</v>
      </c>
      <c r="D126" s="118" t="s">
        <v>62</v>
      </c>
      <c r="E126" s="118" t="s">
        <v>58</v>
      </c>
      <c r="F126" s="118" t="s">
        <v>59</v>
      </c>
      <c r="G126" s="118" t="s">
        <v>178</v>
      </c>
      <c r="H126" s="118" t="s">
        <v>179</v>
      </c>
      <c r="I126" s="118" t="s">
        <v>180</v>
      </c>
      <c r="J126" s="119" t="s">
        <v>169</v>
      </c>
      <c r="K126" s="120" t="s">
        <v>181</v>
      </c>
      <c r="L126" s="116"/>
      <c r="M126" s="59" t="s">
        <v>1</v>
      </c>
      <c r="N126" s="60" t="s">
        <v>41</v>
      </c>
      <c r="O126" s="60" t="s">
        <v>182</v>
      </c>
      <c r="P126" s="60" t="s">
        <v>183</v>
      </c>
      <c r="Q126" s="60" t="s">
        <v>184</v>
      </c>
      <c r="R126" s="60" t="s">
        <v>185</v>
      </c>
      <c r="S126" s="60" t="s">
        <v>186</v>
      </c>
      <c r="T126" s="61" t="s">
        <v>187</v>
      </c>
    </row>
    <row r="127" spans="2:63" s="1" customFormat="1" ht="22.8" customHeight="1">
      <c r="B127" s="32"/>
      <c r="C127" s="64" t="s">
        <v>188</v>
      </c>
      <c r="J127" s="121">
        <f>BK127</f>
        <v>0</v>
      </c>
      <c r="L127" s="32"/>
      <c r="M127" s="62"/>
      <c r="N127" s="53"/>
      <c r="O127" s="53"/>
      <c r="P127" s="122">
        <f>P128</f>
        <v>0</v>
      </c>
      <c r="Q127" s="53"/>
      <c r="R127" s="122">
        <f>R128</f>
        <v>74.268606500000004</v>
      </c>
      <c r="S127" s="53"/>
      <c r="T127" s="123">
        <f>T128</f>
        <v>3.5999999999999996</v>
      </c>
      <c r="AT127" s="17" t="s">
        <v>76</v>
      </c>
      <c r="AU127" s="17" t="s">
        <v>171</v>
      </c>
      <c r="BK127" s="124">
        <f>BK128</f>
        <v>0</v>
      </c>
    </row>
    <row r="128" spans="2:63" s="11" customFormat="1" ht="25.95" customHeight="1">
      <c r="B128" s="125"/>
      <c r="D128" s="126" t="s">
        <v>76</v>
      </c>
      <c r="E128" s="127" t="s">
        <v>247</v>
      </c>
      <c r="F128" s="127" t="s">
        <v>248</v>
      </c>
      <c r="I128" s="128"/>
      <c r="J128" s="129">
        <f>BK128</f>
        <v>0</v>
      </c>
      <c r="L128" s="125"/>
      <c r="M128" s="130"/>
      <c r="P128" s="131">
        <f>P129+P160+P163+P176+P182+P219</f>
        <v>0</v>
      </c>
      <c r="R128" s="131">
        <f>R129+R160+R163+R176+R182+R219</f>
        <v>74.268606500000004</v>
      </c>
      <c r="T128" s="132">
        <f>T129+T160+T163+T176+T182+T219</f>
        <v>3.5999999999999996</v>
      </c>
      <c r="AR128" s="126" t="s">
        <v>84</v>
      </c>
      <c r="AT128" s="133" t="s">
        <v>76</v>
      </c>
      <c r="AU128" s="133" t="s">
        <v>77</v>
      </c>
      <c r="AY128" s="126" t="s">
        <v>190</v>
      </c>
      <c r="BK128" s="134">
        <f>BK129+BK160+BK163+BK176+BK182+BK219</f>
        <v>0</v>
      </c>
    </row>
    <row r="129" spans="2:65" s="11" customFormat="1" ht="22.8" customHeight="1">
      <c r="B129" s="125"/>
      <c r="D129" s="126" t="s">
        <v>76</v>
      </c>
      <c r="E129" s="135" t="s">
        <v>84</v>
      </c>
      <c r="F129" s="135" t="s">
        <v>249</v>
      </c>
      <c r="I129" s="128"/>
      <c r="J129" s="136">
        <f>BK129</f>
        <v>0</v>
      </c>
      <c r="L129" s="125"/>
      <c r="M129" s="130"/>
      <c r="P129" s="131">
        <f>SUM(P130:P159)</f>
        <v>0</v>
      </c>
      <c r="R129" s="131">
        <f>SUM(R130:R159)</f>
        <v>1.5</v>
      </c>
      <c r="T129" s="132">
        <f>SUM(T130:T159)</f>
        <v>0</v>
      </c>
      <c r="AR129" s="126" t="s">
        <v>84</v>
      </c>
      <c r="AT129" s="133" t="s">
        <v>76</v>
      </c>
      <c r="AU129" s="133" t="s">
        <v>84</v>
      </c>
      <c r="AY129" s="126" t="s">
        <v>190</v>
      </c>
      <c r="BK129" s="134">
        <f>SUM(BK130:BK159)</f>
        <v>0</v>
      </c>
    </row>
    <row r="130" spans="2:65" s="1" customFormat="1" ht="24.15" customHeight="1">
      <c r="B130" s="32"/>
      <c r="C130" s="137" t="s">
        <v>84</v>
      </c>
      <c r="D130" s="137" t="s">
        <v>193</v>
      </c>
      <c r="E130" s="138" t="s">
        <v>250</v>
      </c>
      <c r="F130" s="139" t="s">
        <v>251</v>
      </c>
      <c r="G130" s="140" t="s">
        <v>252</v>
      </c>
      <c r="H130" s="141">
        <v>95</v>
      </c>
      <c r="I130" s="142"/>
      <c r="J130" s="143">
        <f>ROUND(I130*H130,2)</f>
        <v>0</v>
      </c>
      <c r="K130" s="144"/>
      <c r="L130" s="32"/>
      <c r="M130" s="145" t="s">
        <v>1</v>
      </c>
      <c r="N130" s="146" t="s">
        <v>42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149</v>
      </c>
      <c r="AT130" s="149" t="s">
        <v>193</v>
      </c>
      <c r="AU130" s="149" t="s">
        <v>86</v>
      </c>
      <c r="AY130" s="17" t="s">
        <v>190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84</v>
      </c>
      <c r="BK130" s="150">
        <f>ROUND(I130*H130,2)</f>
        <v>0</v>
      </c>
      <c r="BL130" s="17" t="s">
        <v>149</v>
      </c>
      <c r="BM130" s="149" t="s">
        <v>3208</v>
      </c>
    </row>
    <row r="131" spans="2:65" s="1" customFormat="1" ht="37.799999999999997" customHeight="1">
      <c r="B131" s="32"/>
      <c r="C131" s="137" t="s">
        <v>86</v>
      </c>
      <c r="D131" s="137" t="s">
        <v>193</v>
      </c>
      <c r="E131" s="138" t="s">
        <v>3209</v>
      </c>
      <c r="F131" s="139" t="s">
        <v>3210</v>
      </c>
      <c r="G131" s="140" t="s">
        <v>258</v>
      </c>
      <c r="H131" s="141">
        <v>22.9</v>
      </c>
      <c r="I131" s="142"/>
      <c r="J131" s="143">
        <f>ROUND(I131*H131,2)</f>
        <v>0</v>
      </c>
      <c r="K131" s="144"/>
      <c r="L131" s="32"/>
      <c r="M131" s="145" t="s">
        <v>1</v>
      </c>
      <c r="N131" s="146" t="s">
        <v>42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149</v>
      </c>
      <c r="AT131" s="149" t="s">
        <v>193</v>
      </c>
      <c r="AU131" s="149" t="s">
        <v>86</v>
      </c>
      <c r="AY131" s="17" t="s">
        <v>190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84</v>
      </c>
      <c r="BK131" s="150">
        <f>ROUND(I131*H131,2)</f>
        <v>0</v>
      </c>
      <c r="BL131" s="17" t="s">
        <v>149</v>
      </c>
      <c r="BM131" s="149" t="s">
        <v>3211</v>
      </c>
    </row>
    <row r="132" spans="2:65" s="12" customFormat="1">
      <c r="B132" s="156"/>
      <c r="D132" s="157" t="s">
        <v>254</v>
      </c>
      <c r="E132" s="158" t="s">
        <v>1</v>
      </c>
      <c r="F132" s="159" t="s">
        <v>3212</v>
      </c>
      <c r="H132" s="160">
        <v>22.9</v>
      </c>
      <c r="I132" s="161"/>
      <c r="L132" s="156"/>
      <c r="M132" s="162"/>
      <c r="T132" s="163"/>
      <c r="AT132" s="158" t="s">
        <v>254</v>
      </c>
      <c r="AU132" s="158" t="s">
        <v>86</v>
      </c>
      <c r="AV132" s="12" t="s">
        <v>86</v>
      </c>
      <c r="AW132" s="12" t="s">
        <v>33</v>
      </c>
      <c r="AX132" s="12" t="s">
        <v>84</v>
      </c>
      <c r="AY132" s="158" t="s">
        <v>190</v>
      </c>
    </row>
    <row r="133" spans="2:65" s="1" customFormat="1" ht="33" customHeight="1">
      <c r="B133" s="32"/>
      <c r="C133" s="137" t="s">
        <v>104</v>
      </c>
      <c r="D133" s="137" t="s">
        <v>193</v>
      </c>
      <c r="E133" s="138" t="s">
        <v>3213</v>
      </c>
      <c r="F133" s="139" t="s">
        <v>3214</v>
      </c>
      <c r="G133" s="140" t="s">
        <v>258</v>
      </c>
      <c r="H133" s="141">
        <v>12.375</v>
      </c>
      <c r="I133" s="142"/>
      <c r="J133" s="143">
        <f>ROUND(I133*H133,2)</f>
        <v>0</v>
      </c>
      <c r="K133" s="144"/>
      <c r="L133" s="32"/>
      <c r="M133" s="145" t="s">
        <v>1</v>
      </c>
      <c r="N133" s="146" t="s">
        <v>42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149</v>
      </c>
      <c r="AT133" s="149" t="s">
        <v>193</v>
      </c>
      <c r="AU133" s="149" t="s">
        <v>86</v>
      </c>
      <c r="AY133" s="17" t="s">
        <v>190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84</v>
      </c>
      <c r="BK133" s="150">
        <f>ROUND(I133*H133,2)</f>
        <v>0</v>
      </c>
      <c r="BL133" s="17" t="s">
        <v>149</v>
      </c>
      <c r="BM133" s="149" t="s">
        <v>3215</v>
      </c>
    </row>
    <row r="134" spans="2:65" s="13" customFormat="1">
      <c r="B134" s="164"/>
      <c r="D134" s="157" t="s">
        <v>254</v>
      </c>
      <c r="E134" s="165" t="s">
        <v>1</v>
      </c>
      <c r="F134" s="166" t="s">
        <v>3216</v>
      </c>
      <c r="H134" s="165" t="s">
        <v>1</v>
      </c>
      <c r="I134" s="167"/>
      <c r="L134" s="164"/>
      <c r="M134" s="168"/>
      <c r="T134" s="169"/>
      <c r="AT134" s="165" t="s">
        <v>254</v>
      </c>
      <c r="AU134" s="165" t="s">
        <v>86</v>
      </c>
      <c r="AV134" s="13" t="s">
        <v>84</v>
      </c>
      <c r="AW134" s="13" t="s">
        <v>33</v>
      </c>
      <c r="AX134" s="13" t="s">
        <v>77</v>
      </c>
      <c r="AY134" s="165" t="s">
        <v>190</v>
      </c>
    </row>
    <row r="135" spans="2:65" s="12" customFormat="1">
      <c r="B135" s="156"/>
      <c r="D135" s="157" t="s">
        <v>254</v>
      </c>
      <c r="E135" s="158" t="s">
        <v>1</v>
      </c>
      <c r="F135" s="159" t="s">
        <v>3217</v>
      </c>
      <c r="H135" s="160">
        <v>12.375</v>
      </c>
      <c r="I135" s="161"/>
      <c r="L135" s="156"/>
      <c r="M135" s="162"/>
      <c r="T135" s="163"/>
      <c r="AT135" s="158" t="s">
        <v>254</v>
      </c>
      <c r="AU135" s="158" t="s">
        <v>86</v>
      </c>
      <c r="AV135" s="12" t="s">
        <v>86</v>
      </c>
      <c r="AW135" s="12" t="s">
        <v>33</v>
      </c>
      <c r="AX135" s="12" t="s">
        <v>84</v>
      </c>
      <c r="AY135" s="158" t="s">
        <v>190</v>
      </c>
    </row>
    <row r="136" spans="2:65" s="1" customFormat="1" ht="24.15" customHeight="1">
      <c r="B136" s="32"/>
      <c r="C136" s="137" t="s">
        <v>149</v>
      </c>
      <c r="D136" s="137" t="s">
        <v>193</v>
      </c>
      <c r="E136" s="138" t="s">
        <v>275</v>
      </c>
      <c r="F136" s="139" t="s">
        <v>276</v>
      </c>
      <c r="G136" s="140" t="s">
        <v>258</v>
      </c>
      <c r="H136" s="141">
        <v>3.15</v>
      </c>
      <c r="I136" s="142"/>
      <c r="J136" s="143">
        <f>ROUND(I136*H136,2)</f>
        <v>0</v>
      </c>
      <c r="K136" s="144"/>
      <c r="L136" s="32"/>
      <c r="M136" s="145" t="s">
        <v>1</v>
      </c>
      <c r="N136" s="146" t="s">
        <v>42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149</v>
      </c>
      <c r="AT136" s="149" t="s">
        <v>193</v>
      </c>
      <c r="AU136" s="149" t="s">
        <v>86</v>
      </c>
      <c r="AY136" s="17" t="s">
        <v>190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84</v>
      </c>
      <c r="BK136" s="150">
        <f>ROUND(I136*H136,2)</f>
        <v>0</v>
      </c>
      <c r="BL136" s="17" t="s">
        <v>149</v>
      </c>
      <c r="BM136" s="149" t="s">
        <v>3218</v>
      </c>
    </row>
    <row r="137" spans="2:65" s="12" customFormat="1">
      <c r="B137" s="156"/>
      <c r="D137" s="157" t="s">
        <v>254</v>
      </c>
      <c r="E137" s="158" t="s">
        <v>1</v>
      </c>
      <c r="F137" s="159" t="s">
        <v>3219</v>
      </c>
      <c r="H137" s="160">
        <v>3.15</v>
      </c>
      <c r="I137" s="161"/>
      <c r="L137" s="156"/>
      <c r="M137" s="162"/>
      <c r="T137" s="163"/>
      <c r="AT137" s="158" t="s">
        <v>254</v>
      </c>
      <c r="AU137" s="158" t="s">
        <v>86</v>
      </c>
      <c r="AV137" s="12" t="s">
        <v>86</v>
      </c>
      <c r="AW137" s="12" t="s">
        <v>33</v>
      </c>
      <c r="AX137" s="12" t="s">
        <v>84</v>
      </c>
      <c r="AY137" s="158" t="s">
        <v>190</v>
      </c>
    </row>
    <row r="138" spans="2:65" s="1" customFormat="1" ht="33" customHeight="1">
      <c r="B138" s="32"/>
      <c r="C138" s="137" t="s">
        <v>161</v>
      </c>
      <c r="D138" s="137" t="s">
        <v>193</v>
      </c>
      <c r="E138" s="138" t="s">
        <v>280</v>
      </c>
      <c r="F138" s="139" t="s">
        <v>281</v>
      </c>
      <c r="G138" s="140" t="s">
        <v>258</v>
      </c>
      <c r="H138" s="141">
        <v>24.4</v>
      </c>
      <c r="I138" s="142"/>
      <c r="J138" s="143">
        <f>ROUND(I138*H138,2)</f>
        <v>0</v>
      </c>
      <c r="K138" s="144"/>
      <c r="L138" s="32"/>
      <c r="M138" s="145" t="s">
        <v>1</v>
      </c>
      <c r="N138" s="146" t="s">
        <v>42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149</v>
      </c>
      <c r="AT138" s="149" t="s">
        <v>193</v>
      </c>
      <c r="AU138" s="149" t="s">
        <v>86</v>
      </c>
      <c r="AY138" s="17" t="s">
        <v>190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84</v>
      </c>
      <c r="BK138" s="150">
        <f>ROUND(I138*H138,2)</f>
        <v>0</v>
      </c>
      <c r="BL138" s="17" t="s">
        <v>149</v>
      </c>
      <c r="BM138" s="149" t="s">
        <v>3220</v>
      </c>
    </row>
    <row r="139" spans="2:65" s="1" customFormat="1" ht="37.799999999999997" customHeight="1">
      <c r="B139" s="32"/>
      <c r="C139" s="137" t="s">
        <v>199</v>
      </c>
      <c r="D139" s="137" t="s">
        <v>193</v>
      </c>
      <c r="E139" s="138" t="s">
        <v>287</v>
      </c>
      <c r="F139" s="139" t="s">
        <v>288</v>
      </c>
      <c r="G139" s="140" t="s">
        <v>258</v>
      </c>
      <c r="H139" s="141">
        <v>122</v>
      </c>
      <c r="I139" s="142"/>
      <c r="J139" s="143">
        <f>ROUND(I139*H139,2)</f>
        <v>0</v>
      </c>
      <c r="K139" s="144"/>
      <c r="L139" s="32"/>
      <c r="M139" s="145" t="s">
        <v>1</v>
      </c>
      <c r="N139" s="146" t="s">
        <v>42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149</v>
      </c>
      <c r="AT139" s="149" t="s">
        <v>193</v>
      </c>
      <c r="AU139" s="149" t="s">
        <v>86</v>
      </c>
      <c r="AY139" s="17" t="s">
        <v>190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84</v>
      </c>
      <c r="BK139" s="150">
        <f>ROUND(I139*H139,2)</f>
        <v>0</v>
      </c>
      <c r="BL139" s="17" t="s">
        <v>149</v>
      </c>
      <c r="BM139" s="149" t="s">
        <v>3221</v>
      </c>
    </row>
    <row r="140" spans="2:65" s="12" customFormat="1">
      <c r="B140" s="156"/>
      <c r="D140" s="157" t="s">
        <v>254</v>
      </c>
      <c r="E140" s="158" t="s">
        <v>1</v>
      </c>
      <c r="F140" s="159" t="s">
        <v>3222</v>
      </c>
      <c r="H140" s="160">
        <v>122</v>
      </c>
      <c r="I140" s="161"/>
      <c r="L140" s="156"/>
      <c r="M140" s="162"/>
      <c r="T140" s="163"/>
      <c r="AT140" s="158" t="s">
        <v>254</v>
      </c>
      <c r="AU140" s="158" t="s">
        <v>86</v>
      </c>
      <c r="AV140" s="12" t="s">
        <v>86</v>
      </c>
      <c r="AW140" s="12" t="s">
        <v>33</v>
      </c>
      <c r="AX140" s="12" t="s">
        <v>84</v>
      </c>
      <c r="AY140" s="158" t="s">
        <v>190</v>
      </c>
    </row>
    <row r="141" spans="2:65" s="1" customFormat="1" ht="24.15" customHeight="1">
      <c r="B141" s="32"/>
      <c r="C141" s="137" t="s">
        <v>204</v>
      </c>
      <c r="D141" s="137" t="s">
        <v>193</v>
      </c>
      <c r="E141" s="138" t="s">
        <v>291</v>
      </c>
      <c r="F141" s="139" t="s">
        <v>292</v>
      </c>
      <c r="G141" s="140" t="s">
        <v>258</v>
      </c>
      <c r="H141" s="141">
        <v>24.4</v>
      </c>
      <c r="I141" s="142"/>
      <c r="J141" s="143">
        <f>ROUND(I141*H141,2)</f>
        <v>0</v>
      </c>
      <c r="K141" s="144"/>
      <c r="L141" s="32"/>
      <c r="M141" s="145" t="s">
        <v>1</v>
      </c>
      <c r="N141" s="146" t="s">
        <v>42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149</v>
      </c>
      <c r="AT141" s="149" t="s">
        <v>193</v>
      </c>
      <c r="AU141" s="149" t="s">
        <v>86</v>
      </c>
      <c r="AY141" s="17" t="s">
        <v>190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84</v>
      </c>
      <c r="BK141" s="150">
        <f>ROUND(I141*H141,2)</f>
        <v>0</v>
      </c>
      <c r="BL141" s="17" t="s">
        <v>149</v>
      </c>
      <c r="BM141" s="149" t="s">
        <v>3223</v>
      </c>
    </row>
    <row r="142" spans="2:65" s="12" customFormat="1">
      <c r="B142" s="156"/>
      <c r="D142" s="157" t="s">
        <v>254</v>
      </c>
      <c r="E142" s="158" t="s">
        <v>1</v>
      </c>
      <c r="F142" s="159" t="s">
        <v>3224</v>
      </c>
      <c r="H142" s="160">
        <v>24.4</v>
      </c>
      <c r="I142" s="161"/>
      <c r="L142" s="156"/>
      <c r="M142" s="162"/>
      <c r="T142" s="163"/>
      <c r="AT142" s="158" t="s">
        <v>254</v>
      </c>
      <c r="AU142" s="158" t="s">
        <v>86</v>
      </c>
      <c r="AV142" s="12" t="s">
        <v>86</v>
      </c>
      <c r="AW142" s="12" t="s">
        <v>33</v>
      </c>
      <c r="AX142" s="12" t="s">
        <v>84</v>
      </c>
      <c r="AY142" s="158" t="s">
        <v>190</v>
      </c>
    </row>
    <row r="143" spans="2:65" s="1" customFormat="1" ht="24.15" customHeight="1">
      <c r="B143" s="32"/>
      <c r="C143" s="137" t="s">
        <v>211</v>
      </c>
      <c r="D143" s="137" t="s">
        <v>193</v>
      </c>
      <c r="E143" s="138" t="s">
        <v>2990</v>
      </c>
      <c r="F143" s="139" t="s">
        <v>2991</v>
      </c>
      <c r="G143" s="140" t="s">
        <v>296</v>
      </c>
      <c r="H143" s="141">
        <v>43.92</v>
      </c>
      <c r="I143" s="142"/>
      <c r="J143" s="143">
        <f>ROUND(I143*H143,2)</f>
        <v>0</v>
      </c>
      <c r="K143" s="144"/>
      <c r="L143" s="32"/>
      <c r="M143" s="145" t="s">
        <v>1</v>
      </c>
      <c r="N143" s="146" t="s">
        <v>42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149</v>
      </c>
      <c r="AT143" s="149" t="s">
        <v>193</v>
      </c>
      <c r="AU143" s="149" t="s">
        <v>86</v>
      </c>
      <c r="AY143" s="17" t="s">
        <v>190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84</v>
      </c>
      <c r="BK143" s="150">
        <f>ROUND(I143*H143,2)</f>
        <v>0</v>
      </c>
      <c r="BL143" s="17" t="s">
        <v>149</v>
      </c>
      <c r="BM143" s="149" t="s">
        <v>3225</v>
      </c>
    </row>
    <row r="144" spans="2:65" s="12" customFormat="1">
      <c r="B144" s="156"/>
      <c r="D144" s="157" t="s">
        <v>254</v>
      </c>
      <c r="E144" s="158" t="s">
        <v>1</v>
      </c>
      <c r="F144" s="159" t="s">
        <v>3226</v>
      </c>
      <c r="H144" s="160">
        <v>43.92</v>
      </c>
      <c r="I144" s="161"/>
      <c r="L144" s="156"/>
      <c r="M144" s="162"/>
      <c r="T144" s="163"/>
      <c r="AT144" s="158" t="s">
        <v>254</v>
      </c>
      <c r="AU144" s="158" t="s">
        <v>86</v>
      </c>
      <c r="AV144" s="12" t="s">
        <v>86</v>
      </c>
      <c r="AW144" s="12" t="s">
        <v>33</v>
      </c>
      <c r="AX144" s="12" t="s">
        <v>84</v>
      </c>
      <c r="AY144" s="158" t="s">
        <v>190</v>
      </c>
    </row>
    <row r="145" spans="2:65" s="1" customFormat="1" ht="16.5" customHeight="1">
      <c r="B145" s="32"/>
      <c r="C145" s="137" t="s">
        <v>227</v>
      </c>
      <c r="D145" s="137" t="s">
        <v>193</v>
      </c>
      <c r="E145" s="138" t="s">
        <v>309</v>
      </c>
      <c r="F145" s="139" t="s">
        <v>310</v>
      </c>
      <c r="G145" s="140" t="s">
        <v>258</v>
      </c>
      <c r="H145" s="141">
        <v>24.4</v>
      </c>
      <c r="I145" s="142"/>
      <c r="J145" s="143">
        <f>ROUND(I145*H145,2)</f>
        <v>0</v>
      </c>
      <c r="K145" s="144"/>
      <c r="L145" s="32"/>
      <c r="M145" s="145" t="s">
        <v>1</v>
      </c>
      <c r="N145" s="146" t="s">
        <v>42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149</v>
      </c>
      <c r="AT145" s="149" t="s">
        <v>193</v>
      </c>
      <c r="AU145" s="149" t="s">
        <v>86</v>
      </c>
      <c r="AY145" s="17" t="s">
        <v>190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84</v>
      </c>
      <c r="BK145" s="150">
        <f>ROUND(I145*H145,2)</f>
        <v>0</v>
      </c>
      <c r="BL145" s="17" t="s">
        <v>149</v>
      </c>
      <c r="BM145" s="149" t="s">
        <v>3227</v>
      </c>
    </row>
    <row r="146" spans="2:65" s="12" customFormat="1">
      <c r="B146" s="156"/>
      <c r="D146" s="157" t="s">
        <v>254</v>
      </c>
      <c r="E146" s="158" t="s">
        <v>1</v>
      </c>
      <c r="F146" s="159" t="s">
        <v>3224</v>
      </c>
      <c r="H146" s="160">
        <v>24.4</v>
      </c>
      <c r="I146" s="161"/>
      <c r="L146" s="156"/>
      <c r="M146" s="162"/>
      <c r="T146" s="163"/>
      <c r="AT146" s="158" t="s">
        <v>254</v>
      </c>
      <c r="AU146" s="158" t="s">
        <v>86</v>
      </c>
      <c r="AV146" s="12" t="s">
        <v>86</v>
      </c>
      <c r="AW146" s="12" t="s">
        <v>33</v>
      </c>
      <c r="AX146" s="12" t="s">
        <v>84</v>
      </c>
      <c r="AY146" s="158" t="s">
        <v>190</v>
      </c>
    </row>
    <row r="147" spans="2:65" s="1" customFormat="1" ht="24.15" customHeight="1">
      <c r="B147" s="32"/>
      <c r="C147" s="137" t="s">
        <v>303</v>
      </c>
      <c r="D147" s="137" t="s">
        <v>193</v>
      </c>
      <c r="E147" s="138" t="s">
        <v>316</v>
      </c>
      <c r="F147" s="139" t="s">
        <v>317</v>
      </c>
      <c r="G147" s="140" t="s">
        <v>258</v>
      </c>
      <c r="H147" s="141">
        <v>13.601000000000001</v>
      </c>
      <c r="I147" s="142"/>
      <c r="J147" s="143">
        <f>ROUND(I147*H147,2)</f>
        <v>0</v>
      </c>
      <c r="K147" s="144"/>
      <c r="L147" s="32"/>
      <c r="M147" s="145" t="s">
        <v>1</v>
      </c>
      <c r="N147" s="146" t="s">
        <v>42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149</v>
      </c>
      <c r="AT147" s="149" t="s">
        <v>193</v>
      </c>
      <c r="AU147" s="149" t="s">
        <v>86</v>
      </c>
      <c r="AY147" s="17" t="s">
        <v>190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84</v>
      </c>
      <c r="BK147" s="150">
        <f>ROUND(I147*H147,2)</f>
        <v>0</v>
      </c>
      <c r="BL147" s="17" t="s">
        <v>149</v>
      </c>
      <c r="BM147" s="149" t="s">
        <v>3228</v>
      </c>
    </row>
    <row r="148" spans="2:65" s="12" customFormat="1">
      <c r="B148" s="156"/>
      <c r="D148" s="157" t="s">
        <v>254</v>
      </c>
      <c r="E148" s="158" t="s">
        <v>1</v>
      </c>
      <c r="F148" s="159" t="s">
        <v>3229</v>
      </c>
      <c r="H148" s="160">
        <v>2.726</v>
      </c>
      <c r="I148" s="161"/>
      <c r="L148" s="156"/>
      <c r="M148" s="162"/>
      <c r="T148" s="163"/>
      <c r="AT148" s="158" t="s">
        <v>254</v>
      </c>
      <c r="AU148" s="158" t="s">
        <v>86</v>
      </c>
      <c r="AV148" s="12" t="s">
        <v>86</v>
      </c>
      <c r="AW148" s="12" t="s">
        <v>33</v>
      </c>
      <c r="AX148" s="12" t="s">
        <v>77</v>
      </c>
      <c r="AY148" s="158" t="s">
        <v>190</v>
      </c>
    </row>
    <row r="149" spans="2:65" s="12" customFormat="1">
      <c r="B149" s="156"/>
      <c r="D149" s="157" t="s">
        <v>254</v>
      </c>
      <c r="E149" s="158" t="s">
        <v>1</v>
      </c>
      <c r="F149" s="159" t="s">
        <v>3230</v>
      </c>
      <c r="H149" s="160">
        <v>10.875</v>
      </c>
      <c r="I149" s="161"/>
      <c r="L149" s="156"/>
      <c r="M149" s="162"/>
      <c r="T149" s="163"/>
      <c r="AT149" s="158" t="s">
        <v>254</v>
      </c>
      <c r="AU149" s="158" t="s">
        <v>86</v>
      </c>
      <c r="AV149" s="12" t="s">
        <v>86</v>
      </c>
      <c r="AW149" s="12" t="s">
        <v>33</v>
      </c>
      <c r="AX149" s="12" t="s">
        <v>77</v>
      </c>
      <c r="AY149" s="158" t="s">
        <v>190</v>
      </c>
    </row>
    <row r="150" spans="2:65" s="15" customFormat="1">
      <c r="B150" s="177"/>
      <c r="D150" s="157" t="s">
        <v>254</v>
      </c>
      <c r="E150" s="178" t="s">
        <v>1</v>
      </c>
      <c r="F150" s="179" t="s">
        <v>274</v>
      </c>
      <c r="H150" s="180">
        <v>13.600999999999999</v>
      </c>
      <c r="I150" s="181"/>
      <c r="L150" s="177"/>
      <c r="M150" s="182"/>
      <c r="T150" s="183"/>
      <c r="AT150" s="178" t="s">
        <v>254</v>
      </c>
      <c r="AU150" s="178" t="s">
        <v>86</v>
      </c>
      <c r="AV150" s="15" t="s">
        <v>149</v>
      </c>
      <c r="AW150" s="15" t="s">
        <v>33</v>
      </c>
      <c r="AX150" s="15" t="s">
        <v>84</v>
      </c>
      <c r="AY150" s="178" t="s">
        <v>190</v>
      </c>
    </row>
    <row r="151" spans="2:65" s="1" customFormat="1" ht="24.15" customHeight="1">
      <c r="B151" s="32"/>
      <c r="C151" s="137" t="s">
        <v>308</v>
      </c>
      <c r="D151" s="137" t="s">
        <v>193</v>
      </c>
      <c r="E151" s="138" t="s">
        <v>327</v>
      </c>
      <c r="F151" s="139" t="s">
        <v>328</v>
      </c>
      <c r="G151" s="140" t="s">
        <v>258</v>
      </c>
      <c r="H151" s="141">
        <v>0.75</v>
      </c>
      <c r="I151" s="142"/>
      <c r="J151" s="143">
        <f>ROUND(I151*H151,2)</f>
        <v>0</v>
      </c>
      <c r="K151" s="144"/>
      <c r="L151" s="32"/>
      <c r="M151" s="145" t="s">
        <v>1</v>
      </c>
      <c r="N151" s="146" t="s">
        <v>42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149</v>
      </c>
      <c r="AT151" s="149" t="s">
        <v>193</v>
      </c>
      <c r="AU151" s="149" t="s">
        <v>86</v>
      </c>
      <c r="AY151" s="17" t="s">
        <v>190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84</v>
      </c>
      <c r="BK151" s="150">
        <f>ROUND(I151*H151,2)</f>
        <v>0</v>
      </c>
      <c r="BL151" s="17" t="s">
        <v>149</v>
      </c>
      <c r="BM151" s="149" t="s">
        <v>3231</v>
      </c>
    </row>
    <row r="152" spans="2:65" s="12" customFormat="1">
      <c r="B152" s="156"/>
      <c r="D152" s="157" t="s">
        <v>254</v>
      </c>
      <c r="E152" s="158" t="s">
        <v>1</v>
      </c>
      <c r="F152" s="159" t="s">
        <v>3232</v>
      </c>
      <c r="H152" s="160">
        <v>0.75</v>
      </c>
      <c r="I152" s="161"/>
      <c r="L152" s="156"/>
      <c r="M152" s="162"/>
      <c r="T152" s="163"/>
      <c r="AT152" s="158" t="s">
        <v>254</v>
      </c>
      <c r="AU152" s="158" t="s">
        <v>86</v>
      </c>
      <c r="AV152" s="12" t="s">
        <v>86</v>
      </c>
      <c r="AW152" s="12" t="s">
        <v>33</v>
      </c>
      <c r="AX152" s="12" t="s">
        <v>84</v>
      </c>
      <c r="AY152" s="158" t="s">
        <v>190</v>
      </c>
    </row>
    <row r="153" spans="2:65" s="1" customFormat="1" ht="16.5" customHeight="1">
      <c r="B153" s="32"/>
      <c r="C153" s="184" t="s">
        <v>315</v>
      </c>
      <c r="D153" s="184" t="s">
        <v>299</v>
      </c>
      <c r="E153" s="185" t="s">
        <v>304</v>
      </c>
      <c r="F153" s="186" t="s">
        <v>305</v>
      </c>
      <c r="G153" s="187" t="s">
        <v>296</v>
      </c>
      <c r="H153" s="188">
        <v>1.5</v>
      </c>
      <c r="I153" s="189"/>
      <c r="J153" s="190">
        <f>ROUND(I153*H153,2)</f>
        <v>0</v>
      </c>
      <c r="K153" s="191"/>
      <c r="L153" s="192"/>
      <c r="M153" s="193" t="s">
        <v>1</v>
      </c>
      <c r="N153" s="194" t="s">
        <v>42</v>
      </c>
      <c r="P153" s="147">
        <f>O153*H153</f>
        <v>0</v>
      </c>
      <c r="Q153" s="147">
        <v>1</v>
      </c>
      <c r="R153" s="147">
        <f>Q153*H153</f>
        <v>1.5</v>
      </c>
      <c r="S153" s="147">
        <v>0</v>
      </c>
      <c r="T153" s="148">
        <f>S153*H153</f>
        <v>0</v>
      </c>
      <c r="AR153" s="149" t="s">
        <v>211</v>
      </c>
      <c r="AT153" s="149" t="s">
        <v>299</v>
      </c>
      <c r="AU153" s="149" t="s">
        <v>86</v>
      </c>
      <c r="AY153" s="17" t="s">
        <v>190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84</v>
      </c>
      <c r="BK153" s="150">
        <f>ROUND(I153*H153,2)</f>
        <v>0</v>
      </c>
      <c r="BL153" s="17" t="s">
        <v>149</v>
      </c>
      <c r="BM153" s="149" t="s">
        <v>3233</v>
      </c>
    </row>
    <row r="154" spans="2:65" s="12" customFormat="1">
      <c r="B154" s="156"/>
      <c r="D154" s="157" t="s">
        <v>254</v>
      </c>
      <c r="F154" s="159" t="s">
        <v>3234</v>
      </c>
      <c r="H154" s="160">
        <v>1.5</v>
      </c>
      <c r="I154" s="161"/>
      <c r="L154" s="156"/>
      <c r="M154" s="162"/>
      <c r="T154" s="163"/>
      <c r="AT154" s="158" t="s">
        <v>254</v>
      </c>
      <c r="AU154" s="158" t="s">
        <v>86</v>
      </c>
      <c r="AV154" s="12" t="s">
        <v>86</v>
      </c>
      <c r="AW154" s="12" t="s">
        <v>4</v>
      </c>
      <c r="AX154" s="12" t="s">
        <v>84</v>
      </c>
      <c r="AY154" s="158" t="s">
        <v>190</v>
      </c>
    </row>
    <row r="155" spans="2:65" s="1" customFormat="1" ht="24.15" customHeight="1">
      <c r="B155" s="32"/>
      <c r="C155" s="137" t="s">
        <v>320</v>
      </c>
      <c r="D155" s="137" t="s">
        <v>193</v>
      </c>
      <c r="E155" s="138" t="s">
        <v>3093</v>
      </c>
      <c r="F155" s="139" t="s">
        <v>3094</v>
      </c>
      <c r="G155" s="140" t="s">
        <v>252</v>
      </c>
      <c r="H155" s="141">
        <v>122.65</v>
      </c>
      <c r="I155" s="142"/>
      <c r="J155" s="143">
        <f>ROUND(I155*H155,2)</f>
        <v>0</v>
      </c>
      <c r="K155" s="144"/>
      <c r="L155" s="32"/>
      <c r="M155" s="145" t="s">
        <v>1</v>
      </c>
      <c r="N155" s="146" t="s">
        <v>42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149</v>
      </c>
      <c r="AT155" s="149" t="s">
        <v>193</v>
      </c>
      <c r="AU155" s="149" t="s">
        <v>86</v>
      </c>
      <c r="AY155" s="17" t="s">
        <v>190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84</v>
      </c>
      <c r="BK155" s="150">
        <f>ROUND(I155*H155,2)</f>
        <v>0</v>
      </c>
      <c r="BL155" s="17" t="s">
        <v>149</v>
      </c>
      <c r="BM155" s="149" t="s">
        <v>3235</v>
      </c>
    </row>
    <row r="156" spans="2:65" s="12" customFormat="1">
      <c r="B156" s="156"/>
      <c r="D156" s="157" t="s">
        <v>254</v>
      </c>
      <c r="E156" s="158" t="s">
        <v>1</v>
      </c>
      <c r="F156" s="159" t="s">
        <v>1151</v>
      </c>
      <c r="H156" s="160">
        <v>94</v>
      </c>
      <c r="I156" s="161"/>
      <c r="L156" s="156"/>
      <c r="M156" s="162"/>
      <c r="T156" s="163"/>
      <c r="AT156" s="158" t="s">
        <v>254</v>
      </c>
      <c r="AU156" s="158" t="s">
        <v>86</v>
      </c>
      <c r="AV156" s="12" t="s">
        <v>86</v>
      </c>
      <c r="AW156" s="12" t="s">
        <v>33</v>
      </c>
      <c r="AX156" s="12" t="s">
        <v>77</v>
      </c>
      <c r="AY156" s="158" t="s">
        <v>190</v>
      </c>
    </row>
    <row r="157" spans="2:65" s="12" customFormat="1">
      <c r="B157" s="156"/>
      <c r="D157" s="157" t="s">
        <v>254</v>
      </c>
      <c r="E157" s="158" t="s">
        <v>1</v>
      </c>
      <c r="F157" s="159" t="s">
        <v>3236</v>
      </c>
      <c r="H157" s="160">
        <v>19.5</v>
      </c>
      <c r="I157" s="161"/>
      <c r="L157" s="156"/>
      <c r="M157" s="162"/>
      <c r="T157" s="163"/>
      <c r="AT157" s="158" t="s">
        <v>254</v>
      </c>
      <c r="AU157" s="158" t="s">
        <v>86</v>
      </c>
      <c r="AV157" s="12" t="s">
        <v>86</v>
      </c>
      <c r="AW157" s="12" t="s">
        <v>33</v>
      </c>
      <c r="AX157" s="12" t="s">
        <v>77</v>
      </c>
      <c r="AY157" s="158" t="s">
        <v>190</v>
      </c>
    </row>
    <row r="158" spans="2:65" s="12" customFormat="1">
      <c r="B158" s="156"/>
      <c r="D158" s="157" t="s">
        <v>254</v>
      </c>
      <c r="E158" s="158" t="s">
        <v>1</v>
      </c>
      <c r="F158" s="159" t="s">
        <v>3237</v>
      </c>
      <c r="H158" s="160">
        <v>9.15</v>
      </c>
      <c r="I158" s="161"/>
      <c r="L158" s="156"/>
      <c r="M158" s="162"/>
      <c r="T158" s="163"/>
      <c r="AT158" s="158" t="s">
        <v>254</v>
      </c>
      <c r="AU158" s="158" t="s">
        <v>86</v>
      </c>
      <c r="AV158" s="12" t="s">
        <v>86</v>
      </c>
      <c r="AW158" s="12" t="s">
        <v>33</v>
      </c>
      <c r="AX158" s="12" t="s">
        <v>77</v>
      </c>
      <c r="AY158" s="158" t="s">
        <v>190</v>
      </c>
    </row>
    <row r="159" spans="2:65" s="15" customFormat="1">
      <c r="B159" s="177"/>
      <c r="D159" s="157" t="s">
        <v>254</v>
      </c>
      <c r="E159" s="178" t="s">
        <v>1</v>
      </c>
      <c r="F159" s="179" t="s">
        <v>274</v>
      </c>
      <c r="H159" s="180">
        <v>122.65</v>
      </c>
      <c r="I159" s="181"/>
      <c r="L159" s="177"/>
      <c r="M159" s="182"/>
      <c r="T159" s="183"/>
      <c r="AT159" s="178" t="s">
        <v>254</v>
      </c>
      <c r="AU159" s="178" t="s">
        <v>86</v>
      </c>
      <c r="AV159" s="15" t="s">
        <v>149</v>
      </c>
      <c r="AW159" s="15" t="s">
        <v>33</v>
      </c>
      <c r="AX159" s="15" t="s">
        <v>84</v>
      </c>
      <c r="AY159" s="178" t="s">
        <v>190</v>
      </c>
    </row>
    <row r="160" spans="2:65" s="11" customFormat="1" ht="22.8" customHeight="1">
      <c r="B160" s="125"/>
      <c r="D160" s="126" t="s">
        <v>76</v>
      </c>
      <c r="E160" s="135" t="s">
        <v>149</v>
      </c>
      <c r="F160" s="135" t="s">
        <v>436</v>
      </c>
      <c r="I160" s="128"/>
      <c r="J160" s="136">
        <f>BK160</f>
        <v>0</v>
      </c>
      <c r="L160" s="125"/>
      <c r="M160" s="130"/>
      <c r="P160" s="131">
        <f>SUM(P161:P162)</f>
        <v>0</v>
      </c>
      <c r="R160" s="131">
        <f>SUM(R161:R162)</f>
        <v>0</v>
      </c>
      <c r="T160" s="132">
        <f>SUM(T161:T162)</f>
        <v>0</v>
      </c>
      <c r="AR160" s="126" t="s">
        <v>84</v>
      </c>
      <c r="AT160" s="133" t="s">
        <v>76</v>
      </c>
      <c r="AU160" s="133" t="s">
        <v>84</v>
      </c>
      <c r="AY160" s="126" t="s">
        <v>190</v>
      </c>
      <c r="BK160" s="134">
        <f>SUM(BK161:BK162)</f>
        <v>0</v>
      </c>
    </row>
    <row r="161" spans="2:65" s="1" customFormat="1" ht="24.15" customHeight="1">
      <c r="B161" s="32"/>
      <c r="C161" s="137" t="s">
        <v>326</v>
      </c>
      <c r="D161" s="137" t="s">
        <v>193</v>
      </c>
      <c r="E161" s="138" t="s">
        <v>438</v>
      </c>
      <c r="F161" s="139" t="s">
        <v>439</v>
      </c>
      <c r="G161" s="140" t="s">
        <v>258</v>
      </c>
      <c r="H161" s="141">
        <v>0.75</v>
      </c>
      <c r="I161" s="142"/>
      <c r="J161" s="143">
        <f>ROUND(I161*H161,2)</f>
        <v>0</v>
      </c>
      <c r="K161" s="144"/>
      <c r="L161" s="32"/>
      <c r="M161" s="145" t="s">
        <v>1</v>
      </c>
      <c r="N161" s="146" t="s">
        <v>42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149</v>
      </c>
      <c r="AT161" s="149" t="s">
        <v>193</v>
      </c>
      <c r="AU161" s="149" t="s">
        <v>86</v>
      </c>
      <c r="AY161" s="17" t="s">
        <v>190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84</v>
      </c>
      <c r="BK161" s="150">
        <f>ROUND(I161*H161,2)</f>
        <v>0</v>
      </c>
      <c r="BL161" s="17" t="s">
        <v>149</v>
      </c>
      <c r="BM161" s="149" t="s">
        <v>3238</v>
      </c>
    </row>
    <row r="162" spans="2:65" s="12" customFormat="1">
      <c r="B162" s="156"/>
      <c r="D162" s="157" t="s">
        <v>254</v>
      </c>
      <c r="E162" s="158" t="s">
        <v>1</v>
      </c>
      <c r="F162" s="159" t="s">
        <v>3239</v>
      </c>
      <c r="H162" s="160">
        <v>0.75</v>
      </c>
      <c r="I162" s="161"/>
      <c r="L162" s="156"/>
      <c r="M162" s="162"/>
      <c r="T162" s="163"/>
      <c r="AT162" s="158" t="s">
        <v>254</v>
      </c>
      <c r="AU162" s="158" t="s">
        <v>86</v>
      </c>
      <c r="AV162" s="12" t="s">
        <v>86</v>
      </c>
      <c r="AW162" s="12" t="s">
        <v>33</v>
      </c>
      <c r="AX162" s="12" t="s">
        <v>84</v>
      </c>
      <c r="AY162" s="158" t="s">
        <v>190</v>
      </c>
    </row>
    <row r="163" spans="2:65" s="11" customFormat="1" ht="22.8" customHeight="1">
      <c r="B163" s="125"/>
      <c r="D163" s="126" t="s">
        <v>76</v>
      </c>
      <c r="E163" s="135" t="s">
        <v>161</v>
      </c>
      <c r="F163" s="135" t="s">
        <v>3101</v>
      </c>
      <c r="I163" s="128"/>
      <c r="J163" s="136">
        <f>BK163</f>
        <v>0</v>
      </c>
      <c r="L163" s="125"/>
      <c r="M163" s="130"/>
      <c r="P163" s="131">
        <f>SUM(P164:P175)</f>
        <v>0</v>
      </c>
      <c r="R163" s="131">
        <f>SUM(R164:R175)</f>
        <v>39.45205</v>
      </c>
      <c r="T163" s="132">
        <f>SUM(T164:T175)</f>
        <v>0</v>
      </c>
      <c r="AR163" s="126" t="s">
        <v>84</v>
      </c>
      <c r="AT163" s="133" t="s">
        <v>76</v>
      </c>
      <c r="AU163" s="133" t="s">
        <v>84</v>
      </c>
      <c r="AY163" s="126" t="s">
        <v>190</v>
      </c>
      <c r="BK163" s="134">
        <f>SUM(BK164:BK175)</f>
        <v>0</v>
      </c>
    </row>
    <row r="164" spans="2:65" s="1" customFormat="1" ht="24.15" customHeight="1">
      <c r="B164" s="32"/>
      <c r="C164" s="137" t="s">
        <v>8</v>
      </c>
      <c r="D164" s="137" t="s">
        <v>193</v>
      </c>
      <c r="E164" s="138" t="s">
        <v>3143</v>
      </c>
      <c r="F164" s="139" t="s">
        <v>3144</v>
      </c>
      <c r="G164" s="140" t="s">
        <v>252</v>
      </c>
      <c r="H164" s="141">
        <v>94</v>
      </c>
      <c r="I164" s="142"/>
      <c r="J164" s="143">
        <f>ROUND(I164*H164,2)</f>
        <v>0</v>
      </c>
      <c r="K164" s="144"/>
      <c r="L164" s="32"/>
      <c r="M164" s="145" t="s">
        <v>1</v>
      </c>
      <c r="N164" s="146" t="s">
        <v>42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149</v>
      </c>
      <c r="AT164" s="149" t="s">
        <v>193</v>
      </c>
      <c r="AU164" s="149" t="s">
        <v>86</v>
      </c>
      <c r="AY164" s="17" t="s">
        <v>190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84</v>
      </c>
      <c r="BK164" s="150">
        <f>ROUND(I164*H164,2)</f>
        <v>0</v>
      </c>
      <c r="BL164" s="17" t="s">
        <v>149</v>
      </c>
      <c r="BM164" s="149" t="s">
        <v>3240</v>
      </c>
    </row>
    <row r="165" spans="2:65" s="1" customFormat="1" ht="24.15" customHeight="1">
      <c r="B165" s="32"/>
      <c r="C165" s="137" t="s">
        <v>311</v>
      </c>
      <c r="D165" s="137" t="s">
        <v>193</v>
      </c>
      <c r="E165" s="138" t="s">
        <v>3241</v>
      </c>
      <c r="F165" s="139" t="s">
        <v>3242</v>
      </c>
      <c r="G165" s="140" t="s">
        <v>252</v>
      </c>
      <c r="H165" s="141">
        <v>122.65</v>
      </c>
      <c r="I165" s="142"/>
      <c r="J165" s="143">
        <f>ROUND(I165*H165,2)</f>
        <v>0</v>
      </c>
      <c r="K165" s="144"/>
      <c r="L165" s="32"/>
      <c r="M165" s="145" t="s">
        <v>1</v>
      </c>
      <c r="N165" s="146" t="s">
        <v>42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149</v>
      </c>
      <c r="AT165" s="149" t="s">
        <v>193</v>
      </c>
      <c r="AU165" s="149" t="s">
        <v>86</v>
      </c>
      <c r="AY165" s="17" t="s">
        <v>190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84</v>
      </c>
      <c r="BK165" s="150">
        <f>ROUND(I165*H165,2)</f>
        <v>0</v>
      </c>
      <c r="BL165" s="17" t="s">
        <v>149</v>
      </c>
      <c r="BM165" s="149" t="s">
        <v>3243</v>
      </c>
    </row>
    <row r="166" spans="2:65" s="12" customFormat="1">
      <c r="B166" s="156"/>
      <c r="D166" s="157" t="s">
        <v>254</v>
      </c>
      <c r="E166" s="158" t="s">
        <v>1</v>
      </c>
      <c r="F166" s="159" t="s">
        <v>1151</v>
      </c>
      <c r="H166" s="160">
        <v>94</v>
      </c>
      <c r="I166" s="161"/>
      <c r="L166" s="156"/>
      <c r="M166" s="162"/>
      <c r="T166" s="163"/>
      <c r="AT166" s="158" t="s">
        <v>254</v>
      </c>
      <c r="AU166" s="158" t="s">
        <v>86</v>
      </c>
      <c r="AV166" s="12" t="s">
        <v>86</v>
      </c>
      <c r="AW166" s="12" t="s">
        <v>33</v>
      </c>
      <c r="AX166" s="12" t="s">
        <v>77</v>
      </c>
      <c r="AY166" s="158" t="s">
        <v>190</v>
      </c>
    </row>
    <row r="167" spans="2:65" s="12" customFormat="1">
      <c r="B167" s="156"/>
      <c r="D167" s="157" t="s">
        <v>254</v>
      </c>
      <c r="E167" s="158" t="s">
        <v>1</v>
      </c>
      <c r="F167" s="159" t="s">
        <v>3244</v>
      </c>
      <c r="H167" s="160">
        <v>28.65</v>
      </c>
      <c r="I167" s="161"/>
      <c r="L167" s="156"/>
      <c r="M167" s="162"/>
      <c r="T167" s="163"/>
      <c r="AT167" s="158" t="s">
        <v>254</v>
      </c>
      <c r="AU167" s="158" t="s">
        <v>86</v>
      </c>
      <c r="AV167" s="12" t="s">
        <v>86</v>
      </c>
      <c r="AW167" s="12" t="s">
        <v>33</v>
      </c>
      <c r="AX167" s="12" t="s">
        <v>77</v>
      </c>
      <c r="AY167" s="158" t="s">
        <v>190</v>
      </c>
    </row>
    <row r="168" spans="2:65" s="15" customFormat="1">
      <c r="B168" s="177"/>
      <c r="D168" s="157" t="s">
        <v>254</v>
      </c>
      <c r="E168" s="178" t="s">
        <v>1</v>
      </c>
      <c r="F168" s="179" t="s">
        <v>274</v>
      </c>
      <c r="H168" s="180">
        <v>122.65</v>
      </c>
      <c r="I168" s="181"/>
      <c r="L168" s="177"/>
      <c r="M168" s="182"/>
      <c r="T168" s="183"/>
      <c r="AT168" s="178" t="s">
        <v>254</v>
      </c>
      <c r="AU168" s="178" t="s">
        <v>86</v>
      </c>
      <c r="AV168" s="15" t="s">
        <v>149</v>
      </c>
      <c r="AW168" s="15" t="s">
        <v>33</v>
      </c>
      <c r="AX168" s="15" t="s">
        <v>84</v>
      </c>
      <c r="AY168" s="178" t="s">
        <v>190</v>
      </c>
    </row>
    <row r="169" spans="2:65" s="1" customFormat="1" ht="24.15" customHeight="1">
      <c r="B169" s="32"/>
      <c r="C169" s="137" t="s">
        <v>339</v>
      </c>
      <c r="D169" s="137" t="s">
        <v>193</v>
      </c>
      <c r="E169" s="138" t="s">
        <v>3245</v>
      </c>
      <c r="F169" s="139" t="s">
        <v>3246</v>
      </c>
      <c r="G169" s="140" t="s">
        <v>258</v>
      </c>
      <c r="H169" s="141">
        <v>3.706</v>
      </c>
      <c r="I169" s="142"/>
      <c r="J169" s="143">
        <f>ROUND(I169*H169,2)</f>
        <v>0</v>
      </c>
      <c r="K169" s="144"/>
      <c r="L169" s="32"/>
      <c r="M169" s="145" t="s">
        <v>1</v>
      </c>
      <c r="N169" s="146" t="s">
        <v>42</v>
      </c>
      <c r="P169" s="147">
        <f>O169*H169</f>
        <v>0</v>
      </c>
      <c r="Q169" s="147">
        <v>1.48</v>
      </c>
      <c r="R169" s="147">
        <f>Q169*H169</f>
        <v>5.4848799999999995</v>
      </c>
      <c r="S169" s="147">
        <v>0</v>
      </c>
      <c r="T169" s="148">
        <f>S169*H169</f>
        <v>0</v>
      </c>
      <c r="AR169" s="149" t="s">
        <v>149</v>
      </c>
      <c r="AT169" s="149" t="s">
        <v>193</v>
      </c>
      <c r="AU169" s="149" t="s">
        <v>86</v>
      </c>
      <c r="AY169" s="17" t="s">
        <v>190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84</v>
      </c>
      <c r="BK169" s="150">
        <f>ROUND(I169*H169,2)</f>
        <v>0</v>
      </c>
      <c r="BL169" s="17" t="s">
        <v>149</v>
      </c>
      <c r="BM169" s="149" t="s">
        <v>3247</v>
      </c>
    </row>
    <row r="170" spans="2:65" s="12" customFormat="1">
      <c r="B170" s="156"/>
      <c r="D170" s="157" t="s">
        <v>254</v>
      </c>
      <c r="E170" s="158" t="s">
        <v>1</v>
      </c>
      <c r="F170" s="159" t="s">
        <v>3248</v>
      </c>
      <c r="H170" s="160">
        <v>3.706</v>
      </c>
      <c r="I170" s="161"/>
      <c r="L170" s="156"/>
      <c r="M170" s="162"/>
      <c r="T170" s="163"/>
      <c r="AT170" s="158" t="s">
        <v>254</v>
      </c>
      <c r="AU170" s="158" t="s">
        <v>86</v>
      </c>
      <c r="AV170" s="12" t="s">
        <v>86</v>
      </c>
      <c r="AW170" s="12" t="s">
        <v>33</v>
      </c>
      <c r="AX170" s="12" t="s">
        <v>84</v>
      </c>
      <c r="AY170" s="158" t="s">
        <v>190</v>
      </c>
    </row>
    <row r="171" spans="2:65" s="1" customFormat="1" ht="24.15" customHeight="1">
      <c r="B171" s="32"/>
      <c r="C171" s="137" t="s">
        <v>344</v>
      </c>
      <c r="D171" s="137" t="s">
        <v>193</v>
      </c>
      <c r="E171" s="138" t="s">
        <v>3249</v>
      </c>
      <c r="F171" s="139" t="s">
        <v>3250</v>
      </c>
      <c r="G171" s="140" t="s">
        <v>296</v>
      </c>
      <c r="H171" s="141">
        <v>8.8130000000000006</v>
      </c>
      <c r="I171" s="142"/>
      <c r="J171" s="143">
        <f>ROUND(I171*H171,2)</f>
        <v>0</v>
      </c>
      <c r="K171" s="144"/>
      <c r="L171" s="32"/>
      <c r="M171" s="145" t="s">
        <v>1</v>
      </c>
      <c r="N171" s="146" t="s">
        <v>42</v>
      </c>
      <c r="P171" s="147">
        <f>O171*H171</f>
        <v>0</v>
      </c>
      <c r="Q171" s="147">
        <v>1.01</v>
      </c>
      <c r="R171" s="147">
        <f>Q171*H171</f>
        <v>8.9011300000000002</v>
      </c>
      <c r="S171" s="147">
        <v>0</v>
      </c>
      <c r="T171" s="148">
        <f>S171*H171</f>
        <v>0</v>
      </c>
      <c r="AR171" s="149" t="s">
        <v>149</v>
      </c>
      <c r="AT171" s="149" t="s">
        <v>193</v>
      </c>
      <c r="AU171" s="149" t="s">
        <v>86</v>
      </c>
      <c r="AY171" s="17" t="s">
        <v>190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84</v>
      </c>
      <c r="BK171" s="150">
        <f>ROUND(I171*H171,2)</f>
        <v>0</v>
      </c>
      <c r="BL171" s="17" t="s">
        <v>149</v>
      </c>
      <c r="BM171" s="149" t="s">
        <v>3251</v>
      </c>
    </row>
    <row r="172" spans="2:65" s="12" customFormat="1">
      <c r="B172" s="156"/>
      <c r="D172" s="157" t="s">
        <v>254</v>
      </c>
      <c r="E172" s="158" t="s">
        <v>1</v>
      </c>
      <c r="F172" s="159" t="s">
        <v>3252</v>
      </c>
      <c r="H172" s="160">
        <v>8.8130000000000006</v>
      </c>
      <c r="I172" s="161"/>
      <c r="L172" s="156"/>
      <c r="M172" s="162"/>
      <c r="T172" s="163"/>
      <c r="AT172" s="158" t="s">
        <v>254</v>
      </c>
      <c r="AU172" s="158" t="s">
        <v>86</v>
      </c>
      <c r="AV172" s="12" t="s">
        <v>86</v>
      </c>
      <c r="AW172" s="12" t="s">
        <v>33</v>
      </c>
      <c r="AX172" s="12" t="s">
        <v>84</v>
      </c>
      <c r="AY172" s="158" t="s">
        <v>190</v>
      </c>
    </row>
    <row r="173" spans="2:65" s="1" customFormat="1" ht="24.15" customHeight="1">
      <c r="B173" s="32"/>
      <c r="C173" s="137" t="s">
        <v>348</v>
      </c>
      <c r="D173" s="137" t="s">
        <v>193</v>
      </c>
      <c r="E173" s="138" t="s">
        <v>3253</v>
      </c>
      <c r="F173" s="139" t="s">
        <v>3254</v>
      </c>
      <c r="G173" s="140" t="s">
        <v>252</v>
      </c>
      <c r="H173" s="141">
        <v>94</v>
      </c>
      <c r="I173" s="142"/>
      <c r="J173" s="143">
        <f>ROUND(I173*H173,2)</f>
        <v>0</v>
      </c>
      <c r="K173" s="144"/>
      <c r="L173" s="32"/>
      <c r="M173" s="145" t="s">
        <v>1</v>
      </c>
      <c r="N173" s="146" t="s">
        <v>42</v>
      </c>
      <c r="P173" s="147">
        <f>O173*H173</f>
        <v>0</v>
      </c>
      <c r="Q173" s="147">
        <v>0.11162</v>
      </c>
      <c r="R173" s="147">
        <f>Q173*H173</f>
        <v>10.492279999999999</v>
      </c>
      <c r="S173" s="147">
        <v>0</v>
      </c>
      <c r="T173" s="148">
        <f>S173*H173</f>
        <v>0</v>
      </c>
      <c r="AR173" s="149" t="s">
        <v>149</v>
      </c>
      <c r="AT173" s="149" t="s">
        <v>193</v>
      </c>
      <c r="AU173" s="149" t="s">
        <v>86</v>
      </c>
      <c r="AY173" s="17" t="s">
        <v>190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84</v>
      </c>
      <c r="BK173" s="150">
        <f>ROUND(I173*H173,2)</f>
        <v>0</v>
      </c>
      <c r="BL173" s="17" t="s">
        <v>149</v>
      </c>
      <c r="BM173" s="149" t="s">
        <v>3255</v>
      </c>
    </row>
    <row r="174" spans="2:65" s="1" customFormat="1" ht="16.5" customHeight="1">
      <c r="B174" s="32"/>
      <c r="C174" s="184" t="s">
        <v>359</v>
      </c>
      <c r="D174" s="184" t="s">
        <v>299</v>
      </c>
      <c r="E174" s="185" t="s">
        <v>3256</v>
      </c>
      <c r="F174" s="186" t="s">
        <v>3257</v>
      </c>
      <c r="G174" s="187" t="s">
        <v>252</v>
      </c>
      <c r="H174" s="188">
        <v>95.88</v>
      </c>
      <c r="I174" s="189"/>
      <c r="J174" s="190">
        <f>ROUND(I174*H174,2)</f>
        <v>0</v>
      </c>
      <c r="K174" s="191"/>
      <c r="L174" s="192"/>
      <c r="M174" s="193" t="s">
        <v>1</v>
      </c>
      <c r="N174" s="194" t="s">
        <v>42</v>
      </c>
      <c r="P174" s="147">
        <f>O174*H174</f>
        <v>0</v>
      </c>
      <c r="Q174" s="147">
        <v>0.152</v>
      </c>
      <c r="R174" s="147">
        <f>Q174*H174</f>
        <v>14.573759999999998</v>
      </c>
      <c r="S174" s="147">
        <v>0</v>
      </c>
      <c r="T174" s="148">
        <f>S174*H174</f>
        <v>0</v>
      </c>
      <c r="AR174" s="149" t="s">
        <v>211</v>
      </c>
      <c r="AT174" s="149" t="s">
        <v>299</v>
      </c>
      <c r="AU174" s="149" t="s">
        <v>86</v>
      </c>
      <c r="AY174" s="17" t="s">
        <v>190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84</v>
      </c>
      <c r="BK174" s="150">
        <f>ROUND(I174*H174,2)</f>
        <v>0</v>
      </c>
      <c r="BL174" s="17" t="s">
        <v>149</v>
      </c>
      <c r="BM174" s="149" t="s">
        <v>3258</v>
      </c>
    </row>
    <row r="175" spans="2:65" s="12" customFormat="1">
      <c r="B175" s="156"/>
      <c r="D175" s="157" t="s">
        <v>254</v>
      </c>
      <c r="F175" s="159" t="s">
        <v>3259</v>
      </c>
      <c r="H175" s="160">
        <v>95.88</v>
      </c>
      <c r="I175" s="161"/>
      <c r="L175" s="156"/>
      <c r="M175" s="162"/>
      <c r="T175" s="163"/>
      <c r="AT175" s="158" t="s">
        <v>254</v>
      </c>
      <c r="AU175" s="158" t="s">
        <v>86</v>
      </c>
      <c r="AV175" s="12" t="s">
        <v>86</v>
      </c>
      <c r="AW175" s="12" t="s">
        <v>4</v>
      </c>
      <c r="AX175" s="12" t="s">
        <v>84</v>
      </c>
      <c r="AY175" s="158" t="s">
        <v>190</v>
      </c>
    </row>
    <row r="176" spans="2:65" s="11" customFormat="1" ht="22.8" customHeight="1">
      <c r="B176" s="125"/>
      <c r="D176" s="126" t="s">
        <v>76</v>
      </c>
      <c r="E176" s="135" t="s">
        <v>211</v>
      </c>
      <c r="F176" s="135" t="s">
        <v>504</v>
      </c>
      <c r="I176" s="128"/>
      <c r="J176" s="136">
        <f>BK176</f>
        <v>0</v>
      </c>
      <c r="L176" s="125"/>
      <c r="M176" s="130"/>
      <c r="P176" s="131">
        <f>SUM(P177:P181)</f>
        <v>0</v>
      </c>
      <c r="R176" s="131">
        <f>SUM(R177:R181)</f>
        <v>4.2469999999999994E-2</v>
      </c>
      <c r="T176" s="132">
        <f>SUM(T177:T181)</f>
        <v>0</v>
      </c>
      <c r="AR176" s="126" t="s">
        <v>84</v>
      </c>
      <c r="AT176" s="133" t="s">
        <v>76</v>
      </c>
      <c r="AU176" s="133" t="s">
        <v>84</v>
      </c>
      <c r="AY176" s="126" t="s">
        <v>190</v>
      </c>
      <c r="BK176" s="134">
        <f>SUM(BK177:BK181)</f>
        <v>0</v>
      </c>
    </row>
    <row r="177" spans="2:65" s="1" customFormat="1" ht="24.15" customHeight="1">
      <c r="B177" s="32"/>
      <c r="C177" s="137" t="s">
        <v>7</v>
      </c>
      <c r="D177" s="137" t="s">
        <v>193</v>
      </c>
      <c r="E177" s="138" t="s">
        <v>3260</v>
      </c>
      <c r="F177" s="139" t="s">
        <v>3261</v>
      </c>
      <c r="G177" s="140" t="s">
        <v>396</v>
      </c>
      <c r="H177" s="141">
        <v>7.5</v>
      </c>
      <c r="I177" s="142"/>
      <c r="J177" s="143">
        <f>ROUND(I177*H177,2)</f>
        <v>0</v>
      </c>
      <c r="K177" s="144"/>
      <c r="L177" s="32"/>
      <c r="M177" s="145" t="s">
        <v>1</v>
      </c>
      <c r="N177" s="146" t="s">
        <v>42</v>
      </c>
      <c r="P177" s="147">
        <f>O177*H177</f>
        <v>0</v>
      </c>
      <c r="Q177" s="147">
        <v>2.7599999999999999E-3</v>
      </c>
      <c r="R177" s="147">
        <f>Q177*H177</f>
        <v>2.07E-2</v>
      </c>
      <c r="S177" s="147">
        <v>0</v>
      </c>
      <c r="T177" s="148">
        <f>S177*H177</f>
        <v>0</v>
      </c>
      <c r="AR177" s="149" t="s">
        <v>149</v>
      </c>
      <c r="AT177" s="149" t="s">
        <v>193</v>
      </c>
      <c r="AU177" s="149" t="s">
        <v>86</v>
      </c>
      <c r="AY177" s="17" t="s">
        <v>190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84</v>
      </c>
      <c r="BK177" s="150">
        <f>ROUND(I177*H177,2)</f>
        <v>0</v>
      </c>
      <c r="BL177" s="17" t="s">
        <v>149</v>
      </c>
      <c r="BM177" s="149" t="s">
        <v>3262</v>
      </c>
    </row>
    <row r="178" spans="2:65" s="12" customFormat="1">
      <c r="B178" s="156"/>
      <c r="D178" s="157" t="s">
        <v>254</v>
      </c>
      <c r="E178" s="158" t="s">
        <v>1</v>
      </c>
      <c r="F178" s="159" t="s">
        <v>3263</v>
      </c>
      <c r="H178" s="160">
        <v>7.5</v>
      </c>
      <c r="I178" s="161"/>
      <c r="L178" s="156"/>
      <c r="M178" s="162"/>
      <c r="T178" s="163"/>
      <c r="AT178" s="158" t="s">
        <v>254</v>
      </c>
      <c r="AU178" s="158" t="s">
        <v>86</v>
      </c>
      <c r="AV178" s="12" t="s">
        <v>86</v>
      </c>
      <c r="AW178" s="12" t="s">
        <v>33</v>
      </c>
      <c r="AX178" s="12" t="s">
        <v>84</v>
      </c>
      <c r="AY178" s="158" t="s">
        <v>190</v>
      </c>
    </row>
    <row r="179" spans="2:65" s="1" customFormat="1" ht="24.15" customHeight="1">
      <c r="B179" s="32"/>
      <c r="C179" s="137" t="s">
        <v>372</v>
      </c>
      <c r="D179" s="137" t="s">
        <v>193</v>
      </c>
      <c r="E179" s="138" t="s">
        <v>3264</v>
      </c>
      <c r="F179" s="139" t="s">
        <v>3265</v>
      </c>
      <c r="G179" s="140" t="s">
        <v>391</v>
      </c>
      <c r="H179" s="141">
        <v>1</v>
      </c>
      <c r="I179" s="142"/>
      <c r="J179" s="143">
        <f>ROUND(I179*H179,2)</f>
        <v>0</v>
      </c>
      <c r="K179" s="144"/>
      <c r="L179" s="32"/>
      <c r="M179" s="145" t="s">
        <v>1</v>
      </c>
      <c r="N179" s="146" t="s">
        <v>42</v>
      </c>
      <c r="P179" s="147">
        <f>O179*H179</f>
        <v>0</v>
      </c>
      <c r="Q179" s="147">
        <v>1.7000000000000001E-4</v>
      </c>
      <c r="R179" s="147">
        <f>Q179*H179</f>
        <v>1.7000000000000001E-4</v>
      </c>
      <c r="S179" s="147">
        <v>0</v>
      </c>
      <c r="T179" s="148">
        <f>S179*H179</f>
        <v>0</v>
      </c>
      <c r="AR179" s="149" t="s">
        <v>149</v>
      </c>
      <c r="AT179" s="149" t="s">
        <v>193</v>
      </c>
      <c r="AU179" s="149" t="s">
        <v>86</v>
      </c>
      <c r="AY179" s="17" t="s">
        <v>190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84</v>
      </c>
      <c r="BK179" s="150">
        <f>ROUND(I179*H179,2)</f>
        <v>0</v>
      </c>
      <c r="BL179" s="17" t="s">
        <v>149</v>
      </c>
      <c r="BM179" s="149" t="s">
        <v>3266</v>
      </c>
    </row>
    <row r="180" spans="2:65" s="1" customFormat="1" ht="24.15" customHeight="1">
      <c r="B180" s="32"/>
      <c r="C180" s="184" t="s">
        <v>378</v>
      </c>
      <c r="D180" s="184" t="s">
        <v>299</v>
      </c>
      <c r="E180" s="185" t="s">
        <v>3267</v>
      </c>
      <c r="F180" s="186" t="s">
        <v>3268</v>
      </c>
      <c r="G180" s="187" t="s">
        <v>391</v>
      </c>
      <c r="H180" s="188">
        <v>1</v>
      </c>
      <c r="I180" s="189"/>
      <c r="J180" s="190">
        <f>ROUND(I180*H180,2)</f>
        <v>0</v>
      </c>
      <c r="K180" s="191"/>
      <c r="L180" s="192"/>
      <c r="M180" s="193" t="s">
        <v>1</v>
      </c>
      <c r="N180" s="194" t="s">
        <v>42</v>
      </c>
      <c r="P180" s="147">
        <f>O180*H180</f>
        <v>0</v>
      </c>
      <c r="Q180" s="147">
        <v>1.49E-2</v>
      </c>
      <c r="R180" s="147">
        <f>Q180*H180</f>
        <v>1.49E-2</v>
      </c>
      <c r="S180" s="147">
        <v>0</v>
      </c>
      <c r="T180" s="148">
        <f>S180*H180</f>
        <v>0</v>
      </c>
      <c r="AR180" s="149" t="s">
        <v>211</v>
      </c>
      <c r="AT180" s="149" t="s">
        <v>299</v>
      </c>
      <c r="AU180" s="149" t="s">
        <v>86</v>
      </c>
      <c r="AY180" s="17" t="s">
        <v>190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84</v>
      </c>
      <c r="BK180" s="150">
        <f>ROUND(I180*H180,2)</f>
        <v>0</v>
      </c>
      <c r="BL180" s="17" t="s">
        <v>149</v>
      </c>
      <c r="BM180" s="149" t="s">
        <v>3269</v>
      </c>
    </row>
    <row r="181" spans="2:65" s="1" customFormat="1" ht="24.15" customHeight="1">
      <c r="B181" s="32"/>
      <c r="C181" s="184" t="s">
        <v>384</v>
      </c>
      <c r="D181" s="184" t="s">
        <v>299</v>
      </c>
      <c r="E181" s="185" t="s">
        <v>3270</v>
      </c>
      <c r="F181" s="186" t="s">
        <v>3271</v>
      </c>
      <c r="G181" s="187" t="s">
        <v>391</v>
      </c>
      <c r="H181" s="188">
        <v>1</v>
      </c>
      <c r="I181" s="189"/>
      <c r="J181" s="190">
        <f>ROUND(I181*H181,2)</f>
        <v>0</v>
      </c>
      <c r="K181" s="191"/>
      <c r="L181" s="192"/>
      <c r="M181" s="193" t="s">
        <v>1</v>
      </c>
      <c r="N181" s="194" t="s">
        <v>42</v>
      </c>
      <c r="P181" s="147">
        <f>O181*H181</f>
        <v>0</v>
      </c>
      <c r="Q181" s="147">
        <v>6.7000000000000002E-3</v>
      </c>
      <c r="R181" s="147">
        <f>Q181*H181</f>
        <v>6.7000000000000002E-3</v>
      </c>
      <c r="S181" s="147">
        <v>0</v>
      </c>
      <c r="T181" s="148">
        <f>S181*H181</f>
        <v>0</v>
      </c>
      <c r="AR181" s="149" t="s">
        <v>211</v>
      </c>
      <c r="AT181" s="149" t="s">
        <v>299</v>
      </c>
      <c r="AU181" s="149" t="s">
        <v>86</v>
      </c>
      <c r="AY181" s="17" t="s">
        <v>190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84</v>
      </c>
      <c r="BK181" s="150">
        <f>ROUND(I181*H181,2)</f>
        <v>0</v>
      </c>
      <c r="BL181" s="17" t="s">
        <v>149</v>
      </c>
      <c r="BM181" s="149" t="s">
        <v>3272</v>
      </c>
    </row>
    <row r="182" spans="2:65" s="11" customFormat="1" ht="22.8" customHeight="1">
      <c r="B182" s="125"/>
      <c r="D182" s="126" t="s">
        <v>76</v>
      </c>
      <c r="E182" s="135" t="s">
        <v>227</v>
      </c>
      <c r="F182" s="135" t="s">
        <v>784</v>
      </c>
      <c r="I182" s="128"/>
      <c r="J182" s="136">
        <f>BK182</f>
        <v>0</v>
      </c>
      <c r="L182" s="125"/>
      <c r="M182" s="130"/>
      <c r="P182" s="131">
        <f>SUM(P183:P218)</f>
        <v>0</v>
      </c>
      <c r="R182" s="131">
        <f>SUM(R183:R218)</f>
        <v>33.274086499999996</v>
      </c>
      <c r="T182" s="132">
        <f>SUM(T183:T218)</f>
        <v>3.5999999999999996</v>
      </c>
      <c r="AR182" s="126" t="s">
        <v>84</v>
      </c>
      <c r="AT182" s="133" t="s">
        <v>76</v>
      </c>
      <c r="AU182" s="133" t="s">
        <v>84</v>
      </c>
      <c r="AY182" s="126" t="s">
        <v>190</v>
      </c>
      <c r="BK182" s="134">
        <f>SUM(BK183:BK218)</f>
        <v>0</v>
      </c>
    </row>
    <row r="183" spans="2:65" s="1" customFormat="1" ht="24.15" customHeight="1">
      <c r="B183" s="32"/>
      <c r="C183" s="137" t="s">
        <v>388</v>
      </c>
      <c r="D183" s="137" t="s">
        <v>193</v>
      </c>
      <c r="E183" s="138" t="s">
        <v>3273</v>
      </c>
      <c r="F183" s="139" t="s">
        <v>3274</v>
      </c>
      <c r="G183" s="140" t="s">
        <v>391</v>
      </c>
      <c r="H183" s="141">
        <v>5</v>
      </c>
      <c r="I183" s="142"/>
      <c r="J183" s="143">
        <f>ROUND(I183*H183,2)</f>
        <v>0</v>
      </c>
      <c r="K183" s="144"/>
      <c r="L183" s="32"/>
      <c r="M183" s="145" t="s">
        <v>1</v>
      </c>
      <c r="N183" s="146" t="s">
        <v>42</v>
      </c>
      <c r="P183" s="147">
        <f>O183*H183</f>
        <v>0</v>
      </c>
      <c r="Q183" s="147">
        <v>6.9999999999999999E-4</v>
      </c>
      <c r="R183" s="147">
        <f>Q183*H183</f>
        <v>3.5000000000000001E-3</v>
      </c>
      <c r="S183" s="147">
        <v>0</v>
      </c>
      <c r="T183" s="148">
        <f>S183*H183</f>
        <v>0</v>
      </c>
      <c r="AR183" s="149" t="s">
        <v>149</v>
      </c>
      <c r="AT183" s="149" t="s">
        <v>193</v>
      </c>
      <c r="AU183" s="149" t="s">
        <v>86</v>
      </c>
      <c r="AY183" s="17" t="s">
        <v>190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84</v>
      </c>
      <c r="BK183" s="150">
        <f>ROUND(I183*H183,2)</f>
        <v>0</v>
      </c>
      <c r="BL183" s="17" t="s">
        <v>149</v>
      </c>
      <c r="BM183" s="149" t="s">
        <v>3275</v>
      </c>
    </row>
    <row r="184" spans="2:65" s="1" customFormat="1" ht="16.5" customHeight="1">
      <c r="B184" s="32"/>
      <c r="C184" s="184" t="s">
        <v>393</v>
      </c>
      <c r="D184" s="184" t="s">
        <v>299</v>
      </c>
      <c r="E184" s="185" t="s">
        <v>3276</v>
      </c>
      <c r="F184" s="186" t="s">
        <v>3277</v>
      </c>
      <c r="G184" s="187" t="s">
        <v>391</v>
      </c>
      <c r="H184" s="188">
        <v>1</v>
      </c>
      <c r="I184" s="189"/>
      <c r="J184" s="190">
        <f>ROUND(I184*H184,2)</f>
        <v>0</v>
      </c>
      <c r="K184" s="191"/>
      <c r="L184" s="192"/>
      <c r="M184" s="193" t="s">
        <v>1</v>
      </c>
      <c r="N184" s="194" t="s">
        <v>42</v>
      </c>
      <c r="P184" s="147">
        <f>O184*H184</f>
        <v>0</v>
      </c>
      <c r="Q184" s="147">
        <v>5.0000000000000001E-3</v>
      </c>
      <c r="R184" s="147">
        <f>Q184*H184</f>
        <v>5.0000000000000001E-3</v>
      </c>
      <c r="S184" s="147">
        <v>0</v>
      </c>
      <c r="T184" s="148">
        <f>S184*H184</f>
        <v>0</v>
      </c>
      <c r="AR184" s="149" t="s">
        <v>211</v>
      </c>
      <c r="AT184" s="149" t="s">
        <v>299</v>
      </c>
      <c r="AU184" s="149" t="s">
        <v>86</v>
      </c>
      <c r="AY184" s="17" t="s">
        <v>190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84</v>
      </c>
      <c r="BK184" s="150">
        <f>ROUND(I184*H184,2)</f>
        <v>0</v>
      </c>
      <c r="BL184" s="17" t="s">
        <v>149</v>
      </c>
      <c r="BM184" s="149" t="s">
        <v>3278</v>
      </c>
    </row>
    <row r="185" spans="2:65" s="12" customFormat="1">
      <c r="B185" s="156"/>
      <c r="D185" s="157" t="s">
        <v>254</v>
      </c>
      <c r="E185" s="158" t="s">
        <v>1</v>
      </c>
      <c r="F185" s="159" t="s">
        <v>84</v>
      </c>
      <c r="H185" s="160">
        <v>1</v>
      </c>
      <c r="I185" s="161"/>
      <c r="L185" s="156"/>
      <c r="M185" s="162"/>
      <c r="T185" s="163"/>
      <c r="AT185" s="158" t="s">
        <v>254</v>
      </c>
      <c r="AU185" s="158" t="s">
        <v>86</v>
      </c>
      <c r="AV185" s="12" t="s">
        <v>86</v>
      </c>
      <c r="AW185" s="12" t="s">
        <v>33</v>
      </c>
      <c r="AX185" s="12" t="s">
        <v>84</v>
      </c>
      <c r="AY185" s="158" t="s">
        <v>190</v>
      </c>
    </row>
    <row r="186" spans="2:65" s="1" customFormat="1" ht="24.15" customHeight="1">
      <c r="B186" s="32"/>
      <c r="C186" s="184" t="s">
        <v>399</v>
      </c>
      <c r="D186" s="184" t="s">
        <v>299</v>
      </c>
      <c r="E186" s="185" t="s">
        <v>3279</v>
      </c>
      <c r="F186" s="186" t="s">
        <v>3280</v>
      </c>
      <c r="G186" s="187" t="s">
        <v>391</v>
      </c>
      <c r="H186" s="188">
        <v>2</v>
      </c>
      <c r="I186" s="189"/>
      <c r="J186" s="190">
        <f>ROUND(I186*H186,2)</f>
        <v>0</v>
      </c>
      <c r="K186" s="191"/>
      <c r="L186" s="192"/>
      <c r="M186" s="193" t="s">
        <v>1</v>
      </c>
      <c r="N186" s="194" t="s">
        <v>42</v>
      </c>
      <c r="P186" s="147">
        <f>O186*H186</f>
        <v>0</v>
      </c>
      <c r="Q186" s="147">
        <v>3.5000000000000001E-3</v>
      </c>
      <c r="R186" s="147">
        <f>Q186*H186</f>
        <v>7.0000000000000001E-3</v>
      </c>
      <c r="S186" s="147">
        <v>0</v>
      </c>
      <c r="T186" s="148">
        <f>S186*H186</f>
        <v>0</v>
      </c>
      <c r="AR186" s="149" t="s">
        <v>211</v>
      </c>
      <c r="AT186" s="149" t="s">
        <v>299</v>
      </c>
      <c r="AU186" s="149" t="s">
        <v>86</v>
      </c>
      <c r="AY186" s="17" t="s">
        <v>190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84</v>
      </c>
      <c r="BK186" s="150">
        <f>ROUND(I186*H186,2)</f>
        <v>0</v>
      </c>
      <c r="BL186" s="17" t="s">
        <v>149</v>
      </c>
      <c r="BM186" s="149" t="s">
        <v>3281</v>
      </c>
    </row>
    <row r="187" spans="2:65" s="12" customFormat="1">
      <c r="B187" s="156"/>
      <c r="D187" s="157" t="s">
        <v>254</v>
      </c>
      <c r="E187" s="158" t="s">
        <v>1</v>
      </c>
      <c r="F187" s="159" t="s">
        <v>86</v>
      </c>
      <c r="H187" s="160">
        <v>2</v>
      </c>
      <c r="I187" s="161"/>
      <c r="L187" s="156"/>
      <c r="M187" s="162"/>
      <c r="T187" s="163"/>
      <c r="AT187" s="158" t="s">
        <v>254</v>
      </c>
      <c r="AU187" s="158" t="s">
        <v>86</v>
      </c>
      <c r="AV187" s="12" t="s">
        <v>86</v>
      </c>
      <c r="AW187" s="12" t="s">
        <v>33</v>
      </c>
      <c r="AX187" s="12" t="s">
        <v>84</v>
      </c>
      <c r="AY187" s="158" t="s">
        <v>190</v>
      </c>
    </row>
    <row r="188" spans="2:65" s="1" customFormat="1" ht="16.5" customHeight="1">
      <c r="B188" s="32"/>
      <c r="C188" s="184" t="s">
        <v>405</v>
      </c>
      <c r="D188" s="184" t="s">
        <v>299</v>
      </c>
      <c r="E188" s="185" t="s">
        <v>3282</v>
      </c>
      <c r="F188" s="186" t="s">
        <v>3283</v>
      </c>
      <c r="G188" s="187" t="s">
        <v>391</v>
      </c>
      <c r="H188" s="188">
        <v>2</v>
      </c>
      <c r="I188" s="189"/>
      <c r="J188" s="190">
        <f>ROUND(I188*H188,2)</f>
        <v>0</v>
      </c>
      <c r="K188" s="191"/>
      <c r="L188" s="192"/>
      <c r="M188" s="193" t="s">
        <v>1</v>
      </c>
      <c r="N188" s="194" t="s">
        <v>42</v>
      </c>
      <c r="P188" s="147">
        <f>O188*H188</f>
        <v>0</v>
      </c>
      <c r="Q188" s="147">
        <v>3.5000000000000001E-3</v>
      </c>
      <c r="R188" s="147">
        <f>Q188*H188</f>
        <v>7.0000000000000001E-3</v>
      </c>
      <c r="S188" s="147">
        <v>0</v>
      </c>
      <c r="T188" s="148">
        <f>S188*H188</f>
        <v>0</v>
      </c>
      <c r="AR188" s="149" t="s">
        <v>211</v>
      </c>
      <c r="AT188" s="149" t="s">
        <v>299</v>
      </c>
      <c r="AU188" s="149" t="s">
        <v>86</v>
      </c>
      <c r="AY188" s="17" t="s">
        <v>190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84</v>
      </c>
      <c r="BK188" s="150">
        <f>ROUND(I188*H188,2)</f>
        <v>0</v>
      </c>
      <c r="BL188" s="17" t="s">
        <v>149</v>
      </c>
      <c r="BM188" s="149" t="s">
        <v>3284</v>
      </c>
    </row>
    <row r="189" spans="2:65" s="12" customFormat="1">
      <c r="B189" s="156"/>
      <c r="D189" s="157" t="s">
        <v>254</v>
      </c>
      <c r="E189" s="158" t="s">
        <v>1</v>
      </c>
      <c r="F189" s="159" t="s">
        <v>86</v>
      </c>
      <c r="H189" s="160">
        <v>2</v>
      </c>
      <c r="I189" s="161"/>
      <c r="L189" s="156"/>
      <c r="M189" s="162"/>
      <c r="T189" s="163"/>
      <c r="AT189" s="158" t="s">
        <v>254</v>
      </c>
      <c r="AU189" s="158" t="s">
        <v>86</v>
      </c>
      <c r="AV189" s="12" t="s">
        <v>86</v>
      </c>
      <c r="AW189" s="12" t="s">
        <v>33</v>
      </c>
      <c r="AX189" s="12" t="s">
        <v>84</v>
      </c>
      <c r="AY189" s="158" t="s">
        <v>190</v>
      </c>
    </row>
    <row r="190" spans="2:65" s="1" customFormat="1" ht="24.15" customHeight="1">
      <c r="B190" s="32"/>
      <c r="C190" s="137" t="s">
        <v>412</v>
      </c>
      <c r="D190" s="137" t="s">
        <v>193</v>
      </c>
      <c r="E190" s="138" t="s">
        <v>3285</v>
      </c>
      <c r="F190" s="139" t="s">
        <v>3286</v>
      </c>
      <c r="G190" s="140" t="s">
        <v>391</v>
      </c>
      <c r="H190" s="141">
        <v>3</v>
      </c>
      <c r="I190" s="142"/>
      <c r="J190" s="143">
        <f>ROUND(I190*H190,2)</f>
        <v>0</v>
      </c>
      <c r="K190" s="144"/>
      <c r="L190" s="32"/>
      <c r="M190" s="145" t="s">
        <v>1</v>
      </c>
      <c r="N190" s="146" t="s">
        <v>42</v>
      </c>
      <c r="P190" s="147">
        <f>O190*H190</f>
        <v>0</v>
      </c>
      <c r="Q190" s="147">
        <v>0.11241</v>
      </c>
      <c r="R190" s="147">
        <f>Q190*H190</f>
        <v>0.33722999999999997</v>
      </c>
      <c r="S190" s="147">
        <v>0</v>
      </c>
      <c r="T190" s="148">
        <f>S190*H190</f>
        <v>0</v>
      </c>
      <c r="AR190" s="149" t="s">
        <v>149</v>
      </c>
      <c r="AT190" s="149" t="s">
        <v>193</v>
      </c>
      <c r="AU190" s="149" t="s">
        <v>86</v>
      </c>
      <c r="AY190" s="17" t="s">
        <v>190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84</v>
      </c>
      <c r="BK190" s="150">
        <f>ROUND(I190*H190,2)</f>
        <v>0</v>
      </c>
      <c r="BL190" s="17" t="s">
        <v>149</v>
      </c>
      <c r="BM190" s="149" t="s">
        <v>3287</v>
      </c>
    </row>
    <row r="191" spans="2:65" s="1" customFormat="1" ht="21.75" customHeight="1">
      <c r="B191" s="32"/>
      <c r="C191" s="184" t="s">
        <v>417</v>
      </c>
      <c r="D191" s="184" t="s">
        <v>299</v>
      </c>
      <c r="E191" s="185" t="s">
        <v>3288</v>
      </c>
      <c r="F191" s="186" t="s">
        <v>3289</v>
      </c>
      <c r="G191" s="187" t="s">
        <v>391</v>
      </c>
      <c r="H191" s="188">
        <v>3</v>
      </c>
      <c r="I191" s="189"/>
      <c r="J191" s="190">
        <f>ROUND(I191*H191,2)</f>
        <v>0</v>
      </c>
      <c r="K191" s="191"/>
      <c r="L191" s="192"/>
      <c r="M191" s="193" t="s">
        <v>1</v>
      </c>
      <c r="N191" s="194" t="s">
        <v>42</v>
      </c>
      <c r="P191" s="147">
        <f>O191*H191</f>
        <v>0</v>
      </c>
      <c r="Q191" s="147">
        <v>6.4999999999999997E-3</v>
      </c>
      <c r="R191" s="147">
        <f>Q191*H191</f>
        <v>1.95E-2</v>
      </c>
      <c r="S191" s="147">
        <v>0</v>
      </c>
      <c r="T191" s="148">
        <f>S191*H191</f>
        <v>0</v>
      </c>
      <c r="AR191" s="149" t="s">
        <v>211</v>
      </c>
      <c r="AT191" s="149" t="s">
        <v>299</v>
      </c>
      <c r="AU191" s="149" t="s">
        <v>86</v>
      </c>
      <c r="AY191" s="17" t="s">
        <v>190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84</v>
      </c>
      <c r="BK191" s="150">
        <f>ROUND(I191*H191,2)</f>
        <v>0</v>
      </c>
      <c r="BL191" s="17" t="s">
        <v>149</v>
      </c>
      <c r="BM191" s="149" t="s">
        <v>3290</v>
      </c>
    </row>
    <row r="192" spans="2:65" s="1" customFormat="1" ht="16.5" customHeight="1">
      <c r="B192" s="32"/>
      <c r="C192" s="184" t="s">
        <v>422</v>
      </c>
      <c r="D192" s="184" t="s">
        <v>299</v>
      </c>
      <c r="E192" s="185" t="s">
        <v>3291</v>
      </c>
      <c r="F192" s="186" t="s">
        <v>3292</v>
      </c>
      <c r="G192" s="187" t="s">
        <v>391</v>
      </c>
      <c r="H192" s="188">
        <v>3</v>
      </c>
      <c r="I192" s="189"/>
      <c r="J192" s="190">
        <f>ROUND(I192*H192,2)</f>
        <v>0</v>
      </c>
      <c r="K192" s="191"/>
      <c r="L192" s="192"/>
      <c r="M192" s="193" t="s">
        <v>1</v>
      </c>
      <c r="N192" s="194" t="s">
        <v>42</v>
      </c>
      <c r="P192" s="147">
        <f>O192*H192</f>
        <v>0</v>
      </c>
      <c r="Q192" s="147">
        <v>3.3E-3</v>
      </c>
      <c r="R192" s="147">
        <f>Q192*H192</f>
        <v>9.8999999999999991E-3</v>
      </c>
      <c r="S192" s="147">
        <v>0</v>
      </c>
      <c r="T192" s="148">
        <f>S192*H192</f>
        <v>0</v>
      </c>
      <c r="AR192" s="149" t="s">
        <v>211</v>
      </c>
      <c r="AT192" s="149" t="s">
        <v>299</v>
      </c>
      <c r="AU192" s="149" t="s">
        <v>86</v>
      </c>
      <c r="AY192" s="17" t="s">
        <v>190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84</v>
      </c>
      <c r="BK192" s="150">
        <f>ROUND(I192*H192,2)</f>
        <v>0</v>
      </c>
      <c r="BL192" s="17" t="s">
        <v>149</v>
      </c>
      <c r="BM192" s="149" t="s">
        <v>3293</v>
      </c>
    </row>
    <row r="193" spans="2:65" s="1" customFormat="1" ht="16.5" customHeight="1">
      <c r="B193" s="32"/>
      <c r="C193" s="184" t="s">
        <v>426</v>
      </c>
      <c r="D193" s="184" t="s">
        <v>299</v>
      </c>
      <c r="E193" s="185" t="s">
        <v>3294</v>
      </c>
      <c r="F193" s="186" t="s">
        <v>3295</v>
      </c>
      <c r="G193" s="187" t="s">
        <v>391</v>
      </c>
      <c r="H193" s="188">
        <v>10</v>
      </c>
      <c r="I193" s="189"/>
      <c r="J193" s="190">
        <f>ROUND(I193*H193,2)</f>
        <v>0</v>
      </c>
      <c r="K193" s="191"/>
      <c r="L193" s="192"/>
      <c r="M193" s="193" t="s">
        <v>1</v>
      </c>
      <c r="N193" s="194" t="s">
        <v>42</v>
      </c>
      <c r="P193" s="147">
        <f>O193*H193</f>
        <v>0</v>
      </c>
      <c r="Q193" s="147">
        <v>4.0000000000000002E-4</v>
      </c>
      <c r="R193" s="147">
        <f>Q193*H193</f>
        <v>4.0000000000000001E-3</v>
      </c>
      <c r="S193" s="147">
        <v>0</v>
      </c>
      <c r="T193" s="148">
        <f>S193*H193</f>
        <v>0</v>
      </c>
      <c r="AR193" s="149" t="s">
        <v>211</v>
      </c>
      <c r="AT193" s="149" t="s">
        <v>299</v>
      </c>
      <c r="AU193" s="149" t="s">
        <v>86</v>
      </c>
      <c r="AY193" s="17" t="s">
        <v>190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84</v>
      </c>
      <c r="BK193" s="150">
        <f>ROUND(I193*H193,2)</f>
        <v>0</v>
      </c>
      <c r="BL193" s="17" t="s">
        <v>149</v>
      </c>
      <c r="BM193" s="149" t="s">
        <v>3296</v>
      </c>
    </row>
    <row r="194" spans="2:65" s="12" customFormat="1">
      <c r="B194" s="156"/>
      <c r="D194" s="157" t="s">
        <v>254</v>
      </c>
      <c r="E194" s="158" t="s">
        <v>1</v>
      </c>
      <c r="F194" s="159" t="s">
        <v>3297</v>
      </c>
      <c r="H194" s="160">
        <v>10</v>
      </c>
      <c r="I194" s="161"/>
      <c r="L194" s="156"/>
      <c r="M194" s="162"/>
      <c r="T194" s="163"/>
      <c r="AT194" s="158" t="s">
        <v>254</v>
      </c>
      <c r="AU194" s="158" t="s">
        <v>86</v>
      </c>
      <c r="AV194" s="12" t="s">
        <v>86</v>
      </c>
      <c r="AW194" s="12" t="s">
        <v>33</v>
      </c>
      <c r="AX194" s="12" t="s">
        <v>84</v>
      </c>
      <c r="AY194" s="158" t="s">
        <v>190</v>
      </c>
    </row>
    <row r="195" spans="2:65" s="1" customFormat="1" ht="16.5" customHeight="1">
      <c r="B195" s="32"/>
      <c r="C195" s="184" t="s">
        <v>431</v>
      </c>
      <c r="D195" s="184" t="s">
        <v>299</v>
      </c>
      <c r="E195" s="185" t="s">
        <v>3298</v>
      </c>
      <c r="F195" s="186" t="s">
        <v>3299</v>
      </c>
      <c r="G195" s="187" t="s">
        <v>391</v>
      </c>
      <c r="H195" s="188">
        <v>3</v>
      </c>
      <c r="I195" s="189"/>
      <c r="J195" s="190">
        <f>ROUND(I195*H195,2)</f>
        <v>0</v>
      </c>
      <c r="K195" s="191"/>
      <c r="L195" s="192"/>
      <c r="M195" s="193" t="s">
        <v>1</v>
      </c>
      <c r="N195" s="194" t="s">
        <v>42</v>
      </c>
      <c r="P195" s="147">
        <f>O195*H195</f>
        <v>0</v>
      </c>
      <c r="Q195" s="147">
        <v>1.4999999999999999E-4</v>
      </c>
      <c r="R195" s="147">
        <f>Q195*H195</f>
        <v>4.4999999999999999E-4</v>
      </c>
      <c r="S195" s="147">
        <v>0</v>
      </c>
      <c r="T195" s="148">
        <f>S195*H195</f>
        <v>0</v>
      </c>
      <c r="AR195" s="149" t="s">
        <v>211</v>
      </c>
      <c r="AT195" s="149" t="s">
        <v>299</v>
      </c>
      <c r="AU195" s="149" t="s">
        <v>86</v>
      </c>
      <c r="AY195" s="17" t="s">
        <v>190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84</v>
      </c>
      <c r="BK195" s="150">
        <f>ROUND(I195*H195,2)</f>
        <v>0</v>
      </c>
      <c r="BL195" s="17" t="s">
        <v>149</v>
      </c>
      <c r="BM195" s="149" t="s">
        <v>3300</v>
      </c>
    </row>
    <row r="196" spans="2:65" s="1" customFormat="1" ht="24.15" customHeight="1">
      <c r="B196" s="32"/>
      <c r="C196" s="137" t="s">
        <v>437</v>
      </c>
      <c r="D196" s="137" t="s">
        <v>193</v>
      </c>
      <c r="E196" s="138" t="s">
        <v>3301</v>
      </c>
      <c r="F196" s="139" t="s">
        <v>3302</v>
      </c>
      <c r="G196" s="140" t="s">
        <v>396</v>
      </c>
      <c r="H196" s="141">
        <v>23</v>
      </c>
      <c r="I196" s="142"/>
      <c r="J196" s="143">
        <f>ROUND(I196*H196,2)</f>
        <v>0</v>
      </c>
      <c r="K196" s="144"/>
      <c r="L196" s="32"/>
      <c r="M196" s="145" t="s">
        <v>1</v>
      </c>
      <c r="N196" s="146" t="s">
        <v>42</v>
      </c>
      <c r="P196" s="147">
        <f>O196*H196</f>
        <v>0</v>
      </c>
      <c r="Q196" s="147">
        <v>1.1E-4</v>
      </c>
      <c r="R196" s="147">
        <f>Q196*H196</f>
        <v>2.5300000000000001E-3</v>
      </c>
      <c r="S196" s="147">
        <v>0</v>
      </c>
      <c r="T196" s="148">
        <f>S196*H196</f>
        <v>0</v>
      </c>
      <c r="AR196" s="149" t="s">
        <v>149</v>
      </c>
      <c r="AT196" s="149" t="s">
        <v>193</v>
      </c>
      <c r="AU196" s="149" t="s">
        <v>86</v>
      </c>
      <c r="AY196" s="17" t="s">
        <v>190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84</v>
      </c>
      <c r="BK196" s="150">
        <f>ROUND(I196*H196,2)</f>
        <v>0</v>
      </c>
      <c r="BL196" s="17" t="s">
        <v>149</v>
      </c>
      <c r="BM196" s="149" t="s">
        <v>3303</v>
      </c>
    </row>
    <row r="197" spans="2:65" s="1" customFormat="1" ht="24.15" customHeight="1">
      <c r="B197" s="32"/>
      <c r="C197" s="137" t="s">
        <v>442</v>
      </c>
      <c r="D197" s="137" t="s">
        <v>193</v>
      </c>
      <c r="E197" s="138" t="s">
        <v>3304</v>
      </c>
      <c r="F197" s="139" t="s">
        <v>3305</v>
      </c>
      <c r="G197" s="140" t="s">
        <v>391</v>
      </c>
      <c r="H197" s="141">
        <v>1</v>
      </c>
      <c r="I197" s="142"/>
      <c r="J197" s="143">
        <f>ROUND(I197*H197,2)</f>
        <v>0</v>
      </c>
      <c r="K197" s="144"/>
      <c r="L197" s="32"/>
      <c r="M197" s="145" t="s">
        <v>1</v>
      </c>
      <c r="N197" s="146" t="s">
        <v>42</v>
      </c>
      <c r="P197" s="147">
        <f>O197*H197</f>
        <v>0</v>
      </c>
      <c r="Q197" s="147">
        <v>1.58E-3</v>
      </c>
      <c r="R197" s="147">
        <f>Q197*H197</f>
        <v>1.58E-3</v>
      </c>
      <c r="S197" s="147">
        <v>0</v>
      </c>
      <c r="T197" s="148">
        <f>S197*H197</f>
        <v>0</v>
      </c>
      <c r="AR197" s="149" t="s">
        <v>149</v>
      </c>
      <c r="AT197" s="149" t="s">
        <v>193</v>
      </c>
      <c r="AU197" s="149" t="s">
        <v>86</v>
      </c>
      <c r="AY197" s="17" t="s">
        <v>190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84</v>
      </c>
      <c r="BK197" s="150">
        <f>ROUND(I197*H197,2)</f>
        <v>0</v>
      </c>
      <c r="BL197" s="17" t="s">
        <v>149</v>
      </c>
      <c r="BM197" s="149" t="s">
        <v>3306</v>
      </c>
    </row>
    <row r="198" spans="2:65" s="1" customFormat="1" ht="16.5" customHeight="1">
      <c r="B198" s="32"/>
      <c r="C198" s="137" t="s">
        <v>448</v>
      </c>
      <c r="D198" s="137" t="s">
        <v>193</v>
      </c>
      <c r="E198" s="138" t="s">
        <v>3307</v>
      </c>
      <c r="F198" s="139" t="s">
        <v>3308</v>
      </c>
      <c r="G198" s="140" t="s">
        <v>396</v>
      </c>
      <c r="H198" s="141">
        <v>23</v>
      </c>
      <c r="I198" s="142"/>
      <c r="J198" s="143">
        <f>ROUND(I198*H198,2)</f>
        <v>0</v>
      </c>
      <c r="K198" s="144"/>
      <c r="L198" s="32"/>
      <c r="M198" s="145" t="s">
        <v>1</v>
      </c>
      <c r="N198" s="146" t="s">
        <v>42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149</v>
      </c>
      <c r="AT198" s="149" t="s">
        <v>193</v>
      </c>
      <c r="AU198" s="149" t="s">
        <v>86</v>
      </c>
      <c r="AY198" s="17" t="s">
        <v>190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84</v>
      </c>
      <c r="BK198" s="150">
        <f>ROUND(I198*H198,2)</f>
        <v>0</v>
      </c>
      <c r="BL198" s="17" t="s">
        <v>149</v>
      </c>
      <c r="BM198" s="149" t="s">
        <v>3309</v>
      </c>
    </row>
    <row r="199" spans="2:65" s="12" customFormat="1">
      <c r="B199" s="156"/>
      <c r="D199" s="157" t="s">
        <v>254</v>
      </c>
      <c r="E199" s="158" t="s">
        <v>1</v>
      </c>
      <c r="F199" s="159" t="s">
        <v>3310</v>
      </c>
      <c r="H199" s="160">
        <v>23</v>
      </c>
      <c r="I199" s="161"/>
      <c r="L199" s="156"/>
      <c r="M199" s="162"/>
      <c r="T199" s="163"/>
      <c r="AT199" s="158" t="s">
        <v>254</v>
      </c>
      <c r="AU199" s="158" t="s">
        <v>86</v>
      </c>
      <c r="AV199" s="12" t="s">
        <v>86</v>
      </c>
      <c r="AW199" s="12" t="s">
        <v>33</v>
      </c>
      <c r="AX199" s="12" t="s">
        <v>84</v>
      </c>
      <c r="AY199" s="158" t="s">
        <v>190</v>
      </c>
    </row>
    <row r="200" spans="2:65" s="1" customFormat="1" ht="16.5" customHeight="1">
      <c r="B200" s="32"/>
      <c r="C200" s="137" t="s">
        <v>454</v>
      </c>
      <c r="D200" s="137" t="s">
        <v>193</v>
      </c>
      <c r="E200" s="138" t="s">
        <v>3311</v>
      </c>
      <c r="F200" s="139" t="s">
        <v>3312</v>
      </c>
      <c r="G200" s="140" t="s">
        <v>252</v>
      </c>
      <c r="H200" s="141">
        <v>2</v>
      </c>
      <c r="I200" s="142"/>
      <c r="J200" s="143">
        <f>ROUND(I200*H200,2)</f>
        <v>0</v>
      </c>
      <c r="K200" s="144"/>
      <c r="L200" s="32"/>
      <c r="M200" s="145" t="s">
        <v>1</v>
      </c>
      <c r="N200" s="146" t="s">
        <v>42</v>
      </c>
      <c r="P200" s="147">
        <f>O200*H200</f>
        <v>0</v>
      </c>
      <c r="Q200" s="147">
        <v>1.0000000000000001E-5</v>
      </c>
      <c r="R200" s="147">
        <f>Q200*H200</f>
        <v>2.0000000000000002E-5</v>
      </c>
      <c r="S200" s="147">
        <v>0</v>
      </c>
      <c r="T200" s="148">
        <f>S200*H200</f>
        <v>0</v>
      </c>
      <c r="AR200" s="149" t="s">
        <v>149</v>
      </c>
      <c r="AT200" s="149" t="s">
        <v>193</v>
      </c>
      <c r="AU200" s="149" t="s">
        <v>86</v>
      </c>
      <c r="AY200" s="17" t="s">
        <v>190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84</v>
      </c>
      <c r="BK200" s="150">
        <f>ROUND(I200*H200,2)</f>
        <v>0</v>
      </c>
      <c r="BL200" s="17" t="s">
        <v>149</v>
      </c>
      <c r="BM200" s="149" t="s">
        <v>3313</v>
      </c>
    </row>
    <row r="201" spans="2:65" s="1" customFormat="1" ht="33" customHeight="1">
      <c r="B201" s="32"/>
      <c r="C201" s="137" t="s">
        <v>463</v>
      </c>
      <c r="D201" s="137" t="s">
        <v>193</v>
      </c>
      <c r="E201" s="138" t="s">
        <v>3168</v>
      </c>
      <c r="F201" s="139" t="s">
        <v>3169</v>
      </c>
      <c r="G201" s="140" t="s">
        <v>396</v>
      </c>
      <c r="H201" s="141">
        <v>95.5</v>
      </c>
      <c r="I201" s="142"/>
      <c r="J201" s="143">
        <f>ROUND(I201*H201,2)</f>
        <v>0</v>
      </c>
      <c r="K201" s="144"/>
      <c r="L201" s="32"/>
      <c r="M201" s="145" t="s">
        <v>1</v>
      </c>
      <c r="N201" s="146" t="s">
        <v>42</v>
      </c>
      <c r="P201" s="147">
        <f>O201*H201</f>
        <v>0</v>
      </c>
      <c r="Q201" s="147">
        <v>0.15540000000000001</v>
      </c>
      <c r="R201" s="147">
        <f>Q201*H201</f>
        <v>14.840700000000002</v>
      </c>
      <c r="S201" s="147">
        <v>0</v>
      </c>
      <c r="T201" s="148">
        <f>S201*H201</f>
        <v>0</v>
      </c>
      <c r="AR201" s="149" t="s">
        <v>149</v>
      </c>
      <c r="AT201" s="149" t="s">
        <v>193</v>
      </c>
      <c r="AU201" s="149" t="s">
        <v>86</v>
      </c>
      <c r="AY201" s="17" t="s">
        <v>190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84</v>
      </c>
      <c r="BK201" s="150">
        <f>ROUND(I201*H201,2)</f>
        <v>0</v>
      </c>
      <c r="BL201" s="17" t="s">
        <v>149</v>
      </c>
      <c r="BM201" s="149" t="s">
        <v>3314</v>
      </c>
    </row>
    <row r="202" spans="2:65" s="12" customFormat="1">
      <c r="B202" s="156"/>
      <c r="D202" s="157" t="s">
        <v>254</v>
      </c>
      <c r="E202" s="158" t="s">
        <v>1</v>
      </c>
      <c r="F202" s="159" t="s">
        <v>3315</v>
      </c>
      <c r="H202" s="160">
        <v>65</v>
      </c>
      <c r="I202" s="161"/>
      <c r="L202" s="156"/>
      <c r="M202" s="162"/>
      <c r="T202" s="163"/>
      <c r="AT202" s="158" t="s">
        <v>254</v>
      </c>
      <c r="AU202" s="158" t="s">
        <v>86</v>
      </c>
      <c r="AV202" s="12" t="s">
        <v>86</v>
      </c>
      <c r="AW202" s="12" t="s">
        <v>33</v>
      </c>
      <c r="AX202" s="12" t="s">
        <v>77</v>
      </c>
      <c r="AY202" s="158" t="s">
        <v>190</v>
      </c>
    </row>
    <row r="203" spans="2:65" s="12" customFormat="1">
      <c r="B203" s="156"/>
      <c r="D203" s="157" t="s">
        <v>254</v>
      </c>
      <c r="E203" s="158" t="s">
        <v>1</v>
      </c>
      <c r="F203" s="159" t="s">
        <v>3316</v>
      </c>
      <c r="H203" s="160">
        <v>30.5</v>
      </c>
      <c r="I203" s="161"/>
      <c r="L203" s="156"/>
      <c r="M203" s="162"/>
      <c r="T203" s="163"/>
      <c r="AT203" s="158" t="s">
        <v>254</v>
      </c>
      <c r="AU203" s="158" t="s">
        <v>86</v>
      </c>
      <c r="AV203" s="12" t="s">
        <v>86</v>
      </c>
      <c r="AW203" s="12" t="s">
        <v>33</v>
      </c>
      <c r="AX203" s="12" t="s">
        <v>77</v>
      </c>
      <c r="AY203" s="158" t="s">
        <v>190</v>
      </c>
    </row>
    <row r="204" spans="2:65" s="15" customFormat="1">
      <c r="B204" s="177"/>
      <c r="D204" s="157" t="s">
        <v>254</v>
      </c>
      <c r="E204" s="178" t="s">
        <v>1</v>
      </c>
      <c r="F204" s="179" t="s">
        <v>274</v>
      </c>
      <c r="H204" s="180">
        <v>95.5</v>
      </c>
      <c r="I204" s="181"/>
      <c r="L204" s="177"/>
      <c r="M204" s="182"/>
      <c r="T204" s="183"/>
      <c r="AT204" s="178" t="s">
        <v>254</v>
      </c>
      <c r="AU204" s="178" t="s">
        <v>86</v>
      </c>
      <c r="AV204" s="15" t="s">
        <v>149</v>
      </c>
      <c r="AW204" s="15" t="s">
        <v>33</v>
      </c>
      <c r="AX204" s="15" t="s">
        <v>84</v>
      </c>
      <c r="AY204" s="178" t="s">
        <v>190</v>
      </c>
    </row>
    <row r="205" spans="2:65" s="1" customFormat="1" ht="24.15" customHeight="1">
      <c r="B205" s="32"/>
      <c r="C205" s="184" t="s">
        <v>471</v>
      </c>
      <c r="D205" s="184" t="s">
        <v>299</v>
      </c>
      <c r="E205" s="185" t="s">
        <v>3317</v>
      </c>
      <c r="F205" s="186" t="s">
        <v>3318</v>
      </c>
      <c r="G205" s="187" t="s">
        <v>396</v>
      </c>
      <c r="H205" s="188">
        <v>31.11</v>
      </c>
      <c r="I205" s="189"/>
      <c r="J205" s="190">
        <f>ROUND(I205*H205,2)</f>
        <v>0</v>
      </c>
      <c r="K205" s="191"/>
      <c r="L205" s="192"/>
      <c r="M205" s="193" t="s">
        <v>1</v>
      </c>
      <c r="N205" s="194" t="s">
        <v>42</v>
      </c>
      <c r="P205" s="147">
        <f>O205*H205</f>
        <v>0</v>
      </c>
      <c r="Q205" s="147">
        <v>4.8300000000000003E-2</v>
      </c>
      <c r="R205" s="147">
        <f>Q205*H205</f>
        <v>1.502613</v>
      </c>
      <c r="S205" s="147">
        <v>0</v>
      </c>
      <c r="T205" s="148">
        <f>S205*H205</f>
        <v>0</v>
      </c>
      <c r="AR205" s="149" t="s">
        <v>211</v>
      </c>
      <c r="AT205" s="149" t="s">
        <v>299</v>
      </c>
      <c r="AU205" s="149" t="s">
        <v>86</v>
      </c>
      <c r="AY205" s="17" t="s">
        <v>190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84</v>
      </c>
      <c r="BK205" s="150">
        <f>ROUND(I205*H205,2)</f>
        <v>0</v>
      </c>
      <c r="BL205" s="17" t="s">
        <v>149</v>
      </c>
      <c r="BM205" s="149" t="s">
        <v>3319</v>
      </c>
    </row>
    <row r="206" spans="2:65" s="12" customFormat="1">
      <c r="B206" s="156"/>
      <c r="D206" s="157" t="s">
        <v>254</v>
      </c>
      <c r="F206" s="159" t="s">
        <v>3320</v>
      </c>
      <c r="H206" s="160">
        <v>31.11</v>
      </c>
      <c r="I206" s="161"/>
      <c r="L206" s="156"/>
      <c r="M206" s="162"/>
      <c r="T206" s="163"/>
      <c r="AT206" s="158" t="s">
        <v>254</v>
      </c>
      <c r="AU206" s="158" t="s">
        <v>86</v>
      </c>
      <c r="AV206" s="12" t="s">
        <v>86</v>
      </c>
      <c r="AW206" s="12" t="s">
        <v>4</v>
      </c>
      <c r="AX206" s="12" t="s">
        <v>84</v>
      </c>
      <c r="AY206" s="158" t="s">
        <v>190</v>
      </c>
    </row>
    <row r="207" spans="2:65" s="1" customFormat="1" ht="16.5" customHeight="1">
      <c r="B207" s="32"/>
      <c r="C207" s="184" t="s">
        <v>476</v>
      </c>
      <c r="D207" s="184" t="s">
        <v>299</v>
      </c>
      <c r="E207" s="185" t="s">
        <v>3321</v>
      </c>
      <c r="F207" s="186" t="s">
        <v>3322</v>
      </c>
      <c r="G207" s="187" t="s">
        <v>396</v>
      </c>
      <c r="H207" s="188">
        <v>66.3</v>
      </c>
      <c r="I207" s="189"/>
      <c r="J207" s="190">
        <f>ROUND(I207*H207,2)</f>
        <v>0</v>
      </c>
      <c r="K207" s="191"/>
      <c r="L207" s="192"/>
      <c r="M207" s="193" t="s">
        <v>1</v>
      </c>
      <c r="N207" s="194" t="s">
        <v>42</v>
      </c>
      <c r="P207" s="147">
        <f>O207*H207</f>
        <v>0</v>
      </c>
      <c r="Q207" s="147">
        <v>0.08</v>
      </c>
      <c r="R207" s="147">
        <f>Q207*H207</f>
        <v>5.3040000000000003</v>
      </c>
      <c r="S207" s="147">
        <v>0</v>
      </c>
      <c r="T207" s="148">
        <f>S207*H207</f>
        <v>0</v>
      </c>
      <c r="AR207" s="149" t="s">
        <v>211</v>
      </c>
      <c r="AT207" s="149" t="s">
        <v>299</v>
      </c>
      <c r="AU207" s="149" t="s">
        <v>86</v>
      </c>
      <c r="AY207" s="17" t="s">
        <v>190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84</v>
      </c>
      <c r="BK207" s="150">
        <f>ROUND(I207*H207,2)</f>
        <v>0</v>
      </c>
      <c r="BL207" s="17" t="s">
        <v>149</v>
      </c>
      <c r="BM207" s="149" t="s">
        <v>3323</v>
      </c>
    </row>
    <row r="208" spans="2:65" s="12" customFormat="1">
      <c r="B208" s="156"/>
      <c r="D208" s="157" t="s">
        <v>254</v>
      </c>
      <c r="F208" s="159" t="s">
        <v>3324</v>
      </c>
      <c r="H208" s="160">
        <v>66.3</v>
      </c>
      <c r="I208" s="161"/>
      <c r="L208" s="156"/>
      <c r="M208" s="162"/>
      <c r="T208" s="163"/>
      <c r="AT208" s="158" t="s">
        <v>254</v>
      </c>
      <c r="AU208" s="158" t="s">
        <v>86</v>
      </c>
      <c r="AV208" s="12" t="s">
        <v>86</v>
      </c>
      <c r="AW208" s="12" t="s">
        <v>4</v>
      </c>
      <c r="AX208" s="12" t="s">
        <v>84</v>
      </c>
      <c r="AY208" s="158" t="s">
        <v>190</v>
      </c>
    </row>
    <row r="209" spans="2:65" s="1" customFormat="1" ht="24.15" customHeight="1">
      <c r="B209" s="32"/>
      <c r="C209" s="137" t="s">
        <v>481</v>
      </c>
      <c r="D209" s="137" t="s">
        <v>193</v>
      </c>
      <c r="E209" s="138" t="s">
        <v>3182</v>
      </c>
      <c r="F209" s="139" t="s">
        <v>3183</v>
      </c>
      <c r="G209" s="140" t="s">
        <v>258</v>
      </c>
      <c r="H209" s="141">
        <v>4.7750000000000004</v>
      </c>
      <c r="I209" s="142"/>
      <c r="J209" s="143">
        <f>ROUND(I209*H209,2)</f>
        <v>0</v>
      </c>
      <c r="K209" s="144"/>
      <c r="L209" s="32"/>
      <c r="M209" s="145" t="s">
        <v>1</v>
      </c>
      <c r="N209" s="146" t="s">
        <v>42</v>
      </c>
      <c r="P209" s="147">
        <f>O209*H209</f>
        <v>0</v>
      </c>
      <c r="Q209" s="147">
        <v>2.2563399999999998</v>
      </c>
      <c r="R209" s="147">
        <f>Q209*H209</f>
        <v>10.7740235</v>
      </c>
      <c r="S209" s="147">
        <v>0</v>
      </c>
      <c r="T209" s="148">
        <f>S209*H209</f>
        <v>0</v>
      </c>
      <c r="AR209" s="149" t="s">
        <v>149</v>
      </c>
      <c r="AT209" s="149" t="s">
        <v>193</v>
      </c>
      <c r="AU209" s="149" t="s">
        <v>86</v>
      </c>
      <c r="AY209" s="17" t="s">
        <v>190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84</v>
      </c>
      <c r="BK209" s="150">
        <f>ROUND(I209*H209,2)</f>
        <v>0</v>
      </c>
      <c r="BL209" s="17" t="s">
        <v>149</v>
      </c>
      <c r="BM209" s="149" t="s">
        <v>3325</v>
      </c>
    </row>
    <row r="210" spans="2:65" s="12" customFormat="1">
      <c r="B210" s="156"/>
      <c r="D210" s="157" t="s">
        <v>254</v>
      </c>
      <c r="E210" s="158" t="s">
        <v>1</v>
      </c>
      <c r="F210" s="159" t="s">
        <v>3326</v>
      </c>
      <c r="H210" s="160">
        <v>3.25</v>
      </c>
      <c r="I210" s="161"/>
      <c r="L210" s="156"/>
      <c r="M210" s="162"/>
      <c r="T210" s="163"/>
      <c r="AT210" s="158" t="s">
        <v>254</v>
      </c>
      <c r="AU210" s="158" t="s">
        <v>86</v>
      </c>
      <c r="AV210" s="12" t="s">
        <v>86</v>
      </c>
      <c r="AW210" s="12" t="s">
        <v>33</v>
      </c>
      <c r="AX210" s="12" t="s">
        <v>77</v>
      </c>
      <c r="AY210" s="158" t="s">
        <v>190</v>
      </c>
    </row>
    <row r="211" spans="2:65" s="12" customFormat="1">
      <c r="B211" s="156"/>
      <c r="D211" s="157" t="s">
        <v>254</v>
      </c>
      <c r="E211" s="158" t="s">
        <v>1</v>
      </c>
      <c r="F211" s="159" t="s">
        <v>3327</v>
      </c>
      <c r="H211" s="160">
        <v>1.5249999999999999</v>
      </c>
      <c r="I211" s="161"/>
      <c r="L211" s="156"/>
      <c r="M211" s="162"/>
      <c r="T211" s="163"/>
      <c r="AT211" s="158" t="s">
        <v>254</v>
      </c>
      <c r="AU211" s="158" t="s">
        <v>86</v>
      </c>
      <c r="AV211" s="12" t="s">
        <v>86</v>
      </c>
      <c r="AW211" s="12" t="s">
        <v>33</v>
      </c>
      <c r="AX211" s="12" t="s">
        <v>77</v>
      </c>
      <c r="AY211" s="158" t="s">
        <v>190</v>
      </c>
    </row>
    <row r="212" spans="2:65" s="15" customFormat="1">
      <c r="B212" s="177"/>
      <c r="D212" s="157" t="s">
        <v>254</v>
      </c>
      <c r="E212" s="178" t="s">
        <v>1</v>
      </c>
      <c r="F212" s="179" t="s">
        <v>274</v>
      </c>
      <c r="H212" s="180">
        <v>4.7750000000000004</v>
      </c>
      <c r="I212" s="181"/>
      <c r="L212" s="177"/>
      <c r="M212" s="182"/>
      <c r="T212" s="183"/>
      <c r="AT212" s="178" t="s">
        <v>254</v>
      </c>
      <c r="AU212" s="178" t="s">
        <v>86</v>
      </c>
      <c r="AV212" s="15" t="s">
        <v>149</v>
      </c>
      <c r="AW212" s="15" t="s">
        <v>33</v>
      </c>
      <c r="AX212" s="15" t="s">
        <v>84</v>
      </c>
      <c r="AY212" s="178" t="s">
        <v>190</v>
      </c>
    </row>
    <row r="213" spans="2:65" s="1" customFormat="1" ht="21.75" customHeight="1">
      <c r="B213" s="32"/>
      <c r="C213" s="137" t="s">
        <v>485</v>
      </c>
      <c r="D213" s="137" t="s">
        <v>193</v>
      </c>
      <c r="E213" s="138" t="s">
        <v>3328</v>
      </c>
      <c r="F213" s="139" t="s">
        <v>3329</v>
      </c>
      <c r="G213" s="140" t="s">
        <v>396</v>
      </c>
      <c r="H213" s="141">
        <v>30</v>
      </c>
      <c r="I213" s="142"/>
      <c r="J213" s="143">
        <f>ROUND(I213*H213,2)</f>
        <v>0</v>
      </c>
      <c r="K213" s="144"/>
      <c r="L213" s="32"/>
      <c r="M213" s="145" t="s">
        <v>1</v>
      </c>
      <c r="N213" s="146" t="s">
        <v>42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149</v>
      </c>
      <c r="AT213" s="149" t="s">
        <v>193</v>
      </c>
      <c r="AU213" s="149" t="s">
        <v>86</v>
      </c>
      <c r="AY213" s="17" t="s">
        <v>190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84</v>
      </c>
      <c r="BK213" s="150">
        <f>ROUND(I213*H213,2)</f>
        <v>0</v>
      </c>
      <c r="BL213" s="17" t="s">
        <v>149</v>
      </c>
      <c r="BM213" s="149" t="s">
        <v>3330</v>
      </c>
    </row>
    <row r="214" spans="2:65" s="1" customFormat="1" ht="33" customHeight="1">
      <c r="B214" s="32"/>
      <c r="C214" s="137" t="s">
        <v>490</v>
      </c>
      <c r="D214" s="137" t="s">
        <v>193</v>
      </c>
      <c r="E214" s="138" t="s">
        <v>3331</v>
      </c>
      <c r="F214" s="139" t="s">
        <v>3332</v>
      </c>
      <c r="G214" s="140" t="s">
        <v>391</v>
      </c>
      <c r="H214" s="141">
        <v>1</v>
      </c>
      <c r="I214" s="142"/>
      <c r="J214" s="143">
        <f>ROUND(I214*H214,2)</f>
        <v>0</v>
      </c>
      <c r="K214" s="144"/>
      <c r="L214" s="32"/>
      <c r="M214" s="145" t="s">
        <v>1</v>
      </c>
      <c r="N214" s="146" t="s">
        <v>42</v>
      </c>
      <c r="P214" s="147">
        <f>O214*H214</f>
        <v>0</v>
      </c>
      <c r="Q214" s="147">
        <v>0.45504</v>
      </c>
      <c r="R214" s="147">
        <f>Q214*H214</f>
        <v>0.45504</v>
      </c>
      <c r="S214" s="147">
        <v>0</v>
      </c>
      <c r="T214" s="148">
        <f>S214*H214</f>
        <v>0</v>
      </c>
      <c r="AR214" s="149" t="s">
        <v>149</v>
      </c>
      <c r="AT214" s="149" t="s">
        <v>193</v>
      </c>
      <c r="AU214" s="149" t="s">
        <v>86</v>
      </c>
      <c r="AY214" s="17" t="s">
        <v>190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84</v>
      </c>
      <c r="BK214" s="150">
        <f>ROUND(I214*H214,2)</f>
        <v>0</v>
      </c>
      <c r="BL214" s="17" t="s">
        <v>149</v>
      </c>
      <c r="BM214" s="149" t="s">
        <v>3333</v>
      </c>
    </row>
    <row r="215" spans="2:65" s="1" customFormat="1" ht="16.5" customHeight="1">
      <c r="B215" s="32"/>
      <c r="C215" s="137" t="s">
        <v>494</v>
      </c>
      <c r="D215" s="137" t="s">
        <v>193</v>
      </c>
      <c r="E215" s="138" t="s">
        <v>3334</v>
      </c>
      <c r="F215" s="139" t="s">
        <v>3335</v>
      </c>
      <c r="G215" s="140" t="s">
        <v>252</v>
      </c>
      <c r="H215" s="141">
        <v>120</v>
      </c>
      <c r="I215" s="142"/>
      <c r="J215" s="143">
        <f>ROUND(I215*H215,2)</f>
        <v>0</v>
      </c>
      <c r="K215" s="144"/>
      <c r="L215" s="32"/>
      <c r="M215" s="145" t="s">
        <v>1</v>
      </c>
      <c r="N215" s="146" t="s">
        <v>42</v>
      </c>
      <c r="P215" s="147">
        <f>O215*H215</f>
        <v>0</v>
      </c>
      <c r="Q215" s="147">
        <v>0</v>
      </c>
      <c r="R215" s="147">
        <f>Q215*H215</f>
        <v>0</v>
      </c>
      <c r="S215" s="147">
        <v>0.01</v>
      </c>
      <c r="T215" s="148">
        <f>S215*H215</f>
        <v>1.2</v>
      </c>
      <c r="AR215" s="149" t="s">
        <v>149</v>
      </c>
      <c r="AT215" s="149" t="s">
        <v>193</v>
      </c>
      <c r="AU215" s="149" t="s">
        <v>86</v>
      </c>
      <c r="AY215" s="17" t="s">
        <v>190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84</v>
      </c>
      <c r="BK215" s="150">
        <f>ROUND(I215*H215,2)</f>
        <v>0</v>
      </c>
      <c r="BL215" s="17" t="s">
        <v>149</v>
      </c>
      <c r="BM215" s="149" t="s">
        <v>3336</v>
      </c>
    </row>
    <row r="216" spans="2:65" s="12" customFormat="1">
      <c r="B216" s="156"/>
      <c r="D216" s="157" t="s">
        <v>254</v>
      </c>
      <c r="E216" s="158" t="s">
        <v>1</v>
      </c>
      <c r="F216" s="159" t="s">
        <v>3337</v>
      </c>
      <c r="H216" s="160">
        <v>120</v>
      </c>
      <c r="I216" s="161"/>
      <c r="L216" s="156"/>
      <c r="M216" s="162"/>
      <c r="T216" s="163"/>
      <c r="AT216" s="158" t="s">
        <v>254</v>
      </c>
      <c r="AU216" s="158" t="s">
        <v>86</v>
      </c>
      <c r="AV216" s="12" t="s">
        <v>86</v>
      </c>
      <c r="AW216" s="12" t="s">
        <v>33</v>
      </c>
      <c r="AX216" s="12" t="s">
        <v>84</v>
      </c>
      <c r="AY216" s="158" t="s">
        <v>190</v>
      </c>
    </row>
    <row r="217" spans="2:65" s="1" customFormat="1" ht="24.15" customHeight="1">
      <c r="B217" s="32"/>
      <c r="C217" s="137" t="s">
        <v>499</v>
      </c>
      <c r="D217" s="137" t="s">
        <v>193</v>
      </c>
      <c r="E217" s="138" t="s">
        <v>3338</v>
      </c>
      <c r="F217" s="139" t="s">
        <v>3339</v>
      </c>
      <c r="G217" s="140" t="s">
        <v>252</v>
      </c>
      <c r="H217" s="141">
        <v>120</v>
      </c>
      <c r="I217" s="142"/>
      <c r="J217" s="143">
        <f>ROUND(I217*H217,2)</f>
        <v>0</v>
      </c>
      <c r="K217" s="144"/>
      <c r="L217" s="32"/>
      <c r="M217" s="145" t="s">
        <v>1</v>
      </c>
      <c r="N217" s="146" t="s">
        <v>42</v>
      </c>
      <c r="P217" s="147">
        <f>O217*H217</f>
        <v>0</v>
      </c>
      <c r="Q217" s="147">
        <v>0</v>
      </c>
      <c r="R217" s="147">
        <f>Q217*H217</f>
        <v>0</v>
      </c>
      <c r="S217" s="147">
        <v>0.02</v>
      </c>
      <c r="T217" s="148">
        <f>S217*H217</f>
        <v>2.4</v>
      </c>
      <c r="AR217" s="149" t="s">
        <v>149</v>
      </c>
      <c r="AT217" s="149" t="s">
        <v>193</v>
      </c>
      <c r="AU217" s="149" t="s">
        <v>86</v>
      </c>
      <c r="AY217" s="17" t="s">
        <v>190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84</v>
      </c>
      <c r="BK217" s="150">
        <f>ROUND(I217*H217,2)</f>
        <v>0</v>
      </c>
      <c r="BL217" s="17" t="s">
        <v>149</v>
      </c>
      <c r="BM217" s="149" t="s">
        <v>3340</v>
      </c>
    </row>
    <row r="218" spans="2:65" s="12" customFormat="1">
      <c r="B218" s="156"/>
      <c r="D218" s="157" t="s">
        <v>254</v>
      </c>
      <c r="E218" s="158" t="s">
        <v>1</v>
      </c>
      <c r="F218" s="159" t="s">
        <v>3341</v>
      </c>
      <c r="H218" s="160">
        <v>120</v>
      </c>
      <c r="I218" s="161"/>
      <c r="L218" s="156"/>
      <c r="M218" s="162"/>
      <c r="T218" s="163"/>
      <c r="AT218" s="158" t="s">
        <v>254</v>
      </c>
      <c r="AU218" s="158" t="s">
        <v>86</v>
      </c>
      <c r="AV218" s="12" t="s">
        <v>86</v>
      </c>
      <c r="AW218" s="12" t="s">
        <v>33</v>
      </c>
      <c r="AX218" s="12" t="s">
        <v>84</v>
      </c>
      <c r="AY218" s="158" t="s">
        <v>190</v>
      </c>
    </row>
    <row r="219" spans="2:65" s="11" customFormat="1" ht="22.8" customHeight="1">
      <c r="B219" s="125"/>
      <c r="D219" s="126" t="s">
        <v>76</v>
      </c>
      <c r="E219" s="135" t="s">
        <v>515</v>
      </c>
      <c r="F219" s="135" t="s">
        <v>516</v>
      </c>
      <c r="I219" s="128"/>
      <c r="J219" s="136">
        <f>BK219</f>
        <v>0</v>
      </c>
      <c r="L219" s="125"/>
      <c r="M219" s="130"/>
      <c r="P219" s="131">
        <f>P220</f>
        <v>0</v>
      </c>
      <c r="R219" s="131">
        <f>R220</f>
        <v>0</v>
      </c>
      <c r="T219" s="132">
        <f>T220</f>
        <v>0</v>
      </c>
      <c r="AR219" s="126" t="s">
        <v>84</v>
      </c>
      <c r="AT219" s="133" t="s">
        <v>76</v>
      </c>
      <c r="AU219" s="133" t="s">
        <v>84</v>
      </c>
      <c r="AY219" s="126" t="s">
        <v>190</v>
      </c>
      <c r="BK219" s="134">
        <f>BK220</f>
        <v>0</v>
      </c>
    </row>
    <row r="220" spans="2:65" s="1" customFormat="1" ht="24.15" customHeight="1">
      <c r="B220" s="32"/>
      <c r="C220" s="137" t="s">
        <v>505</v>
      </c>
      <c r="D220" s="137" t="s">
        <v>193</v>
      </c>
      <c r="E220" s="138" t="s">
        <v>3197</v>
      </c>
      <c r="F220" s="139" t="s">
        <v>3198</v>
      </c>
      <c r="G220" s="140" t="s">
        <v>296</v>
      </c>
      <c r="H220" s="141">
        <v>74.269000000000005</v>
      </c>
      <c r="I220" s="142"/>
      <c r="J220" s="143">
        <f>ROUND(I220*H220,2)</f>
        <v>0</v>
      </c>
      <c r="K220" s="144"/>
      <c r="L220" s="32"/>
      <c r="M220" s="151" t="s">
        <v>1</v>
      </c>
      <c r="N220" s="152" t="s">
        <v>42</v>
      </c>
      <c r="O220" s="153"/>
      <c r="P220" s="154">
        <f>O220*H220</f>
        <v>0</v>
      </c>
      <c r="Q220" s="154">
        <v>0</v>
      </c>
      <c r="R220" s="154">
        <f>Q220*H220</f>
        <v>0</v>
      </c>
      <c r="S220" s="154">
        <v>0</v>
      </c>
      <c r="T220" s="155">
        <f>S220*H220</f>
        <v>0</v>
      </c>
      <c r="AR220" s="149" t="s">
        <v>149</v>
      </c>
      <c r="AT220" s="149" t="s">
        <v>193</v>
      </c>
      <c r="AU220" s="149" t="s">
        <v>86</v>
      </c>
      <c r="AY220" s="17" t="s">
        <v>190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84</v>
      </c>
      <c r="BK220" s="150">
        <f>ROUND(I220*H220,2)</f>
        <v>0</v>
      </c>
      <c r="BL220" s="17" t="s">
        <v>149</v>
      </c>
      <c r="BM220" s="149" t="s">
        <v>3342</v>
      </c>
    </row>
    <row r="221" spans="2:65" s="1" customFormat="1" ht="6.9" customHeight="1">
      <c r="B221" s="44"/>
      <c r="C221" s="45"/>
      <c r="D221" s="45"/>
      <c r="E221" s="45"/>
      <c r="F221" s="45"/>
      <c r="G221" s="45"/>
      <c r="H221" s="45"/>
      <c r="I221" s="45"/>
      <c r="J221" s="45"/>
      <c r="K221" s="45"/>
      <c r="L221" s="32"/>
    </row>
  </sheetData>
  <sheetProtection algorithmName="SHA-512" hashValue="jCCw7j6uQrsjur5uzQzQDwf5LX4vOYwEUYenY/q8+YfdffO6B50qEtmho8s5uMoqZcpY42KDO2TZqXjGFtObeA==" saltValue="55z0V3ERW0/xawKSauXtUngE2R2JI0tDvkYU5Ncgv30XgQIC1VNtnDZhV5C1m5uNMxsMGzm9PU6djkDTf7nZqA==" spinCount="100000" sheet="1" objects="1" scenarios="1" formatColumns="0" formatRows="0" autoFilter="0"/>
  <autoFilter ref="C126:K220" xr:uid="{00000000-0009-0000-0000-00000F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207"/>
  <sheetViews>
    <sheetView showGridLines="0" topLeftCell="H199" workbookViewId="0">
      <selection activeCell="M199" sqref="M1:U1048576"/>
    </sheetView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 customWidth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145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3343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3344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ROUND(J129,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ROUND((SUM(BE129:BE206)),  2)</f>
        <v>0</v>
      </c>
      <c r="I35" s="96">
        <v>0.21</v>
      </c>
      <c r="J35" s="86">
        <f>ROUND(((SUM(BE129:BE206))*I35),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ROUND((SUM(BF129:BF206)),  2)</f>
        <v>0</v>
      </c>
      <c r="I36" s="96">
        <v>0.15</v>
      </c>
      <c r="J36" s="86">
        <f>ROUND(((SUM(BF129:BF206))*I36),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ROUND((SUM(BG129:BG206)),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ROUND((SUM(BH129:BH206)),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ROUND((SUM(BI129:BI206)),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3343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3a - Vodovodní přípojka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J129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J130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J131</f>
        <v>0</v>
      </c>
      <c r="L100" s="112"/>
    </row>
    <row r="101" spans="2:47" s="9" customFormat="1" ht="19.95" customHeight="1">
      <c r="B101" s="112"/>
      <c r="D101" s="113" t="s">
        <v>238</v>
      </c>
      <c r="E101" s="114"/>
      <c r="F101" s="114"/>
      <c r="G101" s="114"/>
      <c r="H101" s="114"/>
      <c r="I101" s="114"/>
      <c r="J101" s="115">
        <f>J164</f>
        <v>0</v>
      </c>
      <c r="L101" s="112"/>
    </row>
    <row r="102" spans="2:47" s="9" customFormat="1" ht="19.95" customHeight="1">
      <c r="B102" s="112"/>
      <c r="D102" s="113" t="s">
        <v>240</v>
      </c>
      <c r="E102" s="114"/>
      <c r="F102" s="114"/>
      <c r="G102" s="114"/>
      <c r="H102" s="114"/>
      <c r="I102" s="114"/>
      <c r="J102" s="115">
        <f>J172</f>
        <v>0</v>
      </c>
      <c r="L102" s="112"/>
    </row>
    <row r="103" spans="2:47" s="9" customFormat="1" ht="19.95" customHeight="1">
      <c r="B103" s="112"/>
      <c r="D103" s="113" t="s">
        <v>649</v>
      </c>
      <c r="E103" s="114"/>
      <c r="F103" s="114"/>
      <c r="G103" s="114"/>
      <c r="H103" s="114"/>
      <c r="I103" s="114"/>
      <c r="J103" s="115">
        <f>J191</f>
        <v>0</v>
      </c>
      <c r="L103" s="112"/>
    </row>
    <row r="104" spans="2:47" s="9" customFormat="1" ht="19.95" customHeight="1">
      <c r="B104" s="112"/>
      <c r="D104" s="113" t="s">
        <v>241</v>
      </c>
      <c r="E104" s="114"/>
      <c r="F104" s="114"/>
      <c r="G104" s="114"/>
      <c r="H104" s="114"/>
      <c r="I104" s="114"/>
      <c r="J104" s="115">
        <f>J199</f>
        <v>0</v>
      </c>
      <c r="L104" s="112"/>
    </row>
    <row r="105" spans="2:47" s="8" customFormat="1" ht="24.9" customHeight="1">
      <c r="B105" s="108"/>
      <c r="D105" s="109" t="s">
        <v>242</v>
      </c>
      <c r="E105" s="110"/>
      <c r="F105" s="110"/>
      <c r="G105" s="110"/>
      <c r="H105" s="110"/>
      <c r="I105" s="110"/>
      <c r="J105" s="111">
        <f>J201</f>
        <v>0</v>
      </c>
      <c r="L105" s="108"/>
    </row>
    <row r="106" spans="2:47" s="9" customFormat="1" ht="19.95" customHeight="1">
      <c r="B106" s="112"/>
      <c r="D106" s="113" t="s">
        <v>243</v>
      </c>
      <c r="E106" s="114"/>
      <c r="F106" s="114"/>
      <c r="G106" s="114"/>
      <c r="H106" s="114"/>
      <c r="I106" s="114"/>
      <c r="J106" s="115">
        <f>J202</f>
        <v>0</v>
      </c>
      <c r="L106" s="112"/>
    </row>
    <row r="107" spans="2:47" s="9" customFormat="1" ht="19.95" customHeight="1">
      <c r="B107" s="112"/>
      <c r="D107" s="113" t="s">
        <v>1694</v>
      </c>
      <c r="E107" s="114"/>
      <c r="F107" s="114"/>
      <c r="G107" s="114"/>
      <c r="H107" s="114"/>
      <c r="I107" s="114"/>
      <c r="J107" s="115">
        <f>J205</f>
        <v>0</v>
      </c>
      <c r="L107" s="112"/>
    </row>
    <row r="108" spans="2:47" s="1" customFormat="1" ht="21.75" customHeight="1">
      <c r="B108" s="32"/>
      <c r="L108" s="32"/>
    </row>
    <row r="109" spans="2:47" s="1" customFormat="1" ht="6.9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20" s="1" customFormat="1" ht="6.9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20" s="1" customFormat="1" ht="24.9" customHeight="1">
      <c r="B114" s="32"/>
      <c r="C114" s="21" t="s">
        <v>176</v>
      </c>
      <c r="L114" s="32"/>
    </row>
    <row r="115" spans="2:20" s="1" customFormat="1" ht="6.9" customHeight="1">
      <c r="B115" s="32"/>
      <c r="L115" s="32"/>
    </row>
    <row r="116" spans="2:20" s="1" customFormat="1" ht="12" customHeight="1">
      <c r="B116" s="32"/>
      <c r="C116" s="27" t="s">
        <v>16</v>
      </c>
      <c r="L116" s="32"/>
    </row>
    <row r="117" spans="2:20" s="1" customFormat="1" ht="26.25" customHeight="1">
      <c r="B117" s="32"/>
      <c r="E117" s="243" t="str">
        <f>E7</f>
        <v>Novostavba mateřské školy v dřevěné nosné konstrukci k.ú. Dřínov, parc.č.82/1 a 82/2</v>
      </c>
      <c r="F117" s="244"/>
      <c r="G117" s="244"/>
      <c r="H117" s="244"/>
      <c r="L117" s="32"/>
    </row>
    <row r="118" spans="2:20" ht="12" customHeight="1">
      <c r="B118" s="20"/>
      <c r="C118" s="27" t="s">
        <v>165</v>
      </c>
      <c r="L118" s="20"/>
    </row>
    <row r="119" spans="2:20" s="1" customFormat="1" ht="16.5" customHeight="1">
      <c r="B119" s="32"/>
      <c r="E119" s="243" t="s">
        <v>3343</v>
      </c>
      <c r="F119" s="242"/>
      <c r="G119" s="242"/>
      <c r="H119" s="242"/>
      <c r="L119" s="32"/>
    </row>
    <row r="120" spans="2:20" s="1" customFormat="1" ht="12" customHeight="1">
      <c r="B120" s="32"/>
      <c r="C120" s="27" t="s">
        <v>232</v>
      </c>
      <c r="L120" s="32"/>
    </row>
    <row r="121" spans="2:20" s="1" customFormat="1" ht="16.5" customHeight="1">
      <c r="B121" s="32"/>
      <c r="E121" s="238" t="str">
        <f>E11</f>
        <v>3a - Vodovodní přípojka</v>
      </c>
      <c r="F121" s="242"/>
      <c r="G121" s="242"/>
      <c r="H121" s="242"/>
      <c r="L121" s="32"/>
    </row>
    <row r="122" spans="2:20" s="1" customFormat="1" ht="6.9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F14</f>
        <v>obec Dřínov, okres Mělník</v>
      </c>
      <c r="I123" s="27" t="s">
        <v>22</v>
      </c>
      <c r="J123" s="52" t="str">
        <f>IF(J14="","",J14)</f>
        <v>31. 1. 2020</v>
      </c>
      <c r="L123" s="32"/>
    </row>
    <row r="124" spans="2:20" s="1" customFormat="1" ht="6.9" customHeight="1">
      <c r="B124" s="32"/>
      <c r="L124" s="32"/>
    </row>
    <row r="125" spans="2:20" s="1" customFormat="1" ht="40.049999999999997" customHeight="1">
      <c r="B125" s="32"/>
      <c r="C125" s="27" t="s">
        <v>24</v>
      </c>
      <c r="F125" s="25" t="str">
        <f>E17</f>
        <v>Obec Dřínov, Dřínov čp.38, 277 45 Úžice</v>
      </c>
      <c r="I125" s="27" t="s">
        <v>31</v>
      </c>
      <c r="J125" s="30" t="str">
        <f>E23</f>
        <v>PilsProjekt,s.r.o., Částkova 74,326 00 Plzeň</v>
      </c>
      <c r="L125" s="32"/>
    </row>
    <row r="126" spans="2:20" s="1" customFormat="1" ht="15.15" customHeight="1">
      <c r="B126" s="32"/>
      <c r="C126" s="27" t="s">
        <v>29</v>
      </c>
      <c r="F126" s="25" t="str">
        <f>IF(E20="","",E20)</f>
        <v>Vyplň údaj</v>
      </c>
      <c r="I126" s="27" t="s">
        <v>34</v>
      </c>
      <c r="J126" s="30" t="str">
        <f>E26</f>
        <v>Preclíková</v>
      </c>
      <c r="L126" s="32"/>
    </row>
    <row r="127" spans="2:20" s="1" customFormat="1" ht="10.35" customHeight="1">
      <c r="B127" s="32"/>
      <c r="L127" s="32"/>
    </row>
    <row r="128" spans="2:20" s="10" customFormat="1" ht="29.25" customHeight="1">
      <c r="B128" s="116"/>
      <c r="C128" s="117" t="s">
        <v>177</v>
      </c>
      <c r="D128" s="118" t="s">
        <v>62</v>
      </c>
      <c r="E128" s="118" t="s">
        <v>58</v>
      </c>
      <c r="F128" s="118" t="s">
        <v>59</v>
      </c>
      <c r="G128" s="118" t="s">
        <v>178</v>
      </c>
      <c r="H128" s="118" t="s">
        <v>179</v>
      </c>
      <c r="I128" s="118" t="s">
        <v>180</v>
      </c>
      <c r="J128" s="119" t="s">
        <v>169</v>
      </c>
      <c r="K128" s="120" t="s">
        <v>181</v>
      </c>
      <c r="L128" s="116"/>
      <c r="M128" s="59" t="s">
        <v>1</v>
      </c>
      <c r="N128" s="60" t="s">
        <v>41</v>
      </c>
      <c r="O128" s="60" t="s">
        <v>182</v>
      </c>
      <c r="P128" s="60" t="s">
        <v>183</v>
      </c>
      <c r="Q128" s="60" t="s">
        <v>184</v>
      </c>
      <c r="R128" s="60" t="s">
        <v>185</v>
      </c>
      <c r="S128" s="60" t="s">
        <v>186</v>
      </c>
      <c r="T128" s="61" t="s">
        <v>187</v>
      </c>
    </row>
    <row r="129" spans="2:65" s="1" customFormat="1" ht="22.8" customHeight="1">
      <c r="B129" s="32"/>
      <c r="C129" s="64" t="s">
        <v>188</v>
      </c>
      <c r="J129" s="121">
        <f>BK129</f>
        <v>0</v>
      </c>
      <c r="L129" s="32"/>
      <c r="M129" s="62"/>
      <c r="N129" s="53"/>
      <c r="O129" s="53"/>
      <c r="P129" s="122">
        <f>P130+P201</f>
        <v>0</v>
      </c>
      <c r="Q129" s="53"/>
      <c r="R129" s="122">
        <f>R130+R201</f>
        <v>5.9229168799999989</v>
      </c>
      <c r="S129" s="53"/>
      <c r="T129" s="123">
        <f>T130+T201</f>
        <v>0</v>
      </c>
      <c r="AT129" s="17" t="s">
        <v>76</v>
      </c>
      <c r="AU129" s="17" t="s">
        <v>171</v>
      </c>
      <c r="BK129" s="124">
        <f>BK130+BK201</f>
        <v>0</v>
      </c>
    </row>
    <row r="130" spans="2:65" s="11" customFormat="1" ht="25.95" customHeight="1">
      <c r="B130" s="125"/>
      <c r="D130" s="126" t="s">
        <v>76</v>
      </c>
      <c r="E130" s="127" t="s">
        <v>247</v>
      </c>
      <c r="F130" s="127" t="s">
        <v>248</v>
      </c>
      <c r="I130" s="128"/>
      <c r="J130" s="129">
        <f>BK130</f>
        <v>0</v>
      </c>
      <c r="L130" s="125"/>
      <c r="M130" s="130"/>
      <c r="P130" s="131">
        <f>P131+P164+P172+P191+P199</f>
        <v>0</v>
      </c>
      <c r="R130" s="131">
        <f>R131+R164+R172+R191+R199</f>
        <v>5.9225568799999992</v>
      </c>
      <c r="T130" s="132">
        <f>T131+T164+T172+T191+T199</f>
        <v>0</v>
      </c>
      <c r="AR130" s="126" t="s">
        <v>84</v>
      </c>
      <c r="AT130" s="133" t="s">
        <v>76</v>
      </c>
      <c r="AU130" s="133" t="s">
        <v>77</v>
      </c>
      <c r="AY130" s="126" t="s">
        <v>190</v>
      </c>
      <c r="BK130" s="134">
        <f>BK131+BK164+BK172+BK191+BK199</f>
        <v>0</v>
      </c>
    </row>
    <row r="131" spans="2:65" s="11" customFormat="1" ht="22.8" customHeight="1">
      <c r="B131" s="125"/>
      <c r="D131" s="126" t="s">
        <v>76</v>
      </c>
      <c r="E131" s="135" t="s">
        <v>84</v>
      </c>
      <c r="F131" s="135" t="s">
        <v>249</v>
      </c>
      <c r="I131" s="128"/>
      <c r="J131" s="136">
        <f>BK131</f>
        <v>0</v>
      </c>
      <c r="L131" s="125"/>
      <c r="M131" s="130"/>
      <c r="P131" s="131">
        <f>SUM(P132:P163)</f>
        <v>0</v>
      </c>
      <c r="R131" s="131">
        <f>SUM(R132:R163)</f>
        <v>4.9179659999999998</v>
      </c>
      <c r="T131" s="132">
        <f>SUM(T132:T163)</f>
        <v>0</v>
      </c>
      <c r="AR131" s="126" t="s">
        <v>84</v>
      </c>
      <c r="AT131" s="133" t="s">
        <v>76</v>
      </c>
      <c r="AU131" s="133" t="s">
        <v>84</v>
      </c>
      <c r="AY131" s="126" t="s">
        <v>190</v>
      </c>
      <c r="BK131" s="134">
        <f>SUM(BK132:BK163)</f>
        <v>0</v>
      </c>
    </row>
    <row r="132" spans="2:65" s="1" customFormat="1" ht="33" customHeight="1">
      <c r="B132" s="32"/>
      <c r="C132" s="137" t="s">
        <v>84</v>
      </c>
      <c r="D132" s="137" t="s">
        <v>193</v>
      </c>
      <c r="E132" s="138" t="s">
        <v>3345</v>
      </c>
      <c r="F132" s="139" t="s">
        <v>3346</v>
      </c>
      <c r="G132" s="140" t="s">
        <v>258</v>
      </c>
      <c r="H132" s="141">
        <v>7.92</v>
      </c>
      <c r="I132" s="142"/>
      <c r="J132" s="143">
        <f>ROUND(I132*H132,2)</f>
        <v>0</v>
      </c>
      <c r="K132" s="144"/>
      <c r="L132" s="32"/>
      <c r="M132" s="145" t="s">
        <v>1</v>
      </c>
      <c r="N132" s="146" t="s">
        <v>42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149</v>
      </c>
      <c r="AT132" s="149" t="s">
        <v>193</v>
      </c>
      <c r="AU132" s="149" t="s">
        <v>86</v>
      </c>
      <c r="AY132" s="17" t="s">
        <v>190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84</v>
      </c>
      <c r="BK132" s="150">
        <f>ROUND(I132*H132,2)</f>
        <v>0</v>
      </c>
      <c r="BL132" s="17" t="s">
        <v>149</v>
      </c>
      <c r="BM132" s="149" t="s">
        <v>3347</v>
      </c>
    </row>
    <row r="133" spans="2:65" s="13" customFormat="1">
      <c r="B133" s="164"/>
      <c r="D133" s="157" t="s">
        <v>254</v>
      </c>
      <c r="E133" s="165" t="s">
        <v>1</v>
      </c>
      <c r="F133" s="166" t="s">
        <v>3348</v>
      </c>
      <c r="H133" s="165" t="s">
        <v>1</v>
      </c>
      <c r="I133" s="167"/>
      <c r="L133" s="164"/>
      <c r="M133" s="168"/>
      <c r="T133" s="169"/>
      <c r="AT133" s="165" t="s">
        <v>254</v>
      </c>
      <c r="AU133" s="165" t="s">
        <v>86</v>
      </c>
      <c r="AV133" s="13" t="s">
        <v>84</v>
      </c>
      <c r="AW133" s="13" t="s">
        <v>33</v>
      </c>
      <c r="AX133" s="13" t="s">
        <v>77</v>
      </c>
      <c r="AY133" s="165" t="s">
        <v>190</v>
      </c>
    </row>
    <row r="134" spans="2:65" s="12" customFormat="1">
      <c r="B134" s="156"/>
      <c r="D134" s="157" t="s">
        <v>254</v>
      </c>
      <c r="E134" s="158" t="s">
        <v>1</v>
      </c>
      <c r="F134" s="159" t="s">
        <v>3349</v>
      </c>
      <c r="H134" s="160">
        <v>4.5</v>
      </c>
      <c r="I134" s="161"/>
      <c r="L134" s="156"/>
      <c r="M134" s="162"/>
      <c r="T134" s="163"/>
      <c r="AT134" s="158" t="s">
        <v>254</v>
      </c>
      <c r="AU134" s="158" t="s">
        <v>86</v>
      </c>
      <c r="AV134" s="12" t="s">
        <v>86</v>
      </c>
      <c r="AW134" s="12" t="s">
        <v>33</v>
      </c>
      <c r="AX134" s="12" t="s">
        <v>77</v>
      </c>
      <c r="AY134" s="158" t="s">
        <v>190</v>
      </c>
    </row>
    <row r="135" spans="2:65" s="13" customFormat="1">
      <c r="B135" s="164"/>
      <c r="D135" s="157" t="s">
        <v>254</v>
      </c>
      <c r="E135" s="165" t="s">
        <v>1</v>
      </c>
      <c r="F135" s="166" t="s">
        <v>3350</v>
      </c>
      <c r="H135" s="165" t="s">
        <v>1</v>
      </c>
      <c r="I135" s="167"/>
      <c r="L135" s="164"/>
      <c r="M135" s="168"/>
      <c r="T135" s="169"/>
      <c r="AT135" s="165" t="s">
        <v>254</v>
      </c>
      <c r="AU135" s="165" t="s">
        <v>86</v>
      </c>
      <c r="AV135" s="13" t="s">
        <v>84</v>
      </c>
      <c r="AW135" s="13" t="s">
        <v>33</v>
      </c>
      <c r="AX135" s="13" t="s">
        <v>77</v>
      </c>
      <c r="AY135" s="165" t="s">
        <v>190</v>
      </c>
    </row>
    <row r="136" spans="2:65" s="12" customFormat="1">
      <c r="B136" s="156"/>
      <c r="D136" s="157" t="s">
        <v>254</v>
      </c>
      <c r="E136" s="158" t="s">
        <v>1</v>
      </c>
      <c r="F136" s="159" t="s">
        <v>3351</v>
      </c>
      <c r="H136" s="160">
        <v>3.42</v>
      </c>
      <c r="I136" s="161"/>
      <c r="L136" s="156"/>
      <c r="M136" s="162"/>
      <c r="T136" s="163"/>
      <c r="AT136" s="158" t="s">
        <v>254</v>
      </c>
      <c r="AU136" s="158" t="s">
        <v>86</v>
      </c>
      <c r="AV136" s="12" t="s">
        <v>86</v>
      </c>
      <c r="AW136" s="12" t="s">
        <v>33</v>
      </c>
      <c r="AX136" s="12" t="s">
        <v>77</v>
      </c>
      <c r="AY136" s="158" t="s">
        <v>190</v>
      </c>
    </row>
    <row r="137" spans="2:65" s="15" customFormat="1">
      <c r="B137" s="177"/>
      <c r="D137" s="157" t="s">
        <v>254</v>
      </c>
      <c r="E137" s="178" t="s">
        <v>1</v>
      </c>
      <c r="F137" s="179" t="s">
        <v>274</v>
      </c>
      <c r="H137" s="180">
        <v>7.92</v>
      </c>
      <c r="I137" s="181"/>
      <c r="L137" s="177"/>
      <c r="M137" s="182"/>
      <c r="T137" s="183"/>
      <c r="AT137" s="178" t="s">
        <v>254</v>
      </c>
      <c r="AU137" s="178" t="s">
        <v>86</v>
      </c>
      <c r="AV137" s="15" t="s">
        <v>149</v>
      </c>
      <c r="AW137" s="15" t="s">
        <v>33</v>
      </c>
      <c r="AX137" s="15" t="s">
        <v>84</v>
      </c>
      <c r="AY137" s="178" t="s">
        <v>190</v>
      </c>
    </row>
    <row r="138" spans="2:65" s="1" customFormat="1" ht="24.15" customHeight="1">
      <c r="B138" s="32"/>
      <c r="C138" s="137" t="s">
        <v>86</v>
      </c>
      <c r="D138" s="137" t="s">
        <v>193</v>
      </c>
      <c r="E138" s="138" t="s">
        <v>3352</v>
      </c>
      <c r="F138" s="139" t="s">
        <v>3353</v>
      </c>
      <c r="G138" s="140" t="s">
        <v>258</v>
      </c>
      <c r="H138" s="141">
        <v>4.5</v>
      </c>
      <c r="I138" s="142"/>
      <c r="J138" s="143">
        <f>ROUND(I138*H138,2)</f>
        <v>0</v>
      </c>
      <c r="K138" s="144"/>
      <c r="L138" s="32"/>
      <c r="M138" s="145" t="s">
        <v>1</v>
      </c>
      <c r="N138" s="146" t="s">
        <v>42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149</v>
      </c>
      <c r="AT138" s="149" t="s">
        <v>193</v>
      </c>
      <c r="AU138" s="149" t="s">
        <v>86</v>
      </c>
      <c r="AY138" s="17" t="s">
        <v>190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84</v>
      </c>
      <c r="BK138" s="150">
        <f>ROUND(I138*H138,2)</f>
        <v>0</v>
      </c>
      <c r="BL138" s="17" t="s">
        <v>149</v>
      </c>
      <c r="BM138" s="149" t="s">
        <v>3354</v>
      </c>
    </row>
    <row r="139" spans="2:65" s="1" customFormat="1" ht="21.75" customHeight="1">
      <c r="B139" s="32"/>
      <c r="C139" s="137" t="s">
        <v>104</v>
      </c>
      <c r="D139" s="137" t="s">
        <v>193</v>
      </c>
      <c r="E139" s="138" t="s">
        <v>3355</v>
      </c>
      <c r="F139" s="139" t="s">
        <v>3356</v>
      </c>
      <c r="G139" s="140" t="s">
        <v>258</v>
      </c>
      <c r="H139" s="141">
        <v>4.5</v>
      </c>
      <c r="I139" s="142"/>
      <c r="J139" s="143">
        <f>ROUND(I139*H139,2)</f>
        <v>0</v>
      </c>
      <c r="K139" s="144"/>
      <c r="L139" s="32"/>
      <c r="M139" s="145" t="s">
        <v>1</v>
      </c>
      <c r="N139" s="146" t="s">
        <v>42</v>
      </c>
      <c r="P139" s="147">
        <f>O139*H139</f>
        <v>0</v>
      </c>
      <c r="Q139" s="147">
        <v>4.6000000000000001E-4</v>
      </c>
      <c r="R139" s="147">
        <f>Q139*H139</f>
        <v>2.0700000000000002E-3</v>
      </c>
      <c r="S139" s="147">
        <v>0</v>
      </c>
      <c r="T139" s="148">
        <f>S139*H139</f>
        <v>0</v>
      </c>
      <c r="AR139" s="149" t="s">
        <v>149</v>
      </c>
      <c r="AT139" s="149" t="s">
        <v>193</v>
      </c>
      <c r="AU139" s="149" t="s">
        <v>86</v>
      </c>
      <c r="AY139" s="17" t="s">
        <v>190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84</v>
      </c>
      <c r="BK139" s="150">
        <f>ROUND(I139*H139,2)</f>
        <v>0</v>
      </c>
      <c r="BL139" s="17" t="s">
        <v>149</v>
      </c>
      <c r="BM139" s="149" t="s">
        <v>3357</v>
      </c>
    </row>
    <row r="140" spans="2:65" s="1" customFormat="1" ht="24.15" customHeight="1">
      <c r="B140" s="32"/>
      <c r="C140" s="137" t="s">
        <v>149</v>
      </c>
      <c r="D140" s="137" t="s">
        <v>193</v>
      </c>
      <c r="E140" s="138" t="s">
        <v>3358</v>
      </c>
      <c r="F140" s="139" t="s">
        <v>3359</v>
      </c>
      <c r="G140" s="140" t="s">
        <v>258</v>
      </c>
      <c r="H140" s="141">
        <v>4.5</v>
      </c>
      <c r="I140" s="142"/>
      <c r="J140" s="143">
        <f>ROUND(I140*H140,2)</f>
        <v>0</v>
      </c>
      <c r="K140" s="144"/>
      <c r="L140" s="32"/>
      <c r="M140" s="145" t="s">
        <v>1</v>
      </c>
      <c r="N140" s="146" t="s">
        <v>42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149</v>
      </c>
      <c r="AT140" s="149" t="s">
        <v>193</v>
      </c>
      <c r="AU140" s="149" t="s">
        <v>86</v>
      </c>
      <c r="AY140" s="17" t="s">
        <v>190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84</v>
      </c>
      <c r="BK140" s="150">
        <f>ROUND(I140*H140,2)</f>
        <v>0</v>
      </c>
      <c r="BL140" s="17" t="s">
        <v>149</v>
      </c>
      <c r="BM140" s="149" t="s">
        <v>3360</v>
      </c>
    </row>
    <row r="141" spans="2:65" s="1" customFormat="1" ht="24.15" customHeight="1">
      <c r="B141" s="32"/>
      <c r="C141" s="137" t="s">
        <v>161</v>
      </c>
      <c r="D141" s="137" t="s">
        <v>193</v>
      </c>
      <c r="E141" s="138" t="s">
        <v>3361</v>
      </c>
      <c r="F141" s="139" t="s">
        <v>3362</v>
      </c>
      <c r="G141" s="140" t="s">
        <v>252</v>
      </c>
      <c r="H141" s="141">
        <v>12</v>
      </c>
      <c r="I141" s="142"/>
      <c r="J141" s="143">
        <f>ROUND(I141*H141,2)</f>
        <v>0</v>
      </c>
      <c r="K141" s="144"/>
      <c r="L141" s="32"/>
      <c r="M141" s="145" t="s">
        <v>1</v>
      </c>
      <c r="N141" s="146" t="s">
        <v>42</v>
      </c>
      <c r="P141" s="147">
        <f>O141*H141</f>
        <v>0</v>
      </c>
      <c r="Q141" s="147">
        <v>2.2699999999999999E-3</v>
      </c>
      <c r="R141" s="147">
        <f>Q141*H141</f>
        <v>2.724E-2</v>
      </c>
      <c r="S141" s="147">
        <v>0</v>
      </c>
      <c r="T141" s="148">
        <f>S141*H141</f>
        <v>0</v>
      </c>
      <c r="AR141" s="149" t="s">
        <v>149</v>
      </c>
      <c r="AT141" s="149" t="s">
        <v>193</v>
      </c>
      <c r="AU141" s="149" t="s">
        <v>86</v>
      </c>
      <c r="AY141" s="17" t="s">
        <v>190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84</v>
      </c>
      <c r="BK141" s="150">
        <f>ROUND(I141*H141,2)</f>
        <v>0</v>
      </c>
      <c r="BL141" s="17" t="s">
        <v>149</v>
      </c>
      <c r="BM141" s="149" t="s">
        <v>3363</v>
      </c>
    </row>
    <row r="142" spans="2:65" s="12" customFormat="1">
      <c r="B142" s="156"/>
      <c r="D142" s="157" t="s">
        <v>254</v>
      </c>
      <c r="E142" s="158" t="s">
        <v>1</v>
      </c>
      <c r="F142" s="159" t="s">
        <v>3364</v>
      </c>
      <c r="H142" s="160">
        <v>12</v>
      </c>
      <c r="I142" s="161"/>
      <c r="L142" s="156"/>
      <c r="M142" s="162"/>
      <c r="T142" s="163"/>
      <c r="AT142" s="158" t="s">
        <v>254</v>
      </c>
      <c r="AU142" s="158" t="s">
        <v>86</v>
      </c>
      <c r="AV142" s="12" t="s">
        <v>86</v>
      </c>
      <c r="AW142" s="12" t="s">
        <v>33</v>
      </c>
      <c r="AX142" s="12" t="s">
        <v>84</v>
      </c>
      <c r="AY142" s="158" t="s">
        <v>190</v>
      </c>
    </row>
    <row r="143" spans="2:65" s="1" customFormat="1" ht="24.15" customHeight="1">
      <c r="B143" s="32"/>
      <c r="C143" s="137" t="s">
        <v>199</v>
      </c>
      <c r="D143" s="137" t="s">
        <v>193</v>
      </c>
      <c r="E143" s="138" t="s">
        <v>3365</v>
      </c>
      <c r="F143" s="139" t="s">
        <v>3366</v>
      </c>
      <c r="G143" s="140" t="s">
        <v>252</v>
      </c>
      <c r="H143" s="141">
        <v>12</v>
      </c>
      <c r="I143" s="142"/>
      <c r="J143" s="143">
        <f>ROUND(I143*H143,2)</f>
        <v>0</v>
      </c>
      <c r="K143" s="144"/>
      <c r="L143" s="32"/>
      <c r="M143" s="145" t="s">
        <v>1</v>
      </c>
      <c r="N143" s="146" t="s">
        <v>42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149</v>
      </c>
      <c r="AT143" s="149" t="s">
        <v>193</v>
      </c>
      <c r="AU143" s="149" t="s">
        <v>86</v>
      </c>
      <c r="AY143" s="17" t="s">
        <v>190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84</v>
      </c>
      <c r="BK143" s="150">
        <f>ROUND(I143*H143,2)</f>
        <v>0</v>
      </c>
      <c r="BL143" s="17" t="s">
        <v>149</v>
      </c>
      <c r="BM143" s="149" t="s">
        <v>3367</v>
      </c>
    </row>
    <row r="144" spans="2:65" s="1" customFormat="1" ht="33" customHeight="1">
      <c r="B144" s="32"/>
      <c r="C144" s="137" t="s">
        <v>204</v>
      </c>
      <c r="D144" s="137" t="s">
        <v>193</v>
      </c>
      <c r="E144" s="138" t="s">
        <v>280</v>
      </c>
      <c r="F144" s="139" t="s">
        <v>281</v>
      </c>
      <c r="G144" s="140" t="s">
        <v>258</v>
      </c>
      <c r="H144" s="141">
        <v>4.32</v>
      </c>
      <c r="I144" s="142"/>
      <c r="J144" s="143">
        <f>ROUND(I144*H144,2)</f>
        <v>0</v>
      </c>
      <c r="K144" s="144"/>
      <c r="L144" s="32"/>
      <c r="M144" s="145" t="s">
        <v>1</v>
      </c>
      <c r="N144" s="146" t="s">
        <v>42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149</v>
      </c>
      <c r="AT144" s="149" t="s">
        <v>193</v>
      </c>
      <c r="AU144" s="149" t="s">
        <v>86</v>
      </c>
      <c r="AY144" s="17" t="s">
        <v>190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84</v>
      </c>
      <c r="BK144" s="150">
        <f>ROUND(I144*H144,2)</f>
        <v>0</v>
      </c>
      <c r="BL144" s="17" t="s">
        <v>149</v>
      </c>
      <c r="BM144" s="149" t="s">
        <v>3368</v>
      </c>
    </row>
    <row r="145" spans="2:65" s="12" customFormat="1">
      <c r="B145" s="156"/>
      <c r="D145" s="157" t="s">
        <v>254</v>
      </c>
      <c r="E145" s="158" t="s">
        <v>1</v>
      </c>
      <c r="F145" s="159" t="s">
        <v>3369</v>
      </c>
      <c r="H145" s="160">
        <v>4.32</v>
      </c>
      <c r="I145" s="161"/>
      <c r="L145" s="156"/>
      <c r="M145" s="162"/>
      <c r="T145" s="163"/>
      <c r="AT145" s="158" t="s">
        <v>254</v>
      </c>
      <c r="AU145" s="158" t="s">
        <v>86</v>
      </c>
      <c r="AV145" s="12" t="s">
        <v>86</v>
      </c>
      <c r="AW145" s="12" t="s">
        <v>33</v>
      </c>
      <c r="AX145" s="12" t="s">
        <v>84</v>
      </c>
      <c r="AY145" s="158" t="s">
        <v>190</v>
      </c>
    </row>
    <row r="146" spans="2:65" s="1" customFormat="1" ht="37.799999999999997" customHeight="1">
      <c r="B146" s="32"/>
      <c r="C146" s="137" t="s">
        <v>211</v>
      </c>
      <c r="D146" s="137" t="s">
        <v>193</v>
      </c>
      <c r="E146" s="138" t="s">
        <v>287</v>
      </c>
      <c r="F146" s="139" t="s">
        <v>288</v>
      </c>
      <c r="G146" s="140" t="s">
        <v>258</v>
      </c>
      <c r="H146" s="141">
        <v>21.6</v>
      </c>
      <c r="I146" s="142"/>
      <c r="J146" s="143">
        <f>ROUND(I146*H146,2)</f>
        <v>0</v>
      </c>
      <c r="K146" s="144"/>
      <c r="L146" s="32"/>
      <c r="M146" s="145" t="s">
        <v>1</v>
      </c>
      <c r="N146" s="146" t="s">
        <v>42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149</v>
      </c>
      <c r="AT146" s="149" t="s">
        <v>193</v>
      </c>
      <c r="AU146" s="149" t="s">
        <v>86</v>
      </c>
      <c r="AY146" s="17" t="s">
        <v>190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84</v>
      </c>
      <c r="BK146" s="150">
        <f>ROUND(I146*H146,2)</f>
        <v>0</v>
      </c>
      <c r="BL146" s="17" t="s">
        <v>149</v>
      </c>
      <c r="BM146" s="149" t="s">
        <v>3370</v>
      </c>
    </row>
    <row r="147" spans="2:65" s="12" customFormat="1">
      <c r="B147" s="156"/>
      <c r="D147" s="157" t="s">
        <v>254</v>
      </c>
      <c r="E147" s="158" t="s">
        <v>1</v>
      </c>
      <c r="F147" s="159" t="s">
        <v>3371</v>
      </c>
      <c r="H147" s="160">
        <v>21.6</v>
      </c>
      <c r="I147" s="161"/>
      <c r="L147" s="156"/>
      <c r="M147" s="162"/>
      <c r="T147" s="163"/>
      <c r="AT147" s="158" t="s">
        <v>254</v>
      </c>
      <c r="AU147" s="158" t="s">
        <v>86</v>
      </c>
      <c r="AV147" s="12" t="s">
        <v>86</v>
      </c>
      <c r="AW147" s="12" t="s">
        <v>33</v>
      </c>
      <c r="AX147" s="12" t="s">
        <v>84</v>
      </c>
      <c r="AY147" s="158" t="s">
        <v>190</v>
      </c>
    </row>
    <row r="148" spans="2:65" s="1" customFormat="1" ht="24.15" customHeight="1">
      <c r="B148" s="32"/>
      <c r="C148" s="137" t="s">
        <v>227</v>
      </c>
      <c r="D148" s="137" t="s">
        <v>193</v>
      </c>
      <c r="E148" s="138" t="s">
        <v>3372</v>
      </c>
      <c r="F148" s="139" t="s">
        <v>3373</v>
      </c>
      <c r="G148" s="140" t="s">
        <v>258</v>
      </c>
      <c r="H148" s="141">
        <v>4.32</v>
      </c>
      <c r="I148" s="142"/>
      <c r="J148" s="143">
        <f>ROUND(I148*H148,2)</f>
        <v>0</v>
      </c>
      <c r="K148" s="144"/>
      <c r="L148" s="32"/>
      <c r="M148" s="145" t="s">
        <v>1</v>
      </c>
      <c r="N148" s="146" t="s">
        <v>42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149</v>
      </c>
      <c r="AT148" s="149" t="s">
        <v>193</v>
      </c>
      <c r="AU148" s="149" t="s">
        <v>86</v>
      </c>
      <c r="AY148" s="17" t="s">
        <v>190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84</v>
      </c>
      <c r="BK148" s="150">
        <f>ROUND(I148*H148,2)</f>
        <v>0</v>
      </c>
      <c r="BL148" s="17" t="s">
        <v>149</v>
      </c>
      <c r="BM148" s="149" t="s">
        <v>3374</v>
      </c>
    </row>
    <row r="149" spans="2:65" s="12" customFormat="1">
      <c r="B149" s="156"/>
      <c r="D149" s="157" t="s">
        <v>254</v>
      </c>
      <c r="E149" s="158" t="s">
        <v>1</v>
      </c>
      <c r="F149" s="159" t="s">
        <v>3375</v>
      </c>
      <c r="H149" s="160">
        <v>4.32</v>
      </c>
      <c r="I149" s="161"/>
      <c r="L149" s="156"/>
      <c r="M149" s="162"/>
      <c r="T149" s="163"/>
      <c r="AT149" s="158" t="s">
        <v>254</v>
      </c>
      <c r="AU149" s="158" t="s">
        <v>86</v>
      </c>
      <c r="AV149" s="12" t="s">
        <v>86</v>
      </c>
      <c r="AW149" s="12" t="s">
        <v>33</v>
      </c>
      <c r="AX149" s="12" t="s">
        <v>84</v>
      </c>
      <c r="AY149" s="158" t="s">
        <v>190</v>
      </c>
    </row>
    <row r="150" spans="2:65" s="1" customFormat="1" ht="24.15" customHeight="1">
      <c r="B150" s="32"/>
      <c r="C150" s="137" t="s">
        <v>303</v>
      </c>
      <c r="D150" s="137" t="s">
        <v>193</v>
      </c>
      <c r="E150" s="138" t="s">
        <v>2990</v>
      </c>
      <c r="F150" s="139" t="s">
        <v>2991</v>
      </c>
      <c r="G150" s="140" t="s">
        <v>296</v>
      </c>
      <c r="H150" s="141">
        <v>7.7759999999999998</v>
      </c>
      <c r="I150" s="142"/>
      <c r="J150" s="143">
        <f>ROUND(I150*H150,2)</f>
        <v>0</v>
      </c>
      <c r="K150" s="144"/>
      <c r="L150" s="32"/>
      <c r="M150" s="145" t="s">
        <v>1</v>
      </c>
      <c r="N150" s="146" t="s">
        <v>42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149</v>
      </c>
      <c r="AT150" s="149" t="s">
        <v>193</v>
      </c>
      <c r="AU150" s="149" t="s">
        <v>86</v>
      </c>
      <c r="AY150" s="17" t="s">
        <v>190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84</v>
      </c>
      <c r="BK150" s="150">
        <f>ROUND(I150*H150,2)</f>
        <v>0</v>
      </c>
      <c r="BL150" s="17" t="s">
        <v>149</v>
      </c>
      <c r="BM150" s="149" t="s">
        <v>3376</v>
      </c>
    </row>
    <row r="151" spans="2:65" s="12" customFormat="1">
      <c r="B151" s="156"/>
      <c r="D151" s="157" t="s">
        <v>254</v>
      </c>
      <c r="E151" s="158" t="s">
        <v>1</v>
      </c>
      <c r="F151" s="159" t="s">
        <v>3377</v>
      </c>
      <c r="H151" s="160">
        <v>7.7759999999999998</v>
      </c>
      <c r="I151" s="161"/>
      <c r="L151" s="156"/>
      <c r="M151" s="162"/>
      <c r="T151" s="163"/>
      <c r="AT151" s="158" t="s">
        <v>254</v>
      </c>
      <c r="AU151" s="158" t="s">
        <v>86</v>
      </c>
      <c r="AV151" s="12" t="s">
        <v>86</v>
      </c>
      <c r="AW151" s="12" t="s">
        <v>33</v>
      </c>
      <c r="AX151" s="12" t="s">
        <v>84</v>
      </c>
      <c r="AY151" s="158" t="s">
        <v>190</v>
      </c>
    </row>
    <row r="152" spans="2:65" s="1" customFormat="1" ht="16.5" customHeight="1">
      <c r="B152" s="32"/>
      <c r="C152" s="137" t="s">
        <v>308</v>
      </c>
      <c r="D152" s="137" t="s">
        <v>193</v>
      </c>
      <c r="E152" s="138" t="s">
        <v>309</v>
      </c>
      <c r="F152" s="139" t="s">
        <v>310</v>
      </c>
      <c r="G152" s="140" t="s">
        <v>258</v>
      </c>
      <c r="H152" s="141">
        <v>4.32</v>
      </c>
      <c r="I152" s="142"/>
      <c r="J152" s="143">
        <f>ROUND(I152*H152,2)</f>
        <v>0</v>
      </c>
      <c r="K152" s="144"/>
      <c r="L152" s="32"/>
      <c r="M152" s="145" t="s">
        <v>1</v>
      </c>
      <c r="N152" s="146" t="s">
        <v>42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149</v>
      </c>
      <c r="AT152" s="149" t="s">
        <v>193</v>
      </c>
      <c r="AU152" s="149" t="s">
        <v>86</v>
      </c>
      <c r="AY152" s="17" t="s">
        <v>190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84</v>
      </c>
      <c r="BK152" s="150">
        <f>ROUND(I152*H152,2)</f>
        <v>0</v>
      </c>
      <c r="BL152" s="17" t="s">
        <v>149</v>
      </c>
      <c r="BM152" s="149" t="s">
        <v>3378</v>
      </c>
    </row>
    <row r="153" spans="2:65" s="12" customFormat="1">
      <c r="B153" s="156"/>
      <c r="D153" s="157" t="s">
        <v>254</v>
      </c>
      <c r="E153" s="158" t="s">
        <v>1</v>
      </c>
      <c r="F153" s="159" t="s">
        <v>3369</v>
      </c>
      <c r="H153" s="160">
        <v>4.32</v>
      </c>
      <c r="I153" s="161"/>
      <c r="L153" s="156"/>
      <c r="M153" s="162"/>
      <c r="T153" s="163"/>
      <c r="AT153" s="158" t="s">
        <v>254</v>
      </c>
      <c r="AU153" s="158" t="s">
        <v>86</v>
      </c>
      <c r="AV153" s="12" t="s">
        <v>86</v>
      </c>
      <c r="AW153" s="12" t="s">
        <v>33</v>
      </c>
      <c r="AX153" s="12" t="s">
        <v>84</v>
      </c>
      <c r="AY153" s="158" t="s">
        <v>190</v>
      </c>
    </row>
    <row r="154" spans="2:65" s="1" customFormat="1" ht="24.15" customHeight="1">
      <c r="B154" s="32"/>
      <c r="C154" s="137" t="s">
        <v>315</v>
      </c>
      <c r="D154" s="137" t="s">
        <v>193</v>
      </c>
      <c r="E154" s="138" t="s">
        <v>3379</v>
      </c>
      <c r="F154" s="139" t="s">
        <v>3380</v>
      </c>
      <c r="G154" s="140" t="s">
        <v>258</v>
      </c>
      <c r="H154" s="141">
        <v>5.1840000000000002</v>
      </c>
      <c r="I154" s="142"/>
      <c r="J154" s="143">
        <f>ROUND(I154*H154,2)</f>
        <v>0</v>
      </c>
      <c r="K154" s="144"/>
      <c r="L154" s="32"/>
      <c r="M154" s="145" t="s">
        <v>1</v>
      </c>
      <c r="N154" s="146" t="s">
        <v>42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149</v>
      </c>
      <c r="AT154" s="149" t="s">
        <v>193</v>
      </c>
      <c r="AU154" s="149" t="s">
        <v>86</v>
      </c>
      <c r="AY154" s="17" t="s">
        <v>190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84</v>
      </c>
      <c r="BK154" s="150">
        <f>ROUND(I154*H154,2)</f>
        <v>0</v>
      </c>
      <c r="BL154" s="17" t="s">
        <v>149</v>
      </c>
      <c r="BM154" s="149" t="s">
        <v>3381</v>
      </c>
    </row>
    <row r="155" spans="2:65" s="12" customFormat="1">
      <c r="B155" s="156"/>
      <c r="D155" s="157" t="s">
        <v>254</v>
      </c>
      <c r="E155" s="158" t="s">
        <v>1</v>
      </c>
      <c r="F155" s="159" t="s">
        <v>3382</v>
      </c>
      <c r="H155" s="160">
        <v>3.6</v>
      </c>
      <c r="I155" s="161"/>
      <c r="L155" s="156"/>
      <c r="M155" s="162"/>
      <c r="T155" s="163"/>
      <c r="AT155" s="158" t="s">
        <v>254</v>
      </c>
      <c r="AU155" s="158" t="s">
        <v>86</v>
      </c>
      <c r="AV155" s="12" t="s">
        <v>86</v>
      </c>
      <c r="AW155" s="12" t="s">
        <v>33</v>
      </c>
      <c r="AX155" s="12" t="s">
        <v>77</v>
      </c>
      <c r="AY155" s="158" t="s">
        <v>190</v>
      </c>
    </row>
    <row r="156" spans="2:65" s="12" customFormat="1">
      <c r="B156" s="156"/>
      <c r="D156" s="157" t="s">
        <v>254</v>
      </c>
      <c r="E156" s="158" t="s">
        <v>1</v>
      </c>
      <c r="F156" s="159" t="s">
        <v>3383</v>
      </c>
      <c r="H156" s="160">
        <v>1.5840000000000001</v>
      </c>
      <c r="I156" s="161"/>
      <c r="L156" s="156"/>
      <c r="M156" s="162"/>
      <c r="T156" s="163"/>
      <c r="AT156" s="158" t="s">
        <v>254</v>
      </c>
      <c r="AU156" s="158" t="s">
        <v>86</v>
      </c>
      <c r="AV156" s="12" t="s">
        <v>86</v>
      </c>
      <c r="AW156" s="12" t="s">
        <v>33</v>
      </c>
      <c r="AX156" s="12" t="s">
        <v>77</v>
      </c>
      <c r="AY156" s="158" t="s">
        <v>190</v>
      </c>
    </row>
    <row r="157" spans="2:65" s="15" customFormat="1">
      <c r="B157" s="177"/>
      <c r="D157" s="157" t="s">
        <v>254</v>
      </c>
      <c r="E157" s="178" t="s">
        <v>1</v>
      </c>
      <c r="F157" s="179" t="s">
        <v>274</v>
      </c>
      <c r="H157" s="180">
        <v>5.1840000000000002</v>
      </c>
      <c r="I157" s="181"/>
      <c r="L157" s="177"/>
      <c r="M157" s="182"/>
      <c r="T157" s="183"/>
      <c r="AT157" s="178" t="s">
        <v>254</v>
      </c>
      <c r="AU157" s="178" t="s">
        <v>86</v>
      </c>
      <c r="AV157" s="15" t="s">
        <v>149</v>
      </c>
      <c r="AW157" s="15" t="s">
        <v>33</v>
      </c>
      <c r="AX157" s="15" t="s">
        <v>84</v>
      </c>
      <c r="AY157" s="178" t="s">
        <v>190</v>
      </c>
    </row>
    <row r="158" spans="2:65" s="1" customFormat="1" ht="16.5" customHeight="1">
      <c r="B158" s="32"/>
      <c r="C158" s="184" t="s">
        <v>320</v>
      </c>
      <c r="D158" s="184" t="s">
        <v>299</v>
      </c>
      <c r="E158" s="185" t="s">
        <v>3384</v>
      </c>
      <c r="F158" s="186" t="s">
        <v>3385</v>
      </c>
      <c r="G158" s="187" t="s">
        <v>258</v>
      </c>
      <c r="H158" s="188">
        <v>1.5840000000000001</v>
      </c>
      <c r="I158" s="189"/>
      <c r="J158" s="190">
        <f>ROUND(I158*H158,2)</f>
        <v>0</v>
      </c>
      <c r="K158" s="191"/>
      <c r="L158" s="192"/>
      <c r="M158" s="193" t="s">
        <v>1</v>
      </c>
      <c r="N158" s="194" t="s">
        <v>42</v>
      </c>
      <c r="P158" s="147">
        <f>O158*H158</f>
        <v>0</v>
      </c>
      <c r="Q158" s="147">
        <v>2.234</v>
      </c>
      <c r="R158" s="147">
        <f>Q158*H158</f>
        <v>3.538656</v>
      </c>
      <c r="S158" s="147">
        <v>0</v>
      </c>
      <c r="T158" s="148">
        <f>S158*H158</f>
        <v>0</v>
      </c>
      <c r="AR158" s="149" t="s">
        <v>211</v>
      </c>
      <c r="AT158" s="149" t="s">
        <v>299</v>
      </c>
      <c r="AU158" s="149" t="s">
        <v>86</v>
      </c>
      <c r="AY158" s="17" t="s">
        <v>190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84</v>
      </c>
      <c r="BK158" s="150">
        <f>ROUND(I158*H158,2)</f>
        <v>0</v>
      </c>
      <c r="BL158" s="17" t="s">
        <v>149</v>
      </c>
      <c r="BM158" s="149" t="s">
        <v>3386</v>
      </c>
    </row>
    <row r="159" spans="2:65" s="12" customFormat="1">
      <c r="B159" s="156"/>
      <c r="D159" s="157" t="s">
        <v>254</v>
      </c>
      <c r="E159" s="158" t="s">
        <v>1</v>
      </c>
      <c r="F159" s="159" t="s">
        <v>3387</v>
      </c>
      <c r="H159" s="160">
        <v>1.5840000000000001</v>
      </c>
      <c r="I159" s="161"/>
      <c r="L159" s="156"/>
      <c r="M159" s="162"/>
      <c r="T159" s="163"/>
      <c r="AT159" s="158" t="s">
        <v>254</v>
      </c>
      <c r="AU159" s="158" t="s">
        <v>86</v>
      </c>
      <c r="AV159" s="12" t="s">
        <v>86</v>
      </c>
      <c r="AW159" s="12" t="s">
        <v>33</v>
      </c>
      <c r="AX159" s="12" t="s">
        <v>84</v>
      </c>
      <c r="AY159" s="158" t="s">
        <v>190</v>
      </c>
    </row>
    <row r="160" spans="2:65" s="1" customFormat="1" ht="24.15" customHeight="1">
      <c r="B160" s="32"/>
      <c r="C160" s="137" t="s">
        <v>326</v>
      </c>
      <c r="D160" s="137" t="s">
        <v>193</v>
      </c>
      <c r="E160" s="138" t="s">
        <v>3388</v>
      </c>
      <c r="F160" s="139" t="s">
        <v>3389</v>
      </c>
      <c r="G160" s="140" t="s">
        <v>258</v>
      </c>
      <c r="H160" s="141">
        <v>0.67500000000000004</v>
      </c>
      <c r="I160" s="142"/>
      <c r="J160" s="143">
        <f>ROUND(I160*H160,2)</f>
        <v>0</v>
      </c>
      <c r="K160" s="144"/>
      <c r="L160" s="32"/>
      <c r="M160" s="145" t="s">
        <v>1</v>
      </c>
      <c r="N160" s="146" t="s">
        <v>42</v>
      </c>
      <c r="P160" s="147">
        <f>O160*H160</f>
        <v>0</v>
      </c>
      <c r="Q160" s="147">
        <v>0</v>
      </c>
      <c r="R160" s="147">
        <f>Q160*H160</f>
        <v>0</v>
      </c>
      <c r="S160" s="147">
        <v>0</v>
      </c>
      <c r="T160" s="148">
        <f>S160*H160</f>
        <v>0</v>
      </c>
      <c r="AR160" s="149" t="s">
        <v>149</v>
      </c>
      <c r="AT160" s="149" t="s">
        <v>193</v>
      </c>
      <c r="AU160" s="149" t="s">
        <v>86</v>
      </c>
      <c r="AY160" s="17" t="s">
        <v>190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84</v>
      </c>
      <c r="BK160" s="150">
        <f>ROUND(I160*H160,2)</f>
        <v>0</v>
      </c>
      <c r="BL160" s="17" t="s">
        <v>149</v>
      </c>
      <c r="BM160" s="149" t="s">
        <v>3390</v>
      </c>
    </row>
    <row r="161" spans="2:65" s="12" customFormat="1">
      <c r="B161" s="156"/>
      <c r="D161" s="157" t="s">
        <v>254</v>
      </c>
      <c r="E161" s="158" t="s">
        <v>1</v>
      </c>
      <c r="F161" s="159" t="s">
        <v>3391</v>
      </c>
      <c r="H161" s="160">
        <v>0.67500000000000004</v>
      </c>
      <c r="I161" s="161"/>
      <c r="L161" s="156"/>
      <c r="M161" s="162"/>
      <c r="T161" s="163"/>
      <c r="AT161" s="158" t="s">
        <v>254</v>
      </c>
      <c r="AU161" s="158" t="s">
        <v>86</v>
      </c>
      <c r="AV161" s="12" t="s">
        <v>86</v>
      </c>
      <c r="AW161" s="12" t="s">
        <v>33</v>
      </c>
      <c r="AX161" s="12" t="s">
        <v>84</v>
      </c>
      <c r="AY161" s="158" t="s">
        <v>190</v>
      </c>
    </row>
    <row r="162" spans="2:65" s="1" customFormat="1" ht="16.5" customHeight="1">
      <c r="B162" s="32"/>
      <c r="C162" s="184" t="s">
        <v>8</v>
      </c>
      <c r="D162" s="184" t="s">
        <v>299</v>
      </c>
      <c r="E162" s="185" t="s">
        <v>304</v>
      </c>
      <c r="F162" s="186" t="s">
        <v>305</v>
      </c>
      <c r="G162" s="187" t="s">
        <v>296</v>
      </c>
      <c r="H162" s="188">
        <v>1.35</v>
      </c>
      <c r="I162" s="189"/>
      <c r="J162" s="190">
        <f>ROUND(I162*H162,2)</f>
        <v>0</v>
      </c>
      <c r="K162" s="191"/>
      <c r="L162" s="192"/>
      <c r="M162" s="193" t="s">
        <v>1</v>
      </c>
      <c r="N162" s="194" t="s">
        <v>42</v>
      </c>
      <c r="P162" s="147">
        <f>O162*H162</f>
        <v>0</v>
      </c>
      <c r="Q162" s="147">
        <v>1</v>
      </c>
      <c r="R162" s="147">
        <f>Q162*H162</f>
        <v>1.35</v>
      </c>
      <c r="S162" s="147">
        <v>0</v>
      </c>
      <c r="T162" s="148">
        <f>S162*H162</f>
        <v>0</v>
      </c>
      <c r="AR162" s="149" t="s">
        <v>211</v>
      </c>
      <c r="AT162" s="149" t="s">
        <v>299</v>
      </c>
      <c r="AU162" s="149" t="s">
        <v>86</v>
      </c>
      <c r="AY162" s="17" t="s">
        <v>190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84</v>
      </c>
      <c r="BK162" s="150">
        <f>ROUND(I162*H162,2)</f>
        <v>0</v>
      </c>
      <c r="BL162" s="17" t="s">
        <v>149</v>
      </c>
      <c r="BM162" s="149" t="s">
        <v>3392</v>
      </c>
    </row>
    <row r="163" spans="2:65" s="12" customFormat="1">
      <c r="B163" s="156"/>
      <c r="D163" s="157" t="s">
        <v>254</v>
      </c>
      <c r="F163" s="159" t="s">
        <v>3393</v>
      </c>
      <c r="H163" s="160">
        <v>1.35</v>
      </c>
      <c r="I163" s="161"/>
      <c r="L163" s="156"/>
      <c r="M163" s="162"/>
      <c r="T163" s="163"/>
      <c r="AT163" s="158" t="s">
        <v>254</v>
      </c>
      <c r="AU163" s="158" t="s">
        <v>86</v>
      </c>
      <c r="AV163" s="12" t="s">
        <v>86</v>
      </c>
      <c r="AW163" s="12" t="s">
        <v>4</v>
      </c>
      <c r="AX163" s="12" t="s">
        <v>84</v>
      </c>
      <c r="AY163" s="158" t="s">
        <v>190</v>
      </c>
    </row>
    <row r="164" spans="2:65" s="11" customFormat="1" ht="22.8" customHeight="1">
      <c r="B164" s="125"/>
      <c r="D164" s="126" t="s">
        <v>76</v>
      </c>
      <c r="E164" s="135" t="s">
        <v>149</v>
      </c>
      <c r="F164" s="135" t="s">
        <v>436</v>
      </c>
      <c r="I164" s="128"/>
      <c r="J164" s="136">
        <f>BK164</f>
        <v>0</v>
      </c>
      <c r="L164" s="125"/>
      <c r="M164" s="130"/>
      <c r="P164" s="131">
        <f>SUM(P165:P171)</f>
        <v>0</v>
      </c>
      <c r="R164" s="131">
        <f>SUM(R165:R171)</f>
        <v>1.169047E-2</v>
      </c>
      <c r="T164" s="132">
        <f>SUM(T165:T171)</f>
        <v>0</v>
      </c>
      <c r="AR164" s="126" t="s">
        <v>84</v>
      </c>
      <c r="AT164" s="133" t="s">
        <v>76</v>
      </c>
      <c r="AU164" s="133" t="s">
        <v>84</v>
      </c>
      <c r="AY164" s="126" t="s">
        <v>190</v>
      </c>
      <c r="BK164" s="134">
        <f>SUM(BK165:BK171)</f>
        <v>0</v>
      </c>
    </row>
    <row r="165" spans="2:65" s="1" customFormat="1" ht="24.15" customHeight="1">
      <c r="B165" s="32"/>
      <c r="C165" s="137" t="s">
        <v>311</v>
      </c>
      <c r="D165" s="137" t="s">
        <v>193</v>
      </c>
      <c r="E165" s="138" t="s">
        <v>438</v>
      </c>
      <c r="F165" s="139" t="s">
        <v>439</v>
      </c>
      <c r="G165" s="140" t="s">
        <v>258</v>
      </c>
      <c r="H165" s="141">
        <v>0.22500000000000001</v>
      </c>
      <c r="I165" s="142"/>
      <c r="J165" s="143">
        <f>ROUND(I165*H165,2)</f>
        <v>0</v>
      </c>
      <c r="K165" s="144"/>
      <c r="L165" s="32"/>
      <c r="M165" s="145" t="s">
        <v>1</v>
      </c>
      <c r="N165" s="146" t="s">
        <v>42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149</v>
      </c>
      <c r="AT165" s="149" t="s">
        <v>193</v>
      </c>
      <c r="AU165" s="149" t="s">
        <v>86</v>
      </c>
      <c r="AY165" s="17" t="s">
        <v>190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84</v>
      </c>
      <c r="BK165" s="150">
        <f>ROUND(I165*H165,2)</f>
        <v>0</v>
      </c>
      <c r="BL165" s="17" t="s">
        <v>149</v>
      </c>
      <c r="BM165" s="149" t="s">
        <v>3394</v>
      </c>
    </row>
    <row r="166" spans="2:65" s="12" customFormat="1">
      <c r="B166" s="156"/>
      <c r="D166" s="157" t="s">
        <v>254</v>
      </c>
      <c r="E166" s="158" t="s">
        <v>1</v>
      </c>
      <c r="F166" s="159" t="s">
        <v>3395</v>
      </c>
      <c r="H166" s="160">
        <v>0.22500000000000001</v>
      </c>
      <c r="I166" s="161"/>
      <c r="L166" s="156"/>
      <c r="M166" s="162"/>
      <c r="T166" s="163"/>
      <c r="AT166" s="158" t="s">
        <v>254</v>
      </c>
      <c r="AU166" s="158" t="s">
        <v>86</v>
      </c>
      <c r="AV166" s="12" t="s">
        <v>86</v>
      </c>
      <c r="AW166" s="12" t="s">
        <v>33</v>
      </c>
      <c r="AX166" s="12" t="s">
        <v>84</v>
      </c>
      <c r="AY166" s="158" t="s">
        <v>190</v>
      </c>
    </row>
    <row r="167" spans="2:65" s="1" customFormat="1" ht="21.75" customHeight="1">
      <c r="B167" s="32"/>
      <c r="C167" s="137" t="s">
        <v>339</v>
      </c>
      <c r="D167" s="137" t="s">
        <v>193</v>
      </c>
      <c r="E167" s="138" t="s">
        <v>3396</v>
      </c>
      <c r="F167" s="139" t="s">
        <v>3397</v>
      </c>
      <c r="G167" s="140" t="s">
        <v>258</v>
      </c>
      <c r="H167" s="141">
        <v>0.27</v>
      </c>
      <c r="I167" s="142"/>
      <c r="J167" s="143">
        <f>ROUND(I167*H167,2)</f>
        <v>0</v>
      </c>
      <c r="K167" s="144"/>
      <c r="L167" s="32"/>
      <c r="M167" s="145" t="s">
        <v>1</v>
      </c>
      <c r="N167" s="146" t="s">
        <v>42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149</v>
      </c>
      <c r="AT167" s="149" t="s">
        <v>193</v>
      </c>
      <c r="AU167" s="149" t="s">
        <v>86</v>
      </c>
      <c r="AY167" s="17" t="s">
        <v>190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84</v>
      </c>
      <c r="BK167" s="150">
        <f>ROUND(I167*H167,2)</f>
        <v>0</v>
      </c>
      <c r="BL167" s="17" t="s">
        <v>149</v>
      </c>
      <c r="BM167" s="149" t="s">
        <v>3398</v>
      </c>
    </row>
    <row r="168" spans="2:65" s="13" customFormat="1">
      <c r="B168" s="164"/>
      <c r="D168" s="157" t="s">
        <v>254</v>
      </c>
      <c r="E168" s="165" t="s">
        <v>1</v>
      </c>
      <c r="F168" s="166" t="s">
        <v>3399</v>
      </c>
      <c r="H168" s="165" t="s">
        <v>1</v>
      </c>
      <c r="I168" s="167"/>
      <c r="L168" s="164"/>
      <c r="M168" s="168"/>
      <c r="T168" s="169"/>
      <c r="AT168" s="165" t="s">
        <v>254</v>
      </c>
      <c r="AU168" s="165" t="s">
        <v>86</v>
      </c>
      <c r="AV168" s="13" t="s">
        <v>84</v>
      </c>
      <c r="AW168" s="13" t="s">
        <v>33</v>
      </c>
      <c r="AX168" s="13" t="s">
        <v>77</v>
      </c>
      <c r="AY168" s="165" t="s">
        <v>190</v>
      </c>
    </row>
    <row r="169" spans="2:65" s="12" customFormat="1">
      <c r="B169" s="156"/>
      <c r="D169" s="157" t="s">
        <v>254</v>
      </c>
      <c r="E169" s="158" t="s">
        <v>1</v>
      </c>
      <c r="F169" s="159" t="s">
        <v>3400</v>
      </c>
      <c r="H169" s="160">
        <v>0.27</v>
      </c>
      <c r="I169" s="161"/>
      <c r="L169" s="156"/>
      <c r="M169" s="162"/>
      <c r="T169" s="163"/>
      <c r="AT169" s="158" t="s">
        <v>254</v>
      </c>
      <c r="AU169" s="158" t="s">
        <v>86</v>
      </c>
      <c r="AV169" s="12" t="s">
        <v>86</v>
      </c>
      <c r="AW169" s="12" t="s">
        <v>33</v>
      </c>
      <c r="AX169" s="12" t="s">
        <v>84</v>
      </c>
      <c r="AY169" s="158" t="s">
        <v>190</v>
      </c>
    </row>
    <row r="170" spans="2:65" s="1" customFormat="1" ht="24.15" customHeight="1">
      <c r="B170" s="32"/>
      <c r="C170" s="137" t="s">
        <v>344</v>
      </c>
      <c r="D170" s="137" t="s">
        <v>193</v>
      </c>
      <c r="E170" s="138" t="s">
        <v>3401</v>
      </c>
      <c r="F170" s="139" t="s">
        <v>3402</v>
      </c>
      <c r="G170" s="140" t="s">
        <v>296</v>
      </c>
      <c r="H170" s="141">
        <v>1.0999999999999999E-2</v>
      </c>
      <c r="I170" s="142"/>
      <c r="J170" s="143">
        <f>ROUND(I170*H170,2)</f>
        <v>0</v>
      </c>
      <c r="K170" s="144"/>
      <c r="L170" s="32"/>
      <c r="M170" s="145" t="s">
        <v>1</v>
      </c>
      <c r="N170" s="146" t="s">
        <v>42</v>
      </c>
      <c r="P170" s="147">
        <f>O170*H170</f>
        <v>0</v>
      </c>
      <c r="Q170" s="147">
        <v>1.06277</v>
      </c>
      <c r="R170" s="147">
        <f>Q170*H170</f>
        <v>1.169047E-2</v>
      </c>
      <c r="S170" s="147">
        <v>0</v>
      </c>
      <c r="T170" s="148">
        <f>S170*H170</f>
        <v>0</v>
      </c>
      <c r="AR170" s="149" t="s">
        <v>149</v>
      </c>
      <c r="AT170" s="149" t="s">
        <v>193</v>
      </c>
      <c r="AU170" s="149" t="s">
        <v>86</v>
      </c>
      <c r="AY170" s="17" t="s">
        <v>190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84</v>
      </c>
      <c r="BK170" s="150">
        <f>ROUND(I170*H170,2)</f>
        <v>0</v>
      </c>
      <c r="BL170" s="17" t="s">
        <v>149</v>
      </c>
      <c r="BM170" s="149" t="s">
        <v>3403</v>
      </c>
    </row>
    <row r="171" spans="2:65" s="12" customFormat="1">
      <c r="B171" s="156"/>
      <c r="D171" s="157" t="s">
        <v>254</v>
      </c>
      <c r="E171" s="158" t="s">
        <v>1</v>
      </c>
      <c r="F171" s="159" t="s">
        <v>3404</v>
      </c>
      <c r="H171" s="160">
        <v>1.0999999999999999E-2</v>
      </c>
      <c r="I171" s="161"/>
      <c r="L171" s="156"/>
      <c r="M171" s="162"/>
      <c r="T171" s="163"/>
      <c r="AT171" s="158" t="s">
        <v>254</v>
      </c>
      <c r="AU171" s="158" t="s">
        <v>86</v>
      </c>
      <c r="AV171" s="12" t="s">
        <v>86</v>
      </c>
      <c r="AW171" s="12" t="s">
        <v>33</v>
      </c>
      <c r="AX171" s="12" t="s">
        <v>84</v>
      </c>
      <c r="AY171" s="158" t="s">
        <v>190</v>
      </c>
    </row>
    <row r="172" spans="2:65" s="11" customFormat="1" ht="22.8" customHeight="1">
      <c r="B172" s="125"/>
      <c r="D172" s="126" t="s">
        <v>76</v>
      </c>
      <c r="E172" s="135" t="s">
        <v>211</v>
      </c>
      <c r="F172" s="135" t="s">
        <v>504</v>
      </c>
      <c r="I172" s="128"/>
      <c r="J172" s="136">
        <f>BK172</f>
        <v>0</v>
      </c>
      <c r="L172" s="125"/>
      <c r="M172" s="130"/>
      <c r="P172" s="131">
        <f>SUM(P173:P190)</f>
        <v>0</v>
      </c>
      <c r="R172" s="131">
        <f>SUM(R173:R190)</f>
        <v>0.99290040999999996</v>
      </c>
      <c r="T172" s="132">
        <f>SUM(T173:T190)</f>
        <v>0</v>
      </c>
      <c r="AR172" s="126" t="s">
        <v>84</v>
      </c>
      <c r="AT172" s="133" t="s">
        <v>76</v>
      </c>
      <c r="AU172" s="133" t="s">
        <v>84</v>
      </c>
      <c r="AY172" s="126" t="s">
        <v>190</v>
      </c>
      <c r="BK172" s="134">
        <f>SUM(BK173:BK190)</f>
        <v>0</v>
      </c>
    </row>
    <row r="173" spans="2:65" s="1" customFormat="1" ht="24.15" customHeight="1">
      <c r="B173" s="32"/>
      <c r="C173" s="137" t="s">
        <v>348</v>
      </c>
      <c r="D173" s="137" t="s">
        <v>193</v>
      </c>
      <c r="E173" s="138" t="s">
        <v>3405</v>
      </c>
      <c r="F173" s="139" t="s">
        <v>3406</v>
      </c>
      <c r="G173" s="140" t="s">
        <v>396</v>
      </c>
      <c r="H173" s="141">
        <v>1.5</v>
      </c>
      <c r="I173" s="142"/>
      <c r="J173" s="143">
        <f>ROUND(I173*H173,2)</f>
        <v>0</v>
      </c>
      <c r="K173" s="144"/>
      <c r="L173" s="32"/>
      <c r="M173" s="145" t="s">
        <v>1</v>
      </c>
      <c r="N173" s="146" t="s">
        <v>42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149</v>
      </c>
      <c r="AT173" s="149" t="s">
        <v>193</v>
      </c>
      <c r="AU173" s="149" t="s">
        <v>86</v>
      </c>
      <c r="AY173" s="17" t="s">
        <v>190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84</v>
      </c>
      <c r="BK173" s="150">
        <f>ROUND(I173*H173,2)</f>
        <v>0</v>
      </c>
      <c r="BL173" s="17" t="s">
        <v>149</v>
      </c>
      <c r="BM173" s="149" t="s">
        <v>3407</v>
      </c>
    </row>
    <row r="174" spans="2:65" s="1" customFormat="1" ht="24.15" customHeight="1">
      <c r="B174" s="32"/>
      <c r="C174" s="184" t="s">
        <v>359</v>
      </c>
      <c r="D174" s="184" t="s">
        <v>299</v>
      </c>
      <c r="E174" s="185" t="s">
        <v>3408</v>
      </c>
      <c r="F174" s="186" t="s">
        <v>3409</v>
      </c>
      <c r="G174" s="187" t="s">
        <v>396</v>
      </c>
      <c r="H174" s="188">
        <v>1.5229999999999999</v>
      </c>
      <c r="I174" s="189"/>
      <c r="J174" s="190">
        <f>ROUND(I174*H174,2)</f>
        <v>0</v>
      </c>
      <c r="K174" s="191"/>
      <c r="L174" s="192"/>
      <c r="M174" s="193" t="s">
        <v>1</v>
      </c>
      <c r="N174" s="194" t="s">
        <v>42</v>
      </c>
      <c r="P174" s="147">
        <f>O174*H174</f>
        <v>0</v>
      </c>
      <c r="Q174" s="147">
        <v>6.7000000000000002E-4</v>
      </c>
      <c r="R174" s="147">
        <f>Q174*H174</f>
        <v>1.02041E-3</v>
      </c>
      <c r="S174" s="147">
        <v>0</v>
      </c>
      <c r="T174" s="148">
        <f>S174*H174</f>
        <v>0</v>
      </c>
      <c r="AR174" s="149" t="s">
        <v>211</v>
      </c>
      <c r="AT174" s="149" t="s">
        <v>299</v>
      </c>
      <c r="AU174" s="149" t="s">
        <v>86</v>
      </c>
      <c r="AY174" s="17" t="s">
        <v>190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84</v>
      </c>
      <c r="BK174" s="150">
        <f>ROUND(I174*H174,2)</f>
        <v>0</v>
      </c>
      <c r="BL174" s="17" t="s">
        <v>149</v>
      </c>
      <c r="BM174" s="149" t="s">
        <v>3410</v>
      </c>
    </row>
    <row r="175" spans="2:65" s="12" customFormat="1">
      <c r="B175" s="156"/>
      <c r="D175" s="157" t="s">
        <v>254</v>
      </c>
      <c r="F175" s="159" t="s">
        <v>3411</v>
      </c>
      <c r="H175" s="160">
        <v>1.5229999999999999</v>
      </c>
      <c r="I175" s="161"/>
      <c r="L175" s="156"/>
      <c r="M175" s="162"/>
      <c r="T175" s="163"/>
      <c r="AT175" s="158" t="s">
        <v>254</v>
      </c>
      <c r="AU175" s="158" t="s">
        <v>86</v>
      </c>
      <c r="AV175" s="12" t="s">
        <v>86</v>
      </c>
      <c r="AW175" s="12" t="s">
        <v>4</v>
      </c>
      <c r="AX175" s="12" t="s">
        <v>84</v>
      </c>
      <c r="AY175" s="158" t="s">
        <v>190</v>
      </c>
    </row>
    <row r="176" spans="2:65" s="1" customFormat="1" ht="24.15" customHeight="1">
      <c r="B176" s="32"/>
      <c r="C176" s="137" t="s">
        <v>7</v>
      </c>
      <c r="D176" s="137" t="s">
        <v>193</v>
      </c>
      <c r="E176" s="138" t="s">
        <v>3412</v>
      </c>
      <c r="F176" s="139" t="s">
        <v>3413</v>
      </c>
      <c r="G176" s="140" t="s">
        <v>391</v>
      </c>
      <c r="H176" s="141">
        <v>1</v>
      </c>
      <c r="I176" s="142"/>
      <c r="J176" s="143">
        <f t="shared" ref="J176:J190" si="0">ROUND(I176*H176,2)</f>
        <v>0</v>
      </c>
      <c r="K176" s="144"/>
      <c r="L176" s="32"/>
      <c r="M176" s="145" t="s">
        <v>1</v>
      </c>
      <c r="N176" s="146" t="s">
        <v>42</v>
      </c>
      <c r="P176" s="147">
        <f t="shared" ref="P176:P190" si="1">O176*H176</f>
        <v>0</v>
      </c>
      <c r="Q176" s="147">
        <v>0</v>
      </c>
      <c r="R176" s="147">
        <f t="shared" ref="R176:R190" si="2">Q176*H176</f>
        <v>0</v>
      </c>
      <c r="S176" s="147">
        <v>0</v>
      </c>
      <c r="T176" s="148">
        <f t="shared" ref="T176:T190" si="3">S176*H176</f>
        <v>0</v>
      </c>
      <c r="AR176" s="149" t="s">
        <v>149</v>
      </c>
      <c r="AT176" s="149" t="s">
        <v>193</v>
      </c>
      <c r="AU176" s="149" t="s">
        <v>86</v>
      </c>
      <c r="AY176" s="17" t="s">
        <v>190</v>
      </c>
      <c r="BE176" s="150">
        <f t="shared" ref="BE176:BE190" si="4">IF(N176="základní",J176,0)</f>
        <v>0</v>
      </c>
      <c r="BF176" s="150">
        <f t="shared" ref="BF176:BF190" si="5">IF(N176="snížená",J176,0)</f>
        <v>0</v>
      </c>
      <c r="BG176" s="150">
        <f t="shared" ref="BG176:BG190" si="6">IF(N176="zákl. přenesená",J176,0)</f>
        <v>0</v>
      </c>
      <c r="BH176" s="150">
        <f t="shared" ref="BH176:BH190" si="7">IF(N176="sníž. přenesená",J176,0)</f>
        <v>0</v>
      </c>
      <c r="BI176" s="150">
        <f t="shared" ref="BI176:BI190" si="8">IF(N176="nulová",J176,0)</f>
        <v>0</v>
      </c>
      <c r="BJ176" s="17" t="s">
        <v>84</v>
      </c>
      <c r="BK176" s="150">
        <f t="shared" ref="BK176:BK190" si="9">ROUND(I176*H176,2)</f>
        <v>0</v>
      </c>
      <c r="BL176" s="17" t="s">
        <v>149</v>
      </c>
      <c r="BM176" s="149" t="s">
        <v>3414</v>
      </c>
    </row>
    <row r="177" spans="2:65" s="1" customFormat="1" ht="24.15" customHeight="1">
      <c r="B177" s="32"/>
      <c r="C177" s="184" t="s">
        <v>372</v>
      </c>
      <c r="D177" s="184" t="s">
        <v>299</v>
      </c>
      <c r="E177" s="185" t="s">
        <v>3415</v>
      </c>
      <c r="F177" s="186" t="s">
        <v>3416</v>
      </c>
      <c r="G177" s="187" t="s">
        <v>391</v>
      </c>
      <c r="H177" s="188">
        <v>1</v>
      </c>
      <c r="I177" s="189"/>
      <c r="J177" s="190">
        <f t="shared" si="0"/>
        <v>0</v>
      </c>
      <c r="K177" s="191"/>
      <c r="L177" s="192"/>
      <c r="M177" s="193" t="s">
        <v>1</v>
      </c>
      <c r="N177" s="194" t="s">
        <v>42</v>
      </c>
      <c r="P177" s="147">
        <f t="shared" si="1"/>
        <v>0</v>
      </c>
      <c r="Q177" s="147">
        <v>2E-3</v>
      </c>
      <c r="R177" s="147">
        <f t="shared" si="2"/>
        <v>2E-3</v>
      </c>
      <c r="S177" s="147">
        <v>0</v>
      </c>
      <c r="T177" s="148">
        <f t="shared" si="3"/>
        <v>0</v>
      </c>
      <c r="AR177" s="149" t="s">
        <v>211</v>
      </c>
      <c r="AT177" s="149" t="s">
        <v>299</v>
      </c>
      <c r="AU177" s="149" t="s">
        <v>86</v>
      </c>
      <c r="AY177" s="17" t="s">
        <v>190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84</v>
      </c>
      <c r="BK177" s="150">
        <f t="shared" si="9"/>
        <v>0</v>
      </c>
      <c r="BL177" s="17" t="s">
        <v>149</v>
      </c>
      <c r="BM177" s="149" t="s">
        <v>3417</v>
      </c>
    </row>
    <row r="178" spans="2:65" s="1" customFormat="1" ht="24.15" customHeight="1">
      <c r="B178" s="32"/>
      <c r="C178" s="184" t="s">
        <v>378</v>
      </c>
      <c r="D178" s="184" t="s">
        <v>299</v>
      </c>
      <c r="E178" s="185" t="s">
        <v>3418</v>
      </c>
      <c r="F178" s="186" t="s">
        <v>3419</v>
      </c>
      <c r="G178" s="187" t="s">
        <v>391</v>
      </c>
      <c r="H178" s="188">
        <v>1</v>
      </c>
      <c r="I178" s="189"/>
      <c r="J178" s="190">
        <f t="shared" si="0"/>
        <v>0</v>
      </c>
      <c r="K178" s="191"/>
      <c r="L178" s="192"/>
      <c r="M178" s="193" t="s">
        <v>1</v>
      </c>
      <c r="N178" s="194" t="s">
        <v>42</v>
      </c>
      <c r="P178" s="147">
        <f t="shared" si="1"/>
        <v>0</v>
      </c>
      <c r="Q178" s="147">
        <v>3.5000000000000001E-3</v>
      </c>
      <c r="R178" s="147">
        <f t="shared" si="2"/>
        <v>3.5000000000000001E-3</v>
      </c>
      <c r="S178" s="147">
        <v>0</v>
      </c>
      <c r="T178" s="148">
        <f t="shared" si="3"/>
        <v>0</v>
      </c>
      <c r="AR178" s="149" t="s">
        <v>211</v>
      </c>
      <c r="AT178" s="149" t="s">
        <v>299</v>
      </c>
      <c r="AU178" s="149" t="s">
        <v>86</v>
      </c>
      <c r="AY178" s="17" t="s">
        <v>190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84</v>
      </c>
      <c r="BK178" s="150">
        <f t="shared" si="9"/>
        <v>0</v>
      </c>
      <c r="BL178" s="17" t="s">
        <v>149</v>
      </c>
      <c r="BM178" s="149" t="s">
        <v>3420</v>
      </c>
    </row>
    <row r="179" spans="2:65" s="1" customFormat="1" ht="16.5" customHeight="1">
      <c r="B179" s="32"/>
      <c r="C179" s="137" t="s">
        <v>384</v>
      </c>
      <c r="D179" s="137" t="s">
        <v>193</v>
      </c>
      <c r="E179" s="138" t="s">
        <v>3421</v>
      </c>
      <c r="F179" s="139" t="s">
        <v>3422</v>
      </c>
      <c r="G179" s="140" t="s">
        <v>391</v>
      </c>
      <c r="H179" s="141">
        <v>1</v>
      </c>
      <c r="I179" s="142"/>
      <c r="J179" s="143">
        <f t="shared" si="0"/>
        <v>0</v>
      </c>
      <c r="K179" s="144"/>
      <c r="L179" s="32"/>
      <c r="M179" s="145" t="s">
        <v>1</v>
      </c>
      <c r="N179" s="146" t="s">
        <v>42</v>
      </c>
      <c r="P179" s="147">
        <f t="shared" si="1"/>
        <v>0</v>
      </c>
      <c r="Q179" s="147">
        <v>1.5299999999999999E-3</v>
      </c>
      <c r="R179" s="147">
        <f t="shared" si="2"/>
        <v>1.5299999999999999E-3</v>
      </c>
      <c r="S179" s="147">
        <v>0</v>
      </c>
      <c r="T179" s="148">
        <f t="shared" si="3"/>
        <v>0</v>
      </c>
      <c r="AR179" s="149" t="s">
        <v>149</v>
      </c>
      <c r="AT179" s="149" t="s">
        <v>193</v>
      </c>
      <c r="AU179" s="149" t="s">
        <v>86</v>
      </c>
      <c r="AY179" s="17" t="s">
        <v>190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84</v>
      </c>
      <c r="BK179" s="150">
        <f t="shared" si="9"/>
        <v>0</v>
      </c>
      <c r="BL179" s="17" t="s">
        <v>149</v>
      </c>
      <c r="BM179" s="149" t="s">
        <v>3423</v>
      </c>
    </row>
    <row r="180" spans="2:65" s="1" customFormat="1" ht="24.15" customHeight="1">
      <c r="B180" s="32"/>
      <c r="C180" s="184" t="s">
        <v>388</v>
      </c>
      <c r="D180" s="184" t="s">
        <v>299</v>
      </c>
      <c r="E180" s="185" t="s">
        <v>3424</v>
      </c>
      <c r="F180" s="186" t="s">
        <v>3425</v>
      </c>
      <c r="G180" s="187" t="s">
        <v>391</v>
      </c>
      <c r="H180" s="188">
        <v>1</v>
      </c>
      <c r="I180" s="189"/>
      <c r="J180" s="190">
        <f t="shared" si="0"/>
        <v>0</v>
      </c>
      <c r="K180" s="191"/>
      <c r="L180" s="192"/>
      <c r="M180" s="193" t="s">
        <v>1</v>
      </c>
      <c r="N180" s="194" t="s">
        <v>42</v>
      </c>
      <c r="P180" s="147">
        <f t="shared" si="1"/>
        <v>0</v>
      </c>
      <c r="Q180" s="147">
        <v>3.5999999999999999E-3</v>
      </c>
      <c r="R180" s="147">
        <f t="shared" si="2"/>
        <v>3.5999999999999999E-3</v>
      </c>
      <c r="S180" s="147">
        <v>0</v>
      </c>
      <c r="T180" s="148">
        <f t="shared" si="3"/>
        <v>0</v>
      </c>
      <c r="AR180" s="149" t="s">
        <v>211</v>
      </c>
      <c r="AT180" s="149" t="s">
        <v>299</v>
      </c>
      <c r="AU180" s="149" t="s">
        <v>86</v>
      </c>
      <c r="AY180" s="17" t="s">
        <v>190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84</v>
      </c>
      <c r="BK180" s="150">
        <f t="shared" si="9"/>
        <v>0</v>
      </c>
      <c r="BL180" s="17" t="s">
        <v>149</v>
      </c>
      <c r="BM180" s="149" t="s">
        <v>3426</v>
      </c>
    </row>
    <row r="181" spans="2:65" s="1" customFormat="1" ht="24.15" customHeight="1">
      <c r="B181" s="32"/>
      <c r="C181" s="184" t="s">
        <v>393</v>
      </c>
      <c r="D181" s="184" t="s">
        <v>299</v>
      </c>
      <c r="E181" s="185" t="s">
        <v>3427</v>
      </c>
      <c r="F181" s="186" t="s">
        <v>3428</v>
      </c>
      <c r="G181" s="187" t="s">
        <v>391</v>
      </c>
      <c r="H181" s="188">
        <v>1</v>
      </c>
      <c r="I181" s="189"/>
      <c r="J181" s="190">
        <f t="shared" si="0"/>
        <v>0</v>
      </c>
      <c r="K181" s="191"/>
      <c r="L181" s="192"/>
      <c r="M181" s="193" t="s">
        <v>1</v>
      </c>
      <c r="N181" s="194" t="s">
        <v>42</v>
      </c>
      <c r="P181" s="147">
        <f t="shared" si="1"/>
        <v>0</v>
      </c>
      <c r="Q181" s="147">
        <v>2E-3</v>
      </c>
      <c r="R181" s="147">
        <f t="shared" si="2"/>
        <v>2E-3</v>
      </c>
      <c r="S181" s="147">
        <v>0</v>
      </c>
      <c r="T181" s="148">
        <f t="shared" si="3"/>
        <v>0</v>
      </c>
      <c r="AR181" s="149" t="s">
        <v>211</v>
      </c>
      <c r="AT181" s="149" t="s">
        <v>299</v>
      </c>
      <c r="AU181" s="149" t="s">
        <v>86</v>
      </c>
      <c r="AY181" s="17" t="s">
        <v>190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84</v>
      </c>
      <c r="BK181" s="150">
        <f t="shared" si="9"/>
        <v>0</v>
      </c>
      <c r="BL181" s="17" t="s">
        <v>149</v>
      </c>
      <c r="BM181" s="149" t="s">
        <v>3429</v>
      </c>
    </row>
    <row r="182" spans="2:65" s="1" customFormat="1" ht="21.75" customHeight="1">
      <c r="B182" s="32"/>
      <c r="C182" s="137" t="s">
        <v>399</v>
      </c>
      <c r="D182" s="137" t="s">
        <v>193</v>
      </c>
      <c r="E182" s="138" t="s">
        <v>3430</v>
      </c>
      <c r="F182" s="139" t="s">
        <v>3431</v>
      </c>
      <c r="G182" s="140" t="s">
        <v>391</v>
      </c>
      <c r="H182" s="141">
        <v>1</v>
      </c>
      <c r="I182" s="142"/>
      <c r="J182" s="143">
        <f t="shared" si="0"/>
        <v>0</v>
      </c>
      <c r="K182" s="144"/>
      <c r="L182" s="32"/>
      <c r="M182" s="145" t="s">
        <v>1</v>
      </c>
      <c r="N182" s="146" t="s">
        <v>42</v>
      </c>
      <c r="P182" s="147">
        <f t="shared" si="1"/>
        <v>0</v>
      </c>
      <c r="Q182" s="147">
        <v>7.2000000000000005E-4</v>
      </c>
      <c r="R182" s="147">
        <f t="shared" si="2"/>
        <v>7.2000000000000005E-4</v>
      </c>
      <c r="S182" s="147">
        <v>0</v>
      </c>
      <c r="T182" s="148">
        <f t="shared" si="3"/>
        <v>0</v>
      </c>
      <c r="AR182" s="149" t="s">
        <v>149</v>
      </c>
      <c r="AT182" s="149" t="s">
        <v>193</v>
      </c>
      <c r="AU182" s="149" t="s">
        <v>86</v>
      </c>
      <c r="AY182" s="17" t="s">
        <v>190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84</v>
      </c>
      <c r="BK182" s="150">
        <f t="shared" si="9"/>
        <v>0</v>
      </c>
      <c r="BL182" s="17" t="s">
        <v>149</v>
      </c>
      <c r="BM182" s="149" t="s">
        <v>3432</v>
      </c>
    </row>
    <row r="183" spans="2:65" s="1" customFormat="1" ht="24.15" customHeight="1">
      <c r="B183" s="32"/>
      <c r="C183" s="184" t="s">
        <v>405</v>
      </c>
      <c r="D183" s="184" t="s">
        <v>299</v>
      </c>
      <c r="E183" s="185" t="s">
        <v>3433</v>
      </c>
      <c r="F183" s="186" t="s">
        <v>3434</v>
      </c>
      <c r="G183" s="187" t="s">
        <v>391</v>
      </c>
      <c r="H183" s="188">
        <v>1</v>
      </c>
      <c r="I183" s="189"/>
      <c r="J183" s="190">
        <f t="shared" si="0"/>
        <v>0</v>
      </c>
      <c r="K183" s="191"/>
      <c r="L183" s="192"/>
      <c r="M183" s="193" t="s">
        <v>1</v>
      </c>
      <c r="N183" s="194" t="s">
        <v>42</v>
      </c>
      <c r="P183" s="147">
        <f t="shared" si="1"/>
        <v>0</v>
      </c>
      <c r="Q183" s="147">
        <v>1.2E-2</v>
      </c>
      <c r="R183" s="147">
        <f t="shared" si="2"/>
        <v>1.2E-2</v>
      </c>
      <c r="S183" s="147">
        <v>0</v>
      </c>
      <c r="T183" s="148">
        <f t="shared" si="3"/>
        <v>0</v>
      </c>
      <c r="AR183" s="149" t="s">
        <v>211</v>
      </c>
      <c r="AT183" s="149" t="s">
        <v>299</v>
      </c>
      <c r="AU183" s="149" t="s">
        <v>86</v>
      </c>
      <c r="AY183" s="17" t="s">
        <v>190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84</v>
      </c>
      <c r="BK183" s="150">
        <f t="shared" si="9"/>
        <v>0</v>
      </c>
      <c r="BL183" s="17" t="s">
        <v>149</v>
      </c>
      <c r="BM183" s="149" t="s">
        <v>3435</v>
      </c>
    </row>
    <row r="184" spans="2:65" s="1" customFormat="1" ht="16.5" customHeight="1">
      <c r="B184" s="32"/>
      <c r="C184" s="137" t="s">
        <v>412</v>
      </c>
      <c r="D184" s="137" t="s">
        <v>193</v>
      </c>
      <c r="E184" s="138" t="s">
        <v>3436</v>
      </c>
      <c r="F184" s="139" t="s">
        <v>3437</v>
      </c>
      <c r="G184" s="140" t="s">
        <v>396</v>
      </c>
      <c r="H184" s="141">
        <v>2</v>
      </c>
      <c r="I184" s="142"/>
      <c r="J184" s="143">
        <f t="shared" si="0"/>
        <v>0</v>
      </c>
      <c r="K184" s="144"/>
      <c r="L184" s="32"/>
      <c r="M184" s="145" t="s">
        <v>1</v>
      </c>
      <c r="N184" s="146" t="s">
        <v>42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149</v>
      </c>
      <c r="AT184" s="149" t="s">
        <v>193</v>
      </c>
      <c r="AU184" s="149" t="s">
        <v>86</v>
      </c>
      <c r="AY184" s="17" t="s">
        <v>190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84</v>
      </c>
      <c r="BK184" s="150">
        <f t="shared" si="9"/>
        <v>0</v>
      </c>
      <c r="BL184" s="17" t="s">
        <v>149</v>
      </c>
      <c r="BM184" s="149" t="s">
        <v>3438</v>
      </c>
    </row>
    <row r="185" spans="2:65" s="1" customFormat="1" ht="33" customHeight="1">
      <c r="B185" s="32"/>
      <c r="C185" s="137" t="s">
        <v>417</v>
      </c>
      <c r="D185" s="137" t="s">
        <v>193</v>
      </c>
      <c r="E185" s="138" t="s">
        <v>3439</v>
      </c>
      <c r="F185" s="139" t="s">
        <v>3440</v>
      </c>
      <c r="G185" s="140" t="s">
        <v>391</v>
      </c>
      <c r="H185" s="141">
        <v>1</v>
      </c>
      <c r="I185" s="142"/>
      <c r="J185" s="143">
        <f t="shared" si="0"/>
        <v>0</v>
      </c>
      <c r="K185" s="144"/>
      <c r="L185" s="32"/>
      <c r="M185" s="145" t="s">
        <v>1</v>
      </c>
      <c r="N185" s="146" t="s">
        <v>42</v>
      </c>
      <c r="P185" s="147">
        <f t="shared" si="1"/>
        <v>0</v>
      </c>
      <c r="Q185" s="147">
        <v>0.43786000000000003</v>
      </c>
      <c r="R185" s="147">
        <f t="shared" si="2"/>
        <v>0.43786000000000003</v>
      </c>
      <c r="S185" s="147">
        <v>0</v>
      </c>
      <c r="T185" s="148">
        <f t="shared" si="3"/>
        <v>0</v>
      </c>
      <c r="AR185" s="149" t="s">
        <v>149</v>
      </c>
      <c r="AT185" s="149" t="s">
        <v>193</v>
      </c>
      <c r="AU185" s="149" t="s">
        <v>86</v>
      </c>
      <c r="AY185" s="17" t="s">
        <v>190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84</v>
      </c>
      <c r="BK185" s="150">
        <f t="shared" si="9"/>
        <v>0</v>
      </c>
      <c r="BL185" s="17" t="s">
        <v>149</v>
      </c>
      <c r="BM185" s="149" t="s">
        <v>3441</v>
      </c>
    </row>
    <row r="186" spans="2:65" s="1" customFormat="1" ht="24.15" customHeight="1">
      <c r="B186" s="32"/>
      <c r="C186" s="184" t="s">
        <v>422</v>
      </c>
      <c r="D186" s="184" t="s">
        <v>299</v>
      </c>
      <c r="E186" s="185" t="s">
        <v>3442</v>
      </c>
      <c r="F186" s="186" t="s">
        <v>3443</v>
      </c>
      <c r="G186" s="187" t="s">
        <v>391</v>
      </c>
      <c r="H186" s="188">
        <v>1</v>
      </c>
      <c r="I186" s="189"/>
      <c r="J186" s="190">
        <f t="shared" si="0"/>
        <v>0</v>
      </c>
      <c r="K186" s="191"/>
      <c r="L186" s="192"/>
      <c r="M186" s="193" t="s">
        <v>1</v>
      </c>
      <c r="N186" s="194" t="s">
        <v>42</v>
      </c>
      <c r="P186" s="147">
        <f t="shared" si="1"/>
        <v>0</v>
      </c>
      <c r="Q186" s="147">
        <v>9.5000000000000001E-2</v>
      </c>
      <c r="R186" s="147">
        <f t="shared" si="2"/>
        <v>9.5000000000000001E-2</v>
      </c>
      <c r="S186" s="147">
        <v>0</v>
      </c>
      <c r="T186" s="148">
        <f t="shared" si="3"/>
        <v>0</v>
      </c>
      <c r="AR186" s="149" t="s">
        <v>211</v>
      </c>
      <c r="AT186" s="149" t="s">
        <v>299</v>
      </c>
      <c r="AU186" s="149" t="s">
        <v>86</v>
      </c>
      <c r="AY186" s="17" t="s">
        <v>190</v>
      </c>
      <c r="BE186" s="150">
        <f t="shared" si="4"/>
        <v>0</v>
      </c>
      <c r="BF186" s="150">
        <f t="shared" si="5"/>
        <v>0</v>
      </c>
      <c r="BG186" s="150">
        <f t="shared" si="6"/>
        <v>0</v>
      </c>
      <c r="BH186" s="150">
        <f t="shared" si="7"/>
        <v>0</v>
      </c>
      <c r="BI186" s="150">
        <f t="shared" si="8"/>
        <v>0</v>
      </c>
      <c r="BJ186" s="17" t="s">
        <v>84</v>
      </c>
      <c r="BK186" s="150">
        <f t="shared" si="9"/>
        <v>0</v>
      </c>
      <c r="BL186" s="17" t="s">
        <v>149</v>
      </c>
      <c r="BM186" s="149" t="s">
        <v>3444</v>
      </c>
    </row>
    <row r="187" spans="2:65" s="1" customFormat="1" ht="24.15" customHeight="1">
      <c r="B187" s="32"/>
      <c r="C187" s="137" t="s">
        <v>426</v>
      </c>
      <c r="D187" s="137" t="s">
        <v>193</v>
      </c>
      <c r="E187" s="138" t="s">
        <v>3445</v>
      </c>
      <c r="F187" s="139" t="s">
        <v>3446</v>
      </c>
      <c r="G187" s="140" t="s">
        <v>391</v>
      </c>
      <c r="H187" s="141">
        <v>1</v>
      </c>
      <c r="I187" s="142"/>
      <c r="J187" s="143">
        <f t="shared" si="0"/>
        <v>0</v>
      </c>
      <c r="K187" s="144"/>
      <c r="L187" s="32"/>
      <c r="M187" s="145" t="s">
        <v>1</v>
      </c>
      <c r="N187" s="146" t="s">
        <v>42</v>
      </c>
      <c r="P187" s="147">
        <f t="shared" si="1"/>
        <v>0</v>
      </c>
      <c r="Q187" s="147">
        <v>0.21734000000000001</v>
      </c>
      <c r="R187" s="147">
        <f t="shared" si="2"/>
        <v>0.21734000000000001</v>
      </c>
      <c r="S187" s="147">
        <v>0</v>
      </c>
      <c r="T187" s="148">
        <f t="shared" si="3"/>
        <v>0</v>
      </c>
      <c r="AR187" s="149" t="s">
        <v>149</v>
      </c>
      <c r="AT187" s="149" t="s">
        <v>193</v>
      </c>
      <c r="AU187" s="149" t="s">
        <v>86</v>
      </c>
      <c r="AY187" s="17" t="s">
        <v>190</v>
      </c>
      <c r="BE187" s="150">
        <f t="shared" si="4"/>
        <v>0</v>
      </c>
      <c r="BF187" s="150">
        <f t="shared" si="5"/>
        <v>0</v>
      </c>
      <c r="BG187" s="150">
        <f t="shared" si="6"/>
        <v>0</v>
      </c>
      <c r="BH187" s="150">
        <f t="shared" si="7"/>
        <v>0</v>
      </c>
      <c r="BI187" s="150">
        <f t="shared" si="8"/>
        <v>0</v>
      </c>
      <c r="BJ187" s="17" t="s">
        <v>84</v>
      </c>
      <c r="BK187" s="150">
        <f t="shared" si="9"/>
        <v>0</v>
      </c>
      <c r="BL187" s="17" t="s">
        <v>149</v>
      </c>
      <c r="BM187" s="149" t="s">
        <v>3447</v>
      </c>
    </row>
    <row r="188" spans="2:65" s="1" customFormat="1" ht="24.15" customHeight="1">
      <c r="B188" s="32"/>
      <c r="C188" s="184" t="s">
        <v>431</v>
      </c>
      <c r="D188" s="184" t="s">
        <v>299</v>
      </c>
      <c r="E188" s="185" t="s">
        <v>3448</v>
      </c>
      <c r="F188" s="186" t="s">
        <v>3449</v>
      </c>
      <c r="G188" s="187" t="s">
        <v>391</v>
      </c>
      <c r="H188" s="188">
        <v>1</v>
      </c>
      <c r="I188" s="189"/>
      <c r="J188" s="190">
        <f t="shared" si="0"/>
        <v>0</v>
      </c>
      <c r="K188" s="191"/>
      <c r="L188" s="192"/>
      <c r="M188" s="193" t="s">
        <v>1</v>
      </c>
      <c r="N188" s="194" t="s">
        <v>42</v>
      </c>
      <c r="P188" s="147">
        <f t="shared" si="1"/>
        <v>0</v>
      </c>
      <c r="Q188" s="147">
        <v>0.08</v>
      </c>
      <c r="R188" s="147">
        <f t="shared" si="2"/>
        <v>0.08</v>
      </c>
      <c r="S188" s="147">
        <v>0</v>
      </c>
      <c r="T188" s="148">
        <f t="shared" si="3"/>
        <v>0</v>
      </c>
      <c r="AR188" s="149" t="s">
        <v>211</v>
      </c>
      <c r="AT188" s="149" t="s">
        <v>299</v>
      </c>
      <c r="AU188" s="149" t="s">
        <v>86</v>
      </c>
      <c r="AY188" s="17" t="s">
        <v>190</v>
      </c>
      <c r="BE188" s="150">
        <f t="shared" si="4"/>
        <v>0</v>
      </c>
      <c r="BF188" s="150">
        <f t="shared" si="5"/>
        <v>0</v>
      </c>
      <c r="BG188" s="150">
        <f t="shared" si="6"/>
        <v>0</v>
      </c>
      <c r="BH188" s="150">
        <f t="shared" si="7"/>
        <v>0</v>
      </c>
      <c r="BI188" s="150">
        <f t="shared" si="8"/>
        <v>0</v>
      </c>
      <c r="BJ188" s="17" t="s">
        <v>84</v>
      </c>
      <c r="BK188" s="150">
        <f t="shared" si="9"/>
        <v>0</v>
      </c>
      <c r="BL188" s="17" t="s">
        <v>149</v>
      </c>
      <c r="BM188" s="149" t="s">
        <v>3450</v>
      </c>
    </row>
    <row r="189" spans="2:65" s="1" customFormat="1" ht="16.5" customHeight="1">
      <c r="B189" s="32"/>
      <c r="C189" s="137" t="s">
        <v>437</v>
      </c>
      <c r="D189" s="137" t="s">
        <v>193</v>
      </c>
      <c r="E189" s="138" t="s">
        <v>3451</v>
      </c>
      <c r="F189" s="139" t="s">
        <v>3452</v>
      </c>
      <c r="G189" s="140" t="s">
        <v>391</v>
      </c>
      <c r="H189" s="141">
        <v>1</v>
      </c>
      <c r="I189" s="142"/>
      <c r="J189" s="143">
        <f t="shared" si="0"/>
        <v>0</v>
      </c>
      <c r="K189" s="144"/>
      <c r="L189" s="32"/>
      <c r="M189" s="145" t="s">
        <v>1</v>
      </c>
      <c r="N189" s="146" t="s">
        <v>42</v>
      </c>
      <c r="P189" s="147">
        <f t="shared" si="1"/>
        <v>0</v>
      </c>
      <c r="Q189" s="147">
        <v>0.12303</v>
      </c>
      <c r="R189" s="147">
        <f t="shared" si="2"/>
        <v>0.12303</v>
      </c>
      <c r="S189" s="147">
        <v>0</v>
      </c>
      <c r="T189" s="148">
        <f t="shared" si="3"/>
        <v>0</v>
      </c>
      <c r="AR189" s="149" t="s">
        <v>149</v>
      </c>
      <c r="AT189" s="149" t="s">
        <v>193</v>
      </c>
      <c r="AU189" s="149" t="s">
        <v>86</v>
      </c>
      <c r="AY189" s="17" t="s">
        <v>190</v>
      </c>
      <c r="BE189" s="150">
        <f t="shared" si="4"/>
        <v>0</v>
      </c>
      <c r="BF189" s="150">
        <f t="shared" si="5"/>
        <v>0</v>
      </c>
      <c r="BG189" s="150">
        <f t="shared" si="6"/>
        <v>0</v>
      </c>
      <c r="BH189" s="150">
        <f t="shared" si="7"/>
        <v>0</v>
      </c>
      <c r="BI189" s="150">
        <f t="shared" si="8"/>
        <v>0</v>
      </c>
      <c r="BJ189" s="17" t="s">
        <v>84</v>
      </c>
      <c r="BK189" s="150">
        <f t="shared" si="9"/>
        <v>0</v>
      </c>
      <c r="BL189" s="17" t="s">
        <v>149</v>
      </c>
      <c r="BM189" s="149" t="s">
        <v>3453</v>
      </c>
    </row>
    <row r="190" spans="2:65" s="1" customFormat="1" ht="24.15" customHeight="1">
      <c r="B190" s="32"/>
      <c r="C190" s="184" t="s">
        <v>442</v>
      </c>
      <c r="D190" s="184" t="s">
        <v>299</v>
      </c>
      <c r="E190" s="185" t="s">
        <v>3454</v>
      </c>
      <c r="F190" s="186" t="s">
        <v>3455</v>
      </c>
      <c r="G190" s="187" t="s">
        <v>391</v>
      </c>
      <c r="H190" s="188">
        <v>1</v>
      </c>
      <c r="I190" s="189"/>
      <c r="J190" s="190">
        <f t="shared" si="0"/>
        <v>0</v>
      </c>
      <c r="K190" s="191"/>
      <c r="L190" s="192"/>
      <c r="M190" s="193" t="s">
        <v>1</v>
      </c>
      <c r="N190" s="194" t="s">
        <v>42</v>
      </c>
      <c r="P190" s="147">
        <f t="shared" si="1"/>
        <v>0</v>
      </c>
      <c r="Q190" s="147">
        <v>1.3299999999999999E-2</v>
      </c>
      <c r="R190" s="147">
        <f t="shared" si="2"/>
        <v>1.3299999999999999E-2</v>
      </c>
      <c r="S190" s="147">
        <v>0</v>
      </c>
      <c r="T190" s="148">
        <f t="shared" si="3"/>
        <v>0</v>
      </c>
      <c r="AR190" s="149" t="s">
        <v>211</v>
      </c>
      <c r="AT190" s="149" t="s">
        <v>299</v>
      </c>
      <c r="AU190" s="149" t="s">
        <v>86</v>
      </c>
      <c r="AY190" s="17" t="s">
        <v>190</v>
      </c>
      <c r="BE190" s="150">
        <f t="shared" si="4"/>
        <v>0</v>
      </c>
      <c r="BF190" s="150">
        <f t="shared" si="5"/>
        <v>0</v>
      </c>
      <c r="BG190" s="150">
        <f t="shared" si="6"/>
        <v>0</v>
      </c>
      <c r="BH190" s="150">
        <f t="shared" si="7"/>
        <v>0</v>
      </c>
      <c r="BI190" s="150">
        <f t="shared" si="8"/>
        <v>0</v>
      </c>
      <c r="BJ190" s="17" t="s">
        <v>84</v>
      </c>
      <c r="BK190" s="150">
        <f t="shared" si="9"/>
        <v>0</v>
      </c>
      <c r="BL190" s="17" t="s">
        <v>149</v>
      </c>
      <c r="BM190" s="149" t="s">
        <v>3456</v>
      </c>
    </row>
    <row r="191" spans="2:65" s="11" customFormat="1" ht="22.8" customHeight="1">
      <c r="B191" s="125"/>
      <c r="D191" s="126" t="s">
        <v>76</v>
      </c>
      <c r="E191" s="135" t="s">
        <v>227</v>
      </c>
      <c r="F191" s="135" t="s">
        <v>784</v>
      </c>
      <c r="I191" s="128"/>
      <c r="J191" s="136">
        <f>BK191</f>
        <v>0</v>
      </c>
      <c r="L191" s="125"/>
      <c r="M191" s="130"/>
      <c r="P191" s="131">
        <f>SUM(P192:P198)</f>
        <v>0</v>
      </c>
      <c r="R191" s="131">
        <f>SUM(R192:R198)</f>
        <v>0</v>
      </c>
      <c r="T191" s="132">
        <f>SUM(T192:T198)</f>
        <v>0</v>
      </c>
      <c r="AR191" s="126" t="s">
        <v>84</v>
      </c>
      <c r="AT191" s="133" t="s">
        <v>76</v>
      </c>
      <c r="AU191" s="133" t="s">
        <v>84</v>
      </c>
      <c r="AY191" s="126" t="s">
        <v>190</v>
      </c>
      <c r="BK191" s="134">
        <f>SUM(BK192:BK198)</f>
        <v>0</v>
      </c>
    </row>
    <row r="192" spans="2:65" s="1" customFormat="1" ht="24.15" customHeight="1">
      <c r="B192" s="32"/>
      <c r="C192" s="137" t="s">
        <v>448</v>
      </c>
      <c r="D192" s="137" t="s">
        <v>193</v>
      </c>
      <c r="E192" s="138" t="s">
        <v>3457</v>
      </c>
      <c r="F192" s="139" t="s">
        <v>3458</v>
      </c>
      <c r="G192" s="140" t="s">
        <v>391</v>
      </c>
      <c r="H192" s="141">
        <v>4</v>
      </c>
      <c r="I192" s="142"/>
      <c r="J192" s="143">
        <f>ROUND(I192*H192,2)</f>
        <v>0</v>
      </c>
      <c r="K192" s="144"/>
      <c r="L192" s="32"/>
      <c r="M192" s="145" t="s">
        <v>1</v>
      </c>
      <c r="N192" s="146" t="s">
        <v>42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149</v>
      </c>
      <c r="AT192" s="149" t="s">
        <v>193</v>
      </c>
      <c r="AU192" s="149" t="s">
        <v>86</v>
      </c>
      <c r="AY192" s="17" t="s">
        <v>190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84</v>
      </c>
      <c r="BK192" s="150">
        <f>ROUND(I192*H192,2)</f>
        <v>0</v>
      </c>
      <c r="BL192" s="17" t="s">
        <v>149</v>
      </c>
      <c r="BM192" s="149" t="s">
        <v>3459</v>
      </c>
    </row>
    <row r="193" spans="2:65" s="1" customFormat="1" ht="24.15" customHeight="1">
      <c r="B193" s="32"/>
      <c r="C193" s="137" t="s">
        <v>454</v>
      </c>
      <c r="D193" s="137" t="s">
        <v>193</v>
      </c>
      <c r="E193" s="138" t="s">
        <v>3460</v>
      </c>
      <c r="F193" s="139" t="s">
        <v>3461</v>
      </c>
      <c r="G193" s="140" t="s">
        <v>391</v>
      </c>
      <c r="H193" s="141">
        <v>4</v>
      </c>
      <c r="I193" s="142"/>
      <c r="J193" s="143">
        <f>ROUND(I193*H193,2)</f>
        <v>0</v>
      </c>
      <c r="K193" s="144"/>
      <c r="L193" s="32"/>
      <c r="M193" s="145" t="s">
        <v>1</v>
      </c>
      <c r="N193" s="146" t="s">
        <v>42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149</v>
      </c>
      <c r="AT193" s="149" t="s">
        <v>193</v>
      </c>
      <c r="AU193" s="149" t="s">
        <v>86</v>
      </c>
      <c r="AY193" s="17" t="s">
        <v>190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84</v>
      </c>
      <c r="BK193" s="150">
        <f>ROUND(I193*H193,2)</f>
        <v>0</v>
      </c>
      <c r="BL193" s="17" t="s">
        <v>149</v>
      </c>
      <c r="BM193" s="149" t="s">
        <v>3462</v>
      </c>
    </row>
    <row r="194" spans="2:65" s="1" customFormat="1" ht="24.15" customHeight="1">
      <c r="B194" s="32"/>
      <c r="C194" s="137" t="s">
        <v>463</v>
      </c>
      <c r="D194" s="137" t="s">
        <v>193</v>
      </c>
      <c r="E194" s="138" t="s">
        <v>3463</v>
      </c>
      <c r="F194" s="139" t="s">
        <v>3464</v>
      </c>
      <c r="G194" s="140" t="s">
        <v>391</v>
      </c>
      <c r="H194" s="141">
        <v>4</v>
      </c>
      <c r="I194" s="142"/>
      <c r="J194" s="143">
        <f>ROUND(I194*H194,2)</f>
        <v>0</v>
      </c>
      <c r="K194" s="144"/>
      <c r="L194" s="32"/>
      <c r="M194" s="145" t="s">
        <v>1</v>
      </c>
      <c r="N194" s="146" t="s">
        <v>42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149</v>
      </c>
      <c r="AT194" s="149" t="s">
        <v>193</v>
      </c>
      <c r="AU194" s="149" t="s">
        <v>86</v>
      </c>
      <c r="AY194" s="17" t="s">
        <v>190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84</v>
      </c>
      <c r="BK194" s="150">
        <f>ROUND(I194*H194,2)</f>
        <v>0</v>
      </c>
      <c r="BL194" s="17" t="s">
        <v>149</v>
      </c>
      <c r="BM194" s="149" t="s">
        <v>3465</v>
      </c>
    </row>
    <row r="195" spans="2:65" s="1" customFormat="1" ht="24.15" customHeight="1">
      <c r="B195" s="32"/>
      <c r="C195" s="137" t="s">
        <v>471</v>
      </c>
      <c r="D195" s="137" t="s">
        <v>193</v>
      </c>
      <c r="E195" s="138" t="s">
        <v>3466</v>
      </c>
      <c r="F195" s="139" t="s">
        <v>3467</v>
      </c>
      <c r="G195" s="140" t="s">
        <v>391</v>
      </c>
      <c r="H195" s="141">
        <v>10</v>
      </c>
      <c r="I195" s="142"/>
      <c r="J195" s="143">
        <f>ROUND(I195*H195,2)</f>
        <v>0</v>
      </c>
      <c r="K195" s="144"/>
      <c r="L195" s="32"/>
      <c r="M195" s="145" t="s">
        <v>1</v>
      </c>
      <c r="N195" s="146" t="s">
        <v>42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149</v>
      </c>
      <c r="AT195" s="149" t="s">
        <v>193</v>
      </c>
      <c r="AU195" s="149" t="s">
        <v>86</v>
      </c>
      <c r="AY195" s="17" t="s">
        <v>190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84</v>
      </c>
      <c r="BK195" s="150">
        <f>ROUND(I195*H195,2)</f>
        <v>0</v>
      </c>
      <c r="BL195" s="17" t="s">
        <v>149</v>
      </c>
      <c r="BM195" s="149" t="s">
        <v>3468</v>
      </c>
    </row>
    <row r="196" spans="2:65" s="12" customFormat="1">
      <c r="B196" s="156"/>
      <c r="D196" s="157" t="s">
        <v>254</v>
      </c>
      <c r="E196" s="158" t="s">
        <v>1</v>
      </c>
      <c r="F196" s="159" t="s">
        <v>3297</v>
      </c>
      <c r="H196" s="160">
        <v>10</v>
      </c>
      <c r="I196" s="161"/>
      <c r="L196" s="156"/>
      <c r="M196" s="162"/>
      <c r="T196" s="163"/>
      <c r="AT196" s="158" t="s">
        <v>254</v>
      </c>
      <c r="AU196" s="158" t="s">
        <v>86</v>
      </c>
      <c r="AV196" s="12" t="s">
        <v>86</v>
      </c>
      <c r="AW196" s="12" t="s">
        <v>33</v>
      </c>
      <c r="AX196" s="12" t="s">
        <v>84</v>
      </c>
      <c r="AY196" s="158" t="s">
        <v>190</v>
      </c>
    </row>
    <row r="197" spans="2:65" s="1" customFormat="1" ht="24.15" customHeight="1">
      <c r="B197" s="32"/>
      <c r="C197" s="137" t="s">
        <v>476</v>
      </c>
      <c r="D197" s="137" t="s">
        <v>193</v>
      </c>
      <c r="E197" s="138" t="s">
        <v>3469</v>
      </c>
      <c r="F197" s="139" t="s">
        <v>3470</v>
      </c>
      <c r="G197" s="140" t="s">
        <v>391</v>
      </c>
      <c r="H197" s="141">
        <v>10</v>
      </c>
      <c r="I197" s="142"/>
      <c r="J197" s="143">
        <f>ROUND(I197*H197,2)</f>
        <v>0</v>
      </c>
      <c r="K197" s="144"/>
      <c r="L197" s="32"/>
      <c r="M197" s="145" t="s">
        <v>1</v>
      </c>
      <c r="N197" s="146" t="s">
        <v>42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149</v>
      </c>
      <c r="AT197" s="149" t="s">
        <v>193</v>
      </c>
      <c r="AU197" s="149" t="s">
        <v>86</v>
      </c>
      <c r="AY197" s="17" t="s">
        <v>190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84</v>
      </c>
      <c r="BK197" s="150">
        <f>ROUND(I197*H197,2)</f>
        <v>0</v>
      </c>
      <c r="BL197" s="17" t="s">
        <v>149</v>
      </c>
      <c r="BM197" s="149" t="s">
        <v>3471</v>
      </c>
    </row>
    <row r="198" spans="2:65" s="1" customFormat="1" ht="24.15" customHeight="1">
      <c r="B198" s="32"/>
      <c r="C198" s="137" t="s">
        <v>481</v>
      </c>
      <c r="D198" s="137" t="s">
        <v>193</v>
      </c>
      <c r="E198" s="138" t="s">
        <v>3472</v>
      </c>
      <c r="F198" s="139" t="s">
        <v>3473</v>
      </c>
      <c r="G198" s="140" t="s">
        <v>391</v>
      </c>
      <c r="H198" s="141">
        <v>10</v>
      </c>
      <c r="I198" s="142"/>
      <c r="J198" s="143">
        <f>ROUND(I198*H198,2)</f>
        <v>0</v>
      </c>
      <c r="K198" s="144"/>
      <c r="L198" s="32"/>
      <c r="M198" s="145" t="s">
        <v>1</v>
      </c>
      <c r="N198" s="146" t="s">
        <v>42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149</v>
      </c>
      <c r="AT198" s="149" t="s">
        <v>193</v>
      </c>
      <c r="AU198" s="149" t="s">
        <v>86</v>
      </c>
      <c r="AY198" s="17" t="s">
        <v>190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84</v>
      </c>
      <c r="BK198" s="150">
        <f>ROUND(I198*H198,2)</f>
        <v>0</v>
      </c>
      <c r="BL198" s="17" t="s">
        <v>149</v>
      </c>
      <c r="BM198" s="149" t="s">
        <v>3474</v>
      </c>
    </row>
    <row r="199" spans="2:65" s="11" customFormat="1" ht="22.8" customHeight="1">
      <c r="B199" s="125"/>
      <c r="D199" s="126" t="s">
        <v>76</v>
      </c>
      <c r="E199" s="135" t="s">
        <v>515</v>
      </c>
      <c r="F199" s="135" t="s">
        <v>516</v>
      </c>
      <c r="I199" s="128"/>
      <c r="J199" s="136">
        <f>BK199</f>
        <v>0</v>
      </c>
      <c r="L199" s="125"/>
      <c r="M199" s="130"/>
      <c r="P199" s="131">
        <f>P200</f>
        <v>0</v>
      </c>
      <c r="R199" s="131">
        <f>R200</f>
        <v>0</v>
      </c>
      <c r="T199" s="132">
        <f>T200</f>
        <v>0</v>
      </c>
      <c r="AR199" s="126" t="s">
        <v>84</v>
      </c>
      <c r="AT199" s="133" t="s">
        <v>76</v>
      </c>
      <c r="AU199" s="133" t="s">
        <v>84</v>
      </c>
      <c r="AY199" s="126" t="s">
        <v>190</v>
      </c>
      <c r="BK199" s="134">
        <f>BK200</f>
        <v>0</v>
      </c>
    </row>
    <row r="200" spans="2:65" s="1" customFormat="1" ht="24.15" customHeight="1">
      <c r="B200" s="32"/>
      <c r="C200" s="137" t="s">
        <v>485</v>
      </c>
      <c r="D200" s="137" t="s">
        <v>193</v>
      </c>
      <c r="E200" s="138" t="s">
        <v>3475</v>
      </c>
      <c r="F200" s="139" t="s">
        <v>3476</v>
      </c>
      <c r="G200" s="140" t="s">
        <v>296</v>
      </c>
      <c r="H200" s="141">
        <v>5.923</v>
      </c>
      <c r="I200" s="142"/>
      <c r="J200" s="143">
        <f>ROUND(I200*H200,2)</f>
        <v>0</v>
      </c>
      <c r="K200" s="144"/>
      <c r="L200" s="32"/>
      <c r="M200" s="145" t="s">
        <v>1</v>
      </c>
      <c r="N200" s="146" t="s">
        <v>42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149</v>
      </c>
      <c r="AT200" s="149" t="s">
        <v>193</v>
      </c>
      <c r="AU200" s="149" t="s">
        <v>86</v>
      </c>
      <c r="AY200" s="17" t="s">
        <v>190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84</v>
      </c>
      <c r="BK200" s="150">
        <f>ROUND(I200*H200,2)</f>
        <v>0</v>
      </c>
      <c r="BL200" s="17" t="s">
        <v>149</v>
      </c>
      <c r="BM200" s="149" t="s">
        <v>3477</v>
      </c>
    </row>
    <row r="201" spans="2:65" s="11" customFormat="1" ht="25.95" customHeight="1">
      <c r="B201" s="125"/>
      <c r="D201" s="126" t="s">
        <v>76</v>
      </c>
      <c r="E201" s="127" t="s">
        <v>521</v>
      </c>
      <c r="F201" s="127" t="s">
        <v>522</v>
      </c>
      <c r="I201" s="128"/>
      <c r="J201" s="129">
        <f>BK201</f>
        <v>0</v>
      </c>
      <c r="L201" s="125"/>
      <c r="M201" s="130"/>
      <c r="P201" s="131">
        <f>P202+P205</f>
        <v>0</v>
      </c>
      <c r="R201" s="131">
        <f>R202+R205</f>
        <v>3.6000000000000002E-4</v>
      </c>
      <c r="T201" s="132">
        <f>T202+T205</f>
        <v>0</v>
      </c>
      <c r="AR201" s="126" t="s">
        <v>86</v>
      </c>
      <c r="AT201" s="133" t="s">
        <v>76</v>
      </c>
      <c r="AU201" s="133" t="s">
        <v>77</v>
      </c>
      <c r="AY201" s="126" t="s">
        <v>190</v>
      </c>
      <c r="BK201" s="134">
        <f>BK202+BK205</f>
        <v>0</v>
      </c>
    </row>
    <row r="202" spans="2:65" s="11" customFormat="1" ht="22.8" customHeight="1">
      <c r="B202" s="125"/>
      <c r="D202" s="126" t="s">
        <v>76</v>
      </c>
      <c r="E202" s="135" t="s">
        <v>523</v>
      </c>
      <c r="F202" s="135" t="s">
        <v>524</v>
      </c>
      <c r="I202" s="128"/>
      <c r="J202" s="136">
        <f>BK202</f>
        <v>0</v>
      </c>
      <c r="L202" s="125"/>
      <c r="M202" s="130"/>
      <c r="P202" s="131">
        <f>SUM(P203:P204)</f>
        <v>0</v>
      </c>
      <c r="R202" s="131">
        <f>SUM(R203:R204)</f>
        <v>3.4000000000000002E-4</v>
      </c>
      <c r="T202" s="132">
        <f>SUM(T203:T204)</f>
        <v>0</v>
      </c>
      <c r="AR202" s="126" t="s">
        <v>86</v>
      </c>
      <c r="AT202" s="133" t="s">
        <v>76</v>
      </c>
      <c r="AU202" s="133" t="s">
        <v>84</v>
      </c>
      <c r="AY202" s="126" t="s">
        <v>190</v>
      </c>
      <c r="BK202" s="134">
        <f>SUM(BK203:BK204)</f>
        <v>0</v>
      </c>
    </row>
    <row r="203" spans="2:65" s="1" customFormat="1" ht="24.15" customHeight="1">
      <c r="B203" s="32"/>
      <c r="C203" s="137" t="s">
        <v>490</v>
      </c>
      <c r="D203" s="137" t="s">
        <v>193</v>
      </c>
      <c r="E203" s="138" t="s">
        <v>3478</v>
      </c>
      <c r="F203" s="139" t="s">
        <v>3479</v>
      </c>
      <c r="G203" s="140" t="s">
        <v>391</v>
      </c>
      <c r="H203" s="141">
        <v>2</v>
      </c>
      <c r="I203" s="142"/>
      <c r="J203" s="143">
        <f>ROUND(I203*H203,2)</f>
        <v>0</v>
      </c>
      <c r="K203" s="144"/>
      <c r="L203" s="32"/>
      <c r="M203" s="145" t="s">
        <v>1</v>
      </c>
      <c r="N203" s="146" t="s">
        <v>42</v>
      </c>
      <c r="P203" s="147">
        <f>O203*H203</f>
        <v>0</v>
      </c>
      <c r="Q203" s="147">
        <v>1.7000000000000001E-4</v>
      </c>
      <c r="R203" s="147">
        <f>Q203*H203</f>
        <v>3.4000000000000002E-4</v>
      </c>
      <c r="S203" s="147">
        <v>0</v>
      </c>
      <c r="T203" s="148">
        <f>S203*H203</f>
        <v>0</v>
      </c>
      <c r="AR203" s="149" t="s">
        <v>311</v>
      </c>
      <c r="AT203" s="149" t="s">
        <v>193</v>
      </c>
      <c r="AU203" s="149" t="s">
        <v>86</v>
      </c>
      <c r="AY203" s="17" t="s">
        <v>190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84</v>
      </c>
      <c r="BK203" s="150">
        <f>ROUND(I203*H203,2)</f>
        <v>0</v>
      </c>
      <c r="BL203" s="17" t="s">
        <v>311</v>
      </c>
      <c r="BM203" s="149" t="s">
        <v>3480</v>
      </c>
    </row>
    <row r="204" spans="2:65" s="1" customFormat="1" ht="24.15" customHeight="1">
      <c r="B204" s="32"/>
      <c r="C204" s="137" t="s">
        <v>494</v>
      </c>
      <c r="D204" s="137" t="s">
        <v>193</v>
      </c>
      <c r="E204" s="138" t="s">
        <v>3088</v>
      </c>
      <c r="F204" s="139" t="s">
        <v>3089</v>
      </c>
      <c r="G204" s="140" t="s">
        <v>296</v>
      </c>
      <c r="H204" s="141">
        <f>R203</f>
        <v>3.4000000000000002E-4</v>
      </c>
      <c r="I204" s="142"/>
      <c r="J204" s="143">
        <f>ROUND(I204*H204,2)</f>
        <v>0</v>
      </c>
      <c r="K204" s="144"/>
      <c r="L204" s="32"/>
      <c r="M204" s="145" t="s">
        <v>1</v>
      </c>
      <c r="N204" s="146" t="s">
        <v>42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311</v>
      </c>
      <c r="AT204" s="149" t="s">
        <v>193</v>
      </c>
      <c r="AU204" s="149" t="s">
        <v>86</v>
      </c>
      <c r="AY204" s="17" t="s">
        <v>190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84</v>
      </c>
      <c r="BK204" s="150">
        <f>ROUND(I204*H204,2)</f>
        <v>0</v>
      </c>
      <c r="BL204" s="17" t="s">
        <v>311</v>
      </c>
      <c r="BM204" s="149" t="s">
        <v>3481</v>
      </c>
    </row>
    <row r="205" spans="2:65" s="11" customFormat="1" ht="22.8" customHeight="1">
      <c r="B205" s="125"/>
      <c r="D205" s="126" t="s">
        <v>76</v>
      </c>
      <c r="E205" s="135" t="s">
        <v>1745</v>
      </c>
      <c r="F205" s="135" t="s">
        <v>1746</v>
      </c>
      <c r="I205" s="128"/>
      <c r="J205" s="136">
        <f>BK205</f>
        <v>0</v>
      </c>
      <c r="L205" s="125"/>
      <c r="M205" s="130"/>
      <c r="P205" s="131">
        <f>P206</f>
        <v>0</v>
      </c>
      <c r="R205" s="131">
        <f>R206</f>
        <v>2.0000000000000002E-5</v>
      </c>
      <c r="T205" s="132">
        <f>T206</f>
        <v>0</v>
      </c>
      <c r="AR205" s="126" t="s">
        <v>86</v>
      </c>
      <c r="AT205" s="133" t="s">
        <v>76</v>
      </c>
      <c r="AU205" s="133" t="s">
        <v>84</v>
      </c>
      <c r="AY205" s="126" t="s">
        <v>190</v>
      </c>
      <c r="BK205" s="134">
        <f>BK206</f>
        <v>0</v>
      </c>
    </row>
    <row r="206" spans="2:65" s="1" customFormat="1" ht="21.75" customHeight="1">
      <c r="B206" s="32"/>
      <c r="C206" s="137" t="s">
        <v>499</v>
      </c>
      <c r="D206" s="137" t="s">
        <v>193</v>
      </c>
      <c r="E206" s="138" t="s">
        <v>1818</v>
      </c>
      <c r="F206" s="139" t="s">
        <v>1819</v>
      </c>
      <c r="G206" s="140" t="s">
        <v>396</v>
      </c>
      <c r="H206" s="141">
        <v>2</v>
      </c>
      <c r="I206" s="142"/>
      <c r="J206" s="143">
        <f>ROUND(I206*H206,2)</f>
        <v>0</v>
      </c>
      <c r="K206" s="144"/>
      <c r="L206" s="32"/>
      <c r="M206" s="151" t="s">
        <v>1</v>
      </c>
      <c r="N206" s="152" t="s">
        <v>42</v>
      </c>
      <c r="O206" s="153"/>
      <c r="P206" s="154">
        <f>O206*H206</f>
        <v>0</v>
      </c>
      <c r="Q206" s="154">
        <v>1.0000000000000001E-5</v>
      </c>
      <c r="R206" s="154">
        <f>Q206*H206</f>
        <v>2.0000000000000002E-5</v>
      </c>
      <c r="S206" s="154">
        <v>0</v>
      </c>
      <c r="T206" s="155">
        <f>S206*H206</f>
        <v>0</v>
      </c>
      <c r="AR206" s="149" t="s">
        <v>311</v>
      </c>
      <c r="AT206" s="149" t="s">
        <v>193</v>
      </c>
      <c r="AU206" s="149" t="s">
        <v>86</v>
      </c>
      <c r="AY206" s="17" t="s">
        <v>190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84</v>
      </c>
      <c r="BK206" s="150">
        <f>ROUND(I206*H206,2)</f>
        <v>0</v>
      </c>
      <c r="BL206" s="17" t="s">
        <v>311</v>
      </c>
      <c r="BM206" s="149" t="s">
        <v>3482</v>
      </c>
    </row>
    <row r="207" spans="2:65" s="1" customFormat="1" ht="6.9" customHeight="1">
      <c r="B207" s="44"/>
      <c r="C207" s="45"/>
      <c r="D207" s="45"/>
      <c r="E207" s="45"/>
      <c r="F207" s="45"/>
      <c r="G207" s="45"/>
      <c r="H207" s="45"/>
      <c r="I207" s="45"/>
      <c r="J207" s="45"/>
      <c r="K207" s="45"/>
      <c r="L207" s="32"/>
    </row>
  </sheetData>
  <sheetProtection algorithmName="SHA-512" hashValue="zrvvGIcXI4MVBojJnQ0Udmx5IGh7V7p9Vo3sa1Vf9U39mgExI1cNqTG/4u0+aoja5DVgcDhDe+HSHwTrRL5TEg==" saltValue="3YtUQF1nKbW0du8SPMzc9A==" spinCount="100000" sheet="1" objects="1" scenarios="1"/>
  <autoFilter ref="C128:K206" xr:uid="{00000000-0009-0000-0000-000010000000}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210"/>
  <sheetViews>
    <sheetView showGridLines="0" tabSelected="1" topLeftCell="E199" workbookViewId="0">
      <selection activeCell="Y202" sqref="Y202"/>
    </sheetView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 customWidth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148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3343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3483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ROUND(J130,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ROUND((SUM(BE130:BE209)),  2)</f>
        <v>0</v>
      </c>
      <c r="I35" s="96">
        <v>0.21</v>
      </c>
      <c r="J35" s="86">
        <f>ROUND(((SUM(BE130:BE209))*I35),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ROUND((SUM(BF130:BF209)),  2)</f>
        <v>0</v>
      </c>
      <c r="I36" s="96">
        <v>0.15</v>
      </c>
      <c r="J36" s="86">
        <f>ROUND(((SUM(BF130:BF209))*I36),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ROUND((SUM(BG130:BG209)),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ROUND((SUM(BH130:BH209)),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ROUND((SUM(BI130:BI209)),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3343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3b - Přípojka tlakové kanalizace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J130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J131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J132</f>
        <v>0</v>
      </c>
      <c r="L100" s="112"/>
    </row>
    <row r="101" spans="2:47" s="9" customFormat="1" ht="19.95" customHeight="1">
      <c r="B101" s="112"/>
      <c r="D101" s="113" t="s">
        <v>238</v>
      </c>
      <c r="E101" s="114"/>
      <c r="F101" s="114"/>
      <c r="G101" s="114"/>
      <c r="H101" s="114"/>
      <c r="I101" s="114"/>
      <c r="J101" s="115">
        <f>J161</f>
        <v>0</v>
      </c>
      <c r="L101" s="112"/>
    </row>
    <row r="102" spans="2:47" s="9" customFormat="1" ht="19.95" customHeight="1">
      <c r="B102" s="112"/>
      <c r="D102" s="113" t="s">
        <v>3092</v>
      </c>
      <c r="E102" s="114"/>
      <c r="F102" s="114"/>
      <c r="G102" s="114"/>
      <c r="H102" s="114"/>
      <c r="I102" s="114"/>
      <c r="J102" s="115">
        <f>J164</f>
        <v>0</v>
      </c>
      <c r="L102" s="112"/>
    </row>
    <row r="103" spans="2:47" s="9" customFormat="1" ht="19.95" customHeight="1">
      <c r="B103" s="112"/>
      <c r="D103" s="113" t="s">
        <v>240</v>
      </c>
      <c r="E103" s="114"/>
      <c r="F103" s="114"/>
      <c r="G103" s="114"/>
      <c r="H103" s="114"/>
      <c r="I103" s="114"/>
      <c r="J103" s="115">
        <f>J168</f>
        <v>0</v>
      </c>
      <c r="L103" s="112"/>
    </row>
    <row r="104" spans="2:47" s="9" customFormat="1" ht="19.95" customHeight="1">
      <c r="B104" s="112"/>
      <c r="D104" s="113" t="s">
        <v>649</v>
      </c>
      <c r="E104" s="114"/>
      <c r="F104" s="114"/>
      <c r="G104" s="114"/>
      <c r="H104" s="114"/>
      <c r="I104" s="114"/>
      <c r="J104" s="115">
        <f>J182</f>
        <v>0</v>
      </c>
      <c r="L104" s="112"/>
    </row>
    <row r="105" spans="2:47" s="9" customFormat="1" ht="19.95" customHeight="1">
      <c r="B105" s="112"/>
      <c r="D105" s="113" t="s">
        <v>3484</v>
      </c>
      <c r="E105" s="114"/>
      <c r="F105" s="114"/>
      <c r="G105" s="114"/>
      <c r="H105" s="114"/>
      <c r="I105" s="114"/>
      <c r="J105" s="115">
        <f>J198</f>
        <v>0</v>
      </c>
      <c r="L105" s="112"/>
    </row>
    <row r="106" spans="2:47" s="9" customFormat="1" ht="19.95" customHeight="1">
      <c r="B106" s="112"/>
      <c r="D106" s="113" t="s">
        <v>241</v>
      </c>
      <c r="E106" s="114"/>
      <c r="F106" s="114"/>
      <c r="G106" s="114"/>
      <c r="H106" s="114"/>
      <c r="I106" s="114"/>
      <c r="J106" s="115">
        <f>J204</f>
        <v>0</v>
      </c>
      <c r="L106" s="112"/>
    </row>
    <row r="107" spans="2:47" s="8" customFormat="1" ht="24.9" customHeight="1">
      <c r="B107" s="108"/>
      <c r="D107" s="109" t="s">
        <v>242</v>
      </c>
      <c r="E107" s="110"/>
      <c r="F107" s="110"/>
      <c r="G107" s="110"/>
      <c r="H107" s="110"/>
      <c r="I107" s="110"/>
      <c r="J107" s="111">
        <f>J206</f>
        <v>0</v>
      </c>
      <c r="L107" s="108"/>
    </row>
    <row r="108" spans="2:47" s="9" customFormat="1" ht="19.95" customHeight="1">
      <c r="B108" s="112"/>
      <c r="D108" s="113" t="s">
        <v>243</v>
      </c>
      <c r="E108" s="114"/>
      <c r="F108" s="114"/>
      <c r="G108" s="114"/>
      <c r="H108" s="114"/>
      <c r="I108" s="114"/>
      <c r="J108" s="115">
        <f>J207</f>
        <v>0</v>
      </c>
      <c r="L108" s="112"/>
    </row>
    <row r="109" spans="2:47" s="1" customFormat="1" ht="21.75" customHeight="1">
      <c r="B109" s="32"/>
      <c r="L109" s="32"/>
    </row>
    <row r="110" spans="2:47" s="1" customFormat="1" ht="6.9" customHeight="1">
      <c r="B110" s="44"/>
      <c r="C110" s="45"/>
      <c r="D110" s="45"/>
      <c r="E110" s="45"/>
      <c r="F110" s="45"/>
      <c r="G110" s="45"/>
      <c r="H110" s="45"/>
      <c r="I110" s="45"/>
      <c r="J110" s="45"/>
      <c r="K110" s="45"/>
      <c r="L110" s="32"/>
    </row>
    <row r="114" spans="2:12" s="1" customFormat="1" ht="6.9" customHeight="1">
      <c r="B114" s="46"/>
      <c r="C114" s="47"/>
      <c r="D114" s="47"/>
      <c r="E114" s="47"/>
      <c r="F114" s="47"/>
      <c r="G114" s="47"/>
      <c r="H114" s="47"/>
      <c r="I114" s="47"/>
      <c r="J114" s="47"/>
      <c r="K114" s="47"/>
      <c r="L114" s="32"/>
    </row>
    <row r="115" spans="2:12" s="1" customFormat="1" ht="24.9" customHeight="1">
      <c r="B115" s="32"/>
      <c r="C115" s="21" t="s">
        <v>176</v>
      </c>
      <c r="L115" s="32"/>
    </row>
    <row r="116" spans="2:12" s="1" customFormat="1" ht="6.9" customHeight="1">
      <c r="B116" s="32"/>
      <c r="L116" s="32"/>
    </row>
    <row r="117" spans="2:12" s="1" customFormat="1" ht="12" customHeight="1">
      <c r="B117" s="32"/>
      <c r="C117" s="27" t="s">
        <v>16</v>
      </c>
      <c r="L117" s="32"/>
    </row>
    <row r="118" spans="2:12" s="1" customFormat="1" ht="26.25" customHeight="1">
      <c r="B118" s="32"/>
      <c r="E118" s="243" t="str">
        <f>E7</f>
        <v>Novostavba mateřské školy v dřevěné nosné konstrukci k.ú. Dřínov, parc.č.82/1 a 82/2</v>
      </c>
      <c r="F118" s="244"/>
      <c r="G118" s="244"/>
      <c r="H118" s="244"/>
      <c r="L118" s="32"/>
    </row>
    <row r="119" spans="2:12" ht="12" customHeight="1">
      <c r="B119" s="20"/>
      <c r="C119" s="27" t="s">
        <v>165</v>
      </c>
      <c r="L119" s="20"/>
    </row>
    <row r="120" spans="2:12" s="1" customFormat="1" ht="16.5" customHeight="1">
      <c r="B120" s="32"/>
      <c r="E120" s="243" t="s">
        <v>3343</v>
      </c>
      <c r="F120" s="242"/>
      <c r="G120" s="242"/>
      <c r="H120" s="242"/>
      <c r="L120" s="32"/>
    </row>
    <row r="121" spans="2:12" s="1" customFormat="1" ht="12" customHeight="1">
      <c r="B121" s="32"/>
      <c r="C121" s="27" t="s">
        <v>232</v>
      </c>
      <c r="L121" s="32"/>
    </row>
    <row r="122" spans="2:12" s="1" customFormat="1" ht="16.5" customHeight="1">
      <c r="B122" s="32"/>
      <c r="E122" s="238" t="str">
        <f>E11</f>
        <v>3b - Přípojka tlakové kanalizace</v>
      </c>
      <c r="F122" s="242"/>
      <c r="G122" s="242"/>
      <c r="H122" s="242"/>
      <c r="L122" s="32"/>
    </row>
    <row r="123" spans="2:12" s="1" customFormat="1" ht="6.9" customHeight="1">
      <c r="B123" s="32"/>
      <c r="L123" s="32"/>
    </row>
    <row r="124" spans="2:12" s="1" customFormat="1" ht="12" customHeight="1">
      <c r="B124" s="32"/>
      <c r="C124" s="27" t="s">
        <v>20</v>
      </c>
      <c r="F124" s="25" t="str">
        <f>F14</f>
        <v>obec Dřínov, okres Mělník</v>
      </c>
      <c r="I124" s="27" t="s">
        <v>22</v>
      </c>
      <c r="J124" s="52" t="str">
        <f>IF(J14="","",J14)</f>
        <v>31. 1. 2020</v>
      </c>
      <c r="L124" s="32"/>
    </row>
    <row r="125" spans="2:12" s="1" customFormat="1" ht="6.9" customHeight="1">
      <c r="B125" s="32"/>
      <c r="L125" s="32"/>
    </row>
    <row r="126" spans="2:12" s="1" customFormat="1" ht="40.049999999999997" customHeight="1">
      <c r="B126" s="32"/>
      <c r="C126" s="27" t="s">
        <v>24</v>
      </c>
      <c r="F126" s="25" t="str">
        <f>E17</f>
        <v>Obec Dřínov, Dřínov čp.38, 277 45 Úžice</v>
      </c>
      <c r="I126" s="27" t="s">
        <v>31</v>
      </c>
      <c r="J126" s="30" t="str">
        <f>E23</f>
        <v>PilsProjekt,s.r.o., Částkova 74,326 00 Plzeň</v>
      </c>
      <c r="L126" s="32"/>
    </row>
    <row r="127" spans="2:12" s="1" customFormat="1" ht="15.15" customHeight="1">
      <c r="B127" s="32"/>
      <c r="C127" s="27" t="s">
        <v>29</v>
      </c>
      <c r="F127" s="25" t="str">
        <f>IF(E20="","",E20)</f>
        <v>Vyplň údaj</v>
      </c>
      <c r="I127" s="27" t="s">
        <v>34</v>
      </c>
      <c r="J127" s="30" t="str">
        <f>E26</f>
        <v>Preclíková</v>
      </c>
      <c r="L127" s="32"/>
    </row>
    <row r="128" spans="2:12" s="1" customFormat="1" ht="10.35" customHeight="1">
      <c r="B128" s="32"/>
      <c r="L128" s="32"/>
    </row>
    <row r="129" spans="2:65" s="10" customFormat="1" ht="29.25" customHeight="1">
      <c r="B129" s="116"/>
      <c r="C129" s="117" t="s">
        <v>177</v>
      </c>
      <c r="D129" s="118" t="s">
        <v>62</v>
      </c>
      <c r="E129" s="118" t="s">
        <v>58</v>
      </c>
      <c r="F129" s="118" t="s">
        <v>59</v>
      </c>
      <c r="G129" s="118" t="s">
        <v>178</v>
      </c>
      <c r="H129" s="118" t="s">
        <v>179</v>
      </c>
      <c r="I129" s="118" t="s">
        <v>180</v>
      </c>
      <c r="J129" s="119" t="s">
        <v>169</v>
      </c>
      <c r="K129" s="120" t="s">
        <v>181</v>
      </c>
      <c r="L129" s="116"/>
      <c r="M129" s="59" t="s">
        <v>1</v>
      </c>
      <c r="N129" s="60" t="s">
        <v>41</v>
      </c>
      <c r="O129" s="60" t="s">
        <v>182</v>
      </c>
      <c r="P129" s="60" t="s">
        <v>183</v>
      </c>
      <c r="Q129" s="60" t="s">
        <v>184</v>
      </c>
      <c r="R129" s="60" t="s">
        <v>185</v>
      </c>
      <c r="S129" s="60" t="s">
        <v>186</v>
      </c>
      <c r="T129" s="61" t="s">
        <v>187</v>
      </c>
    </row>
    <row r="130" spans="2:65" s="1" customFormat="1" ht="22.8" customHeight="1">
      <c r="B130" s="32"/>
      <c r="C130" s="64" t="s">
        <v>188</v>
      </c>
      <c r="J130" s="121">
        <f>BK130</f>
        <v>0</v>
      </c>
      <c r="L130" s="32"/>
      <c r="M130" s="62"/>
      <c r="N130" s="53"/>
      <c r="O130" s="53"/>
      <c r="P130" s="122">
        <f>P131+P206</f>
        <v>0</v>
      </c>
      <c r="Q130" s="53"/>
      <c r="R130" s="122">
        <f>R131+R206</f>
        <v>8.5827254000000011</v>
      </c>
      <c r="S130" s="53"/>
      <c r="T130" s="123">
        <f>T131+T206</f>
        <v>4</v>
      </c>
      <c r="AT130" s="17" t="s">
        <v>76</v>
      </c>
      <c r="AU130" s="17" t="s">
        <v>171</v>
      </c>
      <c r="BK130" s="124">
        <f>BK131+BK206</f>
        <v>0</v>
      </c>
    </row>
    <row r="131" spans="2:65" s="11" customFormat="1" ht="25.95" customHeight="1">
      <c r="B131" s="125"/>
      <c r="D131" s="126" t="s">
        <v>76</v>
      </c>
      <c r="E131" s="127" t="s">
        <v>247</v>
      </c>
      <c r="F131" s="127" t="s">
        <v>248</v>
      </c>
      <c r="I131" s="128"/>
      <c r="J131" s="129">
        <f>BK131</f>
        <v>0</v>
      </c>
      <c r="L131" s="125"/>
      <c r="M131" s="130"/>
      <c r="P131" s="131">
        <f>P132+P161+P164+P168+P182+P198+P204</f>
        <v>0</v>
      </c>
      <c r="R131" s="131">
        <f>R132+R161+R164+R168+R182+R198+R204</f>
        <v>8.5825554000000004</v>
      </c>
      <c r="T131" s="132">
        <f>T132+T161+T164+T168+T182+T198+T204</f>
        <v>4</v>
      </c>
      <c r="AR131" s="126" t="s">
        <v>84</v>
      </c>
      <c r="AT131" s="133" t="s">
        <v>76</v>
      </c>
      <c r="AU131" s="133" t="s">
        <v>77</v>
      </c>
      <c r="AY131" s="126" t="s">
        <v>190</v>
      </c>
      <c r="BK131" s="134">
        <f>BK132+BK161+BK164+BK168+BK182+BK198+BK204</f>
        <v>0</v>
      </c>
    </row>
    <row r="132" spans="2:65" s="11" customFormat="1" ht="22.8" customHeight="1">
      <c r="B132" s="125"/>
      <c r="D132" s="126" t="s">
        <v>76</v>
      </c>
      <c r="E132" s="135" t="s">
        <v>84</v>
      </c>
      <c r="F132" s="135" t="s">
        <v>249</v>
      </c>
      <c r="I132" s="128"/>
      <c r="J132" s="136">
        <f>BK132</f>
        <v>0</v>
      </c>
      <c r="L132" s="125"/>
      <c r="M132" s="130"/>
      <c r="P132" s="131">
        <f>SUM(P133:P160)</f>
        <v>0</v>
      </c>
      <c r="R132" s="131">
        <f>SUM(R133:R160)</f>
        <v>3.5253503999999998</v>
      </c>
      <c r="T132" s="132">
        <f>SUM(T133:T160)</f>
        <v>4</v>
      </c>
      <c r="AR132" s="126" t="s">
        <v>84</v>
      </c>
      <c r="AT132" s="133" t="s">
        <v>76</v>
      </c>
      <c r="AU132" s="133" t="s">
        <v>84</v>
      </c>
      <c r="AY132" s="126" t="s">
        <v>190</v>
      </c>
      <c r="BK132" s="134">
        <f>SUM(BK133:BK160)</f>
        <v>0</v>
      </c>
    </row>
    <row r="133" spans="2:65" s="1" customFormat="1" ht="24.15" customHeight="1">
      <c r="B133" s="32"/>
      <c r="C133" s="137" t="s">
        <v>84</v>
      </c>
      <c r="D133" s="137" t="s">
        <v>193</v>
      </c>
      <c r="E133" s="138" t="s">
        <v>3485</v>
      </c>
      <c r="F133" s="139" t="s">
        <v>3486</v>
      </c>
      <c r="G133" s="140" t="s">
        <v>252</v>
      </c>
      <c r="H133" s="141">
        <v>5</v>
      </c>
      <c r="I133" s="142"/>
      <c r="J133" s="143">
        <f>ROUND(I133*H133,2)</f>
        <v>0</v>
      </c>
      <c r="K133" s="144"/>
      <c r="L133" s="32"/>
      <c r="M133" s="145" t="s">
        <v>1</v>
      </c>
      <c r="N133" s="146" t="s">
        <v>42</v>
      </c>
      <c r="P133" s="147">
        <f>O133*H133</f>
        <v>0</v>
      </c>
      <c r="Q133" s="147">
        <v>0</v>
      </c>
      <c r="R133" s="147">
        <f>Q133*H133</f>
        <v>0</v>
      </c>
      <c r="S133" s="147">
        <v>0.57999999999999996</v>
      </c>
      <c r="T133" s="148">
        <f>S133*H133</f>
        <v>2.9</v>
      </c>
      <c r="AR133" s="149" t="s">
        <v>149</v>
      </c>
      <c r="AT133" s="149" t="s">
        <v>193</v>
      </c>
      <c r="AU133" s="149" t="s">
        <v>86</v>
      </c>
      <c r="AY133" s="17" t="s">
        <v>190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84</v>
      </c>
      <c r="BK133" s="150">
        <f>ROUND(I133*H133,2)</f>
        <v>0</v>
      </c>
      <c r="BL133" s="17" t="s">
        <v>149</v>
      </c>
      <c r="BM133" s="149" t="s">
        <v>3487</v>
      </c>
    </row>
    <row r="134" spans="2:65" s="1" customFormat="1" ht="24.15" customHeight="1">
      <c r="B134" s="32"/>
      <c r="C134" s="137" t="s">
        <v>86</v>
      </c>
      <c r="D134" s="137" t="s">
        <v>193</v>
      </c>
      <c r="E134" s="138" t="s">
        <v>3488</v>
      </c>
      <c r="F134" s="139" t="s">
        <v>3489</v>
      </c>
      <c r="G134" s="140" t="s">
        <v>252</v>
      </c>
      <c r="H134" s="141">
        <v>5</v>
      </c>
      <c r="I134" s="142"/>
      <c r="J134" s="143">
        <f>ROUND(I134*H134,2)</f>
        <v>0</v>
      </c>
      <c r="K134" s="144"/>
      <c r="L134" s="32"/>
      <c r="M134" s="145" t="s">
        <v>1</v>
      </c>
      <c r="N134" s="146" t="s">
        <v>42</v>
      </c>
      <c r="P134" s="147">
        <f>O134*H134</f>
        <v>0</v>
      </c>
      <c r="Q134" s="147">
        <v>0</v>
      </c>
      <c r="R134" s="147">
        <f>Q134*H134</f>
        <v>0</v>
      </c>
      <c r="S134" s="147">
        <v>0.22</v>
      </c>
      <c r="T134" s="148">
        <f>S134*H134</f>
        <v>1.1000000000000001</v>
      </c>
      <c r="AR134" s="149" t="s">
        <v>149</v>
      </c>
      <c r="AT134" s="149" t="s">
        <v>193</v>
      </c>
      <c r="AU134" s="149" t="s">
        <v>86</v>
      </c>
      <c r="AY134" s="17" t="s">
        <v>190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84</v>
      </c>
      <c r="BK134" s="150">
        <f>ROUND(I134*H134,2)</f>
        <v>0</v>
      </c>
      <c r="BL134" s="17" t="s">
        <v>149</v>
      </c>
      <c r="BM134" s="149" t="s">
        <v>3490</v>
      </c>
    </row>
    <row r="135" spans="2:65" s="12" customFormat="1">
      <c r="B135" s="156"/>
      <c r="D135" s="157" t="s">
        <v>254</v>
      </c>
      <c r="E135" s="158" t="s">
        <v>1</v>
      </c>
      <c r="F135" s="159" t="s">
        <v>3491</v>
      </c>
      <c r="H135" s="160">
        <v>5</v>
      </c>
      <c r="I135" s="161"/>
      <c r="L135" s="156"/>
      <c r="M135" s="162"/>
      <c r="T135" s="163"/>
      <c r="AT135" s="158" t="s">
        <v>254</v>
      </c>
      <c r="AU135" s="158" t="s">
        <v>86</v>
      </c>
      <c r="AV135" s="12" t="s">
        <v>86</v>
      </c>
      <c r="AW135" s="12" t="s">
        <v>33</v>
      </c>
      <c r="AX135" s="12" t="s">
        <v>84</v>
      </c>
      <c r="AY135" s="158" t="s">
        <v>190</v>
      </c>
    </row>
    <row r="136" spans="2:65" s="1" customFormat="1" ht="33" customHeight="1">
      <c r="B136" s="32"/>
      <c r="C136" s="137" t="s">
        <v>104</v>
      </c>
      <c r="D136" s="137" t="s">
        <v>193</v>
      </c>
      <c r="E136" s="138" t="s">
        <v>3492</v>
      </c>
      <c r="F136" s="139" t="s">
        <v>3493</v>
      </c>
      <c r="G136" s="140" t="s">
        <v>258</v>
      </c>
      <c r="H136" s="141">
        <v>8.64</v>
      </c>
      <c r="I136" s="142"/>
      <c r="J136" s="143">
        <f>ROUND(I136*H136,2)</f>
        <v>0</v>
      </c>
      <c r="K136" s="144"/>
      <c r="L136" s="32"/>
      <c r="M136" s="145" t="s">
        <v>1</v>
      </c>
      <c r="N136" s="146" t="s">
        <v>42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149</v>
      </c>
      <c r="AT136" s="149" t="s">
        <v>193</v>
      </c>
      <c r="AU136" s="149" t="s">
        <v>86</v>
      </c>
      <c r="AY136" s="17" t="s">
        <v>190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84</v>
      </c>
      <c r="BK136" s="150">
        <f>ROUND(I136*H136,2)</f>
        <v>0</v>
      </c>
      <c r="BL136" s="17" t="s">
        <v>149</v>
      </c>
      <c r="BM136" s="149" t="s">
        <v>3494</v>
      </c>
    </row>
    <row r="137" spans="2:65" s="12" customFormat="1">
      <c r="B137" s="156"/>
      <c r="D137" s="157" t="s">
        <v>254</v>
      </c>
      <c r="E137" s="158" t="s">
        <v>1</v>
      </c>
      <c r="F137" s="159" t="s">
        <v>3495</v>
      </c>
      <c r="H137" s="160">
        <v>8.64</v>
      </c>
      <c r="I137" s="161"/>
      <c r="L137" s="156"/>
      <c r="M137" s="162"/>
      <c r="T137" s="163"/>
      <c r="AT137" s="158" t="s">
        <v>254</v>
      </c>
      <c r="AU137" s="158" t="s">
        <v>86</v>
      </c>
      <c r="AV137" s="12" t="s">
        <v>86</v>
      </c>
      <c r="AW137" s="12" t="s">
        <v>33</v>
      </c>
      <c r="AX137" s="12" t="s">
        <v>84</v>
      </c>
      <c r="AY137" s="158" t="s">
        <v>190</v>
      </c>
    </row>
    <row r="138" spans="2:65" s="1" customFormat="1" ht="24.15" customHeight="1">
      <c r="B138" s="32"/>
      <c r="C138" s="137" t="s">
        <v>149</v>
      </c>
      <c r="D138" s="137" t="s">
        <v>193</v>
      </c>
      <c r="E138" s="138" t="s">
        <v>3352</v>
      </c>
      <c r="F138" s="139" t="s">
        <v>3353</v>
      </c>
      <c r="G138" s="140" t="s">
        <v>258</v>
      </c>
      <c r="H138" s="141">
        <v>8.64</v>
      </c>
      <c r="I138" s="142"/>
      <c r="J138" s="143">
        <f>ROUND(I138*H138,2)</f>
        <v>0</v>
      </c>
      <c r="K138" s="144"/>
      <c r="L138" s="32"/>
      <c r="M138" s="145" t="s">
        <v>1</v>
      </c>
      <c r="N138" s="146" t="s">
        <v>42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149</v>
      </c>
      <c r="AT138" s="149" t="s">
        <v>193</v>
      </c>
      <c r="AU138" s="149" t="s">
        <v>86</v>
      </c>
      <c r="AY138" s="17" t="s">
        <v>190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84</v>
      </c>
      <c r="BK138" s="150">
        <f>ROUND(I138*H138,2)</f>
        <v>0</v>
      </c>
      <c r="BL138" s="17" t="s">
        <v>149</v>
      </c>
      <c r="BM138" s="149" t="s">
        <v>3496</v>
      </c>
    </row>
    <row r="139" spans="2:65" s="1" customFormat="1" ht="21.75" customHeight="1">
      <c r="B139" s="32"/>
      <c r="C139" s="137" t="s">
        <v>161</v>
      </c>
      <c r="D139" s="137" t="s">
        <v>193</v>
      </c>
      <c r="E139" s="138" t="s">
        <v>3355</v>
      </c>
      <c r="F139" s="139" t="s">
        <v>3356</v>
      </c>
      <c r="G139" s="140" t="s">
        <v>258</v>
      </c>
      <c r="H139" s="141">
        <v>8.64</v>
      </c>
      <c r="I139" s="142"/>
      <c r="J139" s="143">
        <f>ROUND(I139*H139,2)</f>
        <v>0</v>
      </c>
      <c r="K139" s="144"/>
      <c r="L139" s="32"/>
      <c r="M139" s="145" t="s">
        <v>1</v>
      </c>
      <c r="N139" s="146" t="s">
        <v>42</v>
      </c>
      <c r="P139" s="147">
        <f>O139*H139</f>
        <v>0</v>
      </c>
      <c r="Q139" s="147">
        <v>4.6000000000000001E-4</v>
      </c>
      <c r="R139" s="147">
        <f>Q139*H139</f>
        <v>3.9744000000000003E-3</v>
      </c>
      <c r="S139" s="147">
        <v>0</v>
      </c>
      <c r="T139" s="148">
        <f>S139*H139</f>
        <v>0</v>
      </c>
      <c r="AR139" s="149" t="s">
        <v>149</v>
      </c>
      <c r="AT139" s="149" t="s">
        <v>193</v>
      </c>
      <c r="AU139" s="149" t="s">
        <v>86</v>
      </c>
      <c r="AY139" s="17" t="s">
        <v>190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84</v>
      </c>
      <c r="BK139" s="150">
        <f>ROUND(I139*H139,2)</f>
        <v>0</v>
      </c>
      <c r="BL139" s="17" t="s">
        <v>149</v>
      </c>
      <c r="BM139" s="149" t="s">
        <v>3497</v>
      </c>
    </row>
    <row r="140" spans="2:65" s="12" customFormat="1">
      <c r="B140" s="156"/>
      <c r="D140" s="157" t="s">
        <v>254</v>
      </c>
      <c r="E140" s="158" t="s">
        <v>1</v>
      </c>
      <c r="F140" s="159" t="s">
        <v>3498</v>
      </c>
      <c r="H140" s="160">
        <v>8.64</v>
      </c>
      <c r="I140" s="161"/>
      <c r="L140" s="156"/>
      <c r="M140" s="162"/>
      <c r="T140" s="163"/>
      <c r="AT140" s="158" t="s">
        <v>254</v>
      </c>
      <c r="AU140" s="158" t="s">
        <v>86</v>
      </c>
      <c r="AV140" s="12" t="s">
        <v>86</v>
      </c>
      <c r="AW140" s="12" t="s">
        <v>33</v>
      </c>
      <c r="AX140" s="12" t="s">
        <v>84</v>
      </c>
      <c r="AY140" s="158" t="s">
        <v>190</v>
      </c>
    </row>
    <row r="141" spans="2:65" s="1" customFormat="1" ht="24.15" customHeight="1">
      <c r="B141" s="32"/>
      <c r="C141" s="137" t="s">
        <v>199</v>
      </c>
      <c r="D141" s="137" t="s">
        <v>193</v>
      </c>
      <c r="E141" s="138" t="s">
        <v>3358</v>
      </c>
      <c r="F141" s="139" t="s">
        <v>3359</v>
      </c>
      <c r="G141" s="140" t="s">
        <v>258</v>
      </c>
      <c r="H141" s="141">
        <v>8.64</v>
      </c>
      <c r="I141" s="142"/>
      <c r="J141" s="143">
        <f>ROUND(I141*H141,2)</f>
        <v>0</v>
      </c>
      <c r="K141" s="144"/>
      <c r="L141" s="32"/>
      <c r="M141" s="145" t="s">
        <v>1</v>
      </c>
      <c r="N141" s="146" t="s">
        <v>42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149</v>
      </c>
      <c r="AT141" s="149" t="s">
        <v>193</v>
      </c>
      <c r="AU141" s="149" t="s">
        <v>86</v>
      </c>
      <c r="AY141" s="17" t="s">
        <v>190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84</v>
      </c>
      <c r="BK141" s="150">
        <f>ROUND(I141*H141,2)</f>
        <v>0</v>
      </c>
      <c r="BL141" s="17" t="s">
        <v>149</v>
      </c>
      <c r="BM141" s="149" t="s">
        <v>3499</v>
      </c>
    </row>
    <row r="142" spans="2:65" s="1" customFormat="1" ht="24.15" customHeight="1">
      <c r="B142" s="32"/>
      <c r="C142" s="137" t="s">
        <v>204</v>
      </c>
      <c r="D142" s="137" t="s">
        <v>193</v>
      </c>
      <c r="E142" s="138" t="s">
        <v>3361</v>
      </c>
      <c r="F142" s="139" t="s">
        <v>3362</v>
      </c>
      <c r="G142" s="140" t="s">
        <v>252</v>
      </c>
      <c r="H142" s="141">
        <v>28.8</v>
      </c>
      <c r="I142" s="142"/>
      <c r="J142" s="143">
        <f>ROUND(I142*H142,2)</f>
        <v>0</v>
      </c>
      <c r="K142" s="144"/>
      <c r="L142" s="32"/>
      <c r="M142" s="145" t="s">
        <v>1</v>
      </c>
      <c r="N142" s="146" t="s">
        <v>42</v>
      </c>
      <c r="P142" s="147">
        <f>O142*H142</f>
        <v>0</v>
      </c>
      <c r="Q142" s="147">
        <v>2.2699999999999999E-3</v>
      </c>
      <c r="R142" s="147">
        <f>Q142*H142</f>
        <v>6.5376000000000004E-2</v>
      </c>
      <c r="S142" s="147">
        <v>0</v>
      </c>
      <c r="T142" s="148">
        <f>S142*H142</f>
        <v>0</v>
      </c>
      <c r="AR142" s="149" t="s">
        <v>149</v>
      </c>
      <c r="AT142" s="149" t="s">
        <v>193</v>
      </c>
      <c r="AU142" s="149" t="s">
        <v>86</v>
      </c>
      <c r="AY142" s="17" t="s">
        <v>190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84</v>
      </c>
      <c r="BK142" s="150">
        <f>ROUND(I142*H142,2)</f>
        <v>0</v>
      </c>
      <c r="BL142" s="17" t="s">
        <v>149</v>
      </c>
      <c r="BM142" s="149" t="s">
        <v>3500</v>
      </c>
    </row>
    <row r="143" spans="2:65" s="12" customFormat="1">
      <c r="B143" s="156"/>
      <c r="D143" s="157" t="s">
        <v>254</v>
      </c>
      <c r="E143" s="158" t="s">
        <v>1</v>
      </c>
      <c r="F143" s="159" t="s">
        <v>3501</v>
      </c>
      <c r="H143" s="160">
        <v>28.8</v>
      </c>
      <c r="I143" s="161"/>
      <c r="L143" s="156"/>
      <c r="M143" s="162"/>
      <c r="T143" s="163"/>
      <c r="AT143" s="158" t="s">
        <v>254</v>
      </c>
      <c r="AU143" s="158" t="s">
        <v>86</v>
      </c>
      <c r="AV143" s="12" t="s">
        <v>86</v>
      </c>
      <c r="AW143" s="12" t="s">
        <v>33</v>
      </c>
      <c r="AX143" s="12" t="s">
        <v>84</v>
      </c>
      <c r="AY143" s="158" t="s">
        <v>190</v>
      </c>
    </row>
    <row r="144" spans="2:65" s="1" customFormat="1" ht="24.15" customHeight="1">
      <c r="B144" s="32"/>
      <c r="C144" s="137" t="s">
        <v>211</v>
      </c>
      <c r="D144" s="137" t="s">
        <v>193</v>
      </c>
      <c r="E144" s="138" t="s">
        <v>3365</v>
      </c>
      <c r="F144" s="139" t="s">
        <v>3366</v>
      </c>
      <c r="G144" s="140" t="s">
        <v>252</v>
      </c>
      <c r="H144" s="141">
        <v>28.8</v>
      </c>
      <c r="I144" s="142"/>
      <c r="J144" s="143">
        <f>ROUND(I144*H144,2)</f>
        <v>0</v>
      </c>
      <c r="K144" s="144"/>
      <c r="L144" s="32"/>
      <c r="M144" s="145" t="s">
        <v>1</v>
      </c>
      <c r="N144" s="146" t="s">
        <v>42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149</v>
      </c>
      <c r="AT144" s="149" t="s">
        <v>193</v>
      </c>
      <c r="AU144" s="149" t="s">
        <v>86</v>
      </c>
      <c r="AY144" s="17" t="s">
        <v>190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84</v>
      </c>
      <c r="BK144" s="150">
        <f>ROUND(I144*H144,2)</f>
        <v>0</v>
      </c>
      <c r="BL144" s="17" t="s">
        <v>149</v>
      </c>
      <c r="BM144" s="149" t="s">
        <v>3502</v>
      </c>
    </row>
    <row r="145" spans="2:65" s="1" customFormat="1" ht="33" customHeight="1">
      <c r="B145" s="32"/>
      <c r="C145" s="137" t="s">
        <v>227</v>
      </c>
      <c r="D145" s="137" t="s">
        <v>193</v>
      </c>
      <c r="E145" s="138" t="s">
        <v>280</v>
      </c>
      <c r="F145" s="139" t="s">
        <v>281</v>
      </c>
      <c r="G145" s="140" t="s">
        <v>258</v>
      </c>
      <c r="H145" s="141">
        <v>2.88</v>
      </c>
      <c r="I145" s="142"/>
      <c r="J145" s="143">
        <f>ROUND(I145*H145,2)</f>
        <v>0</v>
      </c>
      <c r="K145" s="144"/>
      <c r="L145" s="32"/>
      <c r="M145" s="145" t="s">
        <v>1</v>
      </c>
      <c r="N145" s="146" t="s">
        <v>42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149</v>
      </c>
      <c r="AT145" s="149" t="s">
        <v>193</v>
      </c>
      <c r="AU145" s="149" t="s">
        <v>86</v>
      </c>
      <c r="AY145" s="17" t="s">
        <v>190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84</v>
      </c>
      <c r="BK145" s="150">
        <f>ROUND(I145*H145,2)</f>
        <v>0</v>
      </c>
      <c r="BL145" s="17" t="s">
        <v>149</v>
      </c>
      <c r="BM145" s="149" t="s">
        <v>3503</v>
      </c>
    </row>
    <row r="146" spans="2:65" s="1" customFormat="1" ht="37.799999999999997" customHeight="1">
      <c r="B146" s="32"/>
      <c r="C146" s="137" t="s">
        <v>303</v>
      </c>
      <c r="D146" s="137" t="s">
        <v>193</v>
      </c>
      <c r="E146" s="138" t="s">
        <v>287</v>
      </c>
      <c r="F146" s="139" t="s">
        <v>288</v>
      </c>
      <c r="G146" s="140" t="s">
        <v>258</v>
      </c>
      <c r="H146" s="141">
        <v>14.4</v>
      </c>
      <c r="I146" s="142"/>
      <c r="J146" s="143">
        <f>ROUND(I146*H146,2)</f>
        <v>0</v>
      </c>
      <c r="K146" s="144"/>
      <c r="L146" s="32"/>
      <c r="M146" s="145" t="s">
        <v>1</v>
      </c>
      <c r="N146" s="146" t="s">
        <v>42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149</v>
      </c>
      <c r="AT146" s="149" t="s">
        <v>193</v>
      </c>
      <c r="AU146" s="149" t="s">
        <v>86</v>
      </c>
      <c r="AY146" s="17" t="s">
        <v>190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84</v>
      </c>
      <c r="BK146" s="150">
        <f>ROUND(I146*H146,2)</f>
        <v>0</v>
      </c>
      <c r="BL146" s="17" t="s">
        <v>149</v>
      </c>
      <c r="BM146" s="149" t="s">
        <v>3504</v>
      </c>
    </row>
    <row r="147" spans="2:65" s="12" customFormat="1">
      <c r="B147" s="156"/>
      <c r="D147" s="157" t="s">
        <v>254</v>
      </c>
      <c r="E147" s="158" t="s">
        <v>1</v>
      </c>
      <c r="F147" s="159" t="s">
        <v>3505</v>
      </c>
      <c r="H147" s="160">
        <v>14.4</v>
      </c>
      <c r="I147" s="161"/>
      <c r="L147" s="156"/>
      <c r="M147" s="162"/>
      <c r="T147" s="163"/>
      <c r="AT147" s="158" t="s">
        <v>254</v>
      </c>
      <c r="AU147" s="158" t="s">
        <v>86</v>
      </c>
      <c r="AV147" s="12" t="s">
        <v>86</v>
      </c>
      <c r="AW147" s="12" t="s">
        <v>33</v>
      </c>
      <c r="AX147" s="12" t="s">
        <v>84</v>
      </c>
      <c r="AY147" s="158" t="s">
        <v>190</v>
      </c>
    </row>
    <row r="148" spans="2:65" s="1" customFormat="1" ht="24.15" customHeight="1">
      <c r="B148" s="32"/>
      <c r="C148" s="137" t="s">
        <v>308</v>
      </c>
      <c r="D148" s="137" t="s">
        <v>193</v>
      </c>
      <c r="E148" s="138" t="s">
        <v>3372</v>
      </c>
      <c r="F148" s="139" t="s">
        <v>3373</v>
      </c>
      <c r="G148" s="140" t="s">
        <v>258</v>
      </c>
      <c r="H148" s="141">
        <v>2.88</v>
      </c>
      <c r="I148" s="142"/>
      <c r="J148" s="143">
        <f>ROUND(I148*H148,2)</f>
        <v>0</v>
      </c>
      <c r="K148" s="144"/>
      <c r="L148" s="32"/>
      <c r="M148" s="145" t="s">
        <v>1</v>
      </c>
      <c r="N148" s="146" t="s">
        <v>42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149</v>
      </c>
      <c r="AT148" s="149" t="s">
        <v>193</v>
      </c>
      <c r="AU148" s="149" t="s">
        <v>86</v>
      </c>
      <c r="AY148" s="17" t="s">
        <v>190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84</v>
      </c>
      <c r="BK148" s="150">
        <f>ROUND(I148*H148,2)</f>
        <v>0</v>
      </c>
      <c r="BL148" s="17" t="s">
        <v>149</v>
      </c>
      <c r="BM148" s="149" t="s">
        <v>3506</v>
      </c>
    </row>
    <row r="149" spans="2:65" s="12" customFormat="1">
      <c r="B149" s="156"/>
      <c r="D149" s="157" t="s">
        <v>254</v>
      </c>
      <c r="E149" s="158" t="s">
        <v>1</v>
      </c>
      <c r="F149" s="159" t="s">
        <v>3507</v>
      </c>
      <c r="H149" s="160">
        <v>2.88</v>
      </c>
      <c r="I149" s="161"/>
      <c r="L149" s="156"/>
      <c r="M149" s="162"/>
      <c r="T149" s="163"/>
      <c r="AT149" s="158" t="s">
        <v>254</v>
      </c>
      <c r="AU149" s="158" t="s">
        <v>86</v>
      </c>
      <c r="AV149" s="12" t="s">
        <v>86</v>
      </c>
      <c r="AW149" s="12" t="s">
        <v>33</v>
      </c>
      <c r="AX149" s="12" t="s">
        <v>84</v>
      </c>
      <c r="AY149" s="158" t="s">
        <v>190</v>
      </c>
    </row>
    <row r="150" spans="2:65" s="1" customFormat="1" ht="24.15" customHeight="1">
      <c r="B150" s="32"/>
      <c r="C150" s="137" t="s">
        <v>315</v>
      </c>
      <c r="D150" s="137" t="s">
        <v>193</v>
      </c>
      <c r="E150" s="138" t="s">
        <v>2990</v>
      </c>
      <c r="F150" s="139" t="s">
        <v>2991</v>
      </c>
      <c r="G150" s="140" t="s">
        <v>296</v>
      </c>
      <c r="H150" s="141">
        <v>5.1840000000000002</v>
      </c>
      <c r="I150" s="142"/>
      <c r="J150" s="143">
        <f>ROUND(I150*H150,2)</f>
        <v>0</v>
      </c>
      <c r="K150" s="144"/>
      <c r="L150" s="32"/>
      <c r="M150" s="145" t="s">
        <v>1</v>
      </c>
      <c r="N150" s="146" t="s">
        <v>42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149</v>
      </c>
      <c r="AT150" s="149" t="s">
        <v>193</v>
      </c>
      <c r="AU150" s="149" t="s">
        <v>86</v>
      </c>
      <c r="AY150" s="17" t="s">
        <v>190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84</v>
      </c>
      <c r="BK150" s="150">
        <f>ROUND(I150*H150,2)</f>
        <v>0</v>
      </c>
      <c r="BL150" s="17" t="s">
        <v>149</v>
      </c>
      <c r="BM150" s="149" t="s">
        <v>3508</v>
      </c>
    </row>
    <row r="151" spans="2:65" s="12" customFormat="1">
      <c r="B151" s="156"/>
      <c r="D151" s="157" t="s">
        <v>254</v>
      </c>
      <c r="E151" s="158" t="s">
        <v>1</v>
      </c>
      <c r="F151" s="159" t="s">
        <v>3509</v>
      </c>
      <c r="H151" s="160">
        <v>5.1840000000000002</v>
      </c>
      <c r="I151" s="161"/>
      <c r="L151" s="156"/>
      <c r="M151" s="162"/>
      <c r="T151" s="163"/>
      <c r="AT151" s="158" t="s">
        <v>254</v>
      </c>
      <c r="AU151" s="158" t="s">
        <v>86</v>
      </c>
      <c r="AV151" s="12" t="s">
        <v>86</v>
      </c>
      <c r="AW151" s="12" t="s">
        <v>33</v>
      </c>
      <c r="AX151" s="12" t="s">
        <v>84</v>
      </c>
      <c r="AY151" s="158" t="s">
        <v>190</v>
      </c>
    </row>
    <row r="152" spans="2:65" s="1" customFormat="1" ht="16.5" customHeight="1">
      <c r="B152" s="32"/>
      <c r="C152" s="137" t="s">
        <v>320</v>
      </c>
      <c r="D152" s="137" t="s">
        <v>193</v>
      </c>
      <c r="E152" s="138" t="s">
        <v>309</v>
      </c>
      <c r="F152" s="139" t="s">
        <v>310</v>
      </c>
      <c r="G152" s="140" t="s">
        <v>258</v>
      </c>
      <c r="H152" s="141">
        <v>2.88</v>
      </c>
      <c r="I152" s="142"/>
      <c r="J152" s="143">
        <f>ROUND(I152*H152,2)</f>
        <v>0</v>
      </c>
      <c r="K152" s="144"/>
      <c r="L152" s="32"/>
      <c r="M152" s="145" t="s">
        <v>1</v>
      </c>
      <c r="N152" s="146" t="s">
        <v>42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149</v>
      </c>
      <c r="AT152" s="149" t="s">
        <v>193</v>
      </c>
      <c r="AU152" s="149" t="s">
        <v>86</v>
      </c>
      <c r="AY152" s="17" t="s">
        <v>190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84</v>
      </c>
      <c r="BK152" s="150">
        <f>ROUND(I152*H152,2)</f>
        <v>0</v>
      </c>
      <c r="BL152" s="17" t="s">
        <v>149</v>
      </c>
      <c r="BM152" s="149" t="s">
        <v>3510</v>
      </c>
    </row>
    <row r="153" spans="2:65" s="1" customFormat="1" ht="24.15" customHeight="1">
      <c r="B153" s="32"/>
      <c r="C153" s="137" t="s">
        <v>326</v>
      </c>
      <c r="D153" s="137" t="s">
        <v>193</v>
      </c>
      <c r="E153" s="138" t="s">
        <v>3379</v>
      </c>
      <c r="F153" s="139" t="s">
        <v>3380</v>
      </c>
      <c r="G153" s="140" t="s">
        <v>258</v>
      </c>
      <c r="H153" s="141">
        <v>5.76</v>
      </c>
      <c r="I153" s="142"/>
      <c r="J153" s="143">
        <f>ROUND(I153*H153,2)</f>
        <v>0</v>
      </c>
      <c r="K153" s="144"/>
      <c r="L153" s="32"/>
      <c r="M153" s="145" t="s">
        <v>1</v>
      </c>
      <c r="N153" s="146" t="s">
        <v>42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149</v>
      </c>
      <c r="AT153" s="149" t="s">
        <v>193</v>
      </c>
      <c r="AU153" s="149" t="s">
        <v>86</v>
      </c>
      <c r="AY153" s="17" t="s">
        <v>190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84</v>
      </c>
      <c r="BK153" s="150">
        <f>ROUND(I153*H153,2)</f>
        <v>0</v>
      </c>
      <c r="BL153" s="17" t="s">
        <v>149</v>
      </c>
      <c r="BM153" s="149" t="s">
        <v>3511</v>
      </c>
    </row>
    <row r="154" spans="2:65" s="12" customFormat="1">
      <c r="B154" s="156"/>
      <c r="D154" s="157" t="s">
        <v>254</v>
      </c>
      <c r="E154" s="158" t="s">
        <v>1</v>
      </c>
      <c r="F154" s="159" t="s">
        <v>3512</v>
      </c>
      <c r="H154" s="160">
        <v>5.76</v>
      </c>
      <c r="I154" s="161"/>
      <c r="L154" s="156"/>
      <c r="M154" s="162"/>
      <c r="T154" s="163"/>
      <c r="AT154" s="158" t="s">
        <v>254</v>
      </c>
      <c r="AU154" s="158" t="s">
        <v>86</v>
      </c>
      <c r="AV154" s="12" t="s">
        <v>86</v>
      </c>
      <c r="AW154" s="12" t="s">
        <v>33</v>
      </c>
      <c r="AX154" s="12" t="s">
        <v>84</v>
      </c>
      <c r="AY154" s="158" t="s">
        <v>190</v>
      </c>
    </row>
    <row r="155" spans="2:65" s="1" customFormat="1" ht="24.15" customHeight="1">
      <c r="B155" s="32"/>
      <c r="C155" s="137" t="s">
        <v>8</v>
      </c>
      <c r="D155" s="137" t="s">
        <v>193</v>
      </c>
      <c r="E155" s="138" t="s">
        <v>3388</v>
      </c>
      <c r="F155" s="139" t="s">
        <v>3389</v>
      </c>
      <c r="G155" s="140" t="s">
        <v>258</v>
      </c>
      <c r="H155" s="141">
        <v>1.728</v>
      </c>
      <c r="I155" s="142"/>
      <c r="J155" s="143">
        <f>ROUND(I155*H155,2)</f>
        <v>0</v>
      </c>
      <c r="K155" s="144"/>
      <c r="L155" s="32"/>
      <c r="M155" s="145" t="s">
        <v>1</v>
      </c>
      <c r="N155" s="146" t="s">
        <v>42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149</v>
      </c>
      <c r="AT155" s="149" t="s">
        <v>193</v>
      </c>
      <c r="AU155" s="149" t="s">
        <v>86</v>
      </c>
      <c r="AY155" s="17" t="s">
        <v>190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84</v>
      </c>
      <c r="BK155" s="150">
        <f>ROUND(I155*H155,2)</f>
        <v>0</v>
      </c>
      <c r="BL155" s="17" t="s">
        <v>149</v>
      </c>
      <c r="BM155" s="149" t="s">
        <v>3513</v>
      </c>
    </row>
    <row r="156" spans="2:65" s="12" customFormat="1">
      <c r="B156" s="156"/>
      <c r="D156" s="157" t="s">
        <v>254</v>
      </c>
      <c r="E156" s="158" t="s">
        <v>1</v>
      </c>
      <c r="F156" s="159" t="s">
        <v>3514</v>
      </c>
      <c r="H156" s="160">
        <v>1.728</v>
      </c>
      <c r="I156" s="161"/>
      <c r="L156" s="156"/>
      <c r="M156" s="162"/>
      <c r="T156" s="163"/>
      <c r="AT156" s="158" t="s">
        <v>254</v>
      </c>
      <c r="AU156" s="158" t="s">
        <v>86</v>
      </c>
      <c r="AV156" s="12" t="s">
        <v>86</v>
      </c>
      <c r="AW156" s="12" t="s">
        <v>33</v>
      </c>
      <c r="AX156" s="12" t="s">
        <v>84</v>
      </c>
      <c r="AY156" s="158" t="s">
        <v>190</v>
      </c>
    </row>
    <row r="157" spans="2:65" s="1" customFormat="1" ht="16.5" customHeight="1">
      <c r="B157" s="32"/>
      <c r="C157" s="184" t="s">
        <v>311</v>
      </c>
      <c r="D157" s="184" t="s">
        <v>299</v>
      </c>
      <c r="E157" s="185" t="s">
        <v>304</v>
      </c>
      <c r="F157" s="186" t="s">
        <v>305</v>
      </c>
      <c r="G157" s="187" t="s">
        <v>296</v>
      </c>
      <c r="H157" s="188">
        <v>3.456</v>
      </c>
      <c r="I157" s="189"/>
      <c r="J157" s="190">
        <f>ROUND(I157*H157,2)</f>
        <v>0</v>
      </c>
      <c r="K157" s="191"/>
      <c r="L157" s="192"/>
      <c r="M157" s="193" t="s">
        <v>1</v>
      </c>
      <c r="N157" s="194" t="s">
        <v>42</v>
      </c>
      <c r="P157" s="147">
        <f>O157*H157</f>
        <v>0</v>
      </c>
      <c r="Q157" s="147">
        <v>1</v>
      </c>
      <c r="R157" s="147">
        <f>Q157*H157</f>
        <v>3.456</v>
      </c>
      <c r="S157" s="147">
        <v>0</v>
      </c>
      <c r="T157" s="148">
        <f>S157*H157</f>
        <v>0</v>
      </c>
      <c r="AR157" s="149" t="s">
        <v>211</v>
      </c>
      <c r="AT157" s="149" t="s">
        <v>299</v>
      </c>
      <c r="AU157" s="149" t="s">
        <v>86</v>
      </c>
      <c r="AY157" s="17" t="s">
        <v>190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84</v>
      </c>
      <c r="BK157" s="150">
        <f>ROUND(I157*H157,2)</f>
        <v>0</v>
      </c>
      <c r="BL157" s="17" t="s">
        <v>149</v>
      </c>
      <c r="BM157" s="149" t="s">
        <v>3515</v>
      </c>
    </row>
    <row r="158" spans="2:65" s="12" customFormat="1">
      <c r="B158" s="156"/>
      <c r="D158" s="157" t="s">
        <v>254</v>
      </c>
      <c r="E158" s="158" t="s">
        <v>1</v>
      </c>
      <c r="F158" s="159" t="s">
        <v>3516</v>
      </c>
      <c r="H158" s="160">
        <v>1.728</v>
      </c>
      <c r="I158" s="161"/>
      <c r="L158" s="156"/>
      <c r="M158" s="162"/>
      <c r="T158" s="163"/>
      <c r="AT158" s="158" t="s">
        <v>254</v>
      </c>
      <c r="AU158" s="158" t="s">
        <v>86</v>
      </c>
      <c r="AV158" s="12" t="s">
        <v>86</v>
      </c>
      <c r="AW158" s="12" t="s">
        <v>33</v>
      </c>
      <c r="AX158" s="12" t="s">
        <v>84</v>
      </c>
      <c r="AY158" s="158" t="s">
        <v>190</v>
      </c>
    </row>
    <row r="159" spans="2:65" s="12" customFormat="1">
      <c r="B159" s="156"/>
      <c r="D159" s="157" t="s">
        <v>254</v>
      </c>
      <c r="F159" s="159" t="s">
        <v>3517</v>
      </c>
      <c r="H159" s="160">
        <v>3.456</v>
      </c>
      <c r="I159" s="161"/>
      <c r="L159" s="156"/>
      <c r="M159" s="162"/>
      <c r="T159" s="163"/>
      <c r="AT159" s="158" t="s">
        <v>254</v>
      </c>
      <c r="AU159" s="158" t="s">
        <v>86</v>
      </c>
      <c r="AV159" s="12" t="s">
        <v>86</v>
      </c>
      <c r="AW159" s="12" t="s">
        <v>4</v>
      </c>
      <c r="AX159" s="12" t="s">
        <v>84</v>
      </c>
      <c r="AY159" s="158" t="s">
        <v>190</v>
      </c>
    </row>
    <row r="160" spans="2:65" s="1" customFormat="1" ht="24.15" customHeight="1">
      <c r="B160" s="32"/>
      <c r="C160" s="137" t="s">
        <v>339</v>
      </c>
      <c r="D160" s="137" t="s">
        <v>193</v>
      </c>
      <c r="E160" s="138" t="s">
        <v>3093</v>
      </c>
      <c r="F160" s="139" t="s">
        <v>3094</v>
      </c>
      <c r="G160" s="140" t="s">
        <v>252</v>
      </c>
      <c r="H160" s="141">
        <v>5</v>
      </c>
      <c r="I160" s="142"/>
      <c r="J160" s="143">
        <f>ROUND(I160*H160,2)</f>
        <v>0</v>
      </c>
      <c r="K160" s="144"/>
      <c r="L160" s="32"/>
      <c r="M160" s="145" t="s">
        <v>1</v>
      </c>
      <c r="N160" s="146" t="s">
        <v>42</v>
      </c>
      <c r="P160" s="147">
        <f>O160*H160</f>
        <v>0</v>
      </c>
      <c r="Q160" s="147">
        <v>0</v>
      </c>
      <c r="R160" s="147">
        <f>Q160*H160</f>
        <v>0</v>
      </c>
      <c r="S160" s="147">
        <v>0</v>
      </c>
      <c r="T160" s="148">
        <f>S160*H160</f>
        <v>0</v>
      </c>
      <c r="AR160" s="149" t="s">
        <v>149</v>
      </c>
      <c r="AT160" s="149" t="s">
        <v>193</v>
      </c>
      <c r="AU160" s="149" t="s">
        <v>86</v>
      </c>
      <c r="AY160" s="17" t="s">
        <v>190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84</v>
      </c>
      <c r="BK160" s="150">
        <f>ROUND(I160*H160,2)</f>
        <v>0</v>
      </c>
      <c r="BL160" s="17" t="s">
        <v>149</v>
      </c>
      <c r="BM160" s="149" t="s">
        <v>3518</v>
      </c>
    </row>
    <row r="161" spans="2:65" s="11" customFormat="1" ht="22.8" customHeight="1">
      <c r="B161" s="125"/>
      <c r="D161" s="126" t="s">
        <v>76</v>
      </c>
      <c r="E161" s="135" t="s">
        <v>149</v>
      </c>
      <c r="F161" s="135" t="s">
        <v>436</v>
      </c>
      <c r="I161" s="128"/>
      <c r="J161" s="136">
        <f>BK161</f>
        <v>0</v>
      </c>
      <c r="L161" s="125"/>
      <c r="M161" s="130"/>
      <c r="P161" s="131">
        <f>SUM(P162:P163)</f>
        <v>0</v>
      </c>
      <c r="R161" s="131">
        <f>SUM(R162:R163)</f>
        <v>0</v>
      </c>
      <c r="T161" s="132">
        <f>SUM(T162:T163)</f>
        <v>0</v>
      </c>
      <c r="AR161" s="126" t="s">
        <v>84</v>
      </c>
      <c r="AT161" s="133" t="s">
        <v>76</v>
      </c>
      <c r="AU161" s="133" t="s">
        <v>84</v>
      </c>
      <c r="AY161" s="126" t="s">
        <v>190</v>
      </c>
      <c r="BK161" s="134">
        <f>SUM(BK162:BK163)</f>
        <v>0</v>
      </c>
    </row>
    <row r="162" spans="2:65" s="1" customFormat="1" ht="24.15" customHeight="1">
      <c r="B162" s="32"/>
      <c r="C162" s="137" t="s">
        <v>344</v>
      </c>
      <c r="D162" s="137" t="s">
        <v>193</v>
      </c>
      <c r="E162" s="138" t="s">
        <v>438</v>
      </c>
      <c r="F162" s="139" t="s">
        <v>439</v>
      </c>
      <c r="G162" s="140" t="s">
        <v>258</v>
      </c>
      <c r="H162" s="141">
        <v>1.1519999999999999</v>
      </c>
      <c r="I162" s="142"/>
      <c r="J162" s="143">
        <f>ROUND(I162*H162,2)</f>
        <v>0</v>
      </c>
      <c r="K162" s="144"/>
      <c r="L162" s="32"/>
      <c r="M162" s="145" t="s">
        <v>1</v>
      </c>
      <c r="N162" s="146" t="s">
        <v>42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149</v>
      </c>
      <c r="AT162" s="149" t="s">
        <v>193</v>
      </c>
      <c r="AU162" s="149" t="s">
        <v>86</v>
      </c>
      <c r="AY162" s="17" t="s">
        <v>190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84</v>
      </c>
      <c r="BK162" s="150">
        <f>ROUND(I162*H162,2)</f>
        <v>0</v>
      </c>
      <c r="BL162" s="17" t="s">
        <v>149</v>
      </c>
      <c r="BM162" s="149" t="s">
        <v>3519</v>
      </c>
    </row>
    <row r="163" spans="2:65" s="12" customFormat="1">
      <c r="B163" s="156"/>
      <c r="D163" s="157" t="s">
        <v>254</v>
      </c>
      <c r="E163" s="158" t="s">
        <v>1</v>
      </c>
      <c r="F163" s="159" t="s">
        <v>3520</v>
      </c>
      <c r="H163" s="160">
        <v>1.1519999999999999</v>
      </c>
      <c r="I163" s="161"/>
      <c r="L163" s="156"/>
      <c r="M163" s="162"/>
      <c r="T163" s="163"/>
      <c r="AT163" s="158" t="s">
        <v>254</v>
      </c>
      <c r="AU163" s="158" t="s">
        <v>86</v>
      </c>
      <c r="AV163" s="12" t="s">
        <v>86</v>
      </c>
      <c r="AW163" s="12" t="s">
        <v>33</v>
      </c>
      <c r="AX163" s="12" t="s">
        <v>84</v>
      </c>
      <c r="AY163" s="158" t="s">
        <v>190</v>
      </c>
    </row>
    <row r="164" spans="2:65" s="11" customFormat="1" ht="22.8" customHeight="1">
      <c r="B164" s="125"/>
      <c r="D164" s="126" t="s">
        <v>76</v>
      </c>
      <c r="E164" s="135" t="s">
        <v>161</v>
      </c>
      <c r="F164" s="135" t="s">
        <v>3101</v>
      </c>
      <c r="I164" s="128"/>
      <c r="J164" s="136">
        <f>BK164</f>
        <v>0</v>
      </c>
      <c r="L164" s="125"/>
      <c r="M164" s="130"/>
      <c r="P164" s="131">
        <f>SUM(P165:P167)</f>
        <v>0</v>
      </c>
      <c r="R164" s="131">
        <f>SUM(R165:R167)</f>
        <v>5.0438000000000001</v>
      </c>
      <c r="T164" s="132">
        <f>SUM(T165:T167)</f>
        <v>0</v>
      </c>
      <c r="AR164" s="126" t="s">
        <v>84</v>
      </c>
      <c r="AT164" s="133" t="s">
        <v>76</v>
      </c>
      <c r="AU164" s="133" t="s">
        <v>84</v>
      </c>
      <c r="AY164" s="126" t="s">
        <v>190</v>
      </c>
      <c r="BK164" s="134">
        <f>SUM(BK165:BK167)</f>
        <v>0</v>
      </c>
    </row>
    <row r="165" spans="2:65" s="1" customFormat="1" ht="24.15" customHeight="1">
      <c r="B165" s="32"/>
      <c r="C165" s="137" t="s">
        <v>348</v>
      </c>
      <c r="D165" s="137" t="s">
        <v>193</v>
      </c>
      <c r="E165" s="138" t="s">
        <v>3521</v>
      </c>
      <c r="F165" s="139" t="s">
        <v>3522</v>
      </c>
      <c r="G165" s="140" t="s">
        <v>252</v>
      </c>
      <c r="H165" s="141">
        <v>5</v>
      </c>
      <c r="I165" s="142"/>
      <c r="J165" s="143">
        <f>ROUND(I165*H165,2)</f>
        <v>0</v>
      </c>
      <c r="K165" s="144"/>
      <c r="L165" s="32"/>
      <c r="M165" s="145" t="s">
        <v>1</v>
      </c>
      <c r="N165" s="146" t="s">
        <v>42</v>
      </c>
      <c r="P165" s="147">
        <f>O165*H165</f>
        <v>0</v>
      </c>
      <c r="Q165" s="147">
        <v>0.46</v>
      </c>
      <c r="R165" s="147">
        <f>Q165*H165</f>
        <v>2.3000000000000003</v>
      </c>
      <c r="S165" s="147">
        <v>0</v>
      </c>
      <c r="T165" s="148">
        <f>S165*H165</f>
        <v>0</v>
      </c>
      <c r="AR165" s="149" t="s">
        <v>149</v>
      </c>
      <c r="AT165" s="149" t="s">
        <v>193</v>
      </c>
      <c r="AU165" s="149" t="s">
        <v>86</v>
      </c>
      <c r="AY165" s="17" t="s">
        <v>190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84</v>
      </c>
      <c r="BK165" s="150">
        <f>ROUND(I165*H165,2)</f>
        <v>0</v>
      </c>
      <c r="BL165" s="17" t="s">
        <v>149</v>
      </c>
      <c r="BM165" s="149" t="s">
        <v>3523</v>
      </c>
    </row>
    <row r="166" spans="2:65" s="1" customFormat="1" ht="33" customHeight="1">
      <c r="B166" s="32"/>
      <c r="C166" s="137" t="s">
        <v>359</v>
      </c>
      <c r="D166" s="137" t="s">
        <v>193</v>
      </c>
      <c r="E166" s="138" t="s">
        <v>3524</v>
      </c>
      <c r="F166" s="139" t="s">
        <v>3525</v>
      </c>
      <c r="G166" s="140" t="s">
        <v>252</v>
      </c>
      <c r="H166" s="141">
        <v>5</v>
      </c>
      <c r="I166" s="142"/>
      <c r="J166" s="143">
        <f>ROUND(I166*H166,2)</f>
        <v>0</v>
      </c>
      <c r="K166" s="144"/>
      <c r="L166" s="32"/>
      <c r="M166" s="145" t="s">
        <v>1</v>
      </c>
      <c r="N166" s="146" t="s">
        <v>42</v>
      </c>
      <c r="P166" s="147">
        <f>O166*H166</f>
        <v>0</v>
      </c>
      <c r="Q166" s="147">
        <v>0.28499999999999998</v>
      </c>
      <c r="R166" s="147">
        <f>Q166*H166</f>
        <v>1.4249999999999998</v>
      </c>
      <c r="S166" s="147">
        <v>0</v>
      </c>
      <c r="T166" s="148">
        <f>S166*H166</f>
        <v>0</v>
      </c>
      <c r="AR166" s="149" t="s">
        <v>149</v>
      </c>
      <c r="AT166" s="149" t="s">
        <v>193</v>
      </c>
      <c r="AU166" s="149" t="s">
        <v>86</v>
      </c>
      <c r="AY166" s="17" t="s">
        <v>190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84</v>
      </c>
      <c r="BK166" s="150">
        <f>ROUND(I166*H166,2)</f>
        <v>0</v>
      </c>
      <c r="BL166" s="17" t="s">
        <v>149</v>
      </c>
      <c r="BM166" s="149" t="s">
        <v>3526</v>
      </c>
    </row>
    <row r="167" spans="2:65" s="1" customFormat="1" ht="33" customHeight="1">
      <c r="B167" s="32"/>
      <c r="C167" s="137" t="s">
        <v>7</v>
      </c>
      <c r="D167" s="137" t="s">
        <v>193</v>
      </c>
      <c r="E167" s="138" t="s">
        <v>3527</v>
      </c>
      <c r="F167" s="139" t="s">
        <v>3528</v>
      </c>
      <c r="G167" s="140" t="s">
        <v>252</v>
      </c>
      <c r="H167" s="141">
        <v>5</v>
      </c>
      <c r="I167" s="142"/>
      <c r="J167" s="143">
        <f>ROUND(I167*H167,2)</f>
        <v>0</v>
      </c>
      <c r="K167" s="144"/>
      <c r="L167" s="32"/>
      <c r="M167" s="145" t="s">
        <v>1</v>
      </c>
      <c r="N167" s="146" t="s">
        <v>42</v>
      </c>
      <c r="P167" s="147">
        <f>O167*H167</f>
        <v>0</v>
      </c>
      <c r="Q167" s="147">
        <v>0.26375999999999999</v>
      </c>
      <c r="R167" s="147">
        <f>Q167*H167</f>
        <v>1.3188</v>
      </c>
      <c r="S167" s="147">
        <v>0</v>
      </c>
      <c r="T167" s="148">
        <f>S167*H167</f>
        <v>0</v>
      </c>
      <c r="AR167" s="149" t="s">
        <v>149</v>
      </c>
      <c r="AT167" s="149" t="s">
        <v>193</v>
      </c>
      <c r="AU167" s="149" t="s">
        <v>86</v>
      </c>
      <c r="AY167" s="17" t="s">
        <v>190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84</v>
      </c>
      <c r="BK167" s="150">
        <f>ROUND(I167*H167,2)</f>
        <v>0</v>
      </c>
      <c r="BL167" s="17" t="s">
        <v>149</v>
      </c>
      <c r="BM167" s="149" t="s">
        <v>3529</v>
      </c>
    </row>
    <row r="168" spans="2:65" s="11" customFormat="1" ht="22.8" customHeight="1">
      <c r="B168" s="125"/>
      <c r="D168" s="126" t="s">
        <v>76</v>
      </c>
      <c r="E168" s="135" t="s">
        <v>211</v>
      </c>
      <c r="F168" s="135" t="s">
        <v>504</v>
      </c>
      <c r="I168" s="128"/>
      <c r="J168" s="136">
        <f>BK168</f>
        <v>0</v>
      </c>
      <c r="L168" s="125"/>
      <c r="M168" s="130"/>
      <c r="P168" s="131">
        <f>SUM(P169:P181)</f>
        <v>0</v>
      </c>
      <c r="R168" s="131">
        <f>SUM(R169:R181)</f>
        <v>7.405000000000001E-3</v>
      </c>
      <c r="T168" s="132">
        <f>SUM(T169:T181)</f>
        <v>0</v>
      </c>
      <c r="AR168" s="126" t="s">
        <v>84</v>
      </c>
      <c r="AT168" s="133" t="s">
        <v>76</v>
      </c>
      <c r="AU168" s="133" t="s">
        <v>84</v>
      </c>
      <c r="AY168" s="126" t="s">
        <v>190</v>
      </c>
      <c r="BK168" s="134">
        <f>SUM(BK169:BK181)</f>
        <v>0</v>
      </c>
    </row>
    <row r="169" spans="2:65" s="1" customFormat="1" ht="33" customHeight="1">
      <c r="B169" s="32"/>
      <c r="C169" s="137" t="s">
        <v>372</v>
      </c>
      <c r="D169" s="137" t="s">
        <v>193</v>
      </c>
      <c r="E169" s="138" t="s">
        <v>3530</v>
      </c>
      <c r="F169" s="139" t="s">
        <v>3531</v>
      </c>
      <c r="G169" s="140" t="s">
        <v>396</v>
      </c>
      <c r="H169" s="141">
        <v>7.5</v>
      </c>
      <c r="I169" s="142"/>
      <c r="J169" s="143">
        <f t="shared" ref="J169:J176" si="0">ROUND(I169*H169,2)</f>
        <v>0</v>
      </c>
      <c r="K169" s="144"/>
      <c r="L169" s="32"/>
      <c r="M169" s="145" t="s">
        <v>1</v>
      </c>
      <c r="N169" s="146" t="s">
        <v>42</v>
      </c>
      <c r="P169" s="147">
        <f t="shared" ref="P169:P176" si="1">O169*H169</f>
        <v>0</v>
      </c>
      <c r="Q169" s="147">
        <v>0</v>
      </c>
      <c r="R169" s="147">
        <f t="shared" ref="R169:R176" si="2">Q169*H169</f>
        <v>0</v>
      </c>
      <c r="S169" s="147">
        <v>0</v>
      </c>
      <c r="T169" s="148">
        <f t="shared" ref="T169:T176" si="3">S169*H169</f>
        <v>0</v>
      </c>
      <c r="AR169" s="149" t="s">
        <v>149</v>
      </c>
      <c r="AT169" s="149" t="s">
        <v>193</v>
      </c>
      <c r="AU169" s="149" t="s">
        <v>86</v>
      </c>
      <c r="AY169" s="17" t="s">
        <v>190</v>
      </c>
      <c r="BE169" s="150">
        <f t="shared" ref="BE169:BE176" si="4">IF(N169="základní",J169,0)</f>
        <v>0</v>
      </c>
      <c r="BF169" s="150">
        <f t="shared" ref="BF169:BF176" si="5">IF(N169="snížená",J169,0)</f>
        <v>0</v>
      </c>
      <c r="BG169" s="150">
        <f t="shared" ref="BG169:BG176" si="6">IF(N169="zákl. přenesená",J169,0)</f>
        <v>0</v>
      </c>
      <c r="BH169" s="150">
        <f t="shared" ref="BH169:BH176" si="7">IF(N169="sníž. přenesená",J169,0)</f>
        <v>0</v>
      </c>
      <c r="BI169" s="150">
        <f t="shared" ref="BI169:BI176" si="8">IF(N169="nulová",J169,0)</f>
        <v>0</v>
      </c>
      <c r="BJ169" s="17" t="s">
        <v>84</v>
      </c>
      <c r="BK169" s="150">
        <f t="shared" ref="BK169:BK176" si="9">ROUND(I169*H169,2)</f>
        <v>0</v>
      </c>
      <c r="BL169" s="17" t="s">
        <v>149</v>
      </c>
      <c r="BM169" s="149" t="s">
        <v>3532</v>
      </c>
    </row>
    <row r="170" spans="2:65" s="1" customFormat="1" ht="24.15" customHeight="1">
      <c r="B170" s="32"/>
      <c r="C170" s="184" t="s">
        <v>378</v>
      </c>
      <c r="D170" s="184" t="s">
        <v>299</v>
      </c>
      <c r="E170" s="185" t="s">
        <v>3533</v>
      </c>
      <c r="F170" s="186" t="s">
        <v>3534</v>
      </c>
      <c r="G170" s="187" t="s">
        <v>396</v>
      </c>
      <c r="H170" s="188">
        <v>7.5</v>
      </c>
      <c r="I170" s="189"/>
      <c r="J170" s="190">
        <f t="shared" si="0"/>
        <v>0</v>
      </c>
      <c r="K170" s="191"/>
      <c r="L170" s="192"/>
      <c r="M170" s="193" t="s">
        <v>1</v>
      </c>
      <c r="N170" s="194" t="s">
        <v>42</v>
      </c>
      <c r="P170" s="147">
        <f t="shared" si="1"/>
        <v>0</v>
      </c>
      <c r="Q170" s="147">
        <v>4.2999999999999999E-4</v>
      </c>
      <c r="R170" s="147">
        <f t="shared" si="2"/>
        <v>3.225E-3</v>
      </c>
      <c r="S170" s="147">
        <v>0</v>
      </c>
      <c r="T170" s="148">
        <f t="shared" si="3"/>
        <v>0</v>
      </c>
      <c r="AR170" s="149" t="s">
        <v>211</v>
      </c>
      <c r="AT170" s="149" t="s">
        <v>299</v>
      </c>
      <c r="AU170" s="149" t="s">
        <v>86</v>
      </c>
      <c r="AY170" s="17" t="s">
        <v>190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84</v>
      </c>
      <c r="BK170" s="150">
        <f t="shared" si="9"/>
        <v>0</v>
      </c>
      <c r="BL170" s="17" t="s">
        <v>149</v>
      </c>
      <c r="BM170" s="149" t="s">
        <v>3535</v>
      </c>
    </row>
    <row r="171" spans="2:65" s="1" customFormat="1" ht="24.15" customHeight="1">
      <c r="B171" s="32"/>
      <c r="C171" s="137" t="s">
        <v>384</v>
      </c>
      <c r="D171" s="137" t="s">
        <v>193</v>
      </c>
      <c r="E171" s="138" t="s">
        <v>3536</v>
      </c>
      <c r="F171" s="139" t="s">
        <v>3537</v>
      </c>
      <c r="G171" s="140" t="s">
        <v>391</v>
      </c>
      <c r="H171" s="141">
        <v>1</v>
      </c>
      <c r="I171" s="142"/>
      <c r="J171" s="143">
        <f t="shared" si="0"/>
        <v>0</v>
      </c>
      <c r="K171" s="144"/>
      <c r="L171" s="32"/>
      <c r="M171" s="145" t="s">
        <v>1</v>
      </c>
      <c r="N171" s="146" t="s">
        <v>42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149</v>
      </c>
      <c r="AT171" s="149" t="s">
        <v>193</v>
      </c>
      <c r="AU171" s="149" t="s">
        <v>86</v>
      </c>
      <c r="AY171" s="17" t="s">
        <v>190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84</v>
      </c>
      <c r="BK171" s="150">
        <f t="shared" si="9"/>
        <v>0</v>
      </c>
      <c r="BL171" s="17" t="s">
        <v>149</v>
      </c>
      <c r="BM171" s="149" t="s">
        <v>3538</v>
      </c>
    </row>
    <row r="172" spans="2:65" s="1" customFormat="1" ht="16.5" customHeight="1">
      <c r="B172" s="32"/>
      <c r="C172" s="184" t="s">
        <v>388</v>
      </c>
      <c r="D172" s="184" t="s">
        <v>299</v>
      </c>
      <c r="E172" s="185" t="s">
        <v>3539</v>
      </c>
      <c r="F172" s="186" t="s">
        <v>3540</v>
      </c>
      <c r="G172" s="187" t="s">
        <v>391</v>
      </c>
      <c r="H172" s="188">
        <v>1</v>
      </c>
      <c r="I172" s="189"/>
      <c r="J172" s="190">
        <f t="shared" si="0"/>
        <v>0</v>
      </c>
      <c r="K172" s="191"/>
      <c r="L172" s="192"/>
      <c r="M172" s="193" t="s">
        <v>1</v>
      </c>
      <c r="N172" s="194" t="s">
        <v>42</v>
      </c>
      <c r="P172" s="147">
        <f t="shared" si="1"/>
        <v>0</v>
      </c>
      <c r="Q172" s="147">
        <v>1E-4</v>
      </c>
      <c r="R172" s="147">
        <f t="shared" si="2"/>
        <v>1E-4</v>
      </c>
      <c r="S172" s="147">
        <v>0</v>
      </c>
      <c r="T172" s="148">
        <f t="shared" si="3"/>
        <v>0</v>
      </c>
      <c r="AR172" s="149" t="s">
        <v>211</v>
      </c>
      <c r="AT172" s="149" t="s">
        <v>299</v>
      </c>
      <c r="AU172" s="149" t="s">
        <v>86</v>
      </c>
      <c r="AY172" s="17" t="s">
        <v>190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84</v>
      </c>
      <c r="BK172" s="150">
        <f t="shared" si="9"/>
        <v>0</v>
      </c>
      <c r="BL172" s="17" t="s">
        <v>149</v>
      </c>
      <c r="BM172" s="149" t="s">
        <v>3541</v>
      </c>
    </row>
    <row r="173" spans="2:65" s="1" customFormat="1" ht="33" customHeight="1">
      <c r="B173" s="32"/>
      <c r="C173" s="137" t="s">
        <v>393</v>
      </c>
      <c r="D173" s="137" t="s">
        <v>193</v>
      </c>
      <c r="E173" s="138" t="s">
        <v>3542</v>
      </c>
      <c r="F173" s="139" t="s">
        <v>3543</v>
      </c>
      <c r="G173" s="140" t="s">
        <v>391</v>
      </c>
      <c r="H173" s="141">
        <v>1</v>
      </c>
      <c r="I173" s="142"/>
      <c r="J173" s="143">
        <f t="shared" si="0"/>
        <v>0</v>
      </c>
      <c r="K173" s="144"/>
      <c r="L173" s="32"/>
      <c r="M173" s="145" t="s">
        <v>1</v>
      </c>
      <c r="N173" s="146" t="s">
        <v>42</v>
      </c>
      <c r="P173" s="147">
        <f t="shared" si="1"/>
        <v>0</v>
      </c>
      <c r="Q173" s="147">
        <v>0</v>
      </c>
      <c r="R173" s="147">
        <f t="shared" si="2"/>
        <v>0</v>
      </c>
      <c r="S173" s="147">
        <v>0</v>
      </c>
      <c r="T173" s="148">
        <f t="shared" si="3"/>
        <v>0</v>
      </c>
      <c r="AR173" s="149" t="s">
        <v>149</v>
      </c>
      <c r="AT173" s="149" t="s">
        <v>193</v>
      </c>
      <c r="AU173" s="149" t="s">
        <v>86</v>
      </c>
      <c r="AY173" s="17" t="s">
        <v>190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84</v>
      </c>
      <c r="BK173" s="150">
        <f t="shared" si="9"/>
        <v>0</v>
      </c>
      <c r="BL173" s="17" t="s">
        <v>149</v>
      </c>
      <c r="BM173" s="149" t="s">
        <v>3544</v>
      </c>
    </row>
    <row r="174" spans="2:65" s="1" customFormat="1" ht="21.75" customHeight="1">
      <c r="B174" s="32"/>
      <c r="C174" s="184" t="s">
        <v>399</v>
      </c>
      <c r="D174" s="184" t="s">
        <v>299</v>
      </c>
      <c r="E174" s="185" t="s">
        <v>3545</v>
      </c>
      <c r="F174" s="186" t="s">
        <v>3546</v>
      </c>
      <c r="G174" s="187" t="s">
        <v>391</v>
      </c>
      <c r="H174" s="188">
        <v>1</v>
      </c>
      <c r="I174" s="189"/>
      <c r="J174" s="190">
        <f t="shared" si="0"/>
        <v>0</v>
      </c>
      <c r="K174" s="191"/>
      <c r="L174" s="192"/>
      <c r="M174" s="193" t="s">
        <v>1</v>
      </c>
      <c r="N174" s="194" t="s">
        <v>42</v>
      </c>
      <c r="P174" s="147">
        <f t="shared" si="1"/>
        <v>0</v>
      </c>
      <c r="Q174" s="147">
        <v>7.2000000000000005E-4</v>
      </c>
      <c r="R174" s="147">
        <f t="shared" si="2"/>
        <v>7.2000000000000005E-4</v>
      </c>
      <c r="S174" s="147">
        <v>0</v>
      </c>
      <c r="T174" s="148">
        <f t="shared" si="3"/>
        <v>0</v>
      </c>
      <c r="AR174" s="149" t="s">
        <v>211</v>
      </c>
      <c r="AT174" s="149" t="s">
        <v>299</v>
      </c>
      <c r="AU174" s="149" t="s">
        <v>86</v>
      </c>
      <c r="AY174" s="17" t="s">
        <v>190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84</v>
      </c>
      <c r="BK174" s="150">
        <f t="shared" si="9"/>
        <v>0</v>
      </c>
      <c r="BL174" s="17" t="s">
        <v>149</v>
      </c>
      <c r="BM174" s="149" t="s">
        <v>3547</v>
      </c>
    </row>
    <row r="175" spans="2:65" s="1" customFormat="1" ht="16.5" customHeight="1">
      <c r="B175" s="32"/>
      <c r="C175" s="137" t="s">
        <v>405</v>
      </c>
      <c r="D175" s="137" t="s">
        <v>193</v>
      </c>
      <c r="E175" s="138" t="s">
        <v>3548</v>
      </c>
      <c r="F175" s="139" t="s">
        <v>3549</v>
      </c>
      <c r="G175" s="140" t="s">
        <v>196</v>
      </c>
      <c r="H175" s="141">
        <v>1</v>
      </c>
      <c r="I175" s="142"/>
      <c r="J175" s="143">
        <f t="shared" si="0"/>
        <v>0</v>
      </c>
      <c r="K175" s="144"/>
      <c r="L175" s="32"/>
      <c r="M175" s="145" t="s">
        <v>1</v>
      </c>
      <c r="N175" s="146" t="s">
        <v>42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149</v>
      </c>
      <c r="AT175" s="149" t="s">
        <v>193</v>
      </c>
      <c r="AU175" s="149" t="s">
        <v>86</v>
      </c>
      <c r="AY175" s="17" t="s">
        <v>190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84</v>
      </c>
      <c r="BK175" s="150">
        <f t="shared" si="9"/>
        <v>0</v>
      </c>
      <c r="BL175" s="17" t="s">
        <v>149</v>
      </c>
      <c r="BM175" s="149" t="s">
        <v>3550</v>
      </c>
    </row>
    <row r="176" spans="2:65" s="1" customFormat="1" ht="24.15" customHeight="1">
      <c r="B176" s="32"/>
      <c r="C176" s="137" t="s">
        <v>412</v>
      </c>
      <c r="D176" s="137" t="s">
        <v>193</v>
      </c>
      <c r="E176" s="138" t="s">
        <v>3551</v>
      </c>
      <c r="F176" s="139" t="s">
        <v>3552</v>
      </c>
      <c r="G176" s="140" t="s">
        <v>391</v>
      </c>
      <c r="H176" s="141">
        <v>4</v>
      </c>
      <c r="I176" s="142"/>
      <c r="J176" s="143">
        <f t="shared" si="0"/>
        <v>0</v>
      </c>
      <c r="K176" s="144"/>
      <c r="L176" s="32"/>
      <c r="M176" s="145" t="s">
        <v>1</v>
      </c>
      <c r="N176" s="146" t="s">
        <v>42</v>
      </c>
      <c r="P176" s="147">
        <f t="shared" si="1"/>
        <v>0</v>
      </c>
      <c r="Q176" s="147">
        <v>2.0000000000000002E-5</v>
      </c>
      <c r="R176" s="147">
        <f t="shared" si="2"/>
        <v>8.0000000000000007E-5</v>
      </c>
      <c r="S176" s="147">
        <v>0</v>
      </c>
      <c r="T176" s="148">
        <f t="shared" si="3"/>
        <v>0</v>
      </c>
      <c r="AR176" s="149" t="s">
        <v>149</v>
      </c>
      <c r="AT176" s="149" t="s">
        <v>193</v>
      </c>
      <c r="AU176" s="149" t="s">
        <v>86</v>
      </c>
      <c r="AY176" s="17" t="s">
        <v>190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84</v>
      </c>
      <c r="BK176" s="150">
        <f t="shared" si="9"/>
        <v>0</v>
      </c>
      <c r="BL176" s="17" t="s">
        <v>149</v>
      </c>
      <c r="BM176" s="149" t="s">
        <v>3553</v>
      </c>
    </row>
    <row r="177" spans="2:65" s="12" customFormat="1">
      <c r="B177" s="156"/>
      <c r="D177" s="157" t="s">
        <v>254</v>
      </c>
      <c r="E177" s="158" t="s">
        <v>1</v>
      </c>
      <c r="F177" s="159" t="s">
        <v>3554</v>
      </c>
      <c r="H177" s="160">
        <v>2</v>
      </c>
      <c r="I177" s="161"/>
      <c r="L177" s="156"/>
      <c r="M177" s="162"/>
      <c r="T177" s="163"/>
      <c r="AT177" s="158" t="s">
        <v>254</v>
      </c>
      <c r="AU177" s="158" t="s">
        <v>86</v>
      </c>
      <c r="AV177" s="12" t="s">
        <v>86</v>
      </c>
      <c r="AW177" s="12" t="s">
        <v>33</v>
      </c>
      <c r="AX177" s="12" t="s">
        <v>77</v>
      </c>
      <c r="AY177" s="158" t="s">
        <v>190</v>
      </c>
    </row>
    <row r="178" spans="2:65" s="12" customFormat="1">
      <c r="B178" s="156"/>
      <c r="D178" s="157" t="s">
        <v>254</v>
      </c>
      <c r="E178" s="158" t="s">
        <v>1</v>
      </c>
      <c r="F178" s="159" t="s">
        <v>3555</v>
      </c>
      <c r="H178" s="160">
        <v>2</v>
      </c>
      <c r="I178" s="161"/>
      <c r="L178" s="156"/>
      <c r="M178" s="162"/>
      <c r="T178" s="163"/>
      <c r="AT178" s="158" t="s">
        <v>254</v>
      </c>
      <c r="AU178" s="158" t="s">
        <v>86</v>
      </c>
      <c r="AV178" s="12" t="s">
        <v>86</v>
      </c>
      <c r="AW178" s="12" t="s">
        <v>33</v>
      </c>
      <c r="AX178" s="12" t="s">
        <v>77</v>
      </c>
      <c r="AY178" s="158" t="s">
        <v>190</v>
      </c>
    </row>
    <row r="179" spans="2:65" s="15" customFormat="1">
      <c r="B179" s="177"/>
      <c r="D179" s="157" t="s">
        <v>254</v>
      </c>
      <c r="E179" s="178" t="s">
        <v>1</v>
      </c>
      <c r="F179" s="179" t="s">
        <v>274</v>
      </c>
      <c r="H179" s="180">
        <v>4</v>
      </c>
      <c r="I179" s="181"/>
      <c r="L179" s="177"/>
      <c r="M179" s="182"/>
      <c r="T179" s="183"/>
      <c r="AT179" s="178" t="s">
        <v>254</v>
      </c>
      <c r="AU179" s="178" t="s">
        <v>86</v>
      </c>
      <c r="AV179" s="15" t="s">
        <v>149</v>
      </c>
      <c r="AW179" s="15" t="s">
        <v>33</v>
      </c>
      <c r="AX179" s="15" t="s">
        <v>84</v>
      </c>
      <c r="AY179" s="178" t="s">
        <v>190</v>
      </c>
    </row>
    <row r="180" spans="2:65" s="1" customFormat="1" ht="16.5" customHeight="1">
      <c r="B180" s="32"/>
      <c r="C180" s="184" t="s">
        <v>417</v>
      </c>
      <c r="D180" s="184" t="s">
        <v>299</v>
      </c>
      <c r="E180" s="185" t="s">
        <v>3556</v>
      </c>
      <c r="F180" s="186" t="s">
        <v>3557</v>
      </c>
      <c r="G180" s="187" t="s">
        <v>391</v>
      </c>
      <c r="H180" s="188">
        <v>2</v>
      </c>
      <c r="I180" s="189"/>
      <c r="J180" s="190">
        <f>ROUND(I180*H180,2)</f>
        <v>0</v>
      </c>
      <c r="K180" s="191"/>
      <c r="L180" s="192"/>
      <c r="M180" s="193" t="s">
        <v>1</v>
      </c>
      <c r="N180" s="194" t="s">
        <v>42</v>
      </c>
      <c r="P180" s="147">
        <f>O180*H180</f>
        <v>0</v>
      </c>
      <c r="Q180" s="147">
        <v>1.1000000000000001E-3</v>
      </c>
      <c r="R180" s="147">
        <f>Q180*H180</f>
        <v>2.2000000000000001E-3</v>
      </c>
      <c r="S180" s="147">
        <v>0</v>
      </c>
      <c r="T180" s="148">
        <f>S180*H180</f>
        <v>0</v>
      </c>
      <c r="AR180" s="149" t="s">
        <v>211</v>
      </c>
      <c r="AT180" s="149" t="s">
        <v>299</v>
      </c>
      <c r="AU180" s="149" t="s">
        <v>86</v>
      </c>
      <c r="AY180" s="17" t="s">
        <v>190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84</v>
      </c>
      <c r="BK180" s="150">
        <f>ROUND(I180*H180,2)</f>
        <v>0</v>
      </c>
      <c r="BL180" s="17" t="s">
        <v>149</v>
      </c>
      <c r="BM180" s="149" t="s">
        <v>3558</v>
      </c>
    </row>
    <row r="181" spans="2:65" s="1" customFormat="1" ht="16.5" customHeight="1">
      <c r="B181" s="32"/>
      <c r="C181" s="184" t="s">
        <v>422</v>
      </c>
      <c r="D181" s="184" t="s">
        <v>299</v>
      </c>
      <c r="E181" s="185" t="s">
        <v>3559</v>
      </c>
      <c r="F181" s="186" t="s">
        <v>3560</v>
      </c>
      <c r="G181" s="187" t="s">
        <v>391</v>
      </c>
      <c r="H181" s="188">
        <v>2</v>
      </c>
      <c r="I181" s="189"/>
      <c r="J181" s="190">
        <f>ROUND(I181*H181,2)</f>
        <v>0</v>
      </c>
      <c r="K181" s="191"/>
      <c r="L181" s="192"/>
      <c r="M181" s="193" t="s">
        <v>1</v>
      </c>
      <c r="N181" s="194" t="s">
        <v>42</v>
      </c>
      <c r="P181" s="147">
        <f>O181*H181</f>
        <v>0</v>
      </c>
      <c r="Q181" s="147">
        <v>5.4000000000000001E-4</v>
      </c>
      <c r="R181" s="147">
        <f>Q181*H181</f>
        <v>1.08E-3</v>
      </c>
      <c r="S181" s="147">
        <v>0</v>
      </c>
      <c r="T181" s="148">
        <f>S181*H181</f>
        <v>0</v>
      </c>
      <c r="AR181" s="149" t="s">
        <v>211</v>
      </c>
      <c r="AT181" s="149" t="s">
        <v>299</v>
      </c>
      <c r="AU181" s="149" t="s">
        <v>86</v>
      </c>
      <c r="AY181" s="17" t="s">
        <v>190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84</v>
      </c>
      <c r="BK181" s="150">
        <f>ROUND(I181*H181,2)</f>
        <v>0</v>
      </c>
      <c r="BL181" s="17" t="s">
        <v>149</v>
      </c>
      <c r="BM181" s="149" t="s">
        <v>3561</v>
      </c>
    </row>
    <row r="182" spans="2:65" s="11" customFormat="1" ht="22.8" customHeight="1">
      <c r="B182" s="125"/>
      <c r="D182" s="126" t="s">
        <v>76</v>
      </c>
      <c r="E182" s="135" t="s">
        <v>227</v>
      </c>
      <c r="F182" s="135" t="s">
        <v>784</v>
      </c>
      <c r="I182" s="128"/>
      <c r="J182" s="136">
        <f>BK182</f>
        <v>0</v>
      </c>
      <c r="L182" s="125"/>
      <c r="M182" s="130"/>
      <c r="P182" s="131">
        <f>SUM(P183:P197)</f>
        <v>0</v>
      </c>
      <c r="R182" s="131">
        <f>SUM(R183:R197)</f>
        <v>5.9999999999999993E-3</v>
      </c>
      <c r="T182" s="132">
        <f>SUM(T183:T197)</f>
        <v>0</v>
      </c>
      <c r="AR182" s="126" t="s">
        <v>84</v>
      </c>
      <c r="AT182" s="133" t="s">
        <v>76</v>
      </c>
      <c r="AU182" s="133" t="s">
        <v>84</v>
      </c>
      <c r="AY182" s="126" t="s">
        <v>190</v>
      </c>
      <c r="BK182" s="134">
        <f>SUM(BK183:BK197)</f>
        <v>0</v>
      </c>
    </row>
    <row r="183" spans="2:65" s="1" customFormat="1" ht="24.15" customHeight="1">
      <c r="B183" s="32"/>
      <c r="C183" s="137" t="s">
        <v>426</v>
      </c>
      <c r="D183" s="137" t="s">
        <v>193</v>
      </c>
      <c r="E183" s="138" t="s">
        <v>3457</v>
      </c>
      <c r="F183" s="139" t="s">
        <v>3458</v>
      </c>
      <c r="G183" s="140" t="s">
        <v>391</v>
      </c>
      <c r="H183" s="141">
        <v>16</v>
      </c>
      <c r="I183" s="142"/>
      <c r="J183" s="143">
        <f>ROUND(I183*H183,2)</f>
        <v>0</v>
      </c>
      <c r="K183" s="144"/>
      <c r="L183" s="32"/>
      <c r="M183" s="145" t="s">
        <v>1</v>
      </c>
      <c r="N183" s="146" t="s">
        <v>42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149</v>
      </c>
      <c r="AT183" s="149" t="s">
        <v>193</v>
      </c>
      <c r="AU183" s="149" t="s">
        <v>86</v>
      </c>
      <c r="AY183" s="17" t="s">
        <v>190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84</v>
      </c>
      <c r="BK183" s="150">
        <f>ROUND(I183*H183,2)</f>
        <v>0</v>
      </c>
      <c r="BL183" s="17" t="s">
        <v>149</v>
      </c>
      <c r="BM183" s="149" t="s">
        <v>3562</v>
      </c>
    </row>
    <row r="184" spans="2:65" s="12" customFormat="1">
      <c r="B184" s="156"/>
      <c r="D184" s="157" t="s">
        <v>254</v>
      </c>
      <c r="E184" s="158" t="s">
        <v>1</v>
      </c>
      <c r="F184" s="159" t="s">
        <v>3563</v>
      </c>
      <c r="H184" s="160">
        <v>16</v>
      </c>
      <c r="I184" s="161"/>
      <c r="L184" s="156"/>
      <c r="M184" s="162"/>
      <c r="T184" s="163"/>
      <c r="AT184" s="158" t="s">
        <v>254</v>
      </c>
      <c r="AU184" s="158" t="s">
        <v>86</v>
      </c>
      <c r="AV184" s="12" t="s">
        <v>86</v>
      </c>
      <c r="AW184" s="12" t="s">
        <v>33</v>
      </c>
      <c r="AX184" s="12" t="s">
        <v>84</v>
      </c>
      <c r="AY184" s="158" t="s">
        <v>190</v>
      </c>
    </row>
    <row r="185" spans="2:65" s="1" customFormat="1" ht="24.15" customHeight="1">
      <c r="B185" s="32"/>
      <c r="C185" s="137" t="s">
        <v>431</v>
      </c>
      <c r="D185" s="137" t="s">
        <v>193</v>
      </c>
      <c r="E185" s="138" t="s">
        <v>3460</v>
      </c>
      <c r="F185" s="139" t="s">
        <v>3461</v>
      </c>
      <c r="G185" s="140" t="s">
        <v>391</v>
      </c>
      <c r="H185" s="141">
        <v>16</v>
      </c>
      <c r="I185" s="142"/>
      <c r="J185" s="143">
        <f>ROUND(I185*H185,2)</f>
        <v>0</v>
      </c>
      <c r="K185" s="144"/>
      <c r="L185" s="32"/>
      <c r="M185" s="145" t="s">
        <v>1</v>
      </c>
      <c r="N185" s="146" t="s">
        <v>42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149</v>
      </c>
      <c r="AT185" s="149" t="s">
        <v>193</v>
      </c>
      <c r="AU185" s="149" t="s">
        <v>86</v>
      </c>
      <c r="AY185" s="17" t="s">
        <v>190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84</v>
      </c>
      <c r="BK185" s="150">
        <f>ROUND(I185*H185,2)</f>
        <v>0</v>
      </c>
      <c r="BL185" s="17" t="s">
        <v>149</v>
      </c>
      <c r="BM185" s="149" t="s">
        <v>3564</v>
      </c>
    </row>
    <row r="186" spans="2:65" s="1" customFormat="1" ht="24.15" customHeight="1">
      <c r="B186" s="32"/>
      <c r="C186" s="137" t="s">
        <v>437</v>
      </c>
      <c r="D186" s="137" t="s">
        <v>193</v>
      </c>
      <c r="E186" s="138" t="s">
        <v>3463</v>
      </c>
      <c r="F186" s="139" t="s">
        <v>3464</v>
      </c>
      <c r="G186" s="140" t="s">
        <v>391</v>
      </c>
      <c r="H186" s="141">
        <v>16</v>
      </c>
      <c r="I186" s="142"/>
      <c r="J186" s="143">
        <f>ROUND(I186*H186,2)</f>
        <v>0</v>
      </c>
      <c r="K186" s="144"/>
      <c r="L186" s="32"/>
      <c r="M186" s="145" t="s">
        <v>1</v>
      </c>
      <c r="N186" s="146" t="s">
        <v>42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149</v>
      </c>
      <c r="AT186" s="149" t="s">
        <v>193</v>
      </c>
      <c r="AU186" s="149" t="s">
        <v>86</v>
      </c>
      <c r="AY186" s="17" t="s">
        <v>190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84</v>
      </c>
      <c r="BK186" s="150">
        <f>ROUND(I186*H186,2)</f>
        <v>0</v>
      </c>
      <c r="BL186" s="17" t="s">
        <v>149</v>
      </c>
      <c r="BM186" s="149" t="s">
        <v>3565</v>
      </c>
    </row>
    <row r="187" spans="2:65" s="1" customFormat="1" ht="24.15" customHeight="1">
      <c r="B187" s="32"/>
      <c r="C187" s="137" t="s">
        <v>442</v>
      </c>
      <c r="D187" s="137" t="s">
        <v>193</v>
      </c>
      <c r="E187" s="138" t="s">
        <v>3466</v>
      </c>
      <c r="F187" s="139" t="s">
        <v>3467</v>
      </c>
      <c r="G187" s="140" t="s">
        <v>391</v>
      </c>
      <c r="H187" s="141">
        <v>40</v>
      </c>
      <c r="I187" s="142"/>
      <c r="J187" s="143">
        <f>ROUND(I187*H187,2)</f>
        <v>0</v>
      </c>
      <c r="K187" s="144"/>
      <c r="L187" s="32"/>
      <c r="M187" s="145" t="s">
        <v>1</v>
      </c>
      <c r="N187" s="146" t="s">
        <v>42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149</v>
      </c>
      <c r="AT187" s="149" t="s">
        <v>193</v>
      </c>
      <c r="AU187" s="149" t="s">
        <v>86</v>
      </c>
      <c r="AY187" s="17" t="s">
        <v>190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84</v>
      </c>
      <c r="BK187" s="150">
        <f>ROUND(I187*H187,2)</f>
        <v>0</v>
      </c>
      <c r="BL187" s="17" t="s">
        <v>149</v>
      </c>
      <c r="BM187" s="149" t="s">
        <v>3566</v>
      </c>
    </row>
    <row r="188" spans="2:65" s="12" customFormat="1">
      <c r="B188" s="156"/>
      <c r="D188" s="157" t="s">
        <v>254</v>
      </c>
      <c r="E188" s="158" t="s">
        <v>1</v>
      </c>
      <c r="F188" s="159" t="s">
        <v>3567</v>
      </c>
      <c r="H188" s="160">
        <v>40</v>
      </c>
      <c r="I188" s="161"/>
      <c r="L188" s="156"/>
      <c r="M188" s="162"/>
      <c r="T188" s="163"/>
      <c r="AT188" s="158" t="s">
        <v>254</v>
      </c>
      <c r="AU188" s="158" t="s">
        <v>86</v>
      </c>
      <c r="AV188" s="12" t="s">
        <v>86</v>
      </c>
      <c r="AW188" s="12" t="s">
        <v>33</v>
      </c>
      <c r="AX188" s="12" t="s">
        <v>84</v>
      </c>
      <c r="AY188" s="158" t="s">
        <v>190</v>
      </c>
    </row>
    <row r="189" spans="2:65" s="1" customFormat="1" ht="24.15" customHeight="1">
      <c r="B189" s="32"/>
      <c r="C189" s="137" t="s">
        <v>448</v>
      </c>
      <c r="D189" s="137" t="s">
        <v>193</v>
      </c>
      <c r="E189" s="138" t="s">
        <v>3469</v>
      </c>
      <c r="F189" s="139" t="s">
        <v>3470</v>
      </c>
      <c r="G189" s="140" t="s">
        <v>391</v>
      </c>
      <c r="H189" s="141">
        <v>40</v>
      </c>
      <c r="I189" s="142"/>
      <c r="J189" s="143">
        <f>ROUND(I189*H189,2)</f>
        <v>0</v>
      </c>
      <c r="K189" s="144"/>
      <c r="L189" s="32"/>
      <c r="M189" s="145" t="s">
        <v>1</v>
      </c>
      <c r="N189" s="146" t="s">
        <v>42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149</v>
      </c>
      <c r="AT189" s="149" t="s">
        <v>193</v>
      </c>
      <c r="AU189" s="149" t="s">
        <v>86</v>
      </c>
      <c r="AY189" s="17" t="s">
        <v>190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84</v>
      </c>
      <c r="BK189" s="150">
        <f>ROUND(I189*H189,2)</f>
        <v>0</v>
      </c>
      <c r="BL189" s="17" t="s">
        <v>149</v>
      </c>
      <c r="BM189" s="149" t="s">
        <v>3568</v>
      </c>
    </row>
    <row r="190" spans="2:65" s="1" customFormat="1" ht="24.15" customHeight="1">
      <c r="B190" s="32"/>
      <c r="C190" s="137" t="s">
        <v>454</v>
      </c>
      <c r="D190" s="137" t="s">
        <v>193</v>
      </c>
      <c r="E190" s="138" t="s">
        <v>3472</v>
      </c>
      <c r="F190" s="139" t="s">
        <v>3473</v>
      </c>
      <c r="G190" s="140" t="s">
        <v>391</v>
      </c>
      <c r="H190" s="141">
        <v>40</v>
      </c>
      <c r="I190" s="142"/>
      <c r="J190" s="143">
        <f>ROUND(I190*H190,2)</f>
        <v>0</v>
      </c>
      <c r="K190" s="144"/>
      <c r="L190" s="32"/>
      <c r="M190" s="145" t="s">
        <v>1</v>
      </c>
      <c r="N190" s="146" t="s">
        <v>42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149</v>
      </c>
      <c r="AT190" s="149" t="s">
        <v>193</v>
      </c>
      <c r="AU190" s="149" t="s">
        <v>86</v>
      </c>
      <c r="AY190" s="17" t="s">
        <v>190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84</v>
      </c>
      <c r="BK190" s="150">
        <f>ROUND(I190*H190,2)</f>
        <v>0</v>
      </c>
      <c r="BL190" s="17" t="s">
        <v>149</v>
      </c>
      <c r="BM190" s="149" t="s">
        <v>3569</v>
      </c>
    </row>
    <row r="191" spans="2:65" s="1" customFormat="1" ht="24.15" customHeight="1">
      <c r="B191" s="32"/>
      <c r="C191" s="137" t="s">
        <v>463</v>
      </c>
      <c r="D191" s="137" t="s">
        <v>193</v>
      </c>
      <c r="E191" s="138" t="s">
        <v>3570</v>
      </c>
      <c r="F191" s="139" t="s">
        <v>3571</v>
      </c>
      <c r="G191" s="140" t="s">
        <v>391</v>
      </c>
      <c r="H191" s="141">
        <v>4</v>
      </c>
      <c r="I191" s="142"/>
      <c r="J191" s="143">
        <f>ROUND(I191*H191,2)</f>
        <v>0</v>
      </c>
      <c r="K191" s="144"/>
      <c r="L191" s="32"/>
      <c r="M191" s="145" t="s">
        <v>1</v>
      </c>
      <c r="N191" s="146" t="s">
        <v>42</v>
      </c>
      <c r="P191" s="147">
        <f>O191*H191</f>
        <v>0</v>
      </c>
      <c r="Q191" s="147">
        <v>0</v>
      </c>
      <c r="R191" s="147">
        <f>Q191*H191</f>
        <v>0</v>
      </c>
      <c r="S191" s="147">
        <v>0</v>
      </c>
      <c r="T191" s="148">
        <f>S191*H191</f>
        <v>0</v>
      </c>
      <c r="AR191" s="149" t="s">
        <v>149</v>
      </c>
      <c r="AT191" s="149" t="s">
        <v>193</v>
      </c>
      <c r="AU191" s="149" t="s">
        <v>86</v>
      </c>
      <c r="AY191" s="17" t="s">
        <v>190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84</v>
      </c>
      <c r="BK191" s="150">
        <f>ROUND(I191*H191,2)</f>
        <v>0</v>
      </c>
      <c r="BL191" s="17" t="s">
        <v>149</v>
      </c>
      <c r="BM191" s="149" t="s">
        <v>3572</v>
      </c>
    </row>
    <row r="192" spans="2:65" s="1" customFormat="1" ht="24.15" customHeight="1">
      <c r="B192" s="32"/>
      <c r="C192" s="137" t="s">
        <v>471</v>
      </c>
      <c r="D192" s="137" t="s">
        <v>193</v>
      </c>
      <c r="E192" s="138" t="s">
        <v>3573</v>
      </c>
      <c r="F192" s="139" t="s">
        <v>3574</v>
      </c>
      <c r="G192" s="140" t="s">
        <v>391</v>
      </c>
      <c r="H192" s="141">
        <v>10</v>
      </c>
      <c r="I192" s="142"/>
      <c r="J192" s="143">
        <f>ROUND(I192*H192,2)</f>
        <v>0</v>
      </c>
      <c r="K192" s="144"/>
      <c r="L192" s="32"/>
      <c r="M192" s="145" t="s">
        <v>1</v>
      </c>
      <c r="N192" s="146" t="s">
        <v>42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149</v>
      </c>
      <c r="AT192" s="149" t="s">
        <v>193</v>
      </c>
      <c r="AU192" s="149" t="s">
        <v>86</v>
      </c>
      <c r="AY192" s="17" t="s">
        <v>190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84</v>
      </c>
      <c r="BK192" s="150">
        <f>ROUND(I192*H192,2)</f>
        <v>0</v>
      </c>
      <c r="BL192" s="17" t="s">
        <v>149</v>
      </c>
      <c r="BM192" s="149" t="s">
        <v>3575</v>
      </c>
    </row>
    <row r="193" spans="2:65" s="12" customFormat="1">
      <c r="B193" s="156"/>
      <c r="D193" s="157" t="s">
        <v>254</v>
      </c>
      <c r="E193" s="158" t="s">
        <v>1</v>
      </c>
      <c r="F193" s="159" t="s">
        <v>3297</v>
      </c>
      <c r="H193" s="160">
        <v>10</v>
      </c>
      <c r="I193" s="161"/>
      <c r="L193" s="156"/>
      <c r="M193" s="162"/>
      <c r="T193" s="163"/>
      <c r="AT193" s="158" t="s">
        <v>254</v>
      </c>
      <c r="AU193" s="158" t="s">
        <v>86</v>
      </c>
      <c r="AV193" s="12" t="s">
        <v>86</v>
      </c>
      <c r="AW193" s="12" t="s">
        <v>33</v>
      </c>
      <c r="AX193" s="12" t="s">
        <v>84</v>
      </c>
      <c r="AY193" s="158" t="s">
        <v>190</v>
      </c>
    </row>
    <row r="194" spans="2:65" s="1" customFormat="1" ht="33" customHeight="1">
      <c r="B194" s="32"/>
      <c r="C194" s="137" t="s">
        <v>476</v>
      </c>
      <c r="D194" s="137" t="s">
        <v>193</v>
      </c>
      <c r="E194" s="138" t="s">
        <v>3576</v>
      </c>
      <c r="F194" s="139" t="s">
        <v>3577</v>
      </c>
      <c r="G194" s="140" t="s">
        <v>396</v>
      </c>
      <c r="H194" s="141">
        <v>10</v>
      </c>
      <c r="I194" s="142"/>
      <c r="J194" s="143">
        <f>ROUND(I194*H194,2)</f>
        <v>0</v>
      </c>
      <c r="K194" s="144"/>
      <c r="L194" s="32"/>
      <c r="M194" s="145" t="s">
        <v>1</v>
      </c>
      <c r="N194" s="146" t="s">
        <v>42</v>
      </c>
      <c r="P194" s="147">
        <f>O194*H194</f>
        <v>0</v>
      </c>
      <c r="Q194" s="147">
        <v>5.9999999999999995E-4</v>
      </c>
      <c r="R194" s="147">
        <f>Q194*H194</f>
        <v>5.9999999999999993E-3</v>
      </c>
      <c r="S194" s="147">
        <v>0</v>
      </c>
      <c r="T194" s="148">
        <f>S194*H194</f>
        <v>0</v>
      </c>
      <c r="AR194" s="149" t="s">
        <v>149</v>
      </c>
      <c r="AT194" s="149" t="s">
        <v>193</v>
      </c>
      <c r="AU194" s="149" t="s">
        <v>86</v>
      </c>
      <c r="AY194" s="17" t="s">
        <v>190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84</v>
      </c>
      <c r="BK194" s="150">
        <f>ROUND(I194*H194,2)</f>
        <v>0</v>
      </c>
      <c r="BL194" s="17" t="s">
        <v>149</v>
      </c>
      <c r="BM194" s="149" t="s">
        <v>3578</v>
      </c>
    </row>
    <row r="195" spans="2:65" s="12" customFormat="1">
      <c r="B195" s="156"/>
      <c r="D195" s="157" t="s">
        <v>254</v>
      </c>
      <c r="E195" s="158" t="s">
        <v>1</v>
      </c>
      <c r="F195" s="159" t="s">
        <v>3297</v>
      </c>
      <c r="H195" s="160">
        <v>10</v>
      </c>
      <c r="I195" s="161"/>
      <c r="L195" s="156"/>
      <c r="M195" s="162"/>
      <c r="T195" s="163"/>
      <c r="AT195" s="158" t="s">
        <v>254</v>
      </c>
      <c r="AU195" s="158" t="s">
        <v>86</v>
      </c>
      <c r="AV195" s="12" t="s">
        <v>86</v>
      </c>
      <c r="AW195" s="12" t="s">
        <v>33</v>
      </c>
      <c r="AX195" s="12" t="s">
        <v>84</v>
      </c>
      <c r="AY195" s="158" t="s">
        <v>190</v>
      </c>
    </row>
    <row r="196" spans="2:65" s="1" customFormat="1" ht="21.75" customHeight="1">
      <c r="B196" s="32"/>
      <c r="C196" s="137" t="s">
        <v>481</v>
      </c>
      <c r="D196" s="137" t="s">
        <v>193</v>
      </c>
      <c r="E196" s="138" t="s">
        <v>3328</v>
      </c>
      <c r="F196" s="139" t="s">
        <v>3329</v>
      </c>
      <c r="G196" s="140" t="s">
        <v>396</v>
      </c>
      <c r="H196" s="141">
        <v>10</v>
      </c>
      <c r="I196" s="142"/>
      <c r="J196" s="143">
        <f>ROUND(I196*H196,2)</f>
        <v>0</v>
      </c>
      <c r="K196" s="144"/>
      <c r="L196" s="32"/>
      <c r="M196" s="145" t="s">
        <v>1</v>
      </c>
      <c r="N196" s="146" t="s">
        <v>42</v>
      </c>
      <c r="P196" s="147">
        <f>O196*H196</f>
        <v>0</v>
      </c>
      <c r="Q196" s="147">
        <v>0</v>
      </c>
      <c r="R196" s="147">
        <f>Q196*H196</f>
        <v>0</v>
      </c>
      <c r="S196" s="147">
        <v>0</v>
      </c>
      <c r="T196" s="148">
        <f>S196*H196</f>
        <v>0</v>
      </c>
      <c r="AR196" s="149" t="s">
        <v>149</v>
      </c>
      <c r="AT196" s="149" t="s">
        <v>193</v>
      </c>
      <c r="AU196" s="149" t="s">
        <v>86</v>
      </c>
      <c r="AY196" s="17" t="s">
        <v>190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84</v>
      </c>
      <c r="BK196" s="150">
        <f>ROUND(I196*H196,2)</f>
        <v>0</v>
      </c>
      <c r="BL196" s="17" t="s">
        <v>149</v>
      </c>
      <c r="BM196" s="149" t="s">
        <v>3579</v>
      </c>
    </row>
    <row r="197" spans="2:65" s="12" customFormat="1">
      <c r="B197" s="156"/>
      <c r="D197" s="157" t="s">
        <v>254</v>
      </c>
      <c r="E197" s="158" t="s">
        <v>1</v>
      </c>
      <c r="F197" s="159" t="s">
        <v>3297</v>
      </c>
      <c r="H197" s="160">
        <v>10</v>
      </c>
      <c r="I197" s="161"/>
      <c r="L197" s="156"/>
      <c r="M197" s="162"/>
      <c r="T197" s="163"/>
      <c r="AT197" s="158" t="s">
        <v>254</v>
      </c>
      <c r="AU197" s="158" t="s">
        <v>86</v>
      </c>
      <c r="AV197" s="12" t="s">
        <v>86</v>
      </c>
      <c r="AW197" s="12" t="s">
        <v>33</v>
      </c>
      <c r="AX197" s="12" t="s">
        <v>84</v>
      </c>
      <c r="AY197" s="158" t="s">
        <v>190</v>
      </c>
    </row>
    <row r="198" spans="2:65" s="11" customFormat="1" ht="22.8" customHeight="1">
      <c r="B198" s="125"/>
      <c r="D198" s="126" t="s">
        <v>76</v>
      </c>
      <c r="E198" s="135" t="s">
        <v>3580</v>
      </c>
      <c r="F198" s="135" t="s">
        <v>3581</v>
      </c>
      <c r="I198" s="128"/>
      <c r="J198" s="136">
        <f>BK198</f>
        <v>0</v>
      </c>
      <c r="L198" s="125"/>
      <c r="M198" s="130"/>
      <c r="P198" s="131">
        <f>SUM(P199:P203)</f>
        <v>0</v>
      </c>
      <c r="R198" s="131">
        <f>SUM(R199:R203)</f>
        <v>0</v>
      </c>
      <c r="T198" s="132">
        <f>SUM(T199:T203)</f>
        <v>0</v>
      </c>
      <c r="AR198" s="126" t="s">
        <v>84</v>
      </c>
      <c r="AT198" s="133" t="s">
        <v>76</v>
      </c>
      <c r="AU198" s="133" t="s">
        <v>84</v>
      </c>
      <c r="AY198" s="126" t="s">
        <v>190</v>
      </c>
      <c r="BK198" s="134">
        <f>SUM(BK199:BK203)</f>
        <v>0</v>
      </c>
    </row>
    <row r="199" spans="2:65" s="1" customFormat="1" ht="16.5" customHeight="1">
      <c r="B199" s="32"/>
      <c r="C199" s="137" t="s">
        <v>485</v>
      </c>
      <c r="D199" s="137" t="s">
        <v>193</v>
      </c>
      <c r="E199" s="138" t="s">
        <v>3582</v>
      </c>
      <c r="F199" s="139" t="s">
        <v>3583</v>
      </c>
      <c r="G199" s="140" t="s">
        <v>296</v>
      </c>
      <c r="H199" s="141">
        <v>4</v>
      </c>
      <c r="I199" s="142"/>
      <c r="J199" s="143">
        <f>ROUND(I199*H199,2)</f>
        <v>0</v>
      </c>
      <c r="K199" s="144"/>
      <c r="L199" s="32"/>
      <c r="M199" s="145" t="s">
        <v>1</v>
      </c>
      <c r="N199" s="146" t="s">
        <v>42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149</v>
      </c>
      <c r="AT199" s="149" t="s">
        <v>193</v>
      </c>
      <c r="AU199" s="149" t="s">
        <v>86</v>
      </c>
      <c r="AY199" s="17" t="s">
        <v>190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84</v>
      </c>
      <c r="BK199" s="150">
        <f>ROUND(I199*H199,2)</f>
        <v>0</v>
      </c>
      <c r="BL199" s="17" t="s">
        <v>149</v>
      </c>
      <c r="BM199" s="149" t="s">
        <v>3584</v>
      </c>
    </row>
    <row r="200" spans="2:65" s="1" customFormat="1" ht="24.15" customHeight="1">
      <c r="B200" s="32"/>
      <c r="C200" s="137" t="s">
        <v>490</v>
      </c>
      <c r="D200" s="137" t="s">
        <v>193</v>
      </c>
      <c r="E200" s="138" t="s">
        <v>3585</v>
      </c>
      <c r="F200" s="139" t="s">
        <v>3586</v>
      </c>
      <c r="G200" s="140" t="s">
        <v>296</v>
      </c>
      <c r="H200" s="141">
        <v>56</v>
      </c>
      <c r="I200" s="142"/>
      <c r="J200" s="143">
        <f>ROUND(I200*H200,2)</f>
        <v>0</v>
      </c>
      <c r="K200" s="144"/>
      <c r="L200" s="32"/>
      <c r="M200" s="145" t="s">
        <v>1</v>
      </c>
      <c r="N200" s="146" t="s">
        <v>42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149</v>
      </c>
      <c r="AT200" s="149" t="s">
        <v>193</v>
      </c>
      <c r="AU200" s="149" t="s">
        <v>86</v>
      </c>
      <c r="AY200" s="17" t="s">
        <v>190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84</v>
      </c>
      <c r="BK200" s="150">
        <f>ROUND(I200*H200,2)</f>
        <v>0</v>
      </c>
      <c r="BL200" s="17" t="s">
        <v>149</v>
      </c>
      <c r="BM200" s="149" t="s">
        <v>3587</v>
      </c>
    </row>
    <row r="201" spans="2:65" s="12" customFormat="1">
      <c r="B201" s="156"/>
      <c r="D201" s="157" t="s">
        <v>254</v>
      </c>
      <c r="E201" s="158" t="s">
        <v>1</v>
      </c>
      <c r="F201" s="159" t="s">
        <v>3588</v>
      </c>
      <c r="H201" s="160">
        <v>56</v>
      </c>
      <c r="I201" s="161"/>
      <c r="L201" s="156"/>
      <c r="M201" s="162"/>
      <c r="T201" s="163"/>
      <c r="AT201" s="158" t="s">
        <v>254</v>
      </c>
      <c r="AU201" s="158" t="s">
        <v>86</v>
      </c>
      <c r="AV201" s="12" t="s">
        <v>86</v>
      </c>
      <c r="AW201" s="12" t="s">
        <v>33</v>
      </c>
      <c r="AX201" s="12" t="s">
        <v>84</v>
      </c>
      <c r="AY201" s="158" t="s">
        <v>190</v>
      </c>
    </row>
    <row r="202" spans="2:65" s="1" customFormat="1" ht="24.15" customHeight="1">
      <c r="B202" s="32"/>
      <c r="C202" s="137" t="s">
        <v>494</v>
      </c>
      <c r="D202" s="137" t="s">
        <v>193</v>
      </c>
      <c r="E202" s="138" t="s">
        <v>3589</v>
      </c>
      <c r="F202" s="139" t="s">
        <v>3590</v>
      </c>
      <c r="G202" s="140" t="s">
        <v>296</v>
      </c>
      <c r="H202" s="141">
        <v>4</v>
      </c>
      <c r="I202" s="142"/>
      <c r="J202" s="143">
        <f>ROUND(I202*H202,2)</f>
        <v>0</v>
      </c>
      <c r="K202" s="144"/>
      <c r="L202" s="32"/>
      <c r="M202" s="145" t="s">
        <v>1</v>
      </c>
      <c r="N202" s="146" t="s">
        <v>42</v>
      </c>
      <c r="P202" s="147">
        <f>O202*H202</f>
        <v>0</v>
      </c>
      <c r="Q202" s="147">
        <v>0</v>
      </c>
      <c r="R202" s="147">
        <f>Q202*H202</f>
        <v>0</v>
      </c>
      <c r="S202" s="147">
        <v>0</v>
      </c>
      <c r="T202" s="148">
        <f>S202*H202</f>
        <v>0</v>
      </c>
      <c r="AR202" s="149" t="s">
        <v>149</v>
      </c>
      <c r="AT202" s="149" t="s">
        <v>193</v>
      </c>
      <c r="AU202" s="149" t="s">
        <v>86</v>
      </c>
      <c r="AY202" s="17" t="s">
        <v>190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84</v>
      </c>
      <c r="BK202" s="150">
        <f>ROUND(I202*H202,2)</f>
        <v>0</v>
      </c>
      <c r="BL202" s="17" t="s">
        <v>149</v>
      </c>
      <c r="BM202" s="149" t="s">
        <v>3591</v>
      </c>
    </row>
    <row r="203" spans="2:65" s="1" customFormat="1" ht="33" customHeight="1">
      <c r="B203" s="32"/>
      <c r="C203" s="137" t="s">
        <v>499</v>
      </c>
      <c r="D203" s="137" t="s">
        <v>193</v>
      </c>
      <c r="E203" s="138" t="s">
        <v>3592</v>
      </c>
      <c r="F203" s="139" t="s">
        <v>3593</v>
      </c>
      <c r="G203" s="140" t="s">
        <v>296</v>
      </c>
      <c r="H203" s="141">
        <v>4</v>
      </c>
      <c r="I203" s="142"/>
      <c r="J203" s="143">
        <f>ROUND(I203*H203,2)</f>
        <v>0</v>
      </c>
      <c r="K203" s="144"/>
      <c r="L203" s="32"/>
      <c r="M203" s="145" t="s">
        <v>1</v>
      </c>
      <c r="N203" s="146" t="s">
        <v>42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149</v>
      </c>
      <c r="AT203" s="149" t="s">
        <v>193</v>
      </c>
      <c r="AU203" s="149" t="s">
        <v>86</v>
      </c>
      <c r="AY203" s="17" t="s">
        <v>190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84</v>
      </c>
      <c r="BK203" s="150">
        <f>ROUND(I203*H203,2)</f>
        <v>0</v>
      </c>
      <c r="BL203" s="17" t="s">
        <v>149</v>
      </c>
      <c r="BM203" s="149" t="s">
        <v>3594</v>
      </c>
    </row>
    <row r="204" spans="2:65" s="11" customFormat="1" ht="22.8" customHeight="1">
      <c r="B204" s="125"/>
      <c r="D204" s="126" t="s">
        <v>76</v>
      </c>
      <c r="E204" s="135" t="s">
        <v>515</v>
      </c>
      <c r="F204" s="135" t="s">
        <v>516</v>
      </c>
      <c r="I204" s="128"/>
      <c r="J204" s="136">
        <f>BK204</f>
        <v>0</v>
      </c>
      <c r="L204" s="125"/>
      <c r="M204" s="130"/>
      <c r="P204" s="131">
        <f>P205</f>
        <v>0</v>
      </c>
      <c r="R204" s="131">
        <f>R205</f>
        <v>0</v>
      </c>
      <c r="T204" s="132">
        <f>T205</f>
        <v>0</v>
      </c>
      <c r="AR204" s="126" t="s">
        <v>84</v>
      </c>
      <c r="AT204" s="133" t="s">
        <v>76</v>
      </c>
      <c r="AU204" s="133" t="s">
        <v>84</v>
      </c>
      <c r="AY204" s="126" t="s">
        <v>190</v>
      </c>
      <c r="BK204" s="134">
        <f>BK205</f>
        <v>0</v>
      </c>
    </row>
    <row r="205" spans="2:65" s="1" customFormat="1" ht="24.15" customHeight="1">
      <c r="B205" s="32"/>
      <c r="C205" s="137" t="s">
        <v>505</v>
      </c>
      <c r="D205" s="137" t="s">
        <v>193</v>
      </c>
      <c r="E205" s="138" t="s">
        <v>3475</v>
      </c>
      <c r="F205" s="139" t="s">
        <v>3476</v>
      </c>
      <c r="G205" s="140" t="s">
        <v>296</v>
      </c>
      <c r="H205" s="141">
        <v>8.5830000000000002</v>
      </c>
      <c r="I205" s="142"/>
      <c r="J205" s="143">
        <f>ROUND(I205*H205,2)</f>
        <v>0</v>
      </c>
      <c r="K205" s="144"/>
      <c r="L205" s="32"/>
      <c r="M205" s="145" t="s">
        <v>1</v>
      </c>
      <c r="N205" s="146" t="s">
        <v>42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149</v>
      </c>
      <c r="AT205" s="149" t="s">
        <v>193</v>
      </c>
      <c r="AU205" s="149" t="s">
        <v>86</v>
      </c>
      <c r="AY205" s="17" t="s">
        <v>190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84</v>
      </c>
      <c r="BK205" s="150">
        <f>ROUND(I205*H205,2)</f>
        <v>0</v>
      </c>
      <c r="BL205" s="17" t="s">
        <v>149</v>
      </c>
      <c r="BM205" s="149" t="s">
        <v>3595</v>
      </c>
    </row>
    <row r="206" spans="2:65" s="11" customFormat="1" ht="25.95" customHeight="1">
      <c r="B206" s="125"/>
      <c r="D206" s="126" t="s">
        <v>76</v>
      </c>
      <c r="E206" s="127" t="s">
        <v>521</v>
      </c>
      <c r="F206" s="127" t="s">
        <v>522</v>
      </c>
      <c r="I206" s="128"/>
      <c r="J206" s="129">
        <f>BK206</f>
        <v>0</v>
      </c>
      <c r="L206" s="125"/>
      <c r="M206" s="130"/>
      <c r="P206" s="131">
        <f>P207</f>
        <v>0</v>
      </c>
      <c r="R206" s="131">
        <f>R207</f>
        <v>1.7000000000000001E-4</v>
      </c>
      <c r="T206" s="132">
        <f>T207</f>
        <v>0</v>
      </c>
      <c r="AR206" s="126" t="s">
        <v>86</v>
      </c>
      <c r="AT206" s="133" t="s">
        <v>76</v>
      </c>
      <c r="AU206" s="133" t="s">
        <v>77</v>
      </c>
      <c r="AY206" s="126" t="s">
        <v>190</v>
      </c>
      <c r="BK206" s="134">
        <f>BK207</f>
        <v>0</v>
      </c>
    </row>
    <row r="207" spans="2:65" s="11" customFormat="1" ht="22.8" customHeight="1">
      <c r="B207" s="125"/>
      <c r="D207" s="126" t="s">
        <v>76</v>
      </c>
      <c r="E207" s="135" t="s">
        <v>523</v>
      </c>
      <c r="F207" s="135" t="s">
        <v>524</v>
      </c>
      <c r="I207" s="128"/>
      <c r="J207" s="136">
        <f>BK207</f>
        <v>0</v>
      </c>
      <c r="L207" s="125"/>
      <c r="M207" s="130"/>
      <c r="P207" s="131">
        <f>SUM(P208:P209)</f>
        <v>0</v>
      </c>
      <c r="R207" s="131">
        <f>SUM(R208:R209)</f>
        <v>1.7000000000000001E-4</v>
      </c>
      <c r="T207" s="132">
        <f>SUM(T208:T209)</f>
        <v>0</v>
      </c>
      <c r="AR207" s="126" t="s">
        <v>86</v>
      </c>
      <c r="AT207" s="133" t="s">
        <v>76</v>
      </c>
      <c r="AU207" s="133" t="s">
        <v>84</v>
      </c>
      <c r="AY207" s="126" t="s">
        <v>190</v>
      </c>
      <c r="BK207" s="134">
        <f>SUM(BK208:BK209)</f>
        <v>0</v>
      </c>
    </row>
    <row r="208" spans="2:65" s="1" customFormat="1" ht="24.15" customHeight="1">
      <c r="B208" s="32"/>
      <c r="C208" s="137" t="s">
        <v>510</v>
      </c>
      <c r="D208" s="137" t="s">
        <v>193</v>
      </c>
      <c r="E208" s="138" t="s">
        <v>3478</v>
      </c>
      <c r="F208" s="139" t="s">
        <v>3479</v>
      </c>
      <c r="G208" s="140" t="s">
        <v>391</v>
      </c>
      <c r="H208" s="141">
        <v>1</v>
      </c>
      <c r="I208" s="142"/>
      <c r="J208" s="143">
        <f>ROUND(I208*H208,2)</f>
        <v>0</v>
      </c>
      <c r="K208" s="144"/>
      <c r="L208" s="32"/>
      <c r="M208" s="145" t="s">
        <v>1</v>
      </c>
      <c r="N208" s="146" t="s">
        <v>42</v>
      </c>
      <c r="P208" s="147">
        <f>O208*H208</f>
        <v>0</v>
      </c>
      <c r="Q208" s="147">
        <v>1.7000000000000001E-4</v>
      </c>
      <c r="R208" s="147">
        <f>Q208*H208</f>
        <v>1.7000000000000001E-4</v>
      </c>
      <c r="S208" s="147">
        <v>0</v>
      </c>
      <c r="T208" s="148">
        <f>S208*H208</f>
        <v>0</v>
      </c>
      <c r="AR208" s="149" t="s">
        <v>311</v>
      </c>
      <c r="AT208" s="149" t="s">
        <v>193</v>
      </c>
      <c r="AU208" s="149" t="s">
        <v>86</v>
      </c>
      <c r="AY208" s="17" t="s">
        <v>190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84</v>
      </c>
      <c r="BK208" s="150">
        <f>ROUND(I208*H208,2)</f>
        <v>0</v>
      </c>
      <c r="BL208" s="17" t="s">
        <v>311</v>
      </c>
      <c r="BM208" s="149" t="s">
        <v>3596</v>
      </c>
    </row>
    <row r="209" spans="2:65" s="1" customFormat="1" ht="24.15" customHeight="1">
      <c r="B209" s="32"/>
      <c r="C209" s="137" t="s">
        <v>517</v>
      </c>
      <c r="D209" s="137" t="s">
        <v>193</v>
      </c>
      <c r="E209" s="138" t="s">
        <v>3088</v>
      </c>
      <c r="F209" s="139" t="s">
        <v>3089</v>
      </c>
      <c r="G209" s="140" t="s">
        <v>296</v>
      </c>
      <c r="H209" s="141">
        <f>R208</f>
        <v>1.7000000000000001E-4</v>
      </c>
      <c r="I209" s="142"/>
      <c r="J209" s="143">
        <f>ROUND(I209*H209,2)</f>
        <v>0</v>
      </c>
      <c r="K209" s="144"/>
      <c r="L209" s="32"/>
      <c r="M209" s="151" t="s">
        <v>1</v>
      </c>
      <c r="N209" s="152" t="s">
        <v>42</v>
      </c>
      <c r="O209" s="153"/>
      <c r="P209" s="154">
        <f>O209*H209</f>
        <v>0</v>
      </c>
      <c r="Q209" s="154">
        <v>0</v>
      </c>
      <c r="R209" s="154">
        <f>Q209*H209</f>
        <v>0</v>
      </c>
      <c r="S209" s="154">
        <v>0</v>
      </c>
      <c r="T209" s="155">
        <f>S209*H209</f>
        <v>0</v>
      </c>
      <c r="AR209" s="149" t="s">
        <v>311</v>
      </c>
      <c r="AT209" s="149" t="s">
        <v>193</v>
      </c>
      <c r="AU209" s="149" t="s">
        <v>86</v>
      </c>
      <c r="AY209" s="17" t="s">
        <v>190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84</v>
      </c>
      <c r="BK209" s="150">
        <f>ROUND(I209*H209,2)</f>
        <v>0</v>
      </c>
      <c r="BL209" s="17" t="s">
        <v>311</v>
      </c>
      <c r="BM209" s="149" t="s">
        <v>3597</v>
      </c>
    </row>
    <row r="210" spans="2:65" s="1" customFormat="1" ht="6.9" customHeight="1">
      <c r="B210" s="44"/>
      <c r="C210" s="45"/>
      <c r="D210" s="45"/>
      <c r="E210" s="45"/>
      <c r="F210" s="45"/>
      <c r="G210" s="45"/>
      <c r="H210" s="45"/>
      <c r="I210" s="45"/>
      <c r="J210" s="45"/>
      <c r="K210" s="45"/>
      <c r="L210" s="32"/>
    </row>
  </sheetData>
  <sheetProtection algorithmName="SHA-512" hashValue="KJriUiGUhOJTpQEAOt/FkT13RyVxPKnmv8lrAN30POTlOUclMjVBmtQWP+j/Gbk2MMSiq8GW2wn3HCKa8Cv5cw==" saltValue="DSjn3CSC9bRUcjU8n2/DIQ==" spinCount="100000" sheet="1" objects="1" scenarios="1"/>
  <autoFilter ref="C129:K209" xr:uid="{00000000-0009-0000-0000-000011000000}"/>
  <mergeCells count="12">
    <mergeCell ref="E122:H122"/>
    <mergeCell ref="L2:V2"/>
    <mergeCell ref="E85:H85"/>
    <mergeCell ref="E87:H87"/>
    <mergeCell ref="E89:H89"/>
    <mergeCell ref="E118:H118"/>
    <mergeCell ref="E120:H120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158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154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3598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3599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ROUND(J125,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ROUND((SUM(BE125:BE157)),  2)</f>
        <v>0</v>
      </c>
      <c r="I35" s="96">
        <v>0.21</v>
      </c>
      <c r="J35" s="86">
        <f>ROUND(((SUM(BE125:BE157))*I35),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ROUND((SUM(BF125:BF157)),  2)</f>
        <v>0</v>
      </c>
      <c r="I36" s="96">
        <v>0.15</v>
      </c>
      <c r="J36" s="86">
        <f>ROUND(((SUM(BF125:BF157))*I36),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ROUND((SUM(BG125:BG157)),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ROUND((SUM(BH125:BH157)),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ROUND((SUM(BI125:BI157)),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3598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4a - Vodovod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J125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J126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J127</f>
        <v>0</v>
      </c>
      <c r="L100" s="112"/>
    </row>
    <row r="101" spans="2:47" s="9" customFormat="1" ht="19.95" customHeight="1">
      <c r="B101" s="112"/>
      <c r="D101" s="113" t="s">
        <v>238</v>
      </c>
      <c r="E101" s="114"/>
      <c r="F101" s="114"/>
      <c r="G101" s="114"/>
      <c r="H101" s="114"/>
      <c r="I101" s="114"/>
      <c r="J101" s="115">
        <f>J147</f>
        <v>0</v>
      </c>
      <c r="L101" s="112"/>
    </row>
    <row r="102" spans="2:47" s="9" customFormat="1" ht="19.95" customHeight="1">
      <c r="B102" s="112"/>
      <c r="D102" s="113" t="s">
        <v>240</v>
      </c>
      <c r="E102" s="114"/>
      <c r="F102" s="114"/>
      <c r="G102" s="114"/>
      <c r="H102" s="114"/>
      <c r="I102" s="114"/>
      <c r="J102" s="115">
        <f>J150</f>
        <v>0</v>
      </c>
      <c r="L102" s="112"/>
    </row>
    <row r="103" spans="2:47" s="9" customFormat="1" ht="19.95" customHeight="1">
      <c r="B103" s="112"/>
      <c r="D103" s="113" t="s">
        <v>241</v>
      </c>
      <c r="E103" s="114"/>
      <c r="F103" s="114"/>
      <c r="G103" s="114"/>
      <c r="H103" s="114"/>
      <c r="I103" s="114"/>
      <c r="J103" s="115">
        <f>J156</f>
        <v>0</v>
      </c>
      <c r="L103" s="112"/>
    </row>
    <row r="104" spans="2:47" s="1" customFormat="1" ht="21.75" customHeight="1">
      <c r="B104" s="32"/>
      <c r="L104" s="32"/>
    </row>
    <row r="105" spans="2:47" s="1" customFormat="1" ht="6.9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6.9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4.9" customHeight="1">
      <c r="B110" s="32"/>
      <c r="C110" s="21" t="s">
        <v>176</v>
      </c>
      <c r="L110" s="32"/>
    </row>
    <row r="111" spans="2:47" s="1" customFormat="1" ht="6.9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5" s="1" customFormat="1" ht="26.25" customHeight="1">
      <c r="B113" s="32"/>
      <c r="E113" s="243" t="str">
        <f>E7</f>
        <v>Novostavba mateřské školy v dřevěné nosné konstrukci k.ú. Dřínov, parc.č.82/1 a 82/2</v>
      </c>
      <c r="F113" s="244"/>
      <c r="G113" s="244"/>
      <c r="H113" s="244"/>
      <c r="L113" s="32"/>
    </row>
    <row r="114" spans="2:65" ht="12" customHeight="1">
      <c r="B114" s="20"/>
      <c r="C114" s="27" t="s">
        <v>165</v>
      </c>
      <c r="L114" s="20"/>
    </row>
    <row r="115" spans="2:65" s="1" customFormat="1" ht="16.5" customHeight="1">
      <c r="B115" s="32"/>
      <c r="E115" s="243" t="s">
        <v>3598</v>
      </c>
      <c r="F115" s="242"/>
      <c r="G115" s="242"/>
      <c r="H115" s="242"/>
      <c r="L115" s="32"/>
    </row>
    <row r="116" spans="2:65" s="1" customFormat="1" ht="12" customHeight="1">
      <c r="B116" s="32"/>
      <c r="C116" s="27" t="s">
        <v>232</v>
      </c>
      <c r="L116" s="32"/>
    </row>
    <row r="117" spans="2:65" s="1" customFormat="1" ht="16.5" customHeight="1">
      <c r="B117" s="32"/>
      <c r="E117" s="238" t="str">
        <f>E11</f>
        <v>4a - Vodovod</v>
      </c>
      <c r="F117" s="242"/>
      <c r="G117" s="242"/>
      <c r="H117" s="242"/>
      <c r="L117" s="32"/>
    </row>
    <row r="118" spans="2:65" s="1" customFormat="1" ht="6.9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F14</f>
        <v>obec Dřínov, okres Mělník</v>
      </c>
      <c r="I119" s="27" t="s">
        <v>22</v>
      </c>
      <c r="J119" s="52" t="str">
        <f>IF(J14="","",J14)</f>
        <v>31. 1. 2020</v>
      </c>
      <c r="L119" s="32"/>
    </row>
    <row r="120" spans="2:65" s="1" customFormat="1" ht="6.9" customHeight="1">
      <c r="B120" s="32"/>
      <c r="L120" s="32"/>
    </row>
    <row r="121" spans="2:65" s="1" customFormat="1" ht="40.049999999999997" customHeight="1">
      <c r="B121" s="32"/>
      <c r="C121" s="27" t="s">
        <v>24</v>
      </c>
      <c r="F121" s="25" t="str">
        <f>E17</f>
        <v>Obec Dřínov, Dřínov čp.38, 277 45 Úžice</v>
      </c>
      <c r="I121" s="27" t="s">
        <v>31</v>
      </c>
      <c r="J121" s="30" t="str">
        <f>E23</f>
        <v>PilsProjekt,s.r.o., Částkova 74,326 00 Plzeň</v>
      </c>
      <c r="L121" s="32"/>
    </row>
    <row r="122" spans="2:65" s="1" customFormat="1" ht="15.15" customHeight="1">
      <c r="B122" s="32"/>
      <c r="C122" s="27" t="s">
        <v>29</v>
      </c>
      <c r="F122" s="25" t="str">
        <f>IF(E20="","",E20)</f>
        <v>Vyplň údaj</v>
      </c>
      <c r="I122" s="27" t="s">
        <v>34</v>
      </c>
      <c r="J122" s="30" t="str">
        <f>E26</f>
        <v>Preclíková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177</v>
      </c>
      <c r="D124" s="118" t="s">
        <v>62</v>
      </c>
      <c r="E124" s="118" t="s">
        <v>58</v>
      </c>
      <c r="F124" s="118" t="s">
        <v>59</v>
      </c>
      <c r="G124" s="118" t="s">
        <v>178</v>
      </c>
      <c r="H124" s="118" t="s">
        <v>179</v>
      </c>
      <c r="I124" s="118" t="s">
        <v>180</v>
      </c>
      <c r="J124" s="119" t="s">
        <v>169</v>
      </c>
      <c r="K124" s="120" t="s">
        <v>181</v>
      </c>
      <c r="L124" s="116"/>
      <c r="M124" s="59" t="s">
        <v>1</v>
      </c>
      <c r="N124" s="60" t="s">
        <v>41</v>
      </c>
      <c r="O124" s="60" t="s">
        <v>182</v>
      </c>
      <c r="P124" s="60" t="s">
        <v>183</v>
      </c>
      <c r="Q124" s="60" t="s">
        <v>184</v>
      </c>
      <c r="R124" s="60" t="s">
        <v>185</v>
      </c>
      <c r="S124" s="60" t="s">
        <v>186</v>
      </c>
      <c r="T124" s="61" t="s">
        <v>187</v>
      </c>
    </row>
    <row r="125" spans="2:65" s="1" customFormat="1" ht="22.8" customHeight="1">
      <c r="B125" s="32"/>
      <c r="C125" s="64" t="s">
        <v>188</v>
      </c>
      <c r="J125" s="121">
        <f>BK125</f>
        <v>0</v>
      </c>
      <c r="L125" s="32"/>
      <c r="M125" s="62"/>
      <c r="N125" s="53"/>
      <c r="O125" s="53"/>
      <c r="P125" s="122">
        <f>P126</f>
        <v>0</v>
      </c>
      <c r="Q125" s="53"/>
      <c r="R125" s="122">
        <f>R126</f>
        <v>13.706641899999999</v>
      </c>
      <c r="S125" s="53"/>
      <c r="T125" s="123">
        <f>T126</f>
        <v>0</v>
      </c>
      <c r="AT125" s="17" t="s">
        <v>76</v>
      </c>
      <c r="AU125" s="17" t="s">
        <v>171</v>
      </c>
      <c r="BK125" s="124">
        <f>BK126</f>
        <v>0</v>
      </c>
    </row>
    <row r="126" spans="2:65" s="11" customFormat="1" ht="25.95" customHeight="1">
      <c r="B126" s="125"/>
      <c r="D126" s="126" t="s">
        <v>76</v>
      </c>
      <c r="E126" s="127" t="s">
        <v>247</v>
      </c>
      <c r="F126" s="127" t="s">
        <v>248</v>
      </c>
      <c r="I126" s="128"/>
      <c r="J126" s="129">
        <f>BK126</f>
        <v>0</v>
      </c>
      <c r="L126" s="125"/>
      <c r="M126" s="130"/>
      <c r="P126" s="131">
        <f>P127+P147+P150+P156</f>
        <v>0</v>
      </c>
      <c r="R126" s="131">
        <f>R127+R147+R150+R156</f>
        <v>13.706641899999999</v>
      </c>
      <c r="T126" s="132">
        <f>T127+T147+T150+T156</f>
        <v>0</v>
      </c>
      <c r="AR126" s="126" t="s">
        <v>84</v>
      </c>
      <c r="AT126" s="133" t="s">
        <v>76</v>
      </c>
      <c r="AU126" s="133" t="s">
        <v>77</v>
      </c>
      <c r="AY126" s="126" t="s">
        <v>190</v>
      </c>
      <c r="BK126" s="134">
        <f>BK127+BK147+BK150+BK156</f>
        <v>0</v>
      </c>
    </row>
    <row r="127" spans="2:65" s="11" customFormat="1" ht="22.8" customHeight="1">
      <c r="B127" s="125"/>
      <c r="D127" s="126" t="s">
        <v>76</v>
      </c>
      <c r="E127" s="135" t="s">
        <v>84</v>
      </c>
      <c r="F127" s="135" t="s">
        <v>249</v>
      </c>
      <c r="I127" s="128"/>
      <c r="J127" s="136">
        <f>BK127</f>
        <v>0</v>
      </c>
      <c r="L127" s="125"/>
      <c r="M127" s="130"/>
      <c r="P127" s="131">
        <f>SUM(P128:P146)</f>
        <v>0</v>
      </c>
      <c r="R127" s="131">
        <f>SUM(R128:R146)</f>
        <v>13.68</v>
      </c>
      <c r="T127" s="132">
        <f>SUM(T128:T146)</f>
        <v>0</v>
      </c>
      <c r="AR127" s="126" t="s">
        <v>84</v>
      </c>
      <c r="AT127" s="133" t="s">
        <v>76</v>
      </c>
      <c r="AU127" s="133" t="s">
        <v>84</v>
      </c>
      <c r="AY127" s="126" t="s">
        <v>190</v>
      </c>
      <c r="BK127" s="134">
        <f>SUM(BK128:BK146)</f>
        <v>0</v>
      </c>
    </row>
    <row r="128" spans="2:65" s="1" customFormat="1" ht="33" customHeight="1">
      <c r="B128" s="32"/>
      <c r="C128" s="137" t="s">
        <v>84</v>
      </c>
      <c r="D128" s="137" t="s">
        <v>193</v>
      </c>
      <c r="E128" s="138" t="s">
        <v>3213</v>
      </c>
      <c r="F128" s="139" t="s">
        <v>3214</v>
      </c>
      <c r="G128" s="140" t="s">
        <v>258</v>
      </c>
      <c r="H128" s="141">
        <v>29.64</v>
      </c>
      <c r="I128" s="142"/>
      <c r="J128" s="143">
        <f>ROUND(I128*H128,2)</f>
        <v>0</v>
      </c>
      <c r="K128" s="144"/>
      <c r="L128" s="32"/>
      <c r="M128" s="145" t="s">
        <v>1</v>
      </c>
      <c r="N128" s="146" t="s">
        <v>42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149</v>
      </c>
      <c r="AT128" s="149" t="s">
        <v>193</v>
      </c>
      <c r="AU128" s="149" t="s">
        <v>86</v>
      </c>
      <c r="AY128" s="17" t="s">
        <v>190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84</v>
      </c>
      <c r="BK128" s="150">
        <f>ROUND(I128*H128,2)</f>
        <v>0</v>
      </c>
      <c r="BL128" s="17" t="s">
        <v>149</v>
      </c>
      <c r="BM128" s="149" t="s">
        <v>3600</v>
      </c>
    </row>
    <row r="129" spans="2:65" s="12" customFormat="1">
      <c r="B129" s="156"/>
      <c r="D129" s="157" t="s">
        <v>254</v>
      </c>
      <c r="E129" s="158" t="s">
        <v>1</v>
      </c>
      <c r="F129" s="159" t="s">
        <v>3601</v>
      </c>
      <c r="H129" s="160">
        <v>29.64</v>
      </c>
      <c r="I129" s="161"/>
      <c r="L129" s="156"/>
      <c r="M129" s="162"/>
      <c r="T129" s="163"/>
      <c r="AT129" s="158" t="s">
        <v>254</v>
      </c>
      <c r="AU129" s="158" t="s">
        <v>86</v>
      </c>
      <c r="AV129" s="12" t="s">
        <v>86</v>
      </c>
      <c r="AW129" s="12" t="s">
        <v>33</v>
      </c>
      <c r="AX129" s="12" t="s">
        <v>84</v>
      </c>
      <c r="AY129" s="158" t="s">
        <v>190</v>
      </c>
    </row>
    <row r="130" spans="2:65" s="1" customFormat="1" ht="24.15" customHeight="1">
      <c r="B130" s="32"/>
      <c r="C130" s="137" t="s">
        <v>86</v>
      </c>
      <c r="D130" s="137" t="s">
        <v>193</v>
      </c>
      <c r="E130" s="138" t="s">
        <v>3352</v>
      </c>
      <c r="F130" s="139" t="s">
        <v>3353</v>
      </c>
      <c r="G130" s="140" t="s">
        <v>258</v>
      </c>
      <c r="H130" s="141">
        <v>4</v>
      </c>
      <c r="I130" s="142"/>
      <c r="J130" s="143">
        <f>ROUND(I130*H130,2)</f>
        <v>0</v>
      </c>
      <c r="K130" s="144"/>
      <c r="L130" s="32"/>
      <c r="M130" s="145" t="s">
        <v>1</v>
      </c>
      <c r="N130" s="146" t="s">
        <v>42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149</v>
      </c>
      <c r="AT130" s="149" t="s">
        <v>193</v>
      </c>
      <c r="AU130" s="149" t="s">
        <v>86</v>
      </c>
      <c r="AY130" s="17" t="s">
        <v>190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84</v>
      </c>
      <c r="BK130" s="150">
        <f>ROUND(I130*H130,2)</f>
        <v>0</v>
      </c>
      <c r="BL130" s="17" t="s">
        <v>149</v>
      </c>
      <c r="BM130" s="149" t="s">
        <v>3602</v>
      </c>
    </row>
    <row r="131" spans="2:65" s="12" customFormat="1">
      <c r="B131" s="156"/>
      <c r="D131" s="157" t="s">
        <v>254</v>
      </c>
      <c r="E131" s="158" t="s">
        <v>1</v>
      </c>
      <c r="F131" s="159" t="s">
        <v>3603</v>
      </c>
      <c r="H131" s="160">
        <v>4</v>
      </c>
      <c r="I131" s="161"/>
      <c r="L131" s="156"/>
      <c r="M131" s="162"/>
      <c r="T131" s="163"/>
      <c r="AT131" s="158" t="s">
        <v>254</v>
      </c>
      <c r="AU131" s="158" t="s">
        <v>86</v>
      </c>
      <c r="AV131" s="12" t="s">
        <v>86</v>
      </c>
      <c r="AW131" s="12" t="s">
        <v>33</v>
      </c>
      <c r="AX131" s="12" t="s">
        <v>84</v>
      </c>
      <c r="AY131" s="158" t="s">
        <v>190</v>
      </c>
    </row>
    <row r="132" spans="2:65" s="1" customFormat="1" ht="33" customHeight="1">
      <c r="B132" s="32"/>
      <c r="C132" s="137" t="s">
        <v>104</v>
      </c>
      <c r="D132" s="137" t="s">
        <v>193</v>
      </c>
      <c r="E132" s="138" t="s">
        <v>280</v>
      </c>
      <c r="F132" s="139" t="s">
        <v>281</v>
      </c>
      <c r="G132" s="140" t="s">
        <v>258</v>
      </c>
      <c r="H132" s="141">
        <v>9.1199999999999992</v>
      </c>
      <c r="I132" s="142"/>
      <c r="J132" s="143">
        <f>ROUND(I132*H132,2)</f>
        <v>0</v>
      </c>
      <c r="K132" s="144"/>
      <c r="L132" s="32"/>
      <c r="M132" s="145" t="s">
        <v>1</v>
      </c>
      <c r="N132" s="146" t="s">
        <v>42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149</v>
      </c>
      <c r="AT132" s="149" t="s">
        <v>193</v>
      </c>
      <c r="AU132" s="149" t="s">
        <v>86</v>
      </c>
      <c r="AY132" s="17" t="s">
        <v>190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84</v>
      </c>
      <c r="BK132" s="150">
        <f>ROUND(I132*H132,2)</f>
        <v>0</v>
      </c>
      <c r="BL132" s="17" t="s">
        <v>149</v>
      </c>
      <c r="BM132" s="149" t="s">
        <v>3604</v>
      </c>
    </row>
    <row r="133" spans="2:65" s="1" customFormat="1" ht="37.799999999999997" customHeight="1">
      <c r="B133" s="32"/>
      <c r="C133" s="137" t="s">
        <v>149</v>
      </c>
      <c r="D133" s="137" t="s">
        <v>193</v>
      </c>
      <c r="E133" s="138" t="s">
        <v>287</v>
      </c>
      <c r="F133" s="139" t="s">
        <v>288</v>
      </c>
      <c r="G133" s="140" t="s">
        <v>258</v>
      </c>
      <c r="H133" s="141">
        <v>45.6</v>
      </c>
      <c r="I133" s="142"/>
      <c r="J133" s="143">
        <f>ROUND(I133*H133,2)</f>
        <v>0</v>
      </c>
      <c r="K133" s="144"/>
      <c r="L133" s="32"/>
      <c r="M133" s="145" t="s">
        <v>1</v>
      </c>
      <c r="N133" s="146" t="s">
        <v>42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149</v>
      </c>
      <c r="AT133" s="149" t="s">
        <v>193</v>
      </c>
      <c r="AU133" s="149" t="s">
        <v>86</v>
      </c>
      <c r="AY133" s="17" t="s">
        <v>190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84</v>
      </c>
      <c r="BK133" s="150">
        <f>ROUND(I133*H133,2)</f>
        <v>0</v>
      </c>
      <c r="BL133" s="17" t="s">
        <v>149</v>
      </c>
      <c r="BM133" s="149" t="s">
        <v>3605</v>
      </c>
    </row>
    <row r="134" spans="2:65" s="12" customFormat="1">
      <c r="B134" s="156"/>
      <c r="D134" s="157" t="s">
        <v>254</v>
      </c>
      <c r="E134" s="158" t="s">
        <v>1</v>
      </c>
      <c r="F134" s="159" t="s">
        <v>3606</v>
      </c>
      <c r="H134" s="160">
        <v>45.6</v>
      </c>
      <c r="I134" s="161"/>
      <c r="L134" s="156"/>
      <c r="M134" s="162"/>
      <c r="T134" s="163"/>
      <c r="AT134" s="158" t="s">
        <v>254</v>
      </c>
      <c r="AU134" s="158" t="s">
        <v>86</v>
      </c>
      <c r="AV134" s="12" t="s">
        <v>86</v>
      </c>
      <c r="AW134" s="12" t="s">
        <v>33</v>
      </c>
      <c r="AX134" s="12" t="s">
        <v>84</v>
      </c>
      <c r="AY134" s="158" t="s">
        <v>190</v>
      </c>
    </row>
    <row r="135" spans="2:65" s="1" customFormat="1" ht="24.15" customHeight="1">
      <c r="B135" s="32"/>
      <c r="C135" s="137" t="s">
        <v>161</v>
      </c>
      <c r="D135" s="137" t="s">
        <v>193</v>
      </c>
      <c r="E135" s="138" t="s">
        <v>3372</v>
      </c>
      <c r="F135" s="139" t="s">
        <v>3373</v>
      </c>
      <c r="G135" s="140" t="s">
        <v>258</v>
      </c>
      <c r="H135" s="141">
        <v>9.1199999999999992</v>
      </c>
      <c r="I135" s="142"/>
      <c r="J135" s="143">
        <f>ROUND(I135*H135,2)</f>
        <v>0</v>
      </c>
      <c r="K135" s="144"/>
      <c r="L135" s="32"/>
      <c r="M135" s="145" t="s">
        <v>1</v>
      </c>
      <c r="N135" s="146" t="s">
        <v>42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149</v>
      </c>
      <c r="AT135" s="149" t="s">
        <v>193</v>
      </c>
      <c r="AU135" s="149" t="s">
        <v>86</v>
      </c>
      <c r="AY135" s="17" t="s">
        <v>190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84</v>
      </c>
      <c r="BK135" s="150">
        <f>ROUND(I135*H135,2)</f>
        <v>0</v>
      </c>
      <c r="BL135" s="17" t="s">
        <v>149</v>
      </c>
      <c r="BM135" s="149" t="s">
        <v>3607</v>
      </c>
    </row>
    <row r="136" spans="2:65" s="12" customFormat="1">
      <c r="B136" s="156"/>
      <c r="D136" s="157" t="s">
        <v>254</v>
      </c>
      <c r="E136" s="158" t="s">
        <v>1</v>
      </c>
      <c r="F136" s="159" t="s">
        <v>3608</v>
      </c>
      <c r="H136" s="160">
        <v>9.1199999999999992</v>
      </c>
      <c r="I136" s="161"/>
      <c r="L136" s="156"/>
      <c r="M136" s="162"/>
      <c r="T136" s="163"/>
      <c r="AT136" s="158" t="s">
        <v>254</v>
      </c>
      <c r="AU136" s="158" t="s">
        <v>86</v>
      </c>
      <c r="AV136" s="12" t="s">
        <v>86</v>
      </c>
      <c r="AW136" s="12" t="s">
        <v>33</v>
      </c>
      <c r="AX136" s="12" t="s">
        <v>84</v>
      </c>
      <c r="AY136" s="158" t="s">
        <v>190</v>
      </c>
    </row>
    <row r="137" spans="2:65" s="1" customFormat="1" ht="24.15" customHeight="1">
      <c r="B137" s="32"/>
      <c r="C137" s="137" t="s">
        <v>199</v>
      </c>
      <c r="D137" s="137" t="s">
        <v>193</v>
      </c>
      <c r="E137" s="138" t="s">
        <v>2990</v>
      </c>
      <c r="F137" s="139" t="s">
        <v>2991</v>
      </c>
      <c r="G137" s="140" t="s">
        <v>296</v>
      </c>
      <c r="H137" s="141">
        <v>16.690000000000001</v>
      </c>
      <c r="I137" s="142"/>
      <c r="J137" s="143">
        <f>ROUND(I137*H137,2)</f>
        <v>0</v>
      </c>
      <c r="K137" s="144"/>
      <c r="L137" s="32"/>
      <c r="M137" s="145" t="s">
        <v>1</v>
      </c>
      <c r="N137" s="146" t="s">
        <v>42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149</v>
      </c>
      <c r="AT137" s="149" t="s">
        <v>193</v>
      </c>
      <c r="AU137" s="149" t="s">
        <v>86</v>
      </c>
      <c r="AY137" s="17" t="s">
        <v>190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84</v>
      </c>
      <c r="BK137" s="150">
        <f>ROUND(I137*H137,2)</f>
        <v>0</v>
      </c>
      <c r="BL137" s="17" t="s">
        <v>149</v>
      </c>
      <c r="BM137" s="149" t="s">
        <v>3609</v>
      </c>
    </row>
    <row r="138" spans="2:65" s="12" customFormat="1">
      <c r="B138" s="156"/>
      <c r="D138" s="157" t="s">
        <v>254</v>
      </c>
      <c r="E138" s="158" t="s">
        <v>1</v>
      </c>
      <c r="F138" s="159" t="s">
        <v>3610</v>
      </c>
      <c r="H138" s="160">
        <v>16.690000000000001</v>
      </c>
      <c r="I138" s="161"/>
      <c r="L138" s="156"/>
      <c r="M138" s="162"/>
      <c r="T138" s="163"/>
      <c r="AT138" s="158" t="s">
        <v>254</v>
      </c>
      <c r="AU138" s="158" t="s">
        <v>86</v>
      </c>
      <c r="AV138" s="12" t="s">
        <v>86</v>
      </c>
      <c r="AW138" s="12" t="s">
        <v>33</v>
      </c>
      <c r="AX138" s="12" t="s">
        <v>84</v>
      </c>
      <c r="AY138" s="158" t="s">
        <v>190</v>
      </c>
    </row>
    <row r="139" spans="2:65" s="1" customFormat="1" ht="16.5" customHeight="1">
      <c r="B139" s="32"/>
      <c r="C139" s="137" t="s">
        <v>204</v>
      </c>
      <c r="D139" s="137" t="s">
        <v>193</v>
      </c>
      <c r="E139" s="138" t="s">
        <v>309</v>
      </c>
      <c r="F139" s="139" t="s">
        <v>310</v>
      </c>
      <c r="G139" s="140" t="s">
        <v>258</v>
      </c>
      <c r="H139" s="141">
        <v>9.1199999999999992</v>
      </c>
      <c r="I139" s="142"/>
      <c r="J139" s="143">
        <f>ROUND(I139*H139,2)</f>
        <v>0</v>
      </c>
      <c r="K139" s="144"/>
      <c r="L139" s="32"/>
      <c r="M139" s="145" t="s">
        <v>1</v>
      </c>
      <c r="N139" s="146" t="s">
        <v>42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149</v>
      </c>
      <c r="AT139" s="149" t="s">
        <v>193</v>
      </c>
      <c r="AU139" s="149" t="s">
        <v>86</v>
      </c>
      <c r="AY139" s="17" t="s">
        <v>190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84</v>
      </c>
      <c r="BK139" s="150">
        <f>ROUND(I139*H139,2)</f>
        <v>0</v>
      </c>
      <c r="BL139" s="17" t="s">
        <v>149</v>
      </c>
      <c r="BM139" s="149" t="s">
        <v>3611</v>
      </c>
    </row>
    <row r="140" spans="2:65" s="1" customFormat="1" ht="24.15" customHeight="1">
      <c r="B140" s="32"/>
      <c r="C140" s="137" t="s">
        <v>211</v>
      </c>
      <c r="D140" s="137" t="s">
        <v>193</v>
      </c>
      <c r="E140" s="138" t="s">
        <v>3379</v>
      </c>
      <c r="F140" s="139" t="s">
        <v>3380</v>
      </c>
      <c r="G140" s="140" t="s">
        <v>258</v>
      </c>
      <c r="H140" s="141">
        <v>20.52</v>
      </c>
      <c r="I140" s="142"/>
      <c r="J140" s="143">
        <f>ROUND(I140*H140,2)</f>
        <v>0</v>
      </c>
      <c r="K140" s="144"/>
      <c r="L140" s="32"/>
      <c r="M140" s="145" t="s">
        <v>1</v>
      </c>
      <c r="N140" s="146" t="s">
        <v>42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149</v>
      </c>
      <c r="AT140" s="149" t="s">
        <v>193</v>
      </c>
      <c r="AU140" s="149" t="s">
        <v>86</v>
      </c>
      <c r="AY140" s="17" t="s">
        <v>190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84</v>
      </c>
      <c r="BK140" s="150">
        <f>ROUND(I140*H140,2)</f>
        <v>0</v>
      </c>
      <c r="BL140" s="17" t="s">
        <v>149</v>
      </c>
      <c r="BM140" s="149" t="s">
        <v>3612</v>
      </c>
    </row>
    <row r="141" spans="2:65" s="12" customFormat="1">
      <c r="B141" s="156"/>
      <c r="D141" s="157" t="s">
        <v>254</v>
      </c>
      <c r="E141" s="158" t="s">
        <v>1</v>
      </c>
      <c r="F141" s="159" t="s">
        <v>3613</v>
      </c>
      <c r="H141" s="160">
        <v>20.52</v>
      </c>
      <c r="I141" s="161"/>
      <c r="L141" s="156"/>
      <c r="M141" s="162"/>
      <c r="T141" s="163"/>
      <c r="AT141" s="158" t="s">
        <v>254</v>
      </c>
      <c r="AU141" s="158" t="s">
        <v>86</v>
      </c>
      <c r="AV141" s="12" t="s">
        <v>86</v>
      </c>
      <c r="AW141" s="12" t="s">
        <v>33</v>
      </c>
      <c r="AX141" s="12" t="s">
        <v>84</v>
      </c>
      <c r="AY141" s="158" t="s">
        <v>190</v>
      </c>
    </row>
    <row r="142" spans="2:65" s="1" customFormat="1" ht="24.15" customHeight="1">
      <c r="B142" s="32"/>
      <c r="C142" s="137" t="s">
        <v>227</v>
      </c>
      <c r="D142" s="137" t="s">
        <v>193</v>
      </c>
      <c r="E142" s="138" t="s">
        <v>3388</v>
      </c>
      <c r="F142" s="139" t="s">
        <v>3389</v>
      </c>
      <c r="G142" s="140" t="s">
        <v>258</v>
      </c>
      <c r="H142" s="141">
        <v>6.84</v>
      </c>
      <c r="I142" s="142"/>
      <c r="J142" s="143">
        <f>ROUND(I142*H142,2)</f>
        <v>0</v>
      </c>
      <c r="K142" s="144"/>
      <c r="L142" s="32"/>
      <c r="M142" s="145" t="s">
        <v>1</v>
      </c>
      <c r="N142" s="146" t="s">
        <v>42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149</v>
      </c>
      <c r="AT142" s="149" t="s">
        <v>193</v>
      </c>
      <c r="AU142" s="149" t="s">
        <v>86</v>
      </c>
      <c r="AY142" s="17" t="s">
        <v>190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84</v>
      </c>
      <c r="BK142" s="150">
        <f>ROUND(I142*H142,2)</f>
        <v>0</v>
      </c>
      <c r="BL142" s="17" t="s">
        <v>149</v>
      </c>
      <c r="BM142" s="149" t="s">
        <v>3614</v>
      </c>
    </row>
    <row r="143" spans="2:65" s="12" customFormat="1">
      <c r="B143" s="156"/>
      <c r="D143" s="157" t="s">
        <v>254</v>
      </c>
      <c r="E143" s="158" t="s">
        <v>1</v>
      </c>
      <c r="F143" s="159" t="s">
        <v>3615</v>
      </c>
      <c r="H143" s="160">
        <v>6.84</v>
      </c>
      <c r="I143" s="161"/>
      <c r="L143" s="156"/>
      <c r="M143" s="162"/>
      <c r="T143" s="163"/>
      <c r="AT143" s="158" t="s">
        <v>254</v>
      </c>
      <c r="AU143" s="158" t="s">
        <v>86</v>
      </c>
      <c r="AV143" s="12" t="s">
        <v>86</v>
      </c>
      <c r="AW143" s="12" t="s">
        <v>33</v>
      </c>
      <c r="AX143" s="12" t="s">
        <v>84</v>
      </c>
      <c r="AY143" s="158" t="s">
        <v>190</v>
      </c>
    </row>
    <row r="144" spans="2:65" s="1" customFormat="1" ht="16.5" customHeight="1">
      <c r="B144" s="32"/>
      <c r="C144" s="184" t="s">
        <v>303</v>
      </c>
      <c r="D144" s="184" t="s">
        <v>299</v>
      </c>
      <c r="E144" s="185" t="s">
        <v>304</v>
      </c>
      <c r="F144" s="186" t="s">
        <v>305</v>
      </c>
      <c r="G144" s="187" t="s">
        <v>296</v>
      </c>
      <c r="H144" s="188">
        <v>13.68</v>
      </c>
      <c r="I144" s="189"/>
      <c r="J144" s="190">
        <f>ROUND(I144*H144,2)</f>
        <v>0</v>
      </c>
      <c r="K144" s="191"/>
      <c r="L144" s="192"/>
      <c r="M144" s="193" t="s">
        <v>1</v>
      </c>
      <c r="N144" s="194" t="s">
        <v>42</v>
      </c>
      <c r="P144" s="147">
        <f>O144*H144</f>
        <v>0</v>
      </c>
      <c r="Q144" s="147">
        <v>1</v>
      </c>
      <c r="R144" s="147">
        <f>Q144*H144</f>
        <v>13.68</v>
      </c>
      <c r="S144" s="147">
        <v>0</v>
      </c>
      <c r="T144" s="148">
        <f>S144*H144</f>
        <v>0</v>
      </c>
      <c r="AR144" s="149" t="s">
        <v>211</v>
      </c>
      <c r="AT144" s="149" t="s">
        <v>299</v>
      </c>
      <c r="AU144" s="149" t="s">
        <v>86</v>
      </c>
      <c r="AY144" s="17" t="s">
        <v>190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84</v>
      </c>
      <c r="BK144" s="150">
        <f>ROUND(I144*H144,2)</f>
        <v>0</v>
      </c>
      <c r="BL144" s="17" t="s">
        <v>149</v>
      </c>
      <c r="BM144" s="149" t="s">
        <v>3616</v>
      </c>
    </row>
    <row r="145" spans="2:65" s="12" customFormat="1">
      <c r="B145" s="156"/>
      <c r="D145" s="157" t="s">
        <v>254</v>
      </c>
      <c r="E145" s="158" t="s">
        <v>1</v>
      </c>
      <c r="F145" s="159" t="s">
        <v>3617</v>
      </c>
      <c r="H145" s="160">
        <v>6.84</v>
      </c>
      <c r="I145" s="161"/>
      <c r="L145" s="156"/>
      <c r="M145" s="162"/>
      <c r="T145" s="163"/>
      <c r="AT145" s="158" t="s">
        <v>254</v>
      </c>
      <c r="AU145" s="158" t="s">
        <v>86</v>
      </c>
      <c r="AV145" s="12" t="s">
        <v>86</v>
      </c>
      <c r="AW145" s="12" t="s">
        <v>33</v>
      </c>
      <c r="AX145" s="12" t="s">
        <v>84</v>
      </c>
      <c r="AY145" s="158" t="s">
        <v>190</v>
      </c>
    </row>
    <row r="146" spans="2:65" s="12" customFormat="1">
      <c r="B146" s="156"/>
      <c r="D146" s="157" t="s">
        <v>254</v>
      </c>
      <c r="F146" s="159" t="s">
        <v>3618</v>
      </c>
      <c r="H146" s="160">
        <v>13.68</v>
      </c>
      <c r="I146" s="161"/>
      <c r="L146" s="156"/>
      <c r="M146" s="162"/>
      <c r="T146" s="163"/>
      <c r="AT146" s="158" t="s">
        <v>254</v>
      </c>
      <c r="AU146" s="158" t="s">
        <v>86</v>
      </c>
      <c r="AV146" s="12" t="s">
        <v>86</v>
      </c>
      <c r="AW146" s="12" t="s">
        <v>4</v>
      </c>
      <c r="AX146" s="12" t="s">
        <v>84</v>
      </c>
      <c r="AY146" s="158" t="s">
        <v>190</v>
      </c>
    </row>
    <row r="147" spans="2:65" s="11" customFormat="1" ht="22.8" customHeight="1">
      <c r="B147" s="125"/>
      <c r="D147" s="126" t="s">
        <v>76</v>
      </c>
      <c r="E147" s="135" t="s">
        <v>149</v>
      </c>
      <c r="F147" s="135" t="s">
        <v>436</v>
      </c>
      <c r="I147" s="128"/>
      <c r="J147" s="136">
        <f>BK147</f>
        <v>0</v>
      </c>
      <c r="L147" s="125"/>
      <c r="M147" s="130"/>
      <c r="P147" s="131">
        <f>SUM(P148:P149)</f>
        <v>0</v>
      </c>
      <c r="R147" s="131">
        <f>SUM(R148:R149)</f>
        <v>0</v>
      </c>
      <c r="T147" s="132">
        <f>SUM(T148:T149)</f>
        <v>0</v>
      </c>
      <c r="AR147" s="126" t="s">
        <v>84</v>
      </c>
      <c r="AT147" s="133" t="s">
        <v>76</v>
      </c>
      <c r="AU147" s="133" t="s">
        <v>84</v>
      </c>
      <c r="AY147" s="126" t="s">
        <v>190</v>
      </c>
      <c r="BK147" s="134">
        <f>SUM(BK148:BK149)</f>
        <v>0</v>
      </c>
    </row>
    <row r="148" spans="2:65" s="1" customFormat="1" ht="24.15" customHeight="1">
      <c r="B148" s="32"/>
      <c r="C148" s="137" t="s">
        <v>308</v>
      </c>
      <c r="D148" s="137" t="s">
        <v>193</v>
      </c>
      <c r="E148" s="138" t="s">
        <v>438</v>
      </c>
      <c r="F148" s="139" t="s">
        <v>439</v>
      </c>
      <c r="G148" s="140" t="s">
        <v>258</v>
      </c>
      <c r="H148" s="141">
        <v>2.2799999999999998</v>
      </c>
      <c r="I148" s="142"/>
      <c r="J148" s="143">
        <f>ROUND(I148*H148,2)</f>
        <v>0</v>
      </c>
      <c r="K148" s="144"/>
      <c r="L148" s="32"/>
      <c r="M148" s="145" t="s">
        <v>1</v>
      </c>
      <c r="N148" s="146" t="s">
        <v>42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149</v>
      </c>
      <c r="AT148" s="149" t="s">
        <v>193</v>
      </c>
      <c r="AU148" s="149" t="s">
        <v>86</v>
      </c>
      <c r="AY148" s="17" t="s">
        <v>190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84</v>
      </c>
      <c r="BK148" s="150">
        <f>ROUND(I148*H148,2)</f>
        <v>0</v>
      </c>
      <c r="BL148" s="17" t="s">
        <v>149</v>
      </c>
      <c r="BM148" s="149" t="s">
        <v>3619</v>
      </c>
    </row>
    <row r="149" spans="2:65" s="12" customFormat="1">
      <c r="B149" s="156"/>
      <c r="D149" s="157" t="s">
        <v>254</v>
      </c>
      <c r="E149" s="158" t="s">
        <v>1</v>
      </c>
      <c r="F149" s="159" t="s">
        <v>3620</v>
      </c>
      <c r="H149" s="160">
        <v>2.2799999999999998</v>
      </c>
      <c r="I149" s="161"/>
      <c r="L149" s="156"/>
      <c r="M149" s="162"/>
      <c r="T149" s="163"/>
      <c r="AT149" s="158" t="s">
        <v>254</v>
      </c>
      <c r="AU149" s="158" t="s">
        <v>86</v>
      </c>
      <c r="AV149" s="12" t="s">
        <v>86</v>
      </c>
      <c r="AW149" s="12" t="s">
        <v>33</v>
      </c>
      <c r="AX149" s="12" t="s">
        <v>84</v>
      </c>
      <c r="AY149" s="158" t="s">
        <v>190</v>
      </c>
    </row>
    <row r="150" spans="2:65" s="11" customFormat="1" ht="22.8" customHeight="1">
      <c r="B150" s="125"/>
      <c r="D150" s="126" t="s">
        <v>76</v>
      </c>
      <c r="E150" s="135" t="s">
        <v>211</v>
      </c>
      <c r="F150" s="135" t="s">
        <v>504</v>
      </c>
      <c r="I150" s="128"/>
      <c r="J150" s="136">
        <f>BK150</f>
        <v>0</v>
      </c>
      <c r="L150" s="125"/>
      <c r="M150" s="130"/>
      <c r="P150" s="131">
        <f>SUM(P151:P155)</f>
        <v>0</v>
      </c>
      <c r="R150" s="131">
        <f>SUM(R151:R155)</f>
        <v>2.66419E-2</v>
      </c>
      <c r="T150" s="132">
        <f>SUM(T151:T155)</f>
        <v>0</v>
      </c>
      <c r="AR150" s="126" t="s">
        <v>84</v>
      </c>
      <c r="AT150" s="133" t="s">
        <v>76</v>
      </c>
      <c r="AU150" s="133" t="s">
        <v>84</v>
      </c>
      <c r="AY150" s="126" t="s">
        <v>190</v>
      </c>
      <c r="BK150" s="134">
        <f>SUM(BK151:BK155)</f>
        <v>0</v>
      </c>
    </row>
    <row r="151" spans="2:65" s="1" customFormat="1" ht="24.15" customHeight="1">
      <c r="B151" s="32"/>
      <c r="C151" s="137" t="s">
        <v>315</v>
      </c>
      <c r="D151" s="137" t="s">
        <v>193</v>
      </c>
      <c r="E151" s="138" t="s">
        <v>3405</v>
      </c>
      <c r="F151" s="139" t="s">
        <v>3406</v>
      </c>
      <c r="G151" s="140" t="s">
        <v>396</v>
      </c>
      <c r="H151" s="141">
        <v>38</v>
      </c>
      <c r="I151" s="142"/>
      <c r="J151" s="143">
        <f>ROUND(I151*H151,2)</f>
        <v>0</v>
      </c>
      <c r="K151" s="144"/>
      <c r="L151" s="32"/>
      <c r="M151" s="145" t="s">
        <v>1</v>
      </c>
      <c r="N151" s="146" t="s">
        <v>42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149</v>
      </c>
      <c r="AT151" s="149" t="s">
        <v>193</v>
      </c>
      <c r="AU151" s="149" t="s">
        <v>86</v>
      </c>
      <c r="AY151" s="17" t="s">
        <v>190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84</v>
      </c>
      <c r="BK151" s="150">
        <f>ROUND(I151*H151,2)</f>
        <v>0</v>
      </c>
      <c r="BL151" s="17" t="s">
        <v>149</v>
      </c>
      <c r="BM151" s="149" t="s">
        <v>3621</v>
      </c>
    </row>
    <row r="152" spans="2:65" s="1" customFormat="1" ht="24.15" customHeight="1">
      <c r="B152" s="32"/>
      <c r="C152" s="184" t="s">
        <v>320</v>
      </c>
      <c r="D152" s="184" t="s">
        <v>299</v>
      </c>
      <c r="E152" s="185" t="s">
        <v>3408</v>
      </c>
      <c r="F152" s="186" t="s">
        <v>3409</v>
      </c>
      <c r="G152" s="187" t="s">
        <v>396</v>
      </c>
      <c r="H152" s="188">
        <v>38.57</v>
      </c>
      <c r="I152" s="189"/>
      <c r="J152" s="190">
        <f>ROUND(I152*H152,2)</f>
        <v>0</v>
      </c>
      <c r="K152" s="191"/>
      <c r="L152" s="192"/>
      <c r="M152" s="193" t="s">
        <v>1</v>
      </c>
      <c r="N152" s="194" t="s">
        <v>42</v>
      </c>
      <c r="P152" s="147">
        <f>O152*H152</f>
        <v>0</v>
      </c>
      <c r="Q152" s="147">
        <v>6.7000000000000002E-4</v>
      </c>
      <c r="R152" s="147">
        <f>Q152*H152</f>
        <v>2.5841900000000001E-2</v>
      </c>
      <c r="S152" s="147">
        <v>0</v>
      </c>
      <c r="T152" s="148">
        <f>S152*H152</f>
        <v>0</v>
      </c>
      <c r="AR152" s="149" t="s">
        <v>211</v>
      </c>
      <c r="AT152" s="149" t="s">
        <v>299</v>
      </c>
      <c r="AU152" s="149" t="s">
        <v>86</v>
      </c>
      <c r="AY152" s="17" t="s">
        <v>190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84</v>
      </c>
      <c r="BK152" s="150">
        <f>ROUND(I152*H152,2)</f>
        <v>0</v>
      </c>
      <c r="BL152" s="17" t="s">
        <v>149</v>
      </c>
      <c r="BM152" s="149" t="s">
        <v>3622</v>
      </c>
    </row>
    <row r="153" spans="2:65" s="12" customFormat="1">
      <c r="B153" s="156"/>
      <c r="D153" s="157" t="s">
        <v>254</v>
      </c>
      <c r="F153" s="159" t="s">
        <v>3623</v>
      </c>
      <c r="H153" s="160">
        <v>38.57</v>
      </c>
      <c r="I153" s="161"/>
      <c r="L153" s="156"/>
      <c r="M153" s="162"/>
      <c r="T153" s="163"/>
      <c r="AT153" s="158" t="s">
        <v>254</v>
      </c>
      <c r="AU153" s="158" t="s">
        <v>86</v>
      </c>
      <c r="AV153" s="12" t="s">
        <v>86</v>
      </c>
      <c r="AW153" s="12" t="s">
        <v>4</v>
      </c>
      <c r="AX153" s="12" t="s">
        <v>84</v>
      </c>
      <c r="AY153" s="158" t="s">
        <v>190</v>
      </c>
    </row>
    <row r="154" spans="2:65" s="1" customFormat="1" ht="24.15" customHeight="1">
      <c r="B154" s="32"/>
      <c r="C154" s="137" t="s">
        <v>326</v>
      </c>
      <c r="D154" s="137" t="s">
        <v>193</v>
      </c>
      <c r="E154" s="138" t="s">
        <v>3624</v>
      </c>
      <c r="F154" s="139" t="s">
        <v>3625</v>
      </c>
      <c r="G154" s="140" t="s">
        <v>391</v>
      </c>
      <c r="H154" s="141">
        <v>4</v>
      </c>
      <c r="I154" s="142"/>
      <c r="J154" s="143">
        <f>ROUND(I154*H154,2)</f>
        <v>0</v>
      </c>
      <c r="K154" s="144"/>
      <c r="L154" s="32"/>
      <c r="M154" s="145" t="s">
        <v>1</v>
      </c>
      <c r="N154" s="146" t="s">
        <v>42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149</v>
      </c>
      <c r="AT154" s="149" t="s">
        <v>193</v>
      </c>
      <c r="AU154" s="149" t="s">
        <v>86</v>
      </c>
      <c r="AY154" s="17" t="s">
        <v>190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84</v>
      </c>
      <c r="BK154" s="150">
        <f>ROUND(I154*H154,2)</f>
        <v>0</v>
      </c>
      <c r="BL154" s="17" t="s">
        <v>149</v>
      </c>
      <c r="BM154" s="149" t="s">
        <v>3626</v>
      </c>
    </row>
    <row r="155" spans="2:65" s="1" customFormat="1" ht="16.5" customHeight="1">
      <c r="B155" s="32"/>
      <c r="C155" s="184" t="s">
        <v>8</v>
      </c>
      <c r="D155" s="184" t="s">
        <v>299</v>
      </c>
      <c r="E155" s="185" t="s">
        <v>3627</v>
      </c>
      <c r="F155" s="186" t="s">
        <v>3628</v>
      </c>
      <c r="G155" s="187" t="s">
        <v>391</v>
      </c>
      <c r="H155" s="188">
        <v>4</v>
      </c>
      <c r="I155" s="189"/>
      <c r="J155" s="190">
        <f>ROUND(I155*H155,2)</f>
        <v>0</v>
      </c>
      <c r="K155" s="191"/>
      <c r="L155" s="192"/>
      <c r="M155" s="193" t="s">
        <v>1</v>
      </c>
      <c r="N155" s="194" t="s">
        <v>42</v>
      </c>
      <c r="P155" s="147">
        <f>O155*H155</f>
        <v>0</v>
      </c>
      <c r="Q155" s="147">
        <v>2.0000000000000001E-4</v>
      </c>
      <c r="R155" s="147">
        <f>Q155*H155</f>
        <v>8.0000000000000004E-4</v>
      </c>
      <c r="S155" s="147">
        <v>0</v>
      </c>
      <c r="T155" s="148">
        <f>S155*H155</f>
        <v>0</v>
      </c>
      <c r="AR155" s="149" t="s">
        <v>211</v>
      </c>
      <c r="AT155" s="149" t="s">
        <v>299</v>
      </c>
      <c r="AU155" s="149" t="s">
        <v>86</v>
      </c>
      <c r="AY155" s="17" t="s">
        <v>190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84</v>
      </c>
      <c r="BK155" s="150">
        <f>ROUND(I155*H155,2)</f>
        <v>0</v>
      </c>
      <c r="BL155" s="17" t="s">
        <v>149</v>
      </c>
      <c r="BM155" s="149" t="s">
        <v>3629</v>
      </c>
    </row>
    <row r="156" spans="2:65" s="11" customFormat="1" ht="22.8" customHeight="1">
      <c r="B156" s="125"/>
      <c r="D156" s="126" t="s">
        <v>76</v>
      </c>
      <c r="E156" s="135" t="s">
        <v>515</v>
      </c>
      <c r="F156" s="135" t="s">
        <v>516</v>
      </c>
      <c r="I156" s="128"/>
      <c r="J156" s="136">
        <f>BK156</f>
        <v>0</v>
      </c>
      <c r="L156" s="125"/>
      <c r="M156" s="130"/>
      <c r="P156" s="131">
        <f>P157</f>
        <v>0</v>
      </c>
      <c r="R156" s="131">
        <f>R157</f>
        <v>0</v>
      </c>
      <c r="T156" s="132">
        <f>T157</f>
        <v>0</v>
      </c>
      <c r="AR156" s="126" t="s">
        <v>84</v>
      </c>
      <c r="AT156" s="133" t="s">
        <v>76</v>
      </c>
      <c r="AU156" s="133" t="s">
        <v>84</v>
      </c>
      <c r="AY156" s="126" t="s">
        <v>190</v>
      </c>
      <c r="BK156" s="134">
        <f>BK157</f>
        <v>0</v>
      </c>
    </row>
    <row r="157" spans="2:65" s="1" customFormat="1" ht="24.15" customHeight="1">
      <c r="B157" s="32"/>
      <c r="C157" s="137" t="s">
        <v>311</v>
      </c>
      <c r="D157" s="137" t="s">
        <v>193</v>
      </c>
      <c r="E157" s="138" t="s">
        <v>3475</v>
      </c>
      <c r="F157" s="139" t="s">
        <v>3476</v>
      </c>
      <c r="G157" s="140" t="s">
        <v>296</v>
      </c>
      <c r="H157" s="141">
        <v>13.707000000000001</v>
      </c>
      <c r="I157" s="142"/>
      <c r="J157" s="143">
        <f>ROUND(I157*H157,2)</f>
        <v>0</v>
      </c>
      <c r="K157" s="144"/>
      <c r="L157" s="32"/>
      <c r="M157" s="151" t="s">
        <v>1</v>
      </c>
      <c r="N157" s="152" t="s">
        <v>42</v>
      </c>
      <c r="O157" s="153"/>
      <c r="P157" s="154">
        <f>O157*H157</f>
        <v>0</v>
      </c>
      <c r="Q157" s="154">
        <v>0</v>
      </c>
      <c r="R157" s="154">
        <f>Q157*H157</f>
        <v>0</v>
      </c>
      <c r="S157" s="154">
        <v>0</v>
      </c>
      <c r="T157" s="155">
        <f>S157*H157</f>
        <v>0</v>
      </c>
      <c r="AR157" s="149" t="s">
        <v>149</v>
      </c>
      <c r="AT157" s="149" t="s">
        <v>193</v>
      </c>
      <c r="AU157" s="149" t="s">
        <v>86</v>
      </c>
      <c r="AY157" s="17" t="s">
        <v>190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84</v>
      </c>
      <c r="BK157" s="150">
        <f>ROUND(I157*H157,2)</f>
        <v>0</v>
      </c>
      <c r="BL157" s="17" t="s">
        <v>149</v>
      </c>
      <c r="BM157" s="149" t="s">
        <v>3630</v>
      </c>
    </row>
    <row r="158" spans="2:65" s="1" customFormat="1" ht="6.9" customHeight="1">
      <c r="B158" s="44"/>
      <c r="C158" s="45"/>
      <c r="D158" s="45"/>
      <c r="E158" s="45"/>
      <c r="F158" s="45"/>
      <c r="G158" s="45"/>
      <c r="H158" s="45"/>
      <c r="I158" s="45"/>
      <c r="J158" s="45"/>
      <c r="K158" s="45"/>
      <c r="L158" s="32"/>
    </row>
  </sheetData>
  <sheetProtection algorithmName="SHA-512" hashValue="L7jsKllwd0e2j6A2/Ypn2m+UZCqBnPR2fs4ozcG5+GIhmgq/1UC3YT0ww4O5MBaAPH9RzKECiOX4ySRhAom8jg==" saltValue="yr6sHrXMQoT6K4e5Irz07O2sRjaX69edt4QqZt7iB8396Lr6nYwNVxdorQ2i06SAygV+fJSeWATvVc7jYGRq+w==" spinCount="100000" sheet="1" objects="1" scenarios="1" formatColumns="0" formatRows="0" autoFilter="0"/>
  <autoFilter ref="C124:K157" xr:uid="{00000000-0009-0000-0000-000012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134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85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s="1" customFormat="1" ht="12" customHeight="1">
      <c r="B8" s="32"/>
      <c r="D8" s="27" t="s">
        <v>165</v>
      </c>
      <c r="L8" s="32"/>
    </row>
    <row r="9" spans="2:46" s="1" customFormat="1" ht="16.5" customHeight="1">
      <c r="B9" s="32"/>
      <c r="E9" s="238" t="s">
        <v>166</v>
      </c>
      <c r="F9" s="242"/>
      <c r="G9" s="242"/>
      <c r="H9" s="242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31. 1. 2020</v>
      </c>
      <c r="L12" s="32"/>
    </row>
    <row r="13" spans="2:46" s="1" customFormat="1" ht="10.8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26</v>
      </c>
      <c r="L14" s="32"/>
    </row>
    <row r="15" spans="2:46" s="1" customFormat="1" ht="18" customHeight="1">
      <c r="B15" s="32"/>
      <c r="E15" s="25" t="s">
        <v>27</v>
      </c>
      <c r="I15" s="27" t="s">
        <v>28</v>
      </c>
      <c r="J15" s="25" t="s">
        <v>1</v>
      </c>
      <c r="L15" s="32"/>
    </row>
    <row r="16" spans="2:46" s="1" customFormat="1" ht="6.9" customHeight="1">
      <c r="B16" s="32"/>
      <c r="L16" s="32"/>
    </row>
    <row r="17" spans="2:12" s="1" customFormat="1" ht="12" customHeight="1">
      <c r="B17" s="32"/>
      <c r="D17" s="27" t="s">
        <v>29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45" t="str">
        <f>'Rekapitulace stavby'!E14</f>
        <v>Vyplň údaj</v>
      </c>
      <c r="F18" s="207"/>
      <c r="G18" s="207"/>
      <c r="H18" s="207"/>
      <c r="I18" s="27" t="s">
        <v>28</v>
      </c>
      <c r="J18" s="28" t="str">
        <f>'Rekapitulace stavby'!AN14</f>
        <v>Vyplň údaj</v>
      </c>
      <c r="L18" s="32"/>
    </row>
    <row r="19" spans="2:12" s="1" customFormat="1" ht="6.9" customHeight="1">
      <c r="B19" s="32"/>
      <c r="L19" s="32"/>
    </row>
    <row r="20" spans="2:12" s="1" customFormat="1" ht="12" customHeight="1">
      <c r="B20" s="32"/>
      <c r="D20" s="27" t="s">
        <v>31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32</v>
      </c>
      <c r="I21" s="27" t="s">
        <v>28</v>
      </c>
      <c r="J21" s="25" t="s">
        <v>1</v>
      </c>
      <c r="L21" s="32"/>
    </row>
    <row r="22" spans="2:12" s="1" customFormat="1" ht="6.9" customHeight="1">
      <c r="B22" s="32"/>
      <c r="L22" s="32"/>
    </row>
    <row r="23" spans="2:12" s="1" customFormat="1" ht="12" customHeight="1">
      <c r="B23" s="32"/>
      <c r="D23" s="27" t="s">
        <v>34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35</v>
      </c>
      <c r="I24" s="27" t="s">
        <v>28</v>
      </c>
      <c r="J24" s="25" t="s">
        <v>1</v>
      </c>
      <c r="L24" s="32"/>
    </row>
    <row r="25" spans="2:12" s="1" customFormat="1" ht="6.9" customHeight="1">
      <c r="B25" s="32"/>
      <c r="L25" s="32"/>
    </row>
    <row r="26" spans="2:12" s="1" customFormat="1" ht="12" customHeight="1">
      <c r="B26" s="32"/>
      <c r="D26" s="27" t="s">
        <v>36</v>
      </c>
      <c r="L26" s="32"/>
    </row>
    <row r="27" spans="2:12" s="7" customFormat="1" ht="16.5" customHeight="1">
      <c r="B27" s="94"/>
      <c r="E27" s="211" t="s">
        <v>1</v>
      </c>
      <c r="F27" s="211"/>
      <c r="G27" s="211"/>
      <c r="H27" s="211"/>
      <c r="L27" s="94"/>
    </row>
    <row r="28" spans="2:12" s="1" customFormat="1" ht="6.9" customHeight="1">
      <c r="B28" s="32"/>
      <c r="L28" s="32"/>
    </row>
    <row r="29" spans="2:12" s="1" customFormat="1" ht="6.9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5" t="s">
        <v>37</v>
      </c>
      <c r="J30" s="66">
        <f>ROUND(J120, 2)</f>
        <v>0</v>
      </c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>
      <c r="B32" s="32"/>
      <c r="F32" s="35" t="s">
        <v>39</v>
      </c>
      <c r="I32" s="35" t="s">
        <v>38</v>
      </c>
      <c r="J32" s="35" t="s">
        <v>40</v>
      </c>
      <c r="L32" s="32"/>
    </row>
    <row r="33" spans="2:12" s="1" customFormat="1" ht="14.4" customHeight="1">
      <c r="B33" s="32"/>
      <c r="D33" s="55" t="s">
        <v>41</v>
      </c>
      <c r="E33" s="27" t="s">
        <v>42</v>
      </c>
      <c r="F33" s="86">
        <f>ROUND((SUM(BE120:BE133)),  2)</f>
        <v>0</v>
      </c>
      <c r="I33" s="96">
        <v>0.21</v>
      </c>
      <c r="J33" s="86">
        <f>ROUND(((SUM(BE120:BE133))*I33),  2)</f>
        <v>0</v>
      </c>
      <c r="L33" s="32"/>
    </row>
    <row r="34" spans="2:12" s="1" customFormat="1" ht="14.4" customHeight="1">
      <c r="B34" s="32"/>
      <c r="E34" s="27" t="s">
        <v>43</v>
      </c>
      <c r="F34" s="86">
        <f>ROUND((SUM(BF120:BF133)),  2)</f>
        <v>0</v>
      </c>
      <c r="I34" s="96">
        <v>0.15</v>
      </c>
      <c r="J34" s="86">
        <f>ROUND(((SUM(BF120:BF133))*I34),  2)</f>
        <v>0</v>
      </c>
      <c r="L34" s="32"/>
    </row>
    <row r="35" spans="2:12" s="1" customFormat="1" ht="14.4" hidden="1" customHeight="1">
      <c r="B35" s="32"/>
      <c r="E35" s="27" t="s">
        <v>44</v>
      </c>
      <c r="F35" s="86">
        <f>ROUND((SUM(BG120:BG133)),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>
      <c r="B36" s="32"/>
      <c r="E36" s="27" t="s">
        <v>45</v>
      </c>
      <c r="F36" s="86">
        <f>ROUND((SUM(BH120:BH133)),  2)</f>
        <v>0</v>
      </c>
      <c r="I36" s="96">
        <v>0.15</v>
      </c>
      <c r="J36" s="86">
        <f>0</f>
        <v>0</v>
      </c>
      <c r="L36" s="32"/>
    </row>
    <row r="37" spans="2:12" s="1" customFormat="1" ht="14.4" hidden="1" customHeight="1">
      <c r="B37" s="32"/>
      <c r="E37" s="27" t="s">
        <v>46</v>
      </c>
      <c r="F37" s="86">
        <f>ROUND((SUM(BI120:BI133)),  2)</f>
        <v>0</v>
      </c>
      <c r="I37" s="96">
        <v>0</v>
      </c>
      <c r="J37" s="86">
        <f>0</f>
        <v>0</v>
      </c>
      <c r="L37" s="32"/>
    </row>
    <row r="38" spans="2:12" s="1" customFormat="1" ht="6.9" customHeight="1">
      <c r="B38" s="32"/>
      <c r="L38" s="32"/>
    </row>
    <row r="39" spans="2:12" s="1" customFormat="1" ht="25.35" customHeight="1">
      <c r="B39" s="32"/>
      <c r="C39" s="97"/>
      <c r="D39" s="98" t="s">
        <v>47</v>
      </c>
      <c r="E39" s="57"/>
      <c r="F39" s="57"/>
      <c r="G39" s="99" t="s">
        <v>48</v>
      </c>
      <c r="H39" s="100" t="s">
        <v>49</v>
      </c>
      <c r="I39" s="57"/>
      <c r="J39" s="101">
        <f>SUM(J30:J37)</f>
        <v>0</v>
      </c>
      <c r="K39" s="102"/>
      <c r="L39" s="32"/>
    </row>
    <row r="40" spans="2:12" s="1" customFormat="1" ht="14.4" customHeight="1">
      <c r="B40" s="32"/>
      <c r="L40" s="32"/>
    </row>
    <row r="41" spans="2:12" ht="14.4" customHeight="1">
      <c r="B41" s="20"/>
      <c r="L41" s="20"/>
    </row>
    <row r="42" spans="2:12" ht="14.4" customHeight="1">
      <c r="B42" s="20"/>
      <c r="L42" s="20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>
      <c r="B82" s="32"/>
      <c r="C82" s="21" t="s">
        <v>167</v>
      </c>
      <c r="L82" s="32"/>
    </row>
    <row r="83" spans="2:47" s="1" customFormat="1" ht="6.9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47" s="1" customFormat="1" ht="12" customHeight="1">
      <c r="B86" s="32"/>
      <c r="C86" s="27" t="s">
        <v>165</v>
      </c>
      <c r="L86" s="32"/>
    </row>
    <row r="87" spans="2:47" s="1" customFormat="1" ht="16.5" customHeight="1">
      <c r="B87" s="32"/>
      <c r="E87" s="238" t="str">
        <f>E9</f>
        <v>0 - VRN</v>
      </c>
      <c r="F87" s="242"/>
      <c r="G87" s="242"/>
      <c r="H87" s="242"/>
      <c r="L87" s="32"/>
    </row>
    <row r="88" spans="2:47" s="1" customFormat="1" ht="6.9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>obec Dřínov, okres Mělník</v>
      </c>
      <c r="I89" s="27" t="s">
        <v>22</v>
      </c>
      <c r="J89" s="52" t="str">
        <f>IF(J12="","",J12)</f>
        <v>31. 1. 2020</v>
      </c>
      <c r="L89" s="32"/>
    </row>
    <row r="90" spans="2:47" s="1" customFormat="1" ht="6.9" customHeight="1">
      <c r="B90" s="32"/>
      <c r="L90" s="32"/>
    </row>
    <row r="91" spans="2:47" s="1" customFormat="1" ht="40.049999999999997" customHeight="1">
      <c r="B91" s="32"/>
      <c r="C91" s="27" t="s">
        <v>24</v>
      </c>
      <c r="F91" s="25" t="str">
        <f>E15</f>
        <v>Obec Dřínov, Dřínov čp.38, 277 45 Úžice</v>
      </c>
      <c r="I91" s="27" t="s">
        <v>31</v>
      </c>
      <c r="J91" s="30" t="str">
        <f>E21</f>
        <v>PilsProjekt,s.r.o., Částkova 74,326 00 Plzeň</v>
      </c>
      <c r="L91" s="32"/>
    </row>
    <row r="92" spans="2:47" s="1" customFormat="1" ht="15.15" customHeight="1">
      <c r="B92" s="32"/>
      <c r="C92" s="27" t="s">
        <v>29</v>
      </c>
      <c r="F92" s="25" t="str">
        <f>IF(E18="","",E18)</f>
        <v>Vyplň údaj</v>
      </c>
      <c r="I92" s="27" t="s">
        <v>34</v>
      </c>
      <c r="J92" s="30" t="str">
        <f>E24</f>
        <v>Preclíková</v>
      </c>
      <c r="L92" s="32"/>
    </row>
    <row r="93" spans="2:47" s="1" customFormat="1" ht="10.35" customHeight="1">
      <c r="B93" s="32"/>
      <c r="L93" s="32"/>
    </row>
    <row r="94" spans="2:47" s="1" customFormat="1" ht="29.25" customHeight="1">
      <c r="B94" s="32"/>
      <c r="C94" s="105" t="s">
        <v>168</v>
      </c>
      <c r="D94" s="97"/>
      <c r="E94" s="97"/>
      <c r="F94" s="97"/>
      <c r="G94" s="97"/>
      <c r="H94" s="97"/>
      <c r="I94" s="97"/>
      <c r="J94" s="106" t="s">
        <v>169</v>
      </c>
      <c r="K94" s="97"/>
      <c r="L94" s="32"/>
    </row>
    <row r="95" spans="2:47" s="1" customFormat="1" ht="10.35" customHeight="1">
      <c r="B95" s="32"/>
      <c r="L95" s="32"/>
    </row>
    <row r="96" spans="2:47" s="1" customFormat="1" ht="22.8" customHeight="1">
      <c r="B96" s="32"/>
      <c r="C96" s="107" t="s">
        <v>170</v>
      </c>
      <c r="J96" s="66">
        <f>J120</f>
        <v>0</v>
      </c>
      <c r="L96" s="32"/>
      <c r="AU96" s="17" t="s">
        <v>171</v>
      </c>
    </row>
    <row r="97" spans="2:12" s="8" customFormat="1" ht="24.9" customHeight="1">
      <c r="B97" s="108"/>
      <c r="D97" s="109" t="s">
        <v>172</v>
      </c>
      <c r="E97" s="110"/>
      <c r="F97" s="110"/>
      <c r="G97" s="110"/>
      <c r="H97" s="110"/>
      <c r="I97" s="110"/>
      <c r="J97" s="111">
        <f>J121</f>
        <v>0</v>
      </c>
      <c r="L97" s="108"/>
    </row>
    <row r="98" spans="2:12" s="9" customFormat="1" ht="19.95" customHeight="1">
      <c r="B98" s="112"/>
      <c r="D98" s="113" t="s">
        <v>173</v>
      </c>
      <c r="E98" s="114"/>
      <c r="F98" s="114"/>
      <c r="G98" s="114"/>
      <c r="H98" s="114"/>
      <c r="I98" s="114"/>
      <c r="J98" s="115">
        <f>J122</f>
        <v>0</v>
      </c>
      <c r="L98" s="112"/>
    </row>
    <row r="99" spans="2:12" s="9" customFormat="1" ht="19.95" customHeight="1">
      <c r="B99" s="112"/>
      <c r="D99" s="113" t="s">
        <v>174</v>
      </c>
      <c r="E99" s="114"/>
      <c r="F99" s="114"/>
      <c r="G99" s="114"/>
      <c r="H99" s="114"/>
      <c r="I99" s="114"/>
      <c r="J99" s="115">
        <f>J128</f>
        <v>0</v>
      </c>
      <c r="L99" s="112"/>
    </row>
    <row r="100" spans="2:12" s="9" customFormat="1" ht="19.95" customHeight="1">
      <c r="B100" s="112"/>
      <c r="D100" s="113" t="s">
        <v>175</v>
      </c>
      <c r="E100" s="114"/>
      <c r="F100" s="114"/>
      <c r="G100" s="114"/>
      <c r="H100" s="114"/>
      <c r="I100" s="114"/>
      <c r="J100" s="115">
        <f>J130</f>
        <v>0</v>
      </c>
      <c r="L100" s="112"/>
    </row>
    <row r="101" spans="2:12" s="1" customFormat="1" ht="21.75" customHeight="1">
      <c r="B101" s="32"/>
      <c r="L101" s="32"/>
    </row>
    <row r="102" spans="2:12" s="1" customFormat="1" ht="6.9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6.9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4.9" customHeight="1">
      <c r="B107" s="32"/>
      <c r="C107" s="21" t="s">
        <v>176</v>
      </c>
      <c r="L107" s="32"/>
    </row>
    <row r="108" spans="2:12" s="1" customFormat="1" ht="6.9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26.25" customHeight="1">
      <c r="B110" s="32"/>
      <c r="E110" s="243" t="str">
        <f>E7</f>
        <v>Novostavba mateřské školy v dřevěné nosné konstrukci k.ú. Dřínov, parc.č.82/1 a 82/2</v>
      </c>
      <c r="F110" s="244"/>
      <c r="G110" s="244"/>
      <c r="H110" s="244"/>
      <c r="L110" s="32"/>
    </row>
    <row r="111" spans="2:12" s="1" customFormat="1" ht="12" customHeight="1">
      <c r="B111" s="32"/>
      <c r="C111" s="27" t="s">
        <v>165</v>
      </c>
      <c r="L111" s="32"/>
    </row>
    <row r="112" spans="2:12" s="1" customFormat="1" ht="16.5" customHeight="1">
      <c r="B112" s="32"/>
      <c r="E112" s="238" t="str">
        <f>E9</f>
        <v>0 - VRN</v>
      </c>
      <c r="F112" s="242"/>
      <c r="G112" s="242"/>
      <c r="H112" s="242"/>
      <c r="L112" s="32"/>
    </row>
    <row r="113" spans="2:65" s="1" customFormat="1" ht="6.9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>obec Dřínov, okres Mělník</v>
      </c>
      <c r="I114" s="27" t="s">
        <v>22</v>
      </c>
      <c r="J114" s="52" t="str">
        <f>IF(J12="","",J12)</f>
        <v>31. 1. 2020</v>
      </c>
      <c r="L114" s="32"/>
    </row>
    <row r="115" spans="2:65" s="1" customFormat="1" ht="6.9" customHeight="1">
      <c r="B115" s="32"/>
      <c r="L115" s="32"/>
    </row>
    <row r="116" spans="2:65" s="1" customFormat="1" ht="40.049999999999997" customHeight="1">
      <c r="B116" s="32"/>
      <c r="C116" s="27" t="s">
        <v>24</v>
      </c>
      <c r="F116" s="25" t="str">
        <f>E15</f>
        <v>Obec Dřínov, Dřínov čp.38, 277 45 Úžice</v>
      </c>
      <c r="I116" s="27" t="s">
        <v>31</v>
      </c>
      <c r="J116" s="30" t="str">
        <f>E21</f>
        <v>PilsProjekt,s.r.o., Částkova 74,326 00 Plzeň</v>
      </c>
      <c r="L116" s="32"/>
    </row>
    <row r="117" spans="2:65" s="1" customFormat="1" ht="15.15" customHeight="1">
      <c r="B117" s="32"/>
      <c r="C117" s="27" t="s">
        <v>29</v>
      </c>
      <c r="F117" s="25" t="str">
        <f>IF(E18="","",E18)</f>
        <v>Vyplň údaj</v>
      </c>
      <c r="I117" s="27" t="s">
        <v>34</v>
      </c>
      <c r="J117" s="30" t="str">
        <f>E24</f>
        <v>Preclíková</v>
      </c>
      <c r="L117" s="32"/>
    </row>
    <row r="118" spans="2:65" s="1" customFormat="1" ht="10.35" customHeight="1">
      <c r="B118" s="32"/>
      <c r="L118" s="32"/>
    </row>
    <row r="119" spans="2:65" s="10" customFormat="1" ht="29.25" customHeight="1">
      <c r="B119" s="116"/>
      <c r="C119" s="117" t="s">
        <v>177</v>
      </c>
      <c r="D119" s="118" t="s">
        <v>62</v>
      </c>
      <c r="E119" s="118" t="s">
        <v>58</v>
      </c>
      <c r="F119" s="118" t="s">
        <v>59</v>
      </c>
      <c r="G119" s="118" t="s">
        <v>178</v>
      </c>
      <c r="H119" s="118" t="s">
        <v>179</v>
      </c>
      <c r="I119" s="118" t="s">
        <v>180</v>
      </c>
      <c r="J119" s="119" t="s">
        <v>169</v>
      </c>
      <c r="K119" s="120" t="s">
        <v>181</v>
      </c>
      <c r="L119" s="116"/>
      <c r="M119" s="59" t="s">
        <v>1</v>
      </c>
      <c r="N119" s="60" t="s">
        <v>41</v>
      </c>
      <c r="O119" s="60" t="s">
        <v>182</v>
      </c>
      <c r="P119" s="60" t="s">
        <v>183</v>
      </c>
      <c r="Q119" s="60" t="s">
        <v>184</v>
      </c>
      <c r="R119" s="60" t="s">
        <v>185</v>
      </c>
      <c r="S119" s="60" t="s">
        <v>186</v>
      </c>
      <c r="T119" s="61" t="s">
        <v>187</v>
      </c>
    </row>
    <row r="120" spans="2:65" s="1" customFormat="1" ht="22.8" customHeight="1">
      <c r="B120" s="32"/>
      <c r="C120" s="64" t="s">
        <v>188</v>
      </c>
      <c r="J120" s="121">
        <f>BK120</f>
        <v>0</v>
      </c>
      <c r="L120" s="32"/>
      <c r="M120" s="62"/>
      <c r="N120" s="53"/>
      <c r="O120" s="53"/>
      <c r="P120" s="122">
        <f>P121</f>
        <v>0</v>
      </c>
      <c r="Q120" s="53"/>
      <c r="R120" s="122">
        <f>R121</f>
        <v>0</v>
      </c>
      <c r="S120" s="53"/>
      <c r="T120" s="123">
        <f>T121</f>
        <v>0</v>
      </c>
      <c r="AT120" s="17" t="s">
        <v>76</v>
      </c>
      <c r="AU120" s="17" t="s">
        <v>171</v>
      </c>
      <c r="BK120" s="124">
        <f>BK121</f>
        <v>0</v>
      </c>
    </row>
    <row r="121" spans="2:65" s="11" customFormat="1" ht="25.95" customHeight="1">
      <c r="B121" s="125"/>
      <c r="D121" s="126" t="s">
        <v>76</v>
      </c>
      <c r="E121" s="127" t="s">
        <v>82</v>
      </c>
      <c r="F121" s="127" t="s">
        <v>189</v>
      </c>
      <c r="I121" s="128"/>
      <c r="J121" s="129">
        <f>BK121</f>
        <v>0</v>
      </c>
      <c r="L121" s="125"/>
      <c r="M121" s="130"/>
      <c r="P121" s="131">
        <f>P122+P128+P130</f>
        <v>0</v>
      </c>
      <c r="R121" s="131">
        <f>R122+R128+R130</f>
        <v>0</v>
      </c>
      <c r="T121" s="132">
        <f>T122+T128+T130</f>
        <v>0</v>
      </c>
      <c r="AR121" s="126" t="s">
        <v>161</v>
      </c>
      <c r="AT121" s="133" t="s">
        <v>76</v>
      </c>
      <c r="AU121" s="133" t="s">
        <v>77</v>
      </c>
      <c r="AY121" s="126" t="s">
        <v>190</v>
      </c>
      <c r="BK121" s="134">
        <f>BK122+BK128+BK130</f>
        <v>0</v>
      </c>
    </row>
    <row r="122" spans="2:65" s="11" customFormat="1" ht="22.8" customHeight="1">
      <c r="B122" s="125"/>
      <c r="D122" s="126" t="s">
        <v>76</v>
      </c>
      <c r="E122" s="135" t="s">
        <v>191</v>
      </c>
      <c r="F122" s="135" t="s">
        <v>192</v>
      </c>
      <c r="I122" s="128"/>
      <c r="J122" s="136">
        <f>BK122</f>
        <v>0</v>
      </c>
      <c r="L122" s="125"/>
      <c r="M122" s="130"/>
      <c r="P122" s="131">
        <f>SUM(P123:P127)</f>
        <v>0</v>
      </c>
      <c r="R122" s="131">
        <f>SUM(R123:R127)</f>
        <v>0</v>
      </c>
      <c r="T122" s="132">
        <f>SUM(T123:T127)</f>
        <v>0</v>
      </c>
      <c r="AR122" s="126" t="s">
        <v>161</v>
      </c>
      <c r="AT122" s="133" t="s">
        <v>76</v>
      </c>
      <c r="AU122" s="133" t="s">
        <v>84</v>
      </c>
      <c r="AY122" s="126" t="s">
        <v>190</v>
      </c>
      <c r="BK122" s="134">
        <f>SUM(BK123:BK127)</f>
        <v>0</v>
      </c>
    </row>
    <row r="123" spans="2:65" s="1" customFormat="1" ht="16.5" customHeight="1">
      <c r="B123" s="32"/>
      <c r="C123" s="137" t="s">
        <v>84</v>
      </c>
      <c r="D123" s="137" t="s">
        <v>193</v>
      </c>
      <c r="E123" s="138" t="s">
        <v>194</v>
      </c>
      <c r="F123" s="139" t="s">
        <v>195</v>
      </c>
      <c r="G123" s="140" t="s">
        <v>196</v>
      </c>
      <c r="H123" s="141">
        <v>2</v>
      </c>
      <c r="I123" s="142"/>
      <c r="J123" s="143">
        <f>ROUND(I123*H123,2)</f>
        <v>0</v>
      </c>
      <c r="K123" s="144"/>
      <c r="L123" s="32"/>
      <c r="M123" s="145" t="s">
        <v>1</v>
      </c>
      <c r="N123" s="146" t="s">
        <v>42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197</v>
      </c>
      <c r="AT123" s="149" t="s">
        <v>193</v>
      </c>
      <c r="AU123" s="149" t="s">
        <v>86</v>
      </c>
      <c r="AY123" s="17" t="s">
        <v>190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84</v>
      </c>
      <c r="BK123" s="150">
        <f>ROUND(I123*H123,2)</f>
        <v>0</v>
      </c>
      <c r="BL123" s="17" t="s">
        <v>197</v>
      </c>
      <c r="BM123" s="149" t="s">
        <v>198</v>
      </c>
    </row>
    <row r="124" spans="2:65" s="1" customFormat="1" ht="16.5" customHeight="1">
      <c r="B124" s="32"/>
      <c r="C124" s="137" t="s">
        <v>199</v>
      </c>
      <c r="D124" s="137" t="s">
        <v>193</v>
      </c>
      <c r="E124" s="138" t="s">
        <v>200</v>
      </c>
      <c r="F124" s="139" t="s">
        <v>201</v>
      </c>
      <c r="G124" s="140" t="s">
        <v>202</v>
      </c>
      <c r="H124" s="141">
        <v>1</v>
      </c>
      <c r="I124" s="142"/>
      <c r="J124" s="143">
        <f>ROUND(I124*H124,2)</f>
        <v>0</v>
      </c>
      <c r="K124" s="144"/>
      <c r="L124" s="32"/>
      <c r="M124" s="145" t="s">
        <v>1</v>
      </c>
      <c r="N124" s="146" t="s">
        <v>42</v>
      </c>
      <c r="P124" s="147">
        <f>O124*H124</f>
        <v>0</v>
      </c>
      <c r="Q124" s="147">
        <v>0</v>
      </c>
      <c r="R124" s="147">
        <f>Q124*H124</f>
        <v>0</v>
      </c>
      <c r="S124" s="147">
        <v>0</v>
      </c>
      <c r="T124" s="148">
        <f>S124*H124</f>
        <v>0</v>
      </c>
      <c r="AR124" s="149" t="s">
        <v>197</v>
      </c>
      <c r="AT124" s="149" t="s">
        <v>193</v>
      </c>
      <c r="AU124" s="149" t="s">
        <v>86</v>
      </c>
      <c r="AY124" s="17" t="s">
        <v>190</v>
      </c>
      <c r="BE124" s="150">
        <f>IF(N124="základní",J124,0)</f>
        <v>0</v>
      </c>
      <c r="BF124" s="150">
        <f>IF(N124="snížená",J124,0)</f>
        <v>0</v>
      </c>
      <c r="BG124" s="150">
        <f>IF(N124="zákl. přenesená",J124,0)</f>
        <v>0</v>
      </c>
      <c r="BH124" s="150">
        <f>IF(N124="sníž. přenesená",J124,0)</f>
        <v>0</v>
      </c>
      <c r="BI124" s="150">
        <f>IF(N124="nulová",J124,0)</f>
        <v>0</v>
      </c>
      <c r="BJ124" s="17" t="s">
        <v>84</v>
      </c>
      <c r="BK124" s="150">
        <f>ROUND(I124*H124,2)</f>
        <v>0</v>
      </c>
      <c r="BL124" s="17" t="s">
        <v>197</v>
      </c>
      <c r="BM124" s="149" t="s">
        <v>203</v>
      </c>
    </row>
    <row r="125" spans="2:65" s="1" customFormat="1" ht="16.5" customHeight="1">
      <c r="B125" s="32"/>
      <c r="C125" s="137" t="s">
        <v>204</v>
      </c>
      <c r="D125" s="137" t="s">
        <v>193</v>
      </c>
      <c r="E125" s="138" t="s">
        <v>205</v>
      </c>
      <c r="F125" s="139" t="s">
        <v>206</v>
      </c>
      <c r="G125" s="140" t="s">
        <v>202</v>
      </c>
      <c r="H125" s="141">
        <v>1</v>
      </c>
      <c r="I125" s="142"/>
      <c r="J125" s="143">
        <f>ROUND(I125*H125,2)</f>
        <v>0</v>
      </c>
      <c r="K125" s="144"/>
      <c r="L125" s="32"/>
      <c r="M125" s="145" t="s">
        <v>1</v>
      </c>
      <c r="N125" s="146" t="s">
        <v>42</v>
      </c>
      <c r="P125" s="147">
        <f>O125*H125</f>
        <v>0</v>
      </c>
      <c r="Q125" s="147">
        <v>0</v>
      </c>
      <c r="R125" s="147">
        <f>Q125*H125</f>
        <v>0</v>
      </c>
      <c r="S125" s="147">
        <v>0</v>
      </c>
      <c r="T125" s="148">
        <f>S125*H125</f>
        <v>0</v>
      </c>
      <c r="AR125" s="149" t="s">
        <v>197</v>
      </c>
      <c r="AT125" s="149" t="s">
        <v>193</v>
      </c>
      <c r="AU125" s="149" t="s">
        <v>86</v>
      </c>
      <c r="AY125" s="17" t="s">
        <v>190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84</v>
      </c>
      <c r="BK125" s="150">
        <f>ROUND(I125*H125,2)</f>
        <v>0</v>
      </c>
      <c r="BL125" s="17" t="s">
        <v>197</v>
      </c>
      <c r="BM125" s="149" t="s">
        <v>207</v>
      </c>
    </row>
    <row r="126" spans="2:65" s="1" customFormat="1" ht="16.5" customHeight="1">
      <c r="B126" s="32"/>
      <c r="C126" s="137" t="s">
        <v>149</v>
      </c>
      <c r="D126" s="137" t="s">
        <v>193</v>
      </c>
      <c r="E126" s="138" t="s">
        <v>208</v>
      </c>
      <c r="F126" s="139" t="s">
        <v>209</v>
      </c>
      <c r="G126" s="140" t="s">
        <v>202</v>
      </c>
      <c r="H126" s="141">
        <v>1</v>
      </c>
      <c r="I126" s="142"/>
      <c r="J126" s="143">
        <f>ROUND(I126*H126,2)</f>
        <v>0</v>
      </c>
      <c r="K126" s="144"/>
      <c r="L126" s="32"/>
      <c r="M126" s="145" t="s">
        <v>1</v>
      </c>
      <c r="N126" s="146" t="s">
        <v>42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197</v>
      </c>
      <c r="AT126" s="149" t="s">
        <v>193</v>
      </c>
      <c r="AU126" s="149" t="s">
        <v>86</v>
      </c>
      <c r="AY126" s="17" t="s">
        <v>190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84</v>
      </c>
      <c r="BK126" s="150">
        <f>ROUND(I126*H126,2)</f>
        <v>0</v>
      </c>
      <c r="BL126" s="17" t="s">
        <v>197</v>
      </c>
      <c r="BM126" s="149" t="s">
        <v>210</v>
      </c>
    </row>
    <row r="127" spans="2:65" s="1" customFormat="1" ht="16.5" customHeight="1">
      <c r="B127" s="32"/>
      <c r="C127" s="137" t="s">
        <v>211</v>
      </c>
      <c r="D127" s="137" t="s">
        <v>193</v>
      </c>
      <c r="E127" s="138" t="s">
        <v>212</v>
      </c>
      <c r="F127" s="139" t="s">
        <v>213</v>
      </c>
      <c r="G127" s="140" t="s">
        <v>202</v>
      </c>
      <c r="H127" s="141">
        <v>1</v>
      </c>
      <c r="I127" s="142"/>
      <c r="J127" s="143">
        <f>ROUND(I127*H127,2)</f>
        <v>0</v>
      </c>
      <c r="K127" s="144"/>
      <c r="L127" s="32"/>
      <c r="M127" s="145" t="s">
        <v>1</v>
      </c>
      <c r="N127" s="146" t="s">
        <v>42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197</v>
      </c>
      <c r="AT127" s="149" t="s">
        <v>193</v>
      </c>
      <c r="AU127" s="149" t="s">
        <v>86</v>
      </c>
      <c r="AY127" s="17" t="s">
        <v>190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84</v>
      </c>
      <c r="BK127" s="150">
        <f>ROUND(I127*H127,2)</f>
        <v>0</v>
      </c>
      <c r="BL127" s="17" t="s">
        <v>197</v>
      </c>
      <c r="BM127" s="149" t="s">
        <v>214</v>
      </c>
    </row>
    <row r="128" spans="2:65" s="11" customFormat="1" ht="22.8" customHeight="1">
      <c r="B128" s="125"/>
      <c r="D128" s="126" t="s">
        <v>76</v>
      </c>
      <c r="E128" s="135" t="s">
        <v>215</v>
      </c>
      <c r="F128" s="135" t="s">
        <v>216</v>
      </c>
      <c r="I128" s="128"/>
      <c r="J128" s="136">
        <f>BK128</f>
        <v>0</v>
      </c>
      <c r="L128" s="125"/>
      <c r="M128" s="130"/>
      <c r="P128" s="131">
        <f>P129</f>
        <v>0</v>
      </c>
      <c r="R128" s="131">
        <f>R129</f>
        <v>0</v>
      </c>
      <c r="T128" s="132">
        <f>T129</f>
        <v>0</v>
      </c>
      <c r="AR128" s="126" t="s">
        <v>161</v>
      </c>
      <c r="AT128" s="133" t="s">
        <v>76</v>
      </c>
      <c r="AU128" s="133" t="s">
        <v>84</v>
      </c>
      <c r="AY128" s="126" t="s">
        <v>190</v>
      </c>
      <c r="BK128" s="134">
        <f>BK129</f>
        <v>0</v>
      </c>
    </row>
    <row r="129" spans="2:65" s="1" customFormat="1" ht="16.5" customHeight="1">
      <c r="B129" s="32"/>
      <c r="C129" s="137" t="s">
        <v>86</v>
      </c>
      <c r="D129" s="137" t="s">
        <v>193</v>
      </c>
      <c r="E129" s="138" t="s">
        <v>217</v>
      </c>
      <c r="F129" s="139" t="s">
        <v>216</v>
      </c>
      <c r="G129" s="140" t="s">
        <v>202</v>
      </c>
      <c r="H129" s="141">
        <v>3</v>
      </c>
      <c r="I129" s="142"/>
      <c r="J129" s="143">
        <f>ROUND(I129*H129,2)</f>
        <v>0</v>
      </c>
      <c r="K129" s="144"/>
      <c r="L129" s="32"/>
      <c r="M129" s="145" t="s">
        <v>1</v>
      </c>
      <c r="N129" s="146" t="s">
        <v>42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197</v>
      </c>
      <c r="AT129" s="149" t="s">
        <v>193</v>
      </c>
      <c r="AU129" s="149" t="s">
        <v>86</v>
      </c>
      <c r="AY129" s="17" t="s">
        <v>190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84</v>
      </c>
      <c r="BK129" s="150">
        <f>ROUND(I129*H129,2)</f>
        <v>0</v>
      </c>
      <c r="BL129" s="17" t="s">
        <v>197</v>
      </c>
      <c r="BM129" s="149" t="s">
        <v>218</v>
      </c>
    </row>
    <row r="130" spans="2:65" s="11" customFormat="1" ht="22.8" customHeight="1">
      <c r="B130" s="125"/>
      <c r="D130" s="126" t="s">
        <v>76</v>
      </c>
      <c r="E130" s="135" t="s">
        <v>219</v>
      </c>
      <c r="F130" s="135" t="s">
        <v>220</v>
      </c>
      <c r="I130" s="128"/>
      <c r="J130" s="136">
        <f>BK130</f>
        <v>0</v>
      </c>
      <c r="L130" s="125"/>
      <c r="M130" s="130"/>
      <c r="P130" s="131">
        <f>SUM(P131:P133)</f>
        <v>0</v>
      </c>
      <c r="R130" s="131">
        <f>SUM(R131:R133)</f>
        <v>0</v>
      </c>
      <c r="T130" s="132">
        <f>SUM(T131:T133)</f>
        <v>0</v>
      </c>
      <c r="AR130" s="126" t="s">
        <v>161</v>
      </c>
      <c r="AT130" s="133" t="s">
        <v>76</v>
      </c>
      <c r="AU130" s="133" t="s">
        <v>84</v>
      </c>
      <c r="AY130" s="126" t="s">
        <v>190</v>
      </c>
      <c r="BK130" s="134">
        <f>SUM(BK131:BK133)</f>
        <v>0</v>
      </c>
    </row>
    <row r="131" spans="2:65" s="1" customFormat="1" ht="16.5" customHeight="1">
      <c r="B131" s="32"/>
      <c r="C131" s="137" t="s">
        <v>104</v>
      </c>
      <c r="D131" s="137" t="s">
        <v>193</v>
      </c>
      <c r="E131" s="138" t="s">
        <v>221</v>
      </c>
      <c r="F131" s="139" t="s">
        <v>222</v>
      </c>
      <c r="G131" s="140" t="s">
        <v>202</v>
      </c>
      <c r="H131" s="141">
        <v>1</v>
      </c>
      <c r="I131" s="142"/>
      <c r="J131" s="143">
        <f>ROUND(I131*H131,2)</f>
        <v>0</v>
      </c>
      <c r="K131" s="144"/>
      <c r="L131" s="32"/>
      <c r="M131" s="145" t="s">
        <v>1</v>
      </c>
      <c r="N131" s="146" t="s">
        <v>42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197</v>
      </c>
      <c r="AT131" s="149" t="s">
        <v>193</v>
      </c>
      <c r="AU131" s="149" t="s">
        <v>86</v>
      </c>
      <c r="AY131" s="17" t="s">
        <v>190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84</v>
      </c>
      <c r="BK131" s="150">
        <f>ROUND(I131*H131,2)</f>
        <v>0</v>
      </c>
      <c r="BL131" s="17" t="s">
        <v>197</v>
      </c>
      <c r="BM131" s="149" t="s">
        <v>223</v>
      </c>
    </row>
    <row r="132" spans="2:65" s="1" customFormat="1" ht="16.5" customHeight="1">
      <c r="B132" s="32"/>
      <c r="C132" s="137" t="s">
        <v>161</v>
      </c>
      <c r="D132" s="137" t="s">
        <v>193</v>
      </c>
      <c r="E132" s="138" t="s">
        <v>224</v>
      </c>
      <c r="F132" s="139" t="s">
        <v>225</v>
      </c>
      <c r="G132" s="140" t="s">
        <v>202</v>
      </c>
      <c r="H132" s="141">
        <v>1</v>
      </c>
      <c r="I132" s="142"/>
      <c r="J132" s="143">
        <f>ROUND(I132*H132,2)</f>
        <v>0</v>
      </c>
      <c r="K132" s="144"/>
      <c r="L132" s="32"/>
      <c r="M132" s="145" t="s">
        <v>1</v>
      </c>
      <c r="N132" s="146" t="s">
        <v>42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197</v>
      </c>
      <c r="AT132" s="149" t="s">
        <v>193</v>
      </c>
      <c r="AU132" s="149" t="s">
        <v>86</v>
      </c>
      <c r="AY132" s="17" t="s">
        <v>190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84</v>
      </c>
      <c r="BK132" s="150">
        <f>ROUND(I132*H132,2)</f>
        <v>0</v>
      </c>
      <c r="BL132" s="17" t="s">
        <v>197</v>
      </c>
      <c r="BM132" s="149" t="s">
        <v>226</v>
      </c>
    </row>
    <row r="133" spans="2:65" s="1" customFormat="1" ht="24.15" customHeight="1">
      <c r="B133" s="32"/>
      <c r="C133" s="137" t="s">
        <v>227</v>
      </c>
      <c r="D133" s="137" t="s">
        <v>193</v>
      </c>
      <c r="E133" s="138" t="s">
        <v>228</v>
      </c>
      <c r="F133" s="139" t="s">
        <v>229</v>
      </c>
      <c r="G133" s="140" t="s">
        <v>202</v>
      </c>
      <c r="H133" s="141">
        <v>1</v>
      </c>
      <c r="I133" s="142"/>
      <c r="J133" s="143">
        <f>ROUND(I133*H133,2)</f>
        <v>0</v>
      </c>
      <c r="K133" s="144"/>
      <c r="L133" s="32"/>
      <c r="M133" s="151" t="s">
        <v>1</v>
      </c>
      <c r="N133" s="152" t="s">
        <v>42</v>
      </c>
      <c r="O133" s="153"/>
      <c r="P133" s="154">
        <f>O133*H133</f>
        <v>0</v>
      </c>
      <c r="Q133" s="154">
        <v>0</v>
      </c>
      <c r="R133" s="154">
        <f>Q133*H133</f>
        <v>0</v>
      </c>
      <c r="S133" s="154">
        <v>0</v>
      </c>
      <c r="T133" s="155">
        <f>S133*H133</f>
        <v>0</v>
      </c>
      <c r="AR133" s="149" t="s">
        <v>197</v>
      </c>
      <c r="AT133" s="149" t="s">
        <v>193</v>
      </c>
      <c r="AU133" s="149" t="s">
        <v>86</v>
      </c>
      <c r="AY133" s="17" t="s">
        <v>190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84</v>
      </c>
      <c r="BK133" s="150">
        <f>ROUND(I133*H133,2)</f>
        <v>0</v>
      </c>
      <c r="BL133" s="17" t="s">
        <v>197</v>
      </c>
      <c r="BM133" s="149" t="s">
        <v>230</v>
      </c>
    </row>
    <row r="134" spans="2:65" s="1" customFormat="1" ht="6.9" customHeight="1">
      <c r="B134" s="44"/>
      <c r="C134" s="45"/>
      <c r="D134" s="45"/>
      <c r="E134" s="45"/>
      <c r="F134" s="45"/>
      <c r="G134" s="45"/>
      <c r="H134" s="45"/>
      <c r="I134" s="45"/>
      <c r="J134" s="45"/>
      <c r="K134" s="45"/>
      <c r="L134" s="32"/>
    </row>
  </sheetData>
  <sheetProtection algorithmName="SHA-512" hashValue="BcZso64/IZ0S3fiD8xHtDReZOKUuCX5s7tn/dJZBxnTOtqK6NmoE1ZaoCv0hjMvQLa8PXtAnZp0feo9Od/4wRA==" saltValue="Gl3FcfuluGkVIPLzMHzTc3pKe+h5wMJA1DdoI/H5heWbLlCG88brbYUdFn72nuS5mqjjiwE+nrnq9HP5yWjZMg==" spinCount="100000" sheet="1" objects="1" scenarios="1" formatColumns="0" formatRows="0" autoFilter="0"/>
  <autoFilter ref="C119:K133" xr:uid="{00000000-0009-0000-0000-000001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82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157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3598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3631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ROUND(J126,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ROUND((SUM(BE126:BE181)),  2)</f>
        <v>0</v>
      </c>
      <c r="I35" s="96">
        <v>0.21</v>
      </c>
      <c r="J35" s="86">
        <f>ROUND(((SUM(BE126:BE181))*I35),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ROUND((SUM(BF126:BF181)),  2)</f>
        <v>0</v>
      </c>
      <c r="I36" s="96">
        <v>0.15</v>
      </c>
      <c r="J36" s="86">
        <f>ROUND(((SUM(BF126:BF181))*I36),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ROUND((SUM(BG126:BG181)),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ROUND((SUM(BH126:BH181)),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ROUND((SUM(BI126:BI181)),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3598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4b - Kanalizace splašková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J126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J127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J128</f>
        <v>0</v>
      </c>
      <c r="L100" s="112"/>
    </row>
    <row r="101" spans="2:47" s="9" customFormat="1" ht="19.95" customHeight="1">
      <c r="B101" s="112"/>
      <c r="D101" s="113" t="s">
        <v>237</v>
      </c>
      <c r="E101" s="114"/>
      <c r="F101" s="114"/>
      <c r="G101" s="114"/>
      <c r="H101" s="114"/>
      <c r="I101" s="114"/>
      <c r="J101" s="115">
        <f>J159</f>
        <v>0</v>
      </c>
      <c r="L101" s="112"/>
    </row>
    <row r="102" spans="2:47" s="9" customFormat="1" ht="19.95" customHeight="1">
      <c r="B102" s="112"/>
      <c r="D102" s="113" t="s">
        <v>238</v>
      </c>
      <c r="E102" s="114"/>
      <c r="F102" s="114"/>
      <c r="G102" s="114"/>
      <c r="H102" s="114"/>
      <c r="I102" s="114"/>
      <c r="J102" s="115">
        <f>J164</f>
        <v>0</v>
      </c>
      <c r="L102" s="112"/>
    </row>
    <row r="103" spans="2:47" s="9" customFormat="1" ht="19.95" customHeight="1">
      <c r="B103" s="112"/>
      <c r="D103" s="113" t="s">
        <v>240</v>
      </c>
      <c r="E103" s="114"/>
      <c r="F103" s="114"/>
      <c r="G103" s="114"/>
      <c r="H103" s="114"/>
      <c r="I103" s="114"/>
      <c r="J103" s="115">
        <f>J174</f>
        <v>0</v>
      </c>
      <c r="L103" s="112"/>
    </row>
    <row r="104" spans="2:47" s="9" customFormat="1" ht="19.95" customHeight="1">
      <c r="B104" s="112"/>
      <c r="D104" s="113" t="s">
        <v>241</v>
      </c>
      <c r="E104" s="114"/>
      <c r="F104" s="114"/>
      <c r="G104" s="114"/>
      <c r="H104" s="114"/>
      <c r="I104" s="114"/>
      <c r="J104" s="115">
        <f>J180</f>
        <v>0</v>
      </c>
      <c r="L104" s="112"/>
    </row>
    <row r="105" spans="2:47" s="1" customFormat="1" ht="21.75" customHeight="1">
      <c r="B105" s="32"/>
      <c r="L105" s="32"/>
    </row>
    <row r="106" spans="2:47" s="1" customFormat="1" ht="6.9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6.9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4.9" customHeight="1">
      <c r="B111" s="32"/>
      <c r="C111" s="21" t="s">
        <v>176</v>
      </c>
      <c r="L111" s="32"/>
    </row>
    <row r="112" spans="2:47" s="1" customFormat="1" ht="6.9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26.25" customHeight="1">
      <c r="B114" s="32"/>
      <c r="E114" s="243" t="str">
        <f>E7</f>
        <v>Novostavba mateřské školy v dřevěné nosné konstrukci k.ú. Dřínov, parc.č.82/1 a 82/2</v>
      </c>
      <c r="F114" s="244"/>
      <c r="G114" s="244"/>
      <c r="H114" s="244"/>
      <c r="L114" s="32"/>
    </row>
    <row r="115" spans="2:63" ht="12" customHeight="1">
      <c r="B115" s="20"/>
      <c r="C115" s="27" t="s">
        <v>165</v>
      </c>
      <c r="L115" s="20"/>
    </row>
    <row r="116" spans="2:63" s="1" customFormat="1" ht="16.5" customHeight="1">
      <c r="B116" s="32"/>
      <c r="E116" s="243" t="s">
        <v>3598</v>
      </c>
      <c r="F116" s="242"/>
      <c r="G116" s="242"/>
      <c r="H116" s="242"/>
      <c r="L116" s="32"/>
    </row>
    <row r="117" spans="2:63" s="1" customFormat="1" ht="12" customHeight="1">
      <c r="B117" s="32"/>
      <c r="C117" s="27" t="s">
        <v>232</v>
      </c>
      <c r="L117" s="32"/>
    </row>
    <row r="118" spans="2:63" s="1" customFormat="1" ht="16.5" customHeight="1">
      <c r="B118" s="32"/>
      <c r="E118" s="238" t="str">
        <f>E11</f>
        <v>4b - Kanalizace splašková</v>
      </c>
      <c r="F118" s="242"/>
      <c r="G118" s="242"/>
      <c r="H118" s="242"/>
      <c r="L118" s="32"/>
    </row>
    <row r="119" spans="2:63" s="1" customFormat="1" ht="6.9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F14</f>
        <v>obec Dřínov, okres Mělník</v>
      </c>
      <c r="I120" s="27" t="s">
        <v>22</v>
      </c>
      <c r="J120" s="52" t="str">
        <f>IF(J14="","",J14)</f>
        <v>31. 1. 2020</v>
      </c>
      <c r="L120" s="32"/>
    </row>
    <row r="121" spans="2:63" s="1" customFormat="1" ht="6.9" customHeight="1">
      <c r="B121" s="32"/>
      <c r="L121" s="32"/>
    </row>
    <row r="122" spans="2:63" s="1" customFormat="1" ht="40.049999999999997" customHeight="1">
      <c r="B122" s="32"/>
      <c r="C122" s="27" t="s">
        <v>24</v>
      </c>
      <c r="F122" s="25" t="str">
        <f>E17</f>
        <v>Obec Dřínov, Dřínov čp.38, 277 45 Úžice</v>
      </c>
      <c r="I122" s="27" t="s">
        <v>31</v>
      </c>
      <c r="J122" s="30" t="str">
        <f>E23</f>
        <v>PilsProjekt,s.r.o., Částkova 74,326 00 Plzeň</v>
      </c>
      <c r="L122" s="32"/>
    </row>
    <row r="123" spans="2:63" s="1" customFormat="1" ht="15.15" customHeight="1">
      <c r="B123" s="32"/>
      <c r="C123" s="27" t="s">
        <v>29</v>
      </c>
      <c r="F123" s="25" t="str">
        <f>IF(E20="","",E20)</f>
        <v>Vyplň údaj</v>
      </c>
      <c r="I123" s="27" t="s">
        <v>34</v>
      </c>
      <c r="J123" s="30" t="str">
        <f>E26</f>
        <v>Preclíková</v>
      </c>
      <c r="L123" s="32"/>
    </row>
    <row r="124" spans="2:63" s="1" customFormat="1" ht="10.35" customHeight="1">
      <c r="B124" s="32"/>
      <c r="L124" s="32"/>
    </row>
    <row r="125" spans="2:63" s="10" customFormat="1" ht="29.25" customHeight="1">
      <c r="B125" s="116"/>
      <c r="C125" s="117" t="s">
        <v>177</v>
      </c>
      <c r="D125" s="118" t="s">
        <v>62</v>
      </c>
      <c r="E125" s="118" t="s">
        <v>58</v>
      </c>
      <c r="F125" s="118" t="s">
        <v>59</v>
      </c>
      <c r="G125" s="118" t="s">
        <v>178</v>
      </c>
      <c r="H125" s="118" t="s">
        <v>179</v>
      </c>
      <c r="I125" s="118" t="s">
        <v>180</v>
      </c>
      <c r="J125" s="119" t="s">
        <v>169</v>
      </c>
      <c r="K125" s="120" t="s">
        <v>181</v>
      </c>
      <c r="L125" s="116"/>
      <c r="M125" s="59" t="s">
        <v>1</v>
      </c>
      <c r="N125" s="60" t="s">
        <v>41</v>
      </c>
      <c r="O125" s="60" t="s">
        <v>182</v>
      </c>
      <c r="P125" s="60" t="s">
        <v>183</v>
      </c>
      <c r="Q125" s="60" t="s">
        <v>184</v>
      </c>
      <c r="R125" s="60" t="s">
        <v>185</v>
      </c>
      <c r="S125" s="60" t="s">
        <v>186</v>
      </c>
      <c r="T125" s="61" t="s">
        <v>187</v>
      </c>
    </row>
    <row r="126" spans="2:63" s="1" customFormat="1" ht="22.8" customHeight="1">
      <c r="B126" s="32"/>
      <c r="C126" s="64" t="s">
        <v>188</v>
      </c>
      <c r="J126" s="121">
        <f>BK126</f>
        <v>0</v>
      </c>
      <c r="L126" s="32"/>
      <c r="M126" s="62"/>
      <c r="N126" s="53"/>
      <c r="O126" s="53"/>
      <c r="P126" s="122">
        <f>P127</f>
        <v>0</v>
      </c>
      <c r="Q126" s="53"/>
      <c r="R126" s="122">
        <f>R127</f>
        <v>6.5200756000000011</v>
      </c>
      <c r="S126" s="53"/>
      <c r="T126" s="123">
        <f>T127</f>
        <v>0</v>
      </c>
      <c r="AT126" s="17" t="s">
        <v>76</v>
      </c>
      <c r="AU126" s="17" t="s">
        <v>171</v>
      </c>
      <c r="BK126" s="124">
        <f>BK127</f>
        <v>0</v>
      </c>
    </row>
    <row r="127" spans="2:63" s="11" customFormat="1" ht="25.95" customHeight="1">
      <c r="B127" s="125"/>
      <c r="D127" s="126" t="s">
        <v>76</v>
      </c>
      <c r="E127" s="127" t="s">
        <v>247</v>
      </c>
      <c r="F127" s="127" t="s">
        <v>248</v>
      </c>
      <c r="I127" s="128"/>
      <c r="J127" s="129">
        <f>BK127</f>
        <v>0</v>
      </c>
      <c r="L127" s="125"/>
      <c r="M127" s="130"/>
      <c r="P127" s="131">
        <f>P128+P159+P164+P174+P180</f>
        <v>0</v>
      </c>
      <c r="R127" s="131">
        <f>R128+R159+R164+R174+R180</f>
        <v>6.5200756000000011</v>
      </c>
      <c r="T127" s="132">
        <f>T128+T159+T164+T174+T180</f>
        <v>0</v>
      </c>
      <c r="AR127" s="126" t="s">
        <v>84</v>
      </c>
      <c r="AT127" s="133" t="s">
        <v>76</v>
      </c>
      <c r="AU127" s="133" t="s">
        <v>77</v>
      </c>
      <c r="AY127" s="126" t="s">
        <v>190</v>
      </c>
      <c r="BK127" s="134">
        <f>BK128+BK159+BK164+BK174+BK180</f>
        <v>0</v>
      </c>
    </row>
    <row r="128" spans="2:63" s="11" customFormat="1" ht="22.8" customHeight="1">
      <c r="B128" s="125"/>
      <c r="D128" s="126" t="s">
        <v>76</v>
      </c>
      <c r="E128" s="135" t="s">
        <v>84</v>
      </c>
      <c r="F128" s="135" t="s">
        <v>249</v>
      </c>
      <c r="I128" s="128"/>
      <c r="J128" s="136">
        <f>BK128</f>
        <v>0</v>
      </c>
      <c r="L128" s="125"/>
      <c r="M128" s="130"/>
      <c r="P128" s="131">
        <f>SUM(P129:P158)</f>
        <v>0</v>
      </c>
      <c r="R128" s="131">
        <f>SUM(R129:R158)</f>
        <v>6.1231600000000004</v>
      </c>
      <c r="T128" s="132">
        <f>SUM(T129:T158)</f>
        <v>0</v>
      </c>
      <c r="AR128" s="126" t="s">
        <v>84</v>
      </c>
      <c r="AT128" s="133" t="s">
        <v>76</v>
      </c>
      <c r="AU128" s="133" t="s">
        <v>84</v>
      </c>
      <c r="AY128" s="126" t="s">
        <v>190</v>
      </c>
      <c r="BK128" s="134">
        <f>SUM(BK129:BK158)</f>
        <v>0</v>
      </c>
    </row>
    <row r="129" spans="2:65" s="1" customFormat="1" ht="33" customHeight="1">
      <c r="B129" s="32"/>
      <c r="C129" s="137" t="s">
        <v>84</v>
      </c>
      <c r="D129" s="137" t="s">
        <v>193</v>
      </c>
      <c r="E129" s="138" t="s">
        <v>3632</v>
      </c>
      <c r="F129" s="139" t="s">
        <v>3633</v>
      </c>
      <c r="G129" s="140" t="s">
        <v>258</v>
      </c>
      <c r="H129" s="141">
        <v>21</v>
      </c>
      <c r="I129" s="142"/>
      <c r="J129" s="143">
        <f>ROUND(I129*H129,2)</f>
        <v>0</v>
      </c>
      <c r="K129" s="144"/>
      <c r="L129" s="32"/>
      <c r="M129" s="145" t="s">
        <v>1</v>
      </c>
      <c r="N129" s="146" t="s">
        <v>42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149</v>
      </c>
      <c r="AT129" s="149" t="s">
        <v>193</v>
      </c>
      <c r="AU129" s="149" t="s">
        <v>86</v>
      </c>
      <c r="AY129" s="17" t="s">
        <v>190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84</v>
      </c>
      <c r="BK129" s="150">
        <f>ROUND(I129*H129,2)</f>
        <v>0</v>
      </c>
      <c r="BL129" s="17" t="s">
        <v>149</v>
      </c>
      <c r="BM129" s="149" t="s">
        <v>3634</v>
      </c>
    </row>
    <row r="130" spans="2:65" s="12" customFormat="1">
      <c r="B130" s="156"/>
      <c r="D130" s="157" t="s">
        <v>254</v>
      </c>
      <c r="E130" s="158" t="s">
        <v>1</v>
      </c>
      <c r="F130" s="159" t="s">
        <v>3635</v>
      </c>
      <c r="H130" s="160">
        <v>21</v>
      </c>
      <c r="I130" s="161"/>
      <c r="L130" s="156"/>
      <c r="M130" s="162"/>
      <c r="T130" s="163"/>
      <c r="AT130" s="158" t="s">
        <v>254</v>
      </c>
      <c r="AU130" s="158" t="s">
        <v>86</v>
      </c>
      <c r="AV130" s="12" t="s">
        <v>86</v>
      </c>
      <c r="AW130" s="12" t="s">
        <v>33</v>
      </c>
      <c r="AX130" s="12" t="s">
        <v>84</v>
      </c>
      <c r="AY130" s="158" t="s">
        <v>190</v>
      </c>
    </row>
    <row r="131" spans="2:65" s="1" customFormat="1" ht="24.15" customHeight="1">
      <c r="B131" s="32"/>
      <c r="C131" s="137" t="s">
        <v>86</v>
      </c>
      <c r="D131" s="137" t="s">
        <v>193</v>
      </c>
      <c r="E131" s="138" t="s">
        <v>275</v>
      </c>
      <c r="F131" s="139" t="s">
        <v>276</v>
      </c>
      <c r="G131" s="140" t="s">
        <v>258</v>
      </c>
      <c r="H131" s="141">
        <v>8.1120000000000001</v>
      </c>
      <c r="I131" s="142"/>
      <c r="J131" s="143">
        <f>ROUND(I131*H131,2)</f>
        <v>0</v>
      </c>
      <c r="K131" s="144"/>
      <c r="L131" s="32"/>
      <c r="M131" s="145" t="s">
        <v>1</v>
      </c>
      <c r="N131" s="146" t="s">
        <v>42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149</v>
      </c>
      <c r="AT131" s="149" t="s">
        <v>193</v>
      </c>
      <c r="AU131" s="149" t="s">
        <v>86</v>
      </c>
      <c r="AY131" s="17" t="s">
        <v>190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84</v>
      </c>
      <c r="BK131" s="150">
        <f>ROUND(I131*H131,2)</f>
        <v>0</v>
      </c>
      <c r="BL131" s="17" t="s">
        <v>149</v>
      </c>
      <c r="BM131" s="149" t="s">
        <v>3636</v>
      </c>
    </row>
    <row r="132" spans="2:65" s="12" customFormat="1">
      <c r="B132" s="156"/>
      <c r="D132" s="157" t="s">
        <v>254</v>
      </c>
      <c r="E132" s="158" t="s">
        <v>1</v>
      </c>
      <c r="F132" s="159" t="s">
        <v>3637</v>
      </c>
      <c r="H132" s="160">
        <v>6.9119999999999999</v>
      </c>
      <c r="I132" s="161"/>
      <c r="L132" s="156"/>
      <c r="M132" s="162"/>
      <c r="T132" s="163"/>
      <c r="AT132" s="158" t="s">
        <v>254</v>
      </c>
      <c r="AU132" s="158" t="s">
        <v>86</v>
      </c>
      <c r="AV132" s="12" t="s">
        <v>86</v>
      </c>
      <c r="AW132" s="12" t="s">
        <v>33</v>
      </c>
      <c r="AX132" s="12" t="s">
        <v>77</v>
      </c>
      <c r="AY132" s="158" t="s">
        <v>190</v>
      </c>
    </row>
    <row r="133" spans="2:65" s="12" customFormat="1">
      <c r="B133" s="156"/>
      <c r="D133" s="157" t="s">
        <v>254</v>
      </c>
      <c r="E133" s="158" t="s">
        <v>1</v>
      </c>
      <c r="F133" s="159" t="s">
        <v>3638</v>
      </c>
      <c r="H133" s="160">
        <v>1.2</v>
      </c>
      <c r="I133" s="161"/>
      <c r="L133" s="156"/>
      <c r="M133" s="162"/>
      <c r="T133" s="163"/>
      <c r="AT133" s="158" t="s">
        <v>254</v>
      </c>
      <c r="AU133" s="158" t="s">
        <v>86</v>
      </c>
      <c r="AV133" s="12" t="s">
        <v>86</v>
      </c>
      <c r="AW133" s="12" t="s">
        <v>33</v>
      </c>
      <c r="AX133" s="12" t="s">
        <v>77</v>
      </c>
      <c r="AY133" s="158" t="s">
        <v>190</v>
      </c>
    </row>
    <row r="134" spans="2:65" s="15" customFormat="1">
      <c r="B134" s="177"/>
      <c r="D134" s="157" t="s">
        <v>254</v>
      </c>
      <c r="E134" s="178" t="s">
        <v>1</v>
      </c>
      <c r="F134" s="179" t="s">
        <v>274</v>
      </c>
      <c r="H134" s="180">
        <v>8.1120000000000001</v>
      </c>
      <c r="I134" s="181"/>
      <c r="L134" s="177"/>
      <c r="M134" s="182"/>
      <c r="T134" s="183"/>
      <c r="AT134" s="178" t="s">
        <v>254</v>
      </c>
      <c r="AU134" s="178" t="s">
        <v>86</v>
      </c>
      <c r="AV134" s="15" t="s">
        <v>149</v>
      </c>
      <c r="AW134" s="15" t="s">
        <v>33</v>
      </c>
      <c r="AX134" s="15" t="s">
        <v>84</v>
      </c>
      <c r="AY134" s="178" t="s">
        <v>190</v>
      </c>
    </row>
    <row r="135" spans="2:65" s="1" customFormat="1" ht="21.75" customHeight="1">
      <c r="B135" s="32"/>
      <c r="C135" s="137" t="s">
        <v>104</v>
      </c>
      <c r="D135" s="137" t="s">
        <v>193</v>
      </c>
      <c r="E135" s="138" t="s">
        <v>3355</v>
      </c>
      <c r="F135" s="139" t="s">
        <v>3356</v>
      </c>
      <c r="G135" s="140" t="s">
        <v>258</v>
      </c>
      <c r="H135" s="141">
        <v>21</v>
      </c>
      <c r="I135" s="142"/>
      <c r="J135" s="143">
        <f>ROUND(I135*H135,2)</f>
        <v>0</v>
      </c>
      <c r="K135" s="144"/>
      <c r="L135" s="32"/>
      <c r="M135" s="145" t="s">
        <v>1</v>
      </c>
      <c r="N135" s="146" t="s">
        <v>42</v>
      </c>
      <c r="P135" s="147">
        <f>O135*H135</f>
        <v>0</v>
      </c>
      <c r="Q135" s="147">
        <v>4.6000000000000001E-4</v>
      </c>
      <c r="R135" s="147">
        <f>Q135*H135</f>
        <v>9.6600000000000002E-3</v>
      </c>
      <c r="S135" s="147">
        <v>0</v>
      </c>
      <c r="T135" s="148">
        <f>S135*H135</f>
        <v>0</v>
      </c>
      <c r="AR135" s="149" t="s">
        <v>149</v>
      </c>
      <c r="AT135" s="149" t="s">
        <v>193</v>
      </c>
      <c r="AU135" s="149" t="s">
        <v>86</v>
      </c>
      <c r="AY135" s="17" t="s">
        <v>190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84</v>
      </c>
      <c r="BK135" s="150">
        <f>ROUND(I135*H135,2)</f>
        <v>0</v>
      </c>
      <c r="BL135" s="17" t="s">
        <v>149</v>
      </c>
      <c r="BM135" s="149" t="s">
        <v>3639</v>
      </c>
    </row>
    <row r="136" spans="2:65" s="1" customFormat="1" ht="24.15" customHeight="1">
      <c r="B136" s="32"/>
      <c r="C136" s="137" t="s">
        <v>149</v>
      </c>
      <c r="D136" s="137" t="s">
        <v>193</v>
      </c>
      <c r="E136" s="138" t="s">
        <v>3358</v>
      </c>
      <c r="F136" s="139" t="s">
        <v>3359</v>
      </c>
      <c r="G136" s="140" t="s">
        <v>258</v>
      </c>
      <c r="H136" s="141">
        <v>21</v>
      </c>
      <c r="I136" s="142"/>
      <c r="J136" s="143">
        <f>ROUND(I136*H136,2)</f>
        <v>0</v>
      </c>
      <c r="K136" s="144"/>
      <c r="L136" s="32"/>
      <c r="M136" s="145" t="s">
        <v>1</v>
      </c>
      <c r="N136" s="146" t="s">
        <v>42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149</v>
      </c>
      <c r="AT136" s="149" t="s">
        <v>193</v>
      </c>
      <c r="AU136" s="149" t="s">
        <v>86</v>
      </c>
      <c r="AY136" s="17" t="s">
        <v>190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84</v>
      </c>
      <c r="BK136" s="150">
        <f>ROUND(I136*H136,2)</f>
        <v>0</v>
      </c>
      <c r="BL136" s="17" t="s">
        <v>149</v>
      </c>
      <c r="BM136" s="149" t="s">
        <v>3640</v>
      </c>
    </row>
    <row r="137" spans="2:65" s="1" customFormat="1" ht="24.15" customHeight="1">
      <c r="B137" s="32"/>
      <c r="C137" s="137" t="s">
        <v>161</v>
      </c>
      <c r="D137" s="137" t="s">
        <v>193</v>
      </c>
      <c r="E137" s="138" t="s">
        <v>3361</v>
      </c>
      <c r="F137" s="139" t="s">
        <v>3362</v>
      </c>
      <c r="G137" s="140" t="s">
        <v>252</v>
      </c>
      <c r="H137" s="141">
        <v>50</v>
      </c>
      <c r="I137" s="142"/>
      <c r="J137" s="143">
        <f>ROUND(I137*H137,2)</f>
        <v>0</v>
      </c>
      <c r="K137" s="144"/>
      <c r="L137" s="32"/>
      <c r="M137" s="145" t="s">
        <v>1</v>
      </c>
      <c r="N137" s="146" t="s">
        <v>42</v>
      </c>
      <c r="P137" s="147">
        <f>O137*H137</f>
        <v>0</v>
      </c>
      <c r="Q137" s="147">
        <v>2.2699999999999999E-3</v>
      </c>
      <c r="R137" s="147">
        <f>Q137*H137</f>
        <v>0.11349999999999999</v>
      </c>
      <c r="S137" s="147">
        <v>0</v>
      </c>
      <c r="T137" s="148">
        <f>S137*H137</f>
        <v>0</v>
      </c>
      <c r="AR137" s="149" t="s">
        <v>149</v>
      </c>
      <c r="AT137" s="149" t="s">
        <v>193</v>
      </c>
      <c r="AU137" s="149" t="s">
        <v>86</v>
      </c>
      <c r="AY137" s="17" t="s">
        <v>190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84</v>
      </c>
      <c r="BK137" s="150">
        <f>ROUND(I137*H137,2)</f>
        <v>0</v>
      </c>
      <c r="BL137" s="17" t="s">
        <v>149</v>
      </c>
      <c r="BM137" s="149" t="s">
        <v>3641</v>
      </c>
    </row>
    <row r="138" spans="2:65" s="12" customFormat="1">
      <c r="B138" s="156"/>
      <c r="D138" s="157" t="s">
        <v>254</v>
      </c>
      <c r="E138" s="158" t="s">
        <v>1</v>
      </c>
      <c r="F138" s="159" t="s">
        <v>3642</v>
      </c>
      <c r="H138" s="160">
        <v>50</v>
      </c>
      <c r="I138" s="161"/>
      <c r="L138" s="156"/>
      <c r="M138" s="162"/>
      <c r="T138" s="163"/>
      <c r="AT138" s="158" t="s">
        <v>254</v>
      </c>
      <c r="AU138" s="158" t="s">
        <v>86</v>
      </c>
      <c r="AV138" s="12" t="s">
        <v>86</v>
      </c>
      <c r="AW138" s="12" t="s">
        <v>33</v>
      </c>
      <c r="AX138" s="12" t="s">
        <v>84</v>
      </c>
      <c r="AY138" s="158" t="s">
        <v>190</v>
      </c>
    </row>
    <row r="139" spans="2:65" s="1" customFormat="1" ht="24.15" customHeight="1">
      <c r="B139" s="32"/>
      <c r="C139" s="137" t="s">
        <v>199</v>
      </c>
      <c r="D139" s="137" t="s">
        <v>193</v>
      </c>
      <c r="E139" s="138" t="s">
        <v>3365</v>
      </c>
      <c r="F139" s="139" t="s">
        <v>3366</v>
      </c>
      <c r="G139" s="140" t="s">
        <v>252</v>
      </c>
      <c r="H139" s="141">
        <v>50</v>
      </c>
      <c r="I139" s="142"/>
      <c r="J139" s="143">
        <f>ROUND(I139*H139,2)</f>
        <v>0</v>
      </c>
      <c r="K139" s="144"/>
      <c r="L139" s="32"/>
      <c r="M139" s="145" t="s">
        <v>1</v>
      </c>
      <c r="N139" s="146" t="s">
        <v>42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149</v>
      </c>
      <c r="AT139" s="149" t="s">
        <v>193</v>
      </c>
      <c r="AU139" s="149" t="s">
        <v>86</v>
      </c>
      <c r="AY139" s="17" t="s">
        <v>190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84</v>
      </c>
      <c r="BK139" s="150">
        <f>ROUND(I139*H139,2)</f>
        <v>0</v>
      </c>
      <c r="BL139" s="17" t="s">
        <v>149</v>
      </c>
      <c r="BM139" s="149" t="s">
        <v>3643</v>
      </c>
    </row>
    <row r="140" spans="2:65" s="1" customFormat="1" ht="33" customHeight="1">
      <c r="B140" s="32"/>
      <c r="C140" s="137" t="s">
        <v>204</v>
      </c>
      <c r="D140" s="137" t="s">
        <v>193</v>
      </c>
      <c r="E140" s="138" t="s">
        <v>280</v>
      </c>
      <c r="F140" s="139" t="s">
        <v>281</v>
      </c>
      <c r="G140" s="140" t="s">
        <v>258</v>
      </c>
      <c r="H140" s="141">
        <v>6.6559999999999997</v>
      </c>
      <c r="I140" s="142"/>
      <c r="J140" s="143">
        <f>ROUND(I140*H140,2)</f>
        <v>0</v>
      </c>
      <c r="K140" s="144"/>
      <c r="L140" s="32"/>
      <c r="M140" s="145" t="s">
        <v>1</v>
      </c>
      <c r="N140" s="146" t="s">
        <v>42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149</v>
      </c>
      <c r="AT140" s="149" t="s">
        <v>193</v>
      </c>
      <c r="AU140" s="149" t="s">
        <v>86</v>
      </c>
      <c r="AY140" s="17" t="s">
        <v>190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84</v>
      </c>
      <c r="BK140" s="150">
        <f>ROUND(I140*H140,2)</f>
        <v>0</v>
      </c>
      <c r="BL140" s="17" t="s">
        <v>149</v>
      </c>
      <c r="BM140" s="149" t="s">
        <v>3644</v>
      </c>
    </row>
    <row r="141" spans="2:65" s="1" customFormat="1" ht="37.799999999999997" customHeight="1">
      <c r="B141" s="32"/>
      <c r="C141" s="137" t="s">
        <v>211</v>
      </c>
      <c r="D141" s="137" t="s">
        <v>193</v>
      </c>
      <c r="E141" s="138" t="s">
        <v>287</v>
      </c>
      <c r="F141" s="139" t="s">
        <v>288</v>
      </c>
      <c r="G141" s="140" t="s">
        <v>258</v>
      </c>
      <c r="H141" s="141">
        <v>33.28</v>
      </c>
      <c r="I141" s="142"/>
      <c r="J141" s="143">
        <f>ROUND(I141*H141,2)</f>
        <v>0</v>
      </c>
      <c r="K141" s="144"/>
      <c r="L141" s="32"/>
      <c r="M141" s="145" t="s">
        <v>1</v>
      </c>
      <c r="N141" s="146" t="s">
        <v>42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149</v>
      </c>
      <c r="AT141" s="149" t="s">
        <v>193</v>
      </c>
      <c r="AU141" s="149" t="s">
        <v>86</v>
      </c>
      <c r="AY141" s="17" t="s">
        <v>190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84</v>
      </c>
      <c r="BK141" s="150">
        <f>ROUND(I141*H141,2)</f>
        <v>0</v>
      </c>
      <c r="BL141" s="17" t="s">
        <v>149</v>
      </c>
      <c r="BM141" s="149" t="s">
        <v>3645</v>
      </c>
    </row>
    <row r="142" spans="2:65" s="12" customFormat="1">
      <c r="B142" s="156"/>
      <c r="D142" s="157" t="s">
        <v>254</v>
      </c>
      <c r="E142" s="158" t="s">
        <v>1</v>
      </c>
      <c r="F142" s="159" t="s">
        <v>3646</v>
      </c>
      <c r="H142" s="160">
        <v>33.28</v>
      </c>
      <c r="I142" s="161"/>
      <c r="L142" s="156"/>
      <c r="M142" s="162"/>
      <c r="T142" s="163"/>
      <c r="AT142" s="158" t="s">
        <v>254</v>
      </c>
      <c r="AU142" s="158" t="s">
        <v>86</v>
      </c>
      <c r="AV142" s="12" t="s">
        <v>86</v>
      </c>
      <c r="AW142" s="12" t="s">
        <v>33</v>
      </c>
      <c r="AX142" s="12" t="s">
        <v>84</v>
      </c>
      <c r="AY142" s="158" t="s">
        <v>190</v>
      </c>
    </row>
    <row r="143" spans="2:65" s="1" customFormat="1" ht="24.15" customHeight="1">
      <c r="B143" s="32"/>
      <c r="C143" s="137" t="s">
        <v>227</v>
      </c>
      <c r="D143" s="137" t="s">
        <v>193</v>
      </c>
      <c r="E143" s="138" t="s">
        <v>3372</v>
      </c>
      <c r="F143" s="139" t="s">
        <v>3373</v>
      </c>
      <c r="G143" s="140" t="s">
        <v>258</v>
      </c>
      <c r="H143" s="141">
        <v>6.6559999999999997</v>
      </c>
      <c r="I143" s="142"/>
      <c r="J143" s="143">
        <f>ROUND(I143*H143,2)</f>
        <v>0</v>
      </c>
      <c r="K143" s="144"/>
      <c r="L143" s="32"/>
      <c r="M143" s="145" t="s">
        <v>1</v>
      </c>
      <c r="N143" s="146" t="s">
        <v>42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149</v>
      </c>
      <c r="AT143" s="149" t="s">
        <v>193</v>
      </c>
      <c r="AU143" s="149" t="s">
        <v>86</v>
      </c>
      <c r="AY143" s="17" t="s">
        <v>190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84</v>
      </c>
      <c r="BK143" s="150">
        <f>ROUND(I143*H143,2)</f>
        <v>0</v>
      </c>
      <c r="BL143" s="17" t="s">
        <v>149</v>
      </c>
      <c r="BM143" s="149" t="s">
        <v>3647</v>
      </c>
    </row>
    <row r="144" spans="2:65" s="13" customFormat="1">
      <c r="B144" s="164"/>
      <c r="D144" s="157" t="s">
        <v>254</v>
      </c>
      <c r="E144" s="165" t="s">
        <v>1</v>
      </c>
      <c r="F144" s="166" t="s">
        <v>3648</v>
      </c>
      <c r="H144" s="165" t="s">
        <v>1</v>
      </c>
      <c r="I144" s="167"/>
      <c r="L144" s="164"/>
      <c r="M144" s="168"/>
      <c r="T144" s="169"/>
      <c r="AT144" s="165" t="s">
        <v>254</v>
      </c>
      <c r="AU144" s="165" t="s">
        <v>86</v>
      </c>
      <c r="AV144" s="13" t="s">
        <v>84</v>
      </c>
      <c r="AW144" s="13" t="s">
        <v>33</v>
      </c>
      <c r="AX144" s="13" t="s">
        <v>77</v>
      </c>
      <c r="AY144" s="165" t="s">
        <v>190</v>
      </c>
    </row>
    <row r="145" spans="2:65" s="12" customFormat="1">
      <c r="B145" s="156"/>
      <c r="D145" s="157" t="s">
        <v>254</v>
      </c>
      <c r="E145" s="158" t="s">
        <v>1</v>
      </c>
      <c r="F145" s="159" t="s">
        <v>3649</v>
      </c>
      <c r="H145" s="160">
        <v>6.6559999999999997</v>
      </c>
      <c r="I145" s="161"/>
      <c r="L145" s="156"/>
      <c r="M145" s="162"/>
      <c r="T145" s="163"/>
      <c r="AT145" s="158" t="s">
        <v>254</v>
      </c>
      <c r="AU145" s="158" t="s">
        <v>86</v>
      </c>
      <c r="AV145" s="12" t="s">
        <v>86</v>
      </c>
      <c r="AW145" s="12" t="s">
        <v>33</v>
      </c>
      <c r="AX145" s="12" t="s">
        <v>84</v>
      </c>
      <c r="AY145" s="158" t="s">
        <v>190</v>
      </c>
    </row>
    <row r="146" spans="2:65" s="1" customFormat="1" ht="24.15" customHeight="1">
      <c r="B146" s="32"/>
      <c r="C146" s="137" t="s">
        <v>303</v>
      </c>
      <c r="D146" s="137" t="s">
        <v>193</v>
      </c>
      <c r="E146" s="138" t="s">
        <v>2990</v>
      </c>
      <c r="F146" s="139" t="s">
        <v>2991</v>
      </c>
      <c r="G146" s="140" t="s">
        <v>296</v>
      </c>
      <c r="H146" s="141">
        <v>11.981</v>
      </c>
      <c r="I146" s="142"/>
      <c r="J146" s="143">
        <f>ROUND(I146*H146,2)</f>
        <v>0</v>
      </c>
      <c r="K146" s="144"/>
      <c r="L146" s="32"/>
      <c r="M146" s="145" t="s">
        <v>1</v>
      </c>
      <c r="N146" s="146" t="s">
        <v>42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149</v>
      </c>
      <c r="AT146" s="149" t="s">
        <v>193</v>
      </c>
      <c r="AU146" s="149" t="s">
        <v>86</v>
      </c>
      <c r="AY146" s="17" t="s">
        <v>190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84</v>
      </c>
      <c r="BK146" s="150">
        <f>ROUND(I146*H146,2)</f>
        <v>0</v>
      </c>
      <c r="BL146" s="17" t="s">
        <v>149</v>
      </c>
      <c r="BM146" s="149" t="s">
        <v>3650</v>
      </c>
    </row>
    <row r="147" spans="2:65" s="12" customFormat="1">
      <c r="B147" s="156"/>
      <c r="D147" s="157" t="s">
        <v>254</v>
      </c>
      <c r="E147" s="158" t="s">
        <v>1</v>
      </c>
      <c r="F147" s="159" t="s">
        <v>3651</v>
      </c>
      <c r="H147" s="160">
        <v>11.981</v>
      </c>
      <c r="I147" s="161"/>
      <c r="L147" s="156"/>
      <c r="M147" s="162"/>
      <c r="T147" s="163"/>
      <c r="AT147" s="158" t="s">
        <v>254</v>
      </c>
      <c r="AU147" s="158" t="s">
        <v>86</v>
      </c>
      <c r="AV147" s="12" t="s">
        <v>86</v>
      </c>
      <c r="AW147" s="12" t="s">
        <v>33</v>
      </c>
      <c r="AX147" s="12" t="s">
        <v>84</v>
      </c>
      <c r="AY147" s="158" t="s">
        <v>190</v>
      </c>
    </row>
    <row r="148" spans="2:65" s="1" customFormat="1" ht="16.5" customHeight="1">
      <c r="B148" s="32"/>
      <c r="C148" s="137" t="s">
        <v>308</v>
      </c>
      <c r="D148" s="137" t="s">
        <v>193</v>
      </c>
      <c r="E148" s="138" t="s">
        <v>309</v>
      </c>
      <c r="F148" s="139" t="s">
        <v>310</v>
      </c>
      <c r="G148" s="140" t="s">
        <v>258</v>
      </c>
      <c r="H148" s="141">
        <v>6.6559999999999997</v>
      </c>
      <c r="I148" s="142"/>
      <c r="J148" s="143">
        <f>ROUND(I148*H148,2)</f>
        <v>0</v>
      </c>
      <c r="K148" s="144"/>
      <c r="L148" s="32"/>
      <c r="M148" s="145" t="s">
        <v>1</v>
      </c>
      <c r="N148" s="146" t="s">
        <v>42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149</v>
      </c>
      <c r="AT148" s="149" t="s">
        <v>193</v>
      </c>
      <c r="AU148" s="149" t="s">
        <v>86</v>
      </c>
      <c r="AY148" s="17" t="s">
        <v>190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84</v>
      </c>
      <c r="BK148" s="150">
        <f>ROUND(I148*H148,2)</f>
        <v>0</v>
      </c>
      <c r="BL148" s="17" t="s">
        <v>149</v>
      </c>
      <c r="BM148" s="149" t="s">
        <v>3652</v>
      </c>
    </row>
    <row r="149" spans="2:65" s="1" customFormat="1" ht="24.15" customHeight="1">
      <c r="B149" s="32"/>
      <c r="C149" s="137" t="s">
        <v>315</v>
      </c>
      <c r="D149" s="137" t="s">
        <v>193</v>
      </c>
      <c r="E149" s="138" t="s">
        <v>3379</v>
      </c>
      <c r="F149" s="139" t="s">
        <v>3380</v>
      </c>
      <c r="G149" s="140" t="s">
        <v>258</v>
      </c>
      <c r="H149" s="141">
        <v>22.456</v>
      </c>
      <c r="I149" s="142"/>
      <c r="J149" s="143">
        <f>ROUND(I149*H149,2)</f>
        <v>0</v>
      </c>
      <c r="K149" s="144"/>
      <c r="L149" s="32"/>
      <c r="M149" s="145" t="s">
        <v>1</v>
      </c>
      <c r="N149" s="146" t="s">
        <v>42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149</v>
      </c>
      <c r="AT149" s="149" t="s">
        <v>193</v>
      </c>
      <c r="AU149" s="149" t="s">
        <v>86</v>
      </c>
      <c r="AY149" s="17" t="s">
        <v>190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84</v>
      </c>
      <c r="BK149" s="150">
        <f>ROUND(I149*H149,2)</f>
        <v>0</v>
      </c>
      <c r="BL149" s="17" t="s">
        <v>149</v>
      </c>
      <c r="BM149" s="149" t="s">
        <v>3653</v>
      </c>
    </row>
    <row r="150" spans="2:65" s="12" customFormat="1">
      <c r="B150" s="156"/>
      <c r="D150" s="157" t="s">
        <v>254</v>
      </c>
      <c r="E150" s="158" t="s">
        <v>1</v>
      </c>
      <c r="F150" s="159" t="s">
        <v>3654</v>
      </c>
      <c r="H150" s="160">
        <v>17</v>
      </c>
      <c r="I150" s="161"/>
      <c r="L150" s="156"/>
      <c r="M150" s="162"/>
      <c r="T150" s="163"/>
      <c r="AT150" s="158" t="s">
        <v>254</v>
      </c>
      <c r="AU150" s="158" t="s">
        <v>86</v>
      </c>
      <c r="AV150" s="12" t="s">
        <v>86</v>
      </c>
      <c r="AW150" s="12" t="s">
        <v>33</v>
      </c>
      <c r="AX150" s="12" t="s">
        <v>77</v>
      </c>
      <c r="AY150" s="158" t="s">
        <v>190</v>
      </c>
    </row>
    <row r="151" spans="2:65" s="12" customFormat="1">
      <c r="B151" s="156"/>
      <c r="D151" s="157" t="s">
        <v>254</v>
      </c>
      <c r="E151" s="158" t="s">
        <v>1</v>
      </c>
      <c r="F151" s="159" t="s">
        <v>3655</v>
      </c>
      <c r="H151" s="160">
        <v>4.407</v>
      </c>
      <c r="I151" s="161"/>
      <c r="L151" s="156"/>
      <c r="M151" s="162"/>
      <c r="T151" s="163"/>
      <c r="AT151" s="158" t="s">
        <v>254</v>
      </c>
      <c r="AU151" s="158" t="s">
        <v>86</v>
      </c>
      <c r="AV151" s="12" t="s">
        <v>86</v>
      </c>
      <c r="AW151" s="12" t="s">
        <v>33</v>
      </c>
      <c r="AX151" s="12" t="s">
        <v>77</v>
      </c>
      <c r="AY151" s="158" t="s">
        <v>190</v>
      </c>
    </row>
    <row r="152" spans="2:65" s="12" customFormat="1">
      <c r="B152" s="156"/>
      <c r="D152" s="157" t="s">
        <v>254</v>
      </c>
      <c r="E152" s="158" t="s">
        <v>1</v>
      </c>
      <c r="F152" s="159" t="s">
        <v>3656</v>
      </c>
      <c r="H152" s="160">
        <v>1.0489999999999999</v>
      </c>
      <c r="I152" s="161"/>
      <c r="L152" s="156"/>
      <c r="M152" s="162"/>
      <c r="T152" s="163"/>
      <c r="AT152" s="158" t="s">
        <v>254</v>
      </c>
      <c r="AU152" s="158" t="s">
        <v>86</v>
      </c>
      <c r="AV152" s="12" t="s">
        <v>86</v>
      </c>
      <c r="AW152" s="12" t="s">
        <v>33</v>
      </c>
      <c r="AX152" s="12" t="s">
        <v>77</v>
      </c>
      <c r="AY152" s="158" t="s">
        <v>190</v>
      </c>
    </row>
    <row r="153" spans="2:65" s="15" customFormat="1">
      <c r="B153" s="177"/>
      <c r="D153" s="157" t="s">
        <v>254</v>
      </c>
      <c r="E153" s="178" t="s">
        <v>1</v>
      </c>
      <c r="F153" s="179" t="s">
        <v>274</v>
      </c>
      <c r="H153" s="180">
        <v>22.456</v>
      </c>
      <c r="I153" s="181"/>
      <c r="L153" s="177"/>
      <c r="M153" s="182"/>
      <c r="T153" s="183"/>
      <c r="AT153" s="178" t="s">
        <v>254</v>
      </c>
      <c r="AU153" s="178" t="s">
        <v>86</v>
      </c>
      <c r="AV153" s="15" t="s">
        <v>149</v>
      </c>
      <c r="AW153" s="15" t="s">
        <v>33</v>
      </c>
      <c r="AX153" s="15" t="s">
        <v>84</v>
      </c>
      <c r="AY153" s="178" t="s">
        <v>190</v>
      </c>
    </row>
    <row r="154" spans="2:65" s="1" customFormat="1" ht="24.15" customHeight="1">
      <c r="B154" s="32"/>
      <c r="C154" s="137" t="s">
        <v>320</v>
      </c>
      <c r="D154" s="137" t="s">
        <v>193</v>
      </c>
      <c r="E154" s="138" t="s">
        <v>3388</v>
      </c>
      <c r="F154" s="139" t="s">
        <v>3389</v>
      </c>
      <c r="G154" s="140" t="s">
        <v>258</v>
      </c>
      <c r="H154" s="141">
        <v>3</v>
      </c>
      <c r="I154" s="142"/>
      <c r="J154" s="143">
        <f>ROUND(I154*H154,2)</f>
        <v>0</v>
      </c>
      <c r="K154" s="144"/>
      <c r="L154" s="32"/>
      <c r="M154" s="145" t="s">
        <v>1</v>
      </c>
      <c r="N154" s="146" t="s">
        <v>42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149</v>
      </c>
      <c r="AT154" s="149" t="s">
        <v>193</v>
      </c>
      <c r="AU154" s="149" t="s">
        <v>86</v>
      </c>
      <c r="AY154" s="17" t="s">
        <v>190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84</v>
      </c>
      <c r="BK154" s="150">
        <f>ROUND(I154*H154,2)</f>
        <v>0</v>
      </c>
      <c r="BL154" s="17" t="s">
        <v>149</v>
      </c>
      <c r="BM154" s="149" t="s">
        <v>3657</v>
      </c>
    </row>
    <row r="155" spans="2:65" s="12" customFormat="1">
      <c r="B155" s="156"/>
      <c r="D155" s="157" t="s">
        <v>254</v>
      </c>
      <c r="E155" s="158" t="s">
        <v>1</v>
      </c>
      <c r="F155" s="159" t="s">
        <v>3658</v>
      </c>
      <c r="H155" s="160">
        <v>3</v>
      </c>
      <c r="I155" s="161"/>
      <c r="L155" s="156"/>
      <c r="M155" s="162"/>
      <c r="T155" s="163"/>
      <c r="AT155" s="158" t="s">
        <v>254</v>
      </c>
      <c r="AU155" s="158" t="s">
        <v>86</v>
      </c>
      <c r="AV155" s="12" t="s">
        <v>86</v>
      </c>
      <c r="AW155" s="12" t="s">
        <v>33</v>
      </c>
      <c r="AX155" s="12" t="s">
        <v>84</v>
      </c>
      <c r="AY155" s="158" t="s">
        <v>190</v>
      </c>
    </row>
    <row r="156" spans="2:65" s="1" customFormat="1" ht="16.5" customHeight="1">
      <c r="B156" s="32"/>
      <c r="C156" s="184" t="s">
        <v>326</v>
      </c>
      <c r="D156" s="184" t="s">
        <v>299</v>
      </c>
      <c r="E156" s="185" t="s">
        <v>304</v>
      </c>
      <c r="F156" s="186" t="s">
        <v>305</v>
      </c>
      <c r="G156" s="187" t="s">
        <v>296</v>
      </c>
      <c r="H156" s="188">
        <v>6</v>
      </c>
      <c r="I156" s="189"/>
      <c r="J156" s="190">
        <f>ROUND(I156*H156,2)</f>
        <v>0</v>
      </c>
      <c r="K156" s="191"/>
      <c r="L156" s="192"/>
      <c r="M156" s="193" t="s">
        <v>1</v>
      </c>
      <c r="N156" s="194" t="s">
        <v>42</v>
      </c>
      <c r="P156" s="147">
        <f>O156*H156</f>
        <v>0</v>
      </c>
      <c r="Q156" s="147">
        <v>1</v>
      </c>
      <c r="R156" s="147">
        <f>Q156*H156</f>
        <v>6</v>
      </c>
      <c r="S156" s="147">
        <v>0</v>
      </c>
      <c r="T156" s="148">
        <f>S156*H156</f>
        <v>0</v>
      </c>
      <c r="AR156" s="149" t="s">
        <v>211</v>
      </c>
      <c r="AT156" s="149" t="s">
        <v>299</v>
      </c>
      <c r="AU156" s="149" t="s">
        <v>86</v>
      </c>
      <c r="AY156" s="17" t="s">
        <v>190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84</v>
      </c>
      <c r="BK156" s="150">
        <f>ROUND(I156*H156,2)</f>
        <v>0</v>
      </c>
      <c r="BL156" s="17" t="s">
        <v>149</v>
      </c>
      <c r="BM156" s="149" t="s">
        <v>3659</v>
      </c>
    </row>
    <row r="157" spans="2:65" s="12" customFormat="1">
      <c r="B157" s="156"/>
      <c r="D157" s="157" t="s">
        <v>254</v>
      </c>
      <c r="E157" s="158" t="s">
        <v>1</v>
      </c>
      <c r="F157" s="159" t="s">
        <v>104</v>
      </c>
      <c r="H157" s="160">
        <v>3</v>
      </c>
      <c r="I157" s="161"/>
      <c r="L157" s="156"/>
      <c r="M157" s="162"/>
      <c r="T157" s="163"/>
      <c r="AT157" s="158" t="s">
        <v>254</v>
      </c>
      <c r="AU157" s="158" t="s">
        <v>86</v>
      </c>
      <c r="AV157" s="12" t="s">
        <v>86</v>
      </c>
      <c r="AW157" s="12" t="s">
        <v>33</v>
      </c>
      <c r="AX157" s="12" t="s">
        <v>84</v>
      </c>
      <c r="AY157" s="158" t="s">
        <v>190</v>
      </c>
    </row>
    <row r="158" spans="2:65" s="12" customFormat="1">
      <c r="B158" s="156"/>
      <c r="D158" s="157" t="s">
        <v>254</v>
      </c>
      <c r="F158" s="159" t="s">
        <v>3660</v>
      </c>
      <c r="H158" s="160">
        <v>6</v>
      </c>
      <c r="I158" s="161"/>
      <c r="L158" s="156"/>
      <c r="M158" s="162"/>
      <c r="T158" s="163"/>
      <c r="AT158" s="158" t="s">
        <v>254</v>
      </c>
      <c r="AU158" s="158" t="s">
        <v>86</v>
      </c>
      <c r="AV158" s="12" t="s">
        <v>86</v>
      </c>
      <c r="AW158" s="12" t="s">
        <v>4</v>
      </c>
      <c r="AX158" s="12" t="s">
        <v>84</v>
      </c>
      <c r="AY158" s="158" t="s">
        <v>190</v>
      </c>
    </row>
    <row r="159" spans="2:65" s="11" customFormat="1" ht="22.8" customHeight="1">
      <c r="B159" s="125"/>
      <c r="D159" s="126" t="s">
        <v>76</v>
      </c>
      <c r="E159" s="135" t="s">
        <v>104</v>
      </c>
      <c r="F159" s="135" t="s">
        <v>411</v>
      </c>
      <c r="I159" s="128"/>
      <c r="J159" s="136">
        <f>BK159</f>
        <v>0</v>
      </c>
      <c r="L159" s="125"/>
      <c r="M159" s="130"/>
      <c r="P159" s="131">
        <f>SUM(P160:P163)</f>
        <v>0</v>
      </c>
      <c r="R159" s="131">
        <f>SUM(R160:R163)</f>
        <v>0</v>
      </c>
      <c r="T159" s="132">
        <f>SUM(T160:T163)</f>
        <v>0</v>
      </c>
      <c r="AR159" s="126" t="s">
        <v>84</v>
      </c>
      <c r="AT159" s="133" t="s">
        <v>76</v>
      </c>
      <c r="AU159" s="133" t="s">
        <v>84</v>
      </c>
      <c r="AY159" s="126" t="s">
        <v>190</v>
      </c>
      <c r="BK159" s="134">
        <f>SUM(BK160:BK163)</f>
        <v>0</v>
      </c>
    </row>
    <row r="160" spans="2:65" s="1" customFormat="1" ht="24.15" customHeight="1">
      <c r="B160" s="32"/>
      <c r="C160" s="137" t="s">
        <v>8</v>
      </c>
      <c r="D160" s="137" t="s">
        <v>193</v>
      </c>
      <c r="E160" s="138" t="s">
        <v>3661</v>
      </c>
      <c r="F160" s="139" t="s">
        <v>3662</v>
      </c>
      <c r="G160" s="140" t="s">
        <v>391</v>
      </c>
      <c r="H160" s="141">
        <v>1</v>
      </c>
      <c r="I160" s="142"/>
      <c r="J160" s="143">
        <f>ROUND(I160*H160,2)</f>
        <v>0</v>
      </c>
      <c r="K160" s="144"/>
      <c r="L160" s="32"/>
      <c r="M160" s="145" t="s">
        <v>1</v>
      </c>
      <c r="N160" s="146" t="s">
        <v>42</v>
      </c>
      <c r="P160" s="147">
        <f>O160*H160</f>
        <v>0</v>
      </c>
      <c r="Q160" s="147">
        <v>0</v>
      </c>
      <c r="R160" s="147">
        <f>Q160*H160</f>
        <v>0</v>
      </c>
      <c r="S160" s="147">
        <v>0</v>
      </c>
      <c r="T160" s="148">
        <f>S160*H160</f>
        <v>0</v>
      </c>
      <c r="AR160" s="149" t="s">
        <v>149</v>
      </c>
      <c r="AT160" s="149" t="s">
        <v>193</v>
      </c>
      <c r="AU160" s="149" t="s">
        <v>86</v>
      </c>
      <c r="AY160" s="17" t="s">
        <v>190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84</v>
      </c>
      <c r="BK160" s="150">
        <f>ROUND(I160*H160,2)</f>
        <v>0</v>
      </c>
      <c r="BL160" s="17" t="s">
        <v>149</v>
      </c>
      <c r="BM160" s="149" t="s">
        <v>3663</v>
      </c>
    </row>
    <row r="161" spans="2:65" s="12" customFormat="1">
      <c r="B161" s="156"/>
      <c r="D161" s="157" t="s">
        <v>254</v>
      </c>
      <c r="E161" s="158" t="s">
        <v>1</v>
      </c>
      <c r="F161" s="159" t="s">
        <v>84</v>
      </c>
      <c r="H161" s="160">
        <v>1</v>
      </c>
      <c r="I161" s="161"/>
      <c r="L161" s="156"/>
      <c r="M161" s="162"/>
      <c r="T161" s="163"/>
      <c r="AT161" s="158" t="s">
        <v>254</v>
      </c>
      <c r="AU161" s="158" t="s">
        <v>86</v>
      </c>
      <c r="AV161" s="12" t="s">
        <v>86</v>
      </c>
      <c r="AW161" s="12" t="s">
        <v>33</v>
      </c>
      <c r="AX161" s="12" t="s">
        <v>84</v>
      </c>
      <c r="AY161" s="158" t="s">
        <v>190</v>
      </c>
    </row>
    <row r="162" spans="2:65" s="1" customFormat="1" ht="24.15" customHeight="1">
      <c r="B162" s="32"/>
      <c r="C162" s="184" t="s">
        <v>311</v>
      </c>
      <c r="D162" s="184" t="s">
        <v>299</v>
      </c>
      <c r="E162" s="185" t="s">
        <v>3664</v>
      </c>
      <c r="F162" s="186" t="s">
        <v>3665</v>
      </c>
      <c r="G162" s="187" t="s">
        <v>1</v>
      </c>
      <c r="H162" s="188">
        <v>1</v>
      </c>
      <c r="I162" s="189"/>
      <c r="J162" s="190">
        <f>ROUND(I162*H162,2)</f>
        <v>0</v>
      </c>
      <c r="K162" s="191"/>
      <c r="L162" s="192"/>
      <c r="M162" s="193" t="s">
        <v>1</v>
      </c>
      <c r="N162" s="194" t="s">
        <v>42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211</v>
      </c>
      <c r="AT162" s="149" t="s">
        <v>299</v>
      </c>
      <c r="AU162" s="149" t="s">
        <v>86</v>
      </c>
      <c r="AY162" s="17" t="s">
        <v>190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84</v>
      </c>
      <c r="BK162" s="150">
        <f>ROUND(I162*H162,2)</f>
        <v>0</v>
      </c>
      <c r="BL162" s="17" t="s">
        <v>149</v>
      </c>
      <c r="BM162" s="149" t="s">
        <v>3666</v>
      </c>
    </row>
    <row r="163" spans="2:65" s="12" customFormat="1">
      <c r="B163" s="156"/>
      <c r="D163" s="157" t="s">
        <v>254</v>
      </c>
      <c r="E163" s="158" t="s">
        <v>1</v>
      </c>
      <c r="F163" s="159" t="s">
        <v>84</v>
      </c>
      <c r="H163" s="160">
        <v>1</v>
      </c>
      <c r="I163" s="161"/>
      <c r="L163" s="156"/>
      <c r="M163" s="162"/>
      <c r="T163" s="163"/>
      <c r="AT163" s="158" t="s">
        <v>254</v>
      </c>
      <c r="AU163" s="158" t="s">
        <v>86</v>
      </c>
      <c r="AV163" s="12" t="s">
        <v>86</v>
      </c>
      <c r="AW163" s="12" t="s">
        <v>33</v>
      </c>
      <c r="AX163" s="12" t="s">
        <v>84</v>
      </c>
      <c r="AY163" s="158" t="s">
        <v>190</v>
      </c>
    </row>
    <row r="164" spans="2:65" s="11" customFormat="1" ht="22.8" customHeight="1">
      <c r="B164" s="125"/>
      <c r="D164" s="126" t="s">
        <v>76</v>
      </c>
      <c r="E164" s="135" t="s">
        <v>149</v>
      </c>
      <c r="F164" s="135" t="s">
        <v>436</v>
      </c>
      <c r="I164" s="128"/>
      <c r="J164" s="136">
        <f>BK164</f>
        <v>0</v>
      </c>
      <c r="L164" s="125"/>
      <c r="M164" s="130"/>
      <c r="P164" s="131">
        <f>SUM(P165:P173)</f>
        <v>0</v>
      </c>
      <c r="R164" s="131">
        <f>SUM(R165:R173)</f>
        <v>1.1975600000000001E-2</v>
      </c>
      <c r="T164" s="132">
        <f>SUM(T165:T173)</f>
        <v>0</v>
      </c>
      <c r="AR164" s="126" t="s">
        <v>84</v>
      </c>
      <c r="AT164" s="133" t="s">
        <v>76</v>
      </c>
      <c r="AU164" s="133" t="s">
        <v>84</v>
      </c>
      <c r="AY164" s="126" t="s">
        <v>190</v>
      </c>
      <c r="BK164" s="134">
        <f>SUM(BK165:BK173)</f>
        <v>0</v>
      </c>
    </row>
    <row r="165" spans="2:65" s="1" customFormat="1" ht="24.15" customHeight="1">
      <c r="B165" s="32"/>
      <c r="C165" s="137" t="s">
        <v>339</v>
      </c>
      <c r="D165" s="137" t="s">
        <v>193</v>
      </c>
      <c r="E165" s="138" t="s">
        <v>438</v>
      </c>
      <c r="F165" s="139" t="s">
        <v>439</v>
      </c>
      <c r="G165" s="140" t="s">
        <v>258</v>
      </c>
      <c r="H165" s="141">
        <v>1</v>
      </c>
      <c r="I165" s="142"/>
      <c r="J165" s="143">
        <f>ROUND(I165*H165,2)</f>
        <v>0</v>
      </c>
      <c r="K165" s="144"/>
      <c r="L165" s="32"/>
      <c r="M165" s="145" t="s">
        <v>1</v>
      </c>
      <c r="N165" s="146" t="s">
        <v>42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149</v>
      </c>
      <c r="AT165" s="149" t="s">
        <v>193</v>
      </c>
      <c r="AU165" s="149" t="s">
        <v>86</v>
      </c>
      <c r="AY165" s="17" t="s">
        <v>190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84</v>
      </c>
      <c r="BK165" s="150">
        <f>ROUND(I165*H165,2)</f>
        <v>0</v>
      </c>
      <c r="BL165" s="17" t="s">
        <v>149</v>
      </c>
      <c r="BM165" s="149" t="s">
        <v>3667</v>
      </c>
    </row>
    <row r="166" spans="2:65" s="12" customFormat="1">
      <c r="B166" s="156"/>
      <c r="D166" s="157" t="s">
        <v>254</v>
      </c>
      <c r="E166" s="158" t="s">
        <v>1</v>
      </c>
      <c r="F166" s="159" t="s">
        <v>3668</v>
      </c>
      <c r="H166" s="160">
        <v>1</v>
      </c>
      <c r="I166" s="161"/>
      <c r="L166" s="156"/>
      <c r="M166" s="162"/>
      <c r="T166" s="163"/>
      <c r="AT166" s="158" t="s">
        <v>254</v>
      </c>
      <c r="AU166" s="158" t="s">
        <v>86</v>
      </c>
      <c r="AV166" s="12" t="s">
        <v>86</v>
      </c>
      <c r="AW166" s="12" t="s">
        <v>33</v>
      </c>
      <c r="AX166" s="12" t="s">
        <v>84</v>
      </c>
      <c r="AY166" s="158" t="s">
        <v>190</v>
      </c>
    </row>
    <row r="167" spans="2:65" s="1" customFormat="1" ht="24.15" customHeight="1">
      <c r="B167" s="32"/>
      <c r="C167" s="137" t="s">
        <v>344</v>
      </c>
      <c r="D167" s="137" t="s">
        <v>193</v>
      </c>
      <c r="E167" s="138" t="s">
        <v>443</v>
      </c>
      <c r="F167" s="139" t="s">
        <v>444</v>
      </c>
      <c r="G167" s="140" t="s">
        <v>258</v>
      </c>
      <c r="H167" s="141">
        <v>0.44</v>
      </c>
      <c r="I167" s="142"/>
      <c r="J167" s="143">
        <f>ROUND(I167*H167,2)</f>
        <v>0</v>
      </c>
      <c r="K167" s="144"/>
      <c r="L167" s="32"/>
      <c r="M167" s="145" t="s">
        <v>1</v>
      </c>
      <c r="N167" s="146" t="s">
        <v>42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149</v>
      </c>
      <c r="AT167" s="149" t="s">
        <v>193</v>
      </c>
      <c r="AU167" s="149" t="s">
        <v>86</v>
      </c>
      <c r="AY167" s="17" t="s">
        <v>190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84</v>
      </c>
      <c r="BK167" s="150">
        <f>ROUND(I167*H167,2)</f>
        <v>0</v>
      </c>
      <c r="BL167" s="17" t="s">
        <v>149</v>
      </c>
      <c r="BM167" s="149" t="s">
        <v>3669</v>
      </c>
    </row>
    <row r="168" spans="2:65" s="13" customFormat="1">
      <c r="B168" s="164"/>
      <c r="D168" s="157" t="s">
        <v>254</v>
      </c>
      <c r="E168" s="165" t="s">
        <v>1</v>
      </c>
      <c r="F168" s="166" t="s">
        <v>3670</v>
      </c>
      <c r="H168" s="165" t="s">
        <v>1</v>
      </c>
      <c r="I168" s="167"/>
      <c r="L168" s="164"/>
      <c r="M168" s="168"/>
      <c r="T168" s="169"/>
      <c r="AT168" s="165" t="s">
        <v>254</v>
      </c>
      <c r="AU168" s="165" t="s">
        <v>86</v>
      </c>
      <c r="AV168" s="13" t="s">
        <v>84</v>
      </c>
      <c r="AW168" s="13" t="s">
        <v>33</v>
      </c>
      <c r="AX168" s="13" t="s">
        <v>77</v>
      </c>
      <c r="AY168" s="165" t="s">
        <v>190</v>
      </c>
    </row>
    <row r="169" spans="2:65" s="12" customFormat="1">
      <c r="B169" s="156"/>
      <c r="D169" s="157" t="s">
        <v>254</v>
      </c>
      <c r="E169" s="158" t="s">
        <v>1</v>
      </c>
      <c r="F169" s="159" t="s">
        <v>3671</v>
      </c>
      <c r="H169" s="160">
        <v>0.44</v>
      </c>
      <c r="I169" s="161"/>
      <c r="L169" s="156"/>
      <c r="M169" s="162"/>
      <c r="T169" s="163"/>
      <c r="AT169" s="158" t="s">
        <v>254</v>
      </c>
      <c r="AU169" s="158" t="s">
        <v>86</v>
      </c>
      <c r="AV169" s="12" t="s">
        <v>86</v>
      </c>
      <c r="AW169" s="12" t="s">
        <v>33</v>
      </c>
      <c r="AX169" s="12" t="s">
        <v>84</v>
      </c>
      <c r="AY169" s="158" t="s">
        <v>190</v>
      </c>
    </row>
    <row r="170" spans="2:65" s="1" customFormat="1" ht="21.75" customHeight="1">
      <c r="B170" s="32"/>
      <c r="C170" s="137" t="s">
        <v>348</v>
      </c>
      <c r="D170" s="137" t="s">
        <v>193</v>
      </c>
      <c r="E170" s="138" t="s">
        <v>3396</v>
      </c>
      <c r="F170" s="139" t="s">
        <v>3397</v>
      </c>
      <c r="G170" s="140" t="s">
        <v>258</v>
      </c>
      <c r="H170" s="141">
        <v>0.33800000000000002</v>
      </c>
      <c r="I170" s="142"/>
      <c r="J170" s="143">
        <f>ROUND(I170*H170,2)</f>
        <v>0</v>
      </c>
      <c r="K170" s="144"/>
      <c r="L170" s="32"/>
      <c r="M170" s="145" t="s">
        <v>1</v>
      </c>
      <c r="N170" s="146" t="s">
        <v>42</v>
      </c>
      <c r="P170" s="147">
        <f>O170*H170</f>
        <v>0</v>
      </c>
      <c r="Q170" s="147">
        <v>0</v>
      </c>
      <c r="R170" s="147">
        <f>Q170*H170</f>
        <v>0</v>
      </c>
      <c r="S170" s="147">
        <v>0</v>
      </c>
      <c r="T170" s="148">
        <f>S170*H170</f>
        <v>0</v>
      </c>
      <c r="AR170" s="149" t="s">
        <v>149</v>
      </c>
      <c r="AT170" s="149" t="s">
        <v>193</v>
      </c>
      <c r="AU170" s="149" t="s">
        <v>86</v>
      </c>
      <c r="AY170" s="17" t="s">
        <v>190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84</v>
      </c>
      <c r="BK170" s="150">
        <f>ROUND(I170*H170,2)</f>
        <v>0</v>
      </c>
      <c r="BL170" s="17" t="s">
        <v>149</v>
      </c>
      <c r="BM170" s="149" t="s">
        <v>3672</v>
      </c>
    </row>
    <row r="171" spans="2:65" s="12" customFormat="1">
      <c r="B171" s="156"/>
      <c r="D171" s="157" t="s">
        <v>254</v>
      </c>
      <c r="E171" s="158" t="s">
        <v>1</v>
      </c>
      <c r="F171" s="159" t="s">
        <v>3673</v>
      </c>
      <c r="H171" s="160">
        <v>0.33800000000000002</v>
      </c>
      <c r="I171" s="161"/>
      <c r="L171" s="156"/>
      <c r="M171" s="162"/>
      <c r="T171" s="163"/>
      <c r="AT171" s="158" t="s">
        <v>254</v>
      </c>
      <c r="AU171" s="158" t="s">
        <v>86</v>
      </c>
      <c r="AV171" s="12" t="s">
        <v>86</v>
      </c>
      <c r="AW171" s="12" t="s">
        <v>33</v>
      </c>
      <c r="AX171" s="12" t="s">
        <v>84</v>
      </c>
      <c r="AY171" s="158" t="s">
        <v>190</v>
      </c>
    </row>
    <row r="172" spans="2:65" s="1" customFormat="1" ht="24.15" customHeight="1">
      <c r="B172" s="32"/>
      <c r="C172" s="137" t="s">
        <v>359</v>
      </c>
      <c r="D172" s="137" t="s">
        <v>193</v>
      </c>
      <c r="E172" s="138" t="s">
        <v>3401</v>
      </c>
      <c r="F172" s="139" t="s">
        <v>3402</v>
      </c>
      <c r="G172" s="140" t="s">
        <v>296</v>
      </c>
      <c r="H172" s="141">
        <v>1.4E-2</v>
      </c>
      <c r="I172" s="142"/>
      <c r="J172" s="143">
        <f>ROUND(I172*H172,2)</f>
        <v>0</v>
      </c>
      <c r="K172" s="144"/>
      <c r="L172" s="32"/>
      <c r="M172" s="145" t="s">
        <v>1</v>
      </c>
      <c r="N172" s="146" t="s">
        <v>42</v>
      </c>
      <c r="P172" s="147">
        <f>O172*H172</f>
        <v>0</v>
      </c>
      <c r="Q172" s="147">
        <v>0.85540000000000005</v>
      </c>
      <c r="R172" s="147">
        <f>Q172*H172</f>
        <v>1.1975600000000001E-2</v>
      </c>
      <c r="S172" s="147">
        <v>0</v>
      </c>
      <c r="T172" s="148">
        <f>S172*H172</f>
        <v>0</v>
      </c>
      <c r="AR172" s="149" t="s">
        <v>149</v>
      </c>
      <c r="AT172" s="149" t="s">
        <v>193</v>
      </c>
      <c r="AU172" s="149" t="s">
        <v>86</v>
      </c>
      <c r="AY172" s="17" t="s">
        <v>190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84</v>
      </c>
      <c r="BK172" s="150">
        <f>ROUND(I172*H172,2)</f>
        <v>0</v>
      </c>
      <c r="BL172" s="17" t="s">
        <v>149</v>
      </c>
      <c r="BM172" s="149" t="s">
        <v>3674</v>
      </c>
    </row>
    <row r="173" spans="2:65" s="12" customFormat="1">
      <c r="B173" s="156"/>
      <c r="D173" s="157" t="s">
        <v>254</v>
      </c>
      <c r="E173" s="158" t="s">
        <v>1</v>
      </c>
      <c r="F173" s="159" t="s">
        <v>3675</v>
      </c>
      <c r="H173" s="160">
        <v>1.4E-2</v>
      </c>
      <c r="I173" s="161"/>
      <c r="L173" s="156"/>
      <c r="M173" s="162"/>
      <c r="T173" s="163"/>
      <c r="AT173" s="158" t="s">
        <v>254</v>
      </c>
      <c r="AU173" s="158" t="s">
        <v>86</v>
      </c>
      <c r="AV173" s="12" t="s">
        <v>86</v>
      </c>
      <c r="AW173" s="12" t="s">
        <v>33</v>
      </c>
      <c r="AX173" s="12" t="s">
        <v>84</v>
      </c>
      <c r="AY173" s="158" t="s">
        <v>190</v>
      </c>
    </row>
    <row r="174" spans="2:65" s="11" customFormat="1" ht="22.8" customHeight="1">
      <c r="B174" s="125"/>
      <c r="D174" s="126" t="s">
        <v>76</v>
      </c>
      <c r="E174" s="135" t="s">
        <v>211</v>
      </c>
      <c r="F174" s="135" t="s">
        <v>504</v>
      </c>
      <c r="I174" s="128"/>
      <c r="J174" s="136">
        <f>BK174</f>
        <v>0</v>
      </c>
      <c r="L174" s="125"/>
      <c r="M174" s="130"/>
      <c r="P174" s="131">
        <f>SUM(P175:P179)</f>
        <v>0</v>
      </c>
      <c r="R174" s="131">
        <f>SUM(R175:R179)</f>
        <v>0.38494</v>
      </c>
      <c r="T174" s="132">
        <f>SUM(T175:T179)</f>
        <v>0</v>
      </c>
      <c r="AR174" s="126" t="s">
        <v>84</v>
      </c>
      <c r="AT174" s="133" t="s">
        <v>76</v>
      </c>
      <c r="AU174" s="133" t="s">
        <v>84</v>
      </c>
      <c r="AY174" s="126" t="s">
        <v>190</v>
      </c>
      <c r="BK174" s="134">
        <f>SUM(BK175:BK179)</f>
        <v>0</v>
      </c>
    </row>
    <row r="175" spans="2:65" s="1" customFormat="1" ht="24.15" customHeight="1">
      <c r="B175" s="32"/>
      <c r="C175" s="137" t="s">
        <v>7</v>
      </c>
      <c r="D175" s="137" t="s">
        <v>193</v>
      </c>
      <c r="E175" s="138" t="s">
        <v>3676</v>
      </c>
      <c r="F175" s="139" t="s">
        <v>3677</v>
      </c>
      <c r="G175" s="140" t="s">
        <v>396</v>
      </c>
      <c r="H175" s="141">
        <v>12.5</v>
      </c>
      <c r="I175" s="142"/>
      <c r="J175" s="143">
        <f>ROUND(I175*H175,2)</f>
        <v>0</v>
      </c>
      <c r="K175" s="144"/>
      <c r="L175" s="32"/>
      <c r="M175" s="145" t="s">
        <v>1</v>
      </c>
      <c r="N175" s="146" t="s">
        <v>42</v>
      </c>
      <c r="P175" s="147">
        <f>O175*H175</f>
        <v>0</v>
      </c>
      <c r="Q175" s="147">
        <v>4.2199999999999998E-3</v>
      </c>
      <c r="R175" s="147">
        <f>Q175*H175</f>
        <v>5.2749999999999998E-2</v>
      </c>
      <c r="S175" s="147">
        <v>0</v>
      </c>
      <c r="T175" s="148">
        <f>S175*H175</f>
        <v>0</v>
      </c>
      <c r="AR175" s="149" t="s">
        <v>149</v>
      </c>
      <c r="AT175" s="149" t="s">
        <v>193</v>
      </c>
      <c r="AU175" s="149" t="s">
        <v>86</v>
      </c>
      <c r="AY175" s="17" t="s">
        <v>190</v>
      </c>
      <c r="BE175" s="150">
        <f>IF(N175="základní",J175,0)</f>
        <v>0</v>
      </c>
      <c r="BF175" s="150">
        <f>IF(N175="snížená",J175,0)</f>
        <v>0</v>
      </c>
      <c r="BG175" s="150">
        <f>IF(N175="zákl. přenesená",J175,0)</f>
        <v>0</v>
      </c>
      <c r="BH175" s="150">
        <f>IF(N175="sníž. přenesená",J175,0)</f>
        <v>0</v>
      </c>
      <c r="BI175" s="150">
        <f>IF(N175="nulová",J175,0)</f>
        <v>0</v>
      </c>
      <c r="BJ175" s="17" t="s">
        <v>84</v>
      </c>
      <c r="BK175" s="150">
        <f>ROUND(I175*H175,2)</f>
        <v>0</v>
      </c>
      <c r="BL175" s="17" t="s">
        <v>149</v>
      </c>
      <c r="BM175" s="149" t="s">
        <v>3678</v>
      </c>
    </row>
    <row r="176" spans="2:65" s="1" customFormat="1" ht="24.15" customHeight="1">
      <c r="B176" s="32"/>
      <c r="C176" s="137" t="s">
        <v>372</v>
      </c>
      <c r="D176" s="137" t="s">
        <v>193</v>
      </c>
      <c r="E176" s="138" t="s">
        <v>3679</v>
      </c>
      <c r="F176" s="139" t="s">
        <v>3680</v>
      </c>
      <c r="G176" s="140" t="s">
        <v>391</v>
      </c>
      <c r="H176" s="141">
        <v>1</v>
      </c>
      <c r="I176" s="142"/>
      <c r="J176" s="143">
        <f>ROUND(I176*H176,2)</f>
        <v>0</v>
      </c>
      <c r="K176" s="144"/>
      <c r="L176" s="32"/>
      <c r="M176" s="145" t="s">
        <v>1</v>
      </c>
      <c r="N176" s="146" t="s">
        <v>42</v>
      </c>
      <c r="P176" s="147">
        <f>O176*H176</f>
        <v>0</v>
      </c>
      <c r="Q176" s="147">
        <v>3.3610000000000001E-2</v>
      </c>
      <c r="R176" s="147">
        <f>Q176*H176</f>
        <v>3.3610000000000001E-2</v>
      </c>
      <c r="S176" s="147">
        <v>0</v>
      </c>
      <c r="T176" s="148">
        <f>S176*H176</f>
        <v>0</v>
      </c>
      <c r="AR176" s="149" t="s">
        <v>149</v>
      </c>
      <c r="AT176" s="149" t="s">
        <v>193</v>
      </c>
      <c r="AU176" s="149" t="s">
        <v>86</v>
      </c>
      <c r="AY176" s="17" t="s">
        <v>190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84</v>
      </c>
      <c r="BK176" s="150">
        <f>ROUND(I176*H176,2)</f>
        <v>0</v>
      </c>
      <c r="BL176" s="17" t="s">
        <v>149</v>
      </c>
      <c r="BM176" s="149" t="s">
        <v>3681</v>
      </c>
    </row>
    <row r="177" spans="2:65" s="1" customFormat="1" ht="21.75" customHeight="1">
      <c r="B177" s="32"/>
      <c r="C177" s="137" t="s">
        <v>378</v>
      </c>
      <c r="D177" s="137" t="s">
        <v>193</v>
      </c>
      <c r="E177" s="138" t="s">
        <v>3682</v>
      </c>
      <c r="F177" s="139" t="s">
        <v>3683</v>
      </c>
      <c r="G177" s="140" t="s">
        <v>391</v>
      </c>
      <c r="H177" s="141">
        <v>2</v>
      </c>
      <c r="I177" s="142"/>
      <c r="J177" s="143">
        <f>ROUND(I177*H177,2)</f>
        <v>0</v>
      </c>
      <c r="K177" s="144"/>
      <c r="L177" s="32"/>
      <c r="M177" s="145" t="s">
        <v>1</v>
      </c>
      <c r="N177" s="146" t="s">
        <v>42</v>
      </c>
      <c r="P177" s="147">
        <f>O177*H177</f>
        <v>0</v>
      </c>
      <c r="Q177" s="147">
        <v>6.2E-4</v>
      </c>
      <c r="R177" s="147">
        <f>Q177*H177</f>
        <v>1.24E-3</v>
      </c>
      <c r="S177" s="147">
        <v>0</v>
      </c>
      <c r="T177" s="148">
        <f>S177*H177</f>
        <v>0</v>
      </c>
      <c r="AR177" s="149" t="s">
        <v>149</v>
      </c>
      <c r="AT177" s="149" t="s">
        <v>193</v>
      </c>
      <c r="AU177" s="149" t="s">
        <v>86</v>
      </c>
      <c r="AY177" s="17" t="s">
        <v>190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84</v>
      </c>
      <c r="BK177" s="150">
        <f>ROUND(I177*H177,2)</f>
        <v>0</v>
      </c>
      <c r="BL177" s="17" t="s">
        <v>149</v>
      </c>
      <c r="BM177" s="149" t="s">
        <v>3684</v>
      </c>
    </row>
    <row r="178" spans="2:65" s="1" customFormat="1" ht="24.15" customHeight="1">
      <c r="B178" s="32"/>
      <c r="C178" s="137" t="s">
        <v>384</v>
      </c>
      <c r="D178" s="137" t="s">
        <v>193</v>
      </c>
      <c r="E178" s="138" t="s">
        <v>3445</v>
      </c>
      <c r="F178" s="139" t="s">
        <v>3446</v>
      </c>
      <c r="G178" s="140" t="s">
        <v>391</v>
      </c>
      <c r="H178" s="141">
        <v>1</v>
      </c>
      <c r="I178" s="142"/>
      <c r="J178" s="143">
        <f>ROUND(I178*H178,2)</f>
        <v>0</v>
      </c>
      <c r="K178" s="144"/>
      <c r="L178" s="32"/>
      <c r="M178" s="145" t="s">
        <v>1</v>
      </c>
      <c r="N178" s="146" t="s">
        <v>42</v>
      </c>
      <c r="P178" s="147">
        <f>O178*H178</f>
        <v>0</v>
      </c>
      <c r="Q178" s="147">
        <v>0.21734000000000001</v>
      </c>
      <c r="R178" s="147">
        <f>Q178*H178</f>
        <v>0.21734000000000001</v>
      </c>
      <c r="S178" s="147">
        <v>0</v>
      </c>
      <c r="T178" s="148">
        <f>S178*H178</f>
        <v>0</v>
      </c>
      <c r="AR178" s="149" t="s">
        <v>149</v>
      </c>
      <c r="AT178" s="149" t="s">
        <v>193</v>
      </c>
      <c r="AU178" s="149" t="s">
        <v>86</v>
      </c>
      <c r="AY178" s="17" t="s">
        <v>190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84</v>
      </c>
      <c r="BK178" s="150">
        <f>ROUND(I178*H178,2)</f>
        <v>0</v>
      </c>
      <c r="BL178" s="17" t="s">
        <v>149</v>
      </c>
      <c r="BM178" s="149" t="s">
        <v>3685</v>
      </c>
    </row>
    <row r="179" spans="2:65" s="1" customFormat="1" ht="24.15" customHeight="1">
      <c r="B179" s="32"/>
      <c r="C179" s="184" t="s">
        <v>388</v>
      </c>
      <c r="D179" s="184" t="s">
        <v>299</v>
      </c>
      <c r="E179" s="185" t="s">
        <v>3448</v>
      </c>
      <c r="F179" s="186" t="s">
        <v>3449</v>
      </c>
      <c r="G179" s="187" t="s">
        <v>391</v>
      </c>
      <c r="H179" s="188">
        <v>1</v>
      </c>
      <c r="I179" s="189"/>
      <c r="J179" s="190">
        <f>ROUND(I179*H179,2)</f>
        <v>0</v>
      </c>
      <c r="K179" s="191"/>
      <c r="L179" s="192"/>
      <c r="M179" s="193" t="s">
        <v>1</v>
      </c>
      <c r="N179" s="194" t="s">
        <v>42</v>
      </c>
      <c r="P179" s="147">
        <f>O179*H179</f>
        <v>0</v>
      </c>
      <c r="Q179" s="147">
        <v>0.08</v>
      </c>
      <c r="R179" s="147">
        <f>Q179*H179</f>
        <v>0.08</v>
      </c>
      <c r="S179" s="147">
        <v>0</v>
      </c>
      <c r="T179" s="148">
        <f>S179*H179</f>
        <v>0</v>
      </c>
      <c r="AR179" s="149" t="s">
        <v>211</v>
      </c>
      <c r="AT179" s="149" t="s">
        <v>299</v>
      </c>
      <c r="AU179" s="149" t="s">
        <v>86</v>
      </c>
      <c r="AY179" s="17" t="s">
        <v>190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84</v>
      </c>
      <c r="BK179" s="150">
        <f>ROUND(I179*H179,2)</f>
        <v>0</v>
      </c>
      <c r="BL179" s="17" t="s">
        <v>149</v>
      </c>
      <c r="BM179" s="149" t="s">
        <v>3686</v>
      </c>
    </row>
    <row r="180" spans="2:65" s="11" customFormat="1" ht="22.8" customHeight="1">
      <c r="B180" s="125"/>
      <c r="D180" s="126" t="s">
        <v>76</v>
      </c>
      <c r="E180" s="135" t="s">
        <v>515</v>
      </c>
      <c r="F180" s="135" t="s">
        <v>516</v>
      </c>
      <c r="I180" s="128"/>
      <c r="J180" s="136">
        <f>BK180</f>
        <v>0</v>
      </c>
      <c r="L180" s="125"/>
      <c r="M180" s="130"/>
      <c r="P180" s="131">
        <f>P181</f>
        <v>0</v>
      </c>
      <c r="R180" s="131">
        <f>R181</f>
        <v>0</v>
      </c>
      <c r="T180" s="132">
        <f>T181</f>
        <v>0</v>
      </c>
      <c r="AR180" s="126" t="s">
        <v>84</v>
      </c>
      <c r="AT180" s="133" t="s">
        <v>76</v>
      </c>
      <c r="AU180" s="133" t="s">
        <v>84</v>
      </c>
      <c r="AY180" s="126" t="s">
        <v>190</v>
      </c>
      <c r="BK180" s="134">
        <f>BK181</f>
        <v>0</v>
      </c>
    </row>
    <row r="181" spans="2:65" s="1" customFormat="1" ht="24.15" customHeight="1">
      <c r="B181" s="32"/>
      <c r="C181" s="137" t="s">
        <v>393</v>
      </c>
      <c r="D181" s="137" t="s">
        <v>193</v>
      </c>
      <c r="E181" s="138" t="s">
        <v>3475</v>
      </c>
      <c r="F181" s="139" t="s">
        <v>3476</v>
      </c>
      <c r="G181" s="140" t="s">
        <v>296</v>
      </c>
      <c r="H181" s="141">
        <v>6.5750000000000002</v>
      </c>
      <c r="I181" s="142"/>
      <c r="J181" s="143">
        <f>ROUND(I181*H181,2)</f>
        <v>0</v>
      </c>
      <c r="K181" s="144"/>
      <c r="L181" s="32"/>
      <c r="M181" s="151" t="s">
        <v>1</v>
      </c>
      <c r="N181" s="152" t="s">
        <v>42</v>
      </c>
      <c r="O181" s="153"/>
      <c r="P181" s="154">
        <f>O181*H181</f>
        <v>0</v>
      </c>
      <c r="Q181" s="154">
        <v>0</v>
      </c>
      <c r="R181" s="154">
        <f>Q181*H181</f>
        <v>0</v>
      </c>
      <c r="S181" s="154">
        <v>0</v>
      </c>
      <c r="T181" s="155">
        <f>S181*H181</f>
        <v>0</v>
      </c>
      <c r="AR181" s="149" t="s">
        <v>149</v>
      </c>
      <c r="AT181" s="149" t="s">
        <v>193</v>
      </c>
      <c r="AU181" s="149" t="s">
        <v>86</v>
      </c>
      <c r="AY181" s="17" t="s">
        <v>190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84</v>
      </c>
      <c r="BK181" s="150">
        <f>ROUND(I181*H181,2)</f>
        <v>0</v>
      </c>
      <c r="BL181" s="17" t="s">
        <v>149</v>
      </c>
      <c r="BM181" s="149" t="s">
        <v>3687</v>
      </c>
    </row>
    <row r="182" spans="2:65" s="1" customFormat="1" ht="6.9" customHeight="1">
      <c r="B182" s="44"/>
      <c r="C182" s="45"/>
      <c r="D182" s="45"/>
      <c r="E182" s="45"/>
      <c r="F182" s="45"/>
      <c r="G182" s="45"/>
      <c r="H182" s="45"/>
      <c r="I182" s="45"/>
      <c r="J182" s="45"/>
      <c r="K182" s="45"/>
      <c r="L182" s="32"/>
    </row>
  </sheetData>
  <sheetProtection algorithmName="SHA-512" hashValue="2GIY8/iVXRpN8rOmwfV78P9BZi/iaT5pNlpUasovOaLFaSRuEalCRFNwkXYlTw+O4NS0o3on3y3gIYklQnksHg==" saltValue="uMnM+K84jdHcsL7cOdpQhDwmMUo7Kn4gY2k+WvJVMgnKBGvqgs7l1O7T+b3m2jCEvrP8aIHUmPS1I2TYGdOQbA==" spinCount="100000" sheet="1" objects="1" scenarios="1" formatColumns="0" formatRows="0" autoFilter="0"/>
  <autoFilter ref="C125:K181" xr:uid="{00000000-0009-0000-0000-000013000000}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173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160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3598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3688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ROUND(J125,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ROUND((SUM(BE125:BE172)),  2)</f>
        <v>0</v>
      </c>
      <c r="I35" s="96">
        <v>0.21</v>
      </c>
      <c r="J35" s="86">
        <f>ROUND(((SUM(BE125:BE172))*I35),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ROUND((SUM(BF125:BF172)),  2)</f>
        <v>0</v>
      </c>
      <c r="I36" s="96">
        <v>0.15</v>
      </c>
      <c r="J36" s="86">
        <f>ROUND(((SUM(BF125:BF172))*I36),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ROUND((SUM(BG125:BG172)),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ROUND((SUM(BH125:BH172)),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ROUND((SUM(BI125:BI172)),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3598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4c - Kanalizace dešťová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J125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J126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J127</f>
        <v>0</v>
      </c>
      <c r="L100" s="112"/>
    </row>
    <row r="101" spans="2:47" s="9" customFormat="1" ht="19.95" customHeight="1">
      <c r="B101" s="112"/>
      <c r="D101" s="113" t="s">
        <v>238</v>
      </c>
      <c r="E101" s="114"/>
      <c r="F101" s="114"/>
      <c r="G101" s="114"/>
      <c r="H101" s="114"/>
      <c r="I101" s="114"/>
      <c r="J101" s="115">
        <f>J148</f>
        <v>0</v>
      </c>
      <c r="L101" s="112"/>
    </row>
    <row r="102" spans="2:47" s="9" customFormat="1" ht="19.95" customHeight="1">
      <c r="B102" s="112"/>
      <c r="D102" s="113" t="s">
        <v>240</v>
      </c>
      <c r="E102" s="114"/>
      <c r="F102" s="114"/>
      <c r="G102" s="114"/>
      <c r="H102" s="114"/>
      <c r="I102" s="114"/>
      <c r="J102" s="115">
        <f>J153</f>
        <v>0</v>
      </c>
      <c r="L102" s="112"/>
    </row>
    <row r="103" spans="2:47" s="9" customFormat="1" ht="19.95" customHeight="1">
      <c r="B103" s="112"/>
      <c r="D103" s="113" t="s">
        <v>241</v>
      </c>
      <c r="E103" s="114"/>
      <c r="F103" s="114"/>
      <c r="G103" s="114"/>
      <c r="H103" s="114"/>
      <c r="I103" s="114"/>
      <c r="J103" s="115">
        <f>J171</f>
        <v>0</v>
      </c>
      <c r="L103" s="112"/>
    </row>
    <row r="104" spans="2:47" s="1" customFormat="1" ht="21.75" customHeight="1">
      <c r="B104" s="32"/>
      <c r="L104" s="32"/>
    </row>
    <row r="105" spans="2:47" s="1" customFormat="1" ht="6.9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6.9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4.9" customHeight="1">
      <c r="B110" s="32"/>
      <c r="C110" s="21" t="s">
        <v>176</v>
      </c>
      <c r="L110" s="32"/>
    </row>
    <row r="111" spans="2:47" s="1" customFormat="1" ht="6.9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5" s="1" customFormat="1" ht="26.25" customHeight="1">
      <c r="B113" s="32"/>
      <c r="E113" s="243" t="str">
        <f>E7</f>
        <v>Novostavba mateřské školy v dřevěné nosné konstrukci k.ú. Dřínov, parc.č.82/1 a 82/2</v>
      </c>
      <c r="F113" s="244"/>
      <c r="G113" s="244"/>
      <c r="H113" s="244"/>
      <c r="L113" s="32"/>
    </row>
    <row r="114" spans="2:65" ht="12" customHeight="1">
      <c r="B114" s="20"/>
      <c r="C114" s="27" t="s">
        <v>165</v>
      </c>
      <c r="L114" s="20"/>
    </row>
    <row r="115" spans="2:65" s="1" customFormat="1" ht="16.5" customHeight="1">
      <c r="B115" s="32"/>
      <c r="E115" s="243" t="s">
        <v>3598</v>
      </c>
      <c r="F115" s="242"/>
      <c r="G115" s="242"/>
      <c r="H115" s="242"/>
      <c r="L115" s="32"/>
    </row>
    <row r="116" spans="2:65" s="1" customFormat="1" ht="12" customHeight="1">
      <c r="B116" s="32"/>
      <c r="C116" s="27" t="s">
        <v>232</v>
      </c>
      <c r="L116" s="32"/>
    </row>
    <row r="117" spans="2:65" s="1" customFormat="1" ht="16.5" customHeight="1">
      <c r="B117" s="32"/>
      <c r="E117" s="238" t="str">
        <f>E11</f>
        <v>4c - Kanalizace dešťová</v>
      </c>
      <c r="F117" s="242"/>
      <c r="G117" s="242"/>
      <c r="H117" s="242"/>
      <c r="L117" s="32"/>
    </row>
    <row r="118" spans="2:65" s="1" customFormat="1" ht="6.9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F14</f>
        <v>obec Dřínov, okres Mělník</v>
      </c>
      <c r="I119" s="27" t="s">
        <v>22</v>
      </c>
      <c r="J119" s="52" t="str">
        <f>IF(J14="","",J14)</f>
        <v>31. 1. 2020</v>
      </c>
      <c r="L119" s="32"/>
    </row>
    <row r="120" spans="2:65" s="1" customFormat="1" ht="6.9" customHeight="1">
      <c r="B120" s="32"/>
      <c r="L120" s="32"/>
    </row>
    <row r="121" spans="2:65" s="1" customFormat="1" ht="40.049999999999997" customHeight="1">
      <c r="B121" s="32"/>
      <c r="C121" s="27" t="s">
        <v>24</v>
      </c>
      <c r="F121" s="25" t="str">
        <f>E17</f>
        <v>Obec Dřínov, Dřínov čp.38, 277 45 Úžice</v>
      </c>
      <c r="I121" s="27" t="s">
        <v>31</v>
      </c>
      <c r="J121" s="30" t="str">
        <f>E23</f>
        <v>PilsProjekt,s.r.o., Částkova 74,326 00 Plzeň</v>
      </c>
      <c r="L121" s="32"/>
    </row>
    <row r="122" spans="2:65" s="1" customFormat="1" ht="15.15" customHeight="1">
      <c r="B122" s="32"/>
      <c r="C122" s="27" t="s">
        <v>29</v>
      </c>
      <c r="F122" s="25" t="str">
        <f>IF(E20="","",E20)</f>
        <v>Vyplň údaj</v>
      </c>
      <c r="I122" s="27" t="s">
        <v>34</v>
      </c>
      <c r="J122" s="30" t="str">
        <f>E26</f>
        <v>Preclíková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177</v>
      </c>
      <c r="D124" s="118" t="s">
        <v>62</v>
      </c>
      <c r="E124" s="118" t="s">
        <v>58</v>
      </c>
      <c r="F124" s="118" t="s">
        <v>59</v>
      </c>
      <c r="G124" s="118" t="s">
        <v>178</v>
      </c>
      <c r="H124" s="118" t="s">
        <v>179</v>
      </c>
      <c r="I124" s="118" t="s">
        <v>180</v>
      </c>
      <c r="J124" s="119" t="s">
        <v>169</v>
      </c>
      <c r="K124" s="120" t="s">
        <v>181</v>
      </c>
      <c r="L124" s="116"/>
      <c r="M124" s="59" t="s">
        <v>1</v>
      </c>
      <c r="N124" s="60" t="s">
        <v>41</v>
      </c>
      <c r="O124" s="60" t="s">
        <v>182</v>
      </c>
      <c r="P124" s="60" t="s">
        <v>183</v>
      </c>
      <c r="Q124" s="60" t="s">
        <v>184</v>
      </c>
      <c r="R124" s="60" t="s">
        <v>185</v>
      </c>
      <c r="S124" s="60" t="s">
        <v>186</v>
      </c>
      <c r="T124" s="61" t="s">
        <v>187</v>
      </c>
    </row>
    <row r="125" spans="2:65" s="1" customFormat="1" ht="22.8" customHeight="1">
      <c r="B125" s="32"/>
      <c r="C125" s="64" t="s">
        <v>188</v>
      </c>
      <c r="J125" s="121">
        <f>BK125</f>
        <v>0</v>
      </c>
      <c r="L125" s="32"/>
      <c r="M125" s="62"/>
      <c r="N125" s="53"/>
      <c r="O125" s="53"/>
      <c r="P125" s="122">
        <f>P126</f>
        <v>0</v>
      </c>
      <c r="Q125" s="53"/>
      <c r="R125" s="122">
        <f>R126</f>
        <v>32.49221</v>
      </c>
      <c r="S125" s="53"/>
      <c r="T125" s="123">
        <f>T126</f>
        <v>0</v>
      </c>
      <c r="AT125" s="17" t="s">
        <v>76</v>
      </c>
      <c r="AU125" s="17" t="s">
        <v>171</v>
      </c>
      <c r="BK125" s="124">
        <f>BK126</f>
        <v>0</v>
      </c>
    </row>
    <row r="126" spans="2:65" s="11" customFormat="1" ht="25.95" customHeight="1">
      <c r="B126" s="125"/>
      <c r="D126" s="126" t="s">
        <v>76</v>
      </c>
      <c r="E126" s="127" t="s">
        <v>247</v>
      </c>
      <c r="F126" s="127" t="s">
        <v>248</v>
      </c>
      <c r="I126" s="128"/>
      <c r="J126" s="129">
        <f>BK126</f>
        <v>0</v>
      </c>
      <c r="L126" s="125"/>
      <c r="M126" s="130"/>
      <c r="P126" s="131">
        <f>P127+P148+P153+P171</f>
        <v>0</v>
      </c>
      <c r="R126" s="131">
        <f>R127+R148+R153+R171</f>
        <v>32.49221</v>
      </c>
      <c r="T126" s="132">
        <f>T127+T148+T153+T171</f>
        <v>0</v>
      </c>
      <c r="AR126" s="126" t="s">
        <v>84</v>
      </c>
      <c r="AT126" s="133" t="s">
        <v>76</v>
      </c>
      <c r="AU126" s="133" t="s">
        <v>77</v>
      </c>
      <c r="AY126" s="126" t="s">
        <v>190</v>
      </c>
      <c r="BK126" s="134">
        <f>BK127+BK148+BK153+BK171</f>
        <v>0</v>
      </c>
    </row>
    <row r="127" spans="2:65" s="11" customFormat="1" ht="22.8" customHeight="1">
      <c r="B127" s="125"/>
      <c r="D127" s="126" t="s">
        <v>76</v>
      </c>
      <c r="E127" s="135" t="s">
        <v>84</v>
      </c>
      <c r="F127" s="135" t="s">
        <v>249</v>
      </c>
      <c r="I127" s="128"/>
      <c r="J127" s="136">
        <f>BK127</f>
        <v>0</v>
      </c>
      <c r="L127" s="125"/>
      <c r="M127" s="130"/>
      <c r="P127" s="131">
        <f>SUM(P128:P147)</f>
        <v>0</v>
      </c>
      <c r="R127" s="131">
        <f>SUM(R128:R147)</f>
        <v>15.6</v>
      </c>
      <c r="T127" s="132">
        <f>SUM(T128:T147)</f>
        <v>0</v>
      </c>
      <c r="AR127" s="126" t="s">
        <v>84</v>
      </c>
      <c r="AT127" s="133" t="s">
        <v>76</v>
      </c>
      <c r="AU127" s="133" t="s">
        <v>84</v>
      </c>
      <c r="AY127" s="126" t="s">
        <v>190</v>
      </c>
      <c r="BK127" s="134">
        <f>SUM(BK128:BK147)</f>
        <v>0</v>
      </c>
    </row>
    <row r="128" spans="2:65" s="1" customFormat="1" ht="33" customHeight="1">
      <c r="B128" s="32"/>
      <c r="C128" s="137" t="s">
        <v>84</v>
      </c>
      <c r="D128" s="137" t="s">
        <v>193</v>
      </c>
      <c r="E128" s="138" t="s">
        <v>3689</v>
      </c>
      <c r="F128" s="139" t="s">
        <v>3690</v>
      </c>
      <c r="G128" s="140" t="s">
        <v>258</v>
      </c>
      <c r="H128" s="141">
        <v>64.096000000000004</v>
      </c>
      <c r="I128" s="142"/>
      <c r="J128" s="143">
        <f>ROUND(I128*H128,2)</f>
        <v>0</v>
      </c>
      <c r="K128" s="144"/>
      <c r="L128" s="32"/>
      <c r="M128" s="145" t="s">
        <v>1</v>
      </c>
      <c r="N128" s="146" t="s">
        <v>42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149</v>
      </c>
      <c r="AT128" s="149" t="s">
        <v>193</v>
      </c>
      <c r="AU128" s="149" t="s">
        <v>86</v>
      </c>
      <c r="AY128" s="17" t="s">
        <v>190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84</v>
      </c>
      <c r="BK128" s="150">
        <f>ROUND(I128*H128,2)</f>
        <v>0</v>
      </c>
      <c r="BL128" s="17" t="s">
        <v>149</v>
      </c>
      <c r="BM128" s="149" t="s">
        <v>3691</v>
      </c>
    </row>
    <row r="129" spans="2:65" s="12" customFormat="1">
      <c r="B129" s="156"/>
      <c r="D129" s="157" t="s">
        <v>254</v>
      </c>
      <c r="E129" s="158" t="s">
        <v>1</v>
      </c>
      <c r="F129" s="159" t="s">
        <v>3692</v>
      </c>
      <c r="H129" s="160">
        <v>12.096</v>
      </c>
      <c r="I129" s="161"/>
      <c r="L129" s="156"/>
      <c r="M129" s="162"/>
      <c r="T129" s="163"/>
      <c r="AT129" s="158" t="s">
        <v>254</v>
      </c>
      <c r="AU129" s="158" t="s">
        <v>86</v>
      </c>
      <c r="AV129" s="12" t="s">
        <v>86</v>
      </c>
      <c r="AW129" s="12" t="s">
        <v>33</v>
      </c>
      <c r="AX129" s="12" t="s">
        <v>77</v>
      </c>
      <c r="AY129" s="158" t="s">
        <v>190</v>
      </c>
    </row>
    <row r="130" spans="2:65" s="12" customFormat="1">
      <c r="B130" s="156"/>
      <c r="D130" s="157" t="s">
        <v>254</v>
      </c>
      <c r="E130" s="158" t="s">
        <v>1</v>
      </c>
      <c r="F130" s="159" t="s">
        <v>3693</v>
      </c>
      <c r="H130" s="160">
        <v>52</v>
      </c>
      <c r="I130" s="161"/>
      <c r="L130" s="156"/>
      <c r="M130" s="162"/>
      <c r="T130" s="163"/>
      <c r="AT130" s="158" t="s">
        <v>254</v>
      </c>
      <c r="AU130" s="158" t="s">
        <v>86</v>
      </c>
      <c r="AV130" s="12" t="s">
        <v>86</v>
      </c>
      <c r="AW130" s="12" t="s">
        <v>33</v>
      </c>
      <c r="AX130" s="12" t="s">
        <v>77</v>
      </c>
      <c r="AY130" s="158" t="s">
        <v>190</v>
      </c>
    </row>
    <row r="131" spans="2:65" s="15" customFormat="1">
      <c r="B131" s="177"/>
      <c r="D131" s="157" t="s">
        <v>254</v>
      </c>
      <c r="E131" s="178" t="s">
        <v>1</v>
      </c>
      <c r="F131" s="179" t="s">
        <v>274</v>
      </c>
      <c r="H131" s="180">
        <v>64.096000000000004</v>
      </c>
      <c r="I131" s="181"/>
      <c r="L131" s="177"/>
      <c r="M131" s="182"/>
      <c r="T131" s="183"/>
      <c r="AT131" s="178" t="s">
        <v>254</v>
      </c>
      <c r="AU131" s="178" t="s">
        <v>86</v>
      </c>
      <c r="AV131" s="15" t="s">
        <v>149</v>
      </c>
      <c r="AW131" s="15" t="s">
        <v>33</v>
      </c>
      <c r="AX131" s="15" t="s">
        <v>84</v>
      </c>
      <c r="AY131" s="178" t="s">
        <v>190</v>
      </c>
    </row>
    <row r="132" spans="2:65" s="1" customFormat="1" ht="33" customHeight="1">
      <c r="B132" s="32"/>
      <c r="C132" s="137" t="s">
        <v>86</v>
      </c>
      <c r="D132" s="137" t="s">
        <v>193</v>
      </c>
      <c r="E132" s="138" t="s">
        <v>3694</v>
      </c>
      <c r="F132" s="139" t="s">
        <v>3695</v>
      </c>
      <c r="G132" s="140" t="s">
        <v>258</v>
      </c>
      <c r="H132" s="141">
        <v>81.900000000000006</v>
      </c>
      <c r="I132" s="142"/>
      <c r="J132" s="143">
        <f>ROUND(I132*H132,2)</f>
        <v>0</v>
      </c>
      <c r="K132" s="144"/>
      <c r="L132" s="32"/>
      <c r="M132" s="145" t="s">
        <v>1</v>
      </c>
      <c r="N132" s="146" t="s">
        <v>42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149</v>
      </c>
      <c r="AT132" s="149" t="s">
        <v>193</v>
      </c>
      <c r="AU132" s="149" t="s">
        <v>86</v>
      </c>
      <c r="AY132" s="17" t="s">
        <v>190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84</v>
      </c>
      <c r="BK132" s="150">
        <f>ROUND(I132*H132,2)</f>
        <v>0</v>
      </c>
      <c r="BL132" s="17" t="s">
        <v>149</v>
      </c>
      <c r="BM132" s="149" t="s">
        <v>3696</v>
      </c>
    </row>
    <row r="133" spans="2:65" s="12" customFormat="1">
      <c r="B133" s="156"/>
      <c r="D133" s="157" t="s">
        <v>254</v>
      </c>
      <c r="E133" s="158" t="s">
        <v>1</v>
      </c>
      <c r="F133" s="159" t="s">
        <v>3697</v>
      </c>
      <c r="H133" s="160">
        <v>81.900000000000006</v>
      </c>
      <c r="I133" s="161"/>
      <c r="L133" s="156"/>
      <c r="M133" s="162"/>
      <c r="T133" s="163"/>
      <c r="AT133" s="158" t="s">
        <v>254</v>
      </c>
      <c r="AU133" s="158" t="s">
        <v>86</v>
      </c>
      <c r="AV133" s="12" t="s">
        <v>86</v>
      </c>
      <c r="AW133" s="12" t="s">
        <v>33</v>
      </c>
      <c r="AX133" s="12" t="s">
        <v>84</v>
      </c>
      <c r="AY133" s="158" t="s">
        <v>190</v>
      </c>
    </row>
    <row r="134" spans="2:65" s="1" customFormat="1" ht="24.15" customHeight="1">
      <c r="B134" s="32"/>
      <c r="C134" s="137" t="s">
        <v>104</v>
      </c>
      <c r="D134" s="137" t="s">
        <v>193</v>
      </c>
      <c r="E134" s="138" t="s">
        <v>3698</v>
      </c>
      <c r="F134" s="139" t="s">
        <v>3699</v>
      </c>
      <c r="G134" s="140" t="s">
        <v>258</v>
      </c>
      <c r="H134" s="141">
        <v>46.637</v>
      </c>
      <c r="I134" s="142"/>
      <c r="J134" s="143">
        <f>ROUND(I134*H134,2)</f>
        <v>0</v>
      </c>
      <c r="K134" s="144"/>
      <c r="L134" s="32"/>
      <c r="M134" s="145" t="s">
        <v>1</v>
      </c>
      <c r="N134" s="146" t="s">
        <v>42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149</v>
      </c>
      <c r="AT134" s="149" t="s">
        <v>193</v>
      </c>
      <c r="AU134" s="149" t="s">
        <v>86</v>
      </c>
      <c r="AY134" s="17" t="s">
        <v>190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84</v>
      </c>
      <c r="BK134" s="150">
        <f>ROUND(I134*H134,2)</f>
        <v>0</v>
      </c>
      <c r="BL134" s="17" t="s">
        <v>149</v>
      </c>
      <c r="BM134" s="149" t="s">
        <v>3700</v>
      </c>
    </row>
    <row r="135" spans="2:65" s="12" customFormat="1">
      <c r="B135" s="156"/>
      <c r="D135" s="157" t="s">
        <v>254</v>
      </c>
      <c r="E135" s="158" t="s">
        <v>1</v>
      </c>
      <c r="F135" s="159" t="s">
        <v>3701</v>
      </c>
      <c r="H135" s="160">
        <v>46.637</v>
      </c>
      <c r="I135" s="161"/>
      <c r="L135" s="156"/>
      <c r="M135" s="162"/>
      <c r="T135" s="163"/>
      <c r="AT135" s="158" t="s">
        <v>254</v>
      </c>
      <c r="AU135" s="158" t="s">
        <v>86</v>
      </c>
      <c r="AV135" s="12" t="s">
        <v>86</v>
      </c>
      <c r="AW135" s="12" t="s">
        <v>33</v>
      </c>
      <c r="AX135" s="12" t="s">
        <v>84</v>
      </c>
      <c r="AY135" s="158" t="s">
        <v>190</v>
      </c>
    </row>
    <row r="136" spans="2:65" s="1" customFormat="1" ht="24.15" customHeight="1">
      <c r="B136" s="32"/>
      <c r="C136" s="137" t="s">
        <v>149</v>
      </c>
      <c r="D136" s="137" t="s">
        <v>193</v>
      </c>
      <c r="E136" s="138" t="s">
        <v>3372</v>
      </c>
      <c r="F136" s="139" t="s">
        <v>3373</v>
      </c>
      <c r="G136" s="140" t="s">
        <v>258</v>
      </c>
      <c r="H136" s="141">
        <v>46.637</v>
      </c>
      <c r="I136" s="142"/>
      <c r="J136" s="143">
        <f>ROUND(I136*H136,2)</f>
        <v>0</v>
      </c>
      <c r="K136" s="144"/>
      <c r="L136" s="32"/>
      <c r="M136" s="145" t="s">
        <v>1</v>
      </c>
      <c r="N136" s="146" t="s">
        <v>42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149</v>
      </c>
      <c r="AT136" s="149" t="s">
        <v>193</v>
      </c>
      <c r="AU136" s="149" t="s">
        <v>86</v>
      </c>
      <c r="AY136" s="17" t="s">
        <v>190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84</v>
      </c>
      <c r="BK136" s="150">
        <f>ROUND(I136*H136,2)</f>
        <v>0</v>
      </c>
      <c r="BL136" s="17" t="s">
        <v>149</v>
      </c>
      <c r="BM136" s="149" t="s">
        <v>3702</v>
      </c>
    </row>
    <row r="137" spans="2:65" s="12" customFormat="1">
      <c r="B137" s="156"/>
      <c r="D137" s="157" t="s">
        <v>254</v>
      </c>
      <c r="E137" s="158" t="s">
        <v>1</v>
      </c>
      <c r="F137" s="159" t="s">
        <v>3703</v>
      </c>
      <c r="H137" s="160">
        <v>46.637</v>
      </c>
      <c r="I137" s="161"/>
      <c r="L137" s="156"/>
      <c r="M137" s="162"/>
      <c r="T137" s="163"/>
      <c r="AT137" s="158" t="s">
        <v>254</v>
      </c>
      <c r="AU137" s="158" t="s">
        <v>86</v>
      </c>
      <c r="AV137" s="12" t="s">
        <v>86</v>
      </c>
      <c r="AW137" s="12" t="s">
        <v>33</v>
      </c>
      <c r="AX137" s="12" t="s">
        <v>84</v>
      </c>
      <c r="AY137" s="158" t="s">
        <v>190</v>
      </c>
    </row>
    <row r="138" spans="2:65" s="1" customFormat="1" ht="16.5" customHeight="1">
      <c r="B138" s="32"/>
      <c r="C138" s="137" t="s">
        <v>161</v>
      </c>
      <c r="D138" s="137" t="s">
        <v>193</v>
      </c>
      <c r="E138" s="138" t="s">
        <v>309</v>
      </c>
      <c r="F138" s="139" t="s">
        <v>310</v>
      </c>
      <c r="G138" s="140" t="s">
        <v>258</v>
      </c>
      <c r="H138" s="141">
        <v>46.637</v>
      </c>
      <c r="I138" s="142"/>
      <c r="J138" s="143">
        <f>ROUND(I138*H138,2)</f>
        <v>0</v>
      </c>
      <c r="K138" s="144"/>
      <c r="L138" s="32"/>
      <c r="M138" s="145" t="s">
        <v>1</v>
      </c>
      <c r="N138" s="146" t="s">
        <v>42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149</v>
      </c>
      <c r="AT138" s="149" t="s">
        <v>193</v>
      </c>
      <c r="AU138" s="149" t="s">
        <v>86</v>
      </c>
      <c r="AY138" s="17" t="s">
        <v>190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84</v>
      </c>
      <c r="BK138" s="150">
        <f>ROUND(I138*H138,2)</f>
        <v>0</v>
      </c>
      <c r="BL138" s="17" t="s">
        <v>149</v>
      </c>
      <c r="BM138" s="149" t="s">
        <v>3704</v>
      </c>
    </row>
    <row r="139" spans="2:65" s="12" customFormat="1">
      <c r="B139" s="156"/>
      <c r="D139" s="157" t="s">
        <v>254</v>
      </c>
      <c r="E139" s="158" t="s">
        <v>1</v>
      </c>
      <c r="F139" s="159" t="s">
        <v>3705</v>
      </c>
      <c r="H139" s="160">
        <v>46.637</v>
      </c>
      <c r="I139" s="161"/>
      <c r="L139" s="156"/>
      <c r="M139" s="162"/>
      <c r="T139" s="163"/>
      <c r="AT139" s="158" t="s">
        <v>254</v>
      </c>
      <c r="AU139" s="158" t="s">
        <v>86</v>
      </c>
      <c r="AV139" s="12" t="s">
        <v>86</v>
      </c>
      <c r="AW139" s="12" t="s">
        <v>33</v>
      </c>
      <c r="AX139" s="12" t="s">
        <v>84</v>
      </c>
      <c r="AY139" s="158" t="s">
        <v>190</v>
      </c>
    </row>
    <row r="140" spans="2:65" s="1" customFormat="1" ht="24.15" customHeight="1">
      <c r="B140" s="32"/>
      <c r="C140" s="137" t="s">
        <v>199</v>
      </c>
      <c r="D140" s="137" t="s">
        <v>193</v>
      </c>
      <c r="E140" s="138" t="s">
        <v>3379</v>
      </c>
      <c r="F140" s="139" t="s">
        <v>3380</v>
      </c>
      <c r="G140" s="140" t="s">
        <v>258</v>
      </c>
      <c r="H140" s="141">
        <v>99.358999999999995</v>
      </c>
      <c r="I140" s="142"/>
      <c r="J140" s="143">
        <f>ROUND(I140*H140,2)</f>
        <v>0</v>
      </c>
      <c r="K140" s="144"/>
      <c r="L140" s="32"/>
      <c r="M140" s="145" t="s">
        <v>1</v>
      </c>
      <c r="N140" s="146" t="s">
        <v>42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149</v>
      </c>
      <c r="AT140" s="149" t="s">
        <v>193</v>
      </c>
      <c r="AU140" s="149" t="s">
        <v>86</v>
      </c>
      <c r="AY140" s="17" t="s">
        <v>190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84</v>
      </c>
      <c r="BK140" s="150">
        <f>ROUND(I140*H140,2)</f>
        <v>0</v>
      </c>
      <c r="BL140" s="17" t="s">
        <v>149</v>
      </c>
      <c r="BM140" s="149" t="s">
        <v>3706</v>
      </c>
    </row>
    <row r="141" spans="2:65" s="12" customFormat="1">
      <c r="B141" s="156"/>
      <c r="D141" s="157" t="s">
        <v>254</v>
      </c>
      <c r="E141" s="158" t="s">
        <v>1</v>
      </c>
      <c r="F141" s="159" t="s">
        <v>3707</v>
      </c>
      <c r="H141" s="160">
        <v>4.4589999999999996</v>
      </c>
      <c r="I141" s="161"/>
      <c r="L141" s="156"/>
      <c r="M141" s="162"/>
      <c r="T141" s="163"/>
      <c r="AT141" s="158" t="s">
        <v>254</v>
      </c>
      <c r="AU141" s="158" t="s">
        <v>86</v>
      </c>
      <c r="AV141" s="12" t="s">
        <v>86</v>
      </c>
      <c r="AW141" s="12" t="s">
        <v>33</v>
      </c>
      <c r="AX141" s="12" t="s">
        <v>77</v>
      </c>
      <c r="AY141" s="158" t="s">
        <v>190</v>
      </c>
    </row>
    <row r="142" spans="2:65" s="12" customFormat="1">
      <c r="B142" s="156"/>
      <c r="D142" s="157" t="s">
        <v>254</v>
      </c>
      <c r="E142" s="158" t="s">
        <v>1</v>
      </c>
      <c r="F142" s="159" t="s">
        <v>3708</v>
      </c>
      <c r="H142" s="160">
        <v>33.799999999999997</v>
      </c>
      <c r="I142" s="161"/>
      <c r="L142" s="156"/>
      <c r="M142" s="162"/>
      <c r="T142" s="163"/>
      <c r="AT142" s="158" t="s">
        <v>254</v>
      </c>
      <c r="AU142" s="158" t="s">
        <v>86</v>
      </c>
      <c r="AV142" s="12" t="s">
        <v>86</v>
      </c>
      <c r="AW142" s="12" t="s">
        <v>33</v>
      </c>
      <c r="AX142" s="12" t="s">
        <v>77</v>
      </c>
      <c r="AY142" s="158" t="s">
        <v>190</v>
      </c>
    </row>
    <row r="143" spans="2:65" s="12" customFormat="1">
      <c r="B143" s="156"/>
      <c r="D143" s="157" t="s">
        <v>254</v>
      </c>
      <c r="E143" s="158" t="s">
        <v>1</v>
      </c>
      <c r="F143" s="159" t="s">
        <v>3709</v>
      </c>
      <c r="H143" s="160">
        <v>61.1</v>
      </c>
      <c r="I143" s="161"/>
      <c r="L143" s="156"/>
      <c r="M143" s="162"/>
      <c r="T143" s="163"/>
      <c r="AT143" s="158" t="s">
        <v>254</v>
      </c>
      <c r="AU143" s="158" t="s">
        <v>86</v>
      </c>
      <c r="AV143" s="12" t="s">
        <v>86</v>
      </c>
      <c r="AW143" s="12" t="s">
        <v>33</v>
      </c>
      <c r="AX143" s="12" t="s">
        <v>77</v>
      </c>
      <c r="AY143" s="158" t="s">
        <v>190</v>
      </c>
    </row>
    <row r="144" spans="2:65" s="15" customFormat="1">
      <c r="B144" s="177"/>
      <c r="D144" s="157" t="s">
        <v>254</v>
      </c>
      <c r="E144" s="178" t="s">
        <v>1</v>
      </c>
      <c r="F144" s="179" t="s">
        <v>274</v>
      </c>
      <c r="H144" s="180">
        <v>99.359000000000009</v>
      </c>
      <c r="I144" s="181"/>
      <c r="L144" s="177"/>
      <c r="M144" s="182"/>
      <c r="T144" s="183"/>
      <c r="AT144" s="178" t="s">
        <v>254</v>
      </c>
      <c r="AU144" s="178" t="s">
        <v>86</v>
      </c>
      <c r="AV144" s="15" t="s">
        <v>149</v>
      </c>
      <c r="AW144" s="15" t="s">
        <v>33</v>
      </c>
      <c r="AX144" s="15" t="s">
        <v>84</v>
      </c>
      <c r="AY144" s="178" t="s">
        <v>190</v>
      </c>
    </row>
    <row r="145" spans="2:65" s="1" customFormat="1" ht="24.15" customHeight="1">
      <c r="B145" s="32"/>
      <c r="C145" s="137" t="s">
        <v>204</v>
      </c>
      <c r="D145" s="137" t="s">
        <v>193</v>
      </c>
      <c r="E145" s="138" t="s">
        <v>3388</v>
      </c>
      <c r="F145" s="139" t="s">
        <v>3389</v>
      </c>
      <c r="G145" s="140" t="s">
        <v>258</v>
      </c>
      <c r="H145" s="141">
        <v>15.6</v>
      </c>
      <c r="I145" s="142"/>
      <c r="J145" s="143">
        <f>ROUND(I145*H145,2)</f>
        <v>0</v>
      </c>
      <c r="K145" s="144"/>
      <c r="L145" s="32"/>
      <c r="M145" s="145" t="s">
        <v>1</v>
      </c>
      <c r="N145" s="146" t="s">
        <v>42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149</v>
      </c>
      <c r="AT145" s="149" t="s">
        <v>193</v>
      </c>
      <c r="AU145" s="149" t="s">
        <v>86</v>
      </c>
      <c r="AY145" s="17" t="s">
        <v>190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84</v>
      </c>
      <c r="BK145" s="150">
        <f>ROUND(I145*H145,2)</f>
        <v>0</v>
      </c>
      <c r="BL145" s="17" t="s">
        <v>149</v>
      </c>
      <c r="BM145" s="149" t="s">
        <v>3710</v>
      </c>
    </row>
    <row r="146" spans="2:65" s="12" customFormat="1">
      <c r="B146" s="156"/>
      <c r="D146" s="157" t="s">
        <v>254</v>
      </c>
      <c r="E146" s="158" t="s">
        <v>1</v>
      </c>
      <c r="F146" s="159" t="s">
        <v>3711</v>
      </c>
      <c r="H146" s="160">
        <v>15.6</v>
      </c>
      <c r="I146" s="161"/>
      <c r="L146" s="156"/>
      <c r="M146" s="162"/>
      <c r="T146" s="163"/>
      <c r="AT146" s="158" t="s">
        <v>254</v>
      </c>
      <c r="AU146" s="158" t="s">
        <v>86</v>
      </c>
      <c r="AV146" s="12" t="s">
        <v>86</v>
      </c>
      <c r="AW146" s="12" t="s">
        <v>33</v>
      </c>
      <c r="AX146" s="12" t="s">
        <v>84</v>
      </c>
      <c r="AY146" s="158" t="s">
        <v>190</v>
      </c>
    </row>
    <row r="147" spans="2:65" s="1" customFormat="1" ht="16.5" customHeight="1">
      <c r="B147" s="32"/>
      <c r="C147" s="184" t="s">
        <v>211</v>
      </c>
      <c r="D147" s="184" t="s">
        <v>299</v>
      </c>
      <c r="E147" s="185" t="s">
        <v>304</v>
      </c>
      <c r="F147" s="186" t="s">
        <v>305</v>
      </c>
      <c r="G147" s="187" t="s">
        <v>296</v>
      </c>
      <c r="H147" s="188">
        <v>15.6</v>
      </c>
      <c r="I147" s="189"/>
      <c r="J147" s="190">
        <f>ROUND(I147*H147,2)</f>
        <v>0</v>
      </c>
      <c r="K147" s="191"/>
      <c r="L147" s="192"/>
      <c r="M147" s="193" t="s">
        <v>1</v>
      </c>
      <c r="N147" s="194" t="s">
        <v>42</v>
      </c>
      <c r="P147" s="147">
        <f>O147*H147</f>
        <v>0</v>
      </c>
      <c r="Q147" s="147">
        <v>1</v>
      </c>
      <c r="R147" s="147">
        <f>Q147*H147</f>
        <v>15.6</v>
      </c>
      <c r="S147" s="147">
        <v>0</v>
      </c>
      <c r="T147" s="148">
        <f>S147*H147</f>
        <v>0</v>
      </c>
      <c r="AR147" s="149" t="s">
        <v>211</v>
      </c>
      <c r="AT147" s="149" t="s">
        <v>299</v>
      </c>
      <c r="AU147" s="149" t="s">
        <v>86</v>
      </c>
      <c r="AY147" s="17" t="s">
        <v>190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84</v>
      </c>
      <c r="BK147" s="150">
        <f>ROUND(I147*H147,2)</f>
        <v>0</v>
      </c>
      <c r="BL147" s="17" t="s">
        <v>149</v>
      </c>
      <c r="BM147" s="149" t="s">
        <v>3712</v>
      </c>
    </row>
    <row r="148" spans="2:65" s="11" customFormat="1" ht="22.8" customHeight="1">
      <c r="B148" s="125"/>
      <c r="D148" s="126" t="s">
        <v>76</v>
      </c>
      <c r="E148" s="135" t="s">
        <v>149</v>
      </c>
      <c r="F148" s="135" t="s">
        <v>436</v>
      </c>
      <c r="I148" s="128"/>
      <c r="J148" s="136">
        <f>BK148</f>
        <v>0</v>
      </c>
      <c r="L148" s="125"/>
      <c r="M148" s="130"/>
      <c r="P148" s="131">
        <f>SUM(P149:P152)</f>
        <v>0</v>
      </c>
      <c r="R148" s="131">
        <f>SUM(R149:R152)</f>
        <v>0</v>
      </c>
      <c r="T148" s="132">
        <f>SUM(T149:T152)</f>
        <v>0</v>
      </c>
      <c r="AR148" s="126" t="s">
        <v>84</v>
      </c>
      <c r="AT148" s="133" t="s">
        <v>76</v>
      </c>
      <c r="AU148" s="133" t="s">
        <v>84</v>
      </c>
      <c r="AY148" s="126" t="s">
        <v>190</v>
      </c>
      <c r="BK148" s="134">
        <f>SUM(BK149:BK152)</f>
        <v>0</v>
      </c>
    </row>
    <row r="149" spans="2:65" s="1" customFormat="1" ht="24.15" customHeight="1">
      <c r="B149" s="32"/>
      <c r="C149" s="137" t="s">
        <v>227</v>
      </c>
      <c r="D149" s="137" t="s">
        <v>193</v>
      </c>
      <c r="E149" s="138" t="s">
        <v>438</v>
      </c>
      <c r="F149" s="139" t="s">
        <v>439</v>
      </c>
      <c r="G149" s="140" t="s">
        <v>258</v>
      </c>
      <c r="H149" s="141">
        <v>5.2</v>
      </c>
      <c r="I149" s="142"/>
      <c r="J149" s="143">
        <f>ROUND(I149*H149,2)</f>
        <v>0</v>
      </c>
      <c r="K149" s="144"/>
      <c r="L149" s="32"/>
      <c r="M149" s="145" t="s">
        <v>1</v>
      </c>
      <c r="N149" s="146" t="s">
        <v>42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149</v>
      </c>
      <c r="AT149" s="149" t="s">
        <v>193</v>
      </c>
      <c r="AU149" s="149" t="s">
        <v>86</v>
      </c>
      <c r="AY149" s="17" t="s">
        <v>190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84</v>
      </c>
      <c r="BK149" s="150">
        <f>ROUND(I149*H149,2)</f>
        <v>0</v>
      </c>
      <c r="BL149" s="17" t="s">
        <v>149</v>
      </c>
      <c r="BM149" s="149" t="s">
        <v>3713</v>
      </c>
    </row>
    <row r="150" spans="2:65" s="12" customFormat="1">
      <c r="B150" s="156"/>
      <c r="D150" s="157" t="s">
        <v>254</v>
      </c>
      <c r="E150" s="158" t="s">
        <v>1</v>
      </c>
      <c r="F150" s="159" t="s">
        <v>3714</v>
      </c>
      <c r="H150" s="160">
        <v>5.2</v>
      </c>
      <c r="I150" s="161"/>
      <c r="L150" s="156"/>
      <c r="M150" s="162"/>
      <c r="T150" s="163"/>
      <c r="AT150" s="158" t="s">
        <v>254</v>
      </c>
      <c r="AU150" s="158" t="s">
        <v>86</v>
      </c>
      <c r="AV150" s="12" t="s">
        <v>86</v>
      </c>
      <c r="AW150" s="12" t="s">
        <v>33</v>
      </c>
      <c r="AX150" s="12" t="s">
        <v>84</v>
      </c>
      <c r="AY150" s="158" t="s">
        <v>190</v>
      </c>
    </row>
    <row r="151" spans="2:65" s="1" customFormat="1" ht="16.5" customHeight="1">
      <c r="B151" s="32"/>
      <c r="C151" s="137" t="s">
        <v>303</v>
      </c>
      <c r="D151" s="137" t="s">
        <v>193</v>
      </c>
      <c r="E151" s="138" t="s">
        <v>3715</v>
      </c>
      <c r="F151" s="139" t="s">
        <v>3716</v>
      </c>
      <c r="G151" s="140" t="s">
        <v>258</v>
      </c>
      <c r="H151" s="141">
        <v>0.498</v>
      </c>
      <c r="I151" s="142"/>
      <c r="J151" s="143">
        <f>ROUND(I151*H151,2)</f>
        <v>0</v>
      </c>
      <c r="K151" s="144"/>
      <c r="L151" s="32"/>
      <c r="M151" s="145" t="s">
        <v>1</v>
      </c>
      <c r="N151" s="146" t="s">
        <v>42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149</v>
      </c>
      <c r="AT151" s="149" t="s">
        <v>193</v>
      </c>
      <c r="AU151" s="149" t="s">
        <v>86</v>
      </c>
      <c r="AY151" s="17" t="s">
        <v>190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84</v>
      </c>
      <c r="BK151" s="150">
        <f>ROUND(I151*H151,2)</f>
        <v>0</v>
      </c>
      <c r="BL151" s="17" t="s">
        <v>149</v>
      </c>
      <c r="BM151" s="149" t="s">
        <v>3717</v>
      </c>
    </row>
    <row r="152" spans="2:65" s="12" customFormat="1">
      <c r="B152" s="156"/>
      <c r="D152" s="157" t="s">
        <v>254</v>
      </c>
      <c r="E152" s="158" t="s">
        <v>1</v>
      </c>
      <c r="F152" s="159" t="s">
        <v>3718</v>
      </c>
      <c r="H152" s="160">
        <v>0.498</v>
      </c>
      <c r="I152" s="161"/>
      <c r="L152" s="156"/>
      <c r="M152" s="162"/>
      <c r="T152" s="163"/>
      <c r="AT152" s="158" t="s">
        <v>254</v>
      </c>
      <c r="AU152" s="158" t="s">
        <v>86</v>
      </c>
      <c r="AV152" s="12" t="s">
        <v>86</v>
      </c>
      <c r="AW152" s="12" t="s">
        <v>33</v>
      </c>
      <c r="AX152" s="12" t="s">
        <v>84</v>
      </c>
      <c r="AY152" s="158" t="s">
        <v>190</v>
      </c>
    </row>
    <row r="153" spans="2:65" s="11" customFormat="1" ht="22.8" customHeight="1">
      <c r="B153" s="125"/>
      <c r="D153" s="126" t="s">
        <v>76</v>
      </c>
      <c r="E153" s="135" t="s">
        <v>211</v>
      </c>
      <c r="F153" s="135" t="s">
        <v>504</v>
      </c>
      <c r="I153" s="128"/>
      <c r="J153" s="136">
        <f>BK153</f>
        <v>0</v>
      </c>
      <c r="L153" s="125"/>
      <c r="M153" s="130"/>
      <c r="P153" s="131">
        <f>SUM(P154:P170)</f>
        <v>0</v>
      </c>
      <c r="R153" s="131">
        <f>SUM(R154:R170)</f>
        <v>16.892209999999999</v>
      </c>
      <c r="T153" s="132">
        <f>SUM(T154:T170)</f>
        <v>0</v>
      </c>
      <c r="AR153" s="126" t="s">
        <v>84</v>
      </c>
      <c r="AT153" s="133" t="s">
        <v>76</v>
      </c>
      <c r="AU153" s="133" t="s">
        <v>84</v>
      </c>
      <c r="AY153" s="126" t="s">
        <v>190</v>
      </c>
      <c r="BK153" s="134">
        <f>SUM(BK154:BK170)</f>
        <v>0</v>
      </c>
    </row>
    <row r="154" spans="2:65" s="1" customFormat="1" ht="24.15" customHeight="1">
      <c r="B154" s="32"/>
      <c r="C154" s="137" t="s">
        <v>308</v>
      </c>
      <c r="D154" s="137" t="s">
        <v>193</v>
      </c>
      <c r="E154" s="138" t="s">
        <v>3719</v>
      </c>
      <c r="F154" s="139" t="s">
        <v>3720</v>
      </c>
      <c r="G154" s="140" t="s">
        <v>396</v>
      </c>
      <c r="H154" s="141">
        <v>3.5</v>
      </c>
      <c r="I154" s="142"/>
      <c r="J154" s="143">
        <f t="shared" ref="J154:J162" si="0">ROUND(I154*H154,2)</f>
        <v>0</v>
      </c>
      <c r="K154" s="144"/>
      <c r="L154" s="32"/>
      <c r="M154" s="145" t="s">
        <v>1</v>
      </c>
      <c r="N154" s="146" t="s">
        <v>42</v>
      </c>
      <c r="P154" s="147">
        <f t="shared" ref="P154:P162" si="1">O154*H154</f>
        <v>0</v>
      </c>
      <c r="Q154" s="147">
        <v>1.4400000000000001E-3</v>
      </c>
      <c r="R154" s="147">
        <f t="shared" ref="R154:R162" si="2">Q154*H154</f>
        <v>5.0400000000000002E-3</v>
      </c>
      <c r="S154" s="147">
        <v>0</v>
      </c>
      <c r="T154" s="148">
        <f t="shared" ref="T154:T162" si="3">S154*H154</f>
        <v>0</v>
      </c>
      <c r="AR154" s="149" t="s">
        <v>149</v>
      </c>
      <c r="AT154" s="149" t="s">
        <v>193</v>
      </c>
      <c r="AU154" s="149" t="s">
        <v>86</v>
      </c>
      <c r="AY154" s="17" t="s">
        <v>190</v>
      </c>
      <c r="BE154" s="150">
        <f t="shared" ref="BE154:BE162" si="4">IF(N154="základní",J154,0)</f>
        <v>0</v>
      </c>
      <c r="BF154" s="150">
        <f t="shared" ref="BF154:BF162" si="5">IF(N154="snížená",J154,0)</f>
        <v>0</v>
      </c>
      <c r="BG154" s="150">
        <f t="shared" ref="BG154:BG162" si="6">IF(N154="zákl. přenesená",J154,0)</f>
        <v>0</v>
      </c>
      <c r="BH154" s="150">
        <f t="shared" ref="BH154:BH162" si="7">IF(N154="sníž. přenesená",J154,0)</f>
        <v>0</v>
      </c>
      <c r="BI154" s="150">
        <f t="shared" ref="BI154:BI162" si="8">IF(N154="nulová",J154,0)</f>
        <v>0</v>
      </c>
      <c r="BJ154" s="17" t="s">
        <v>84</v>
      </c>
      <c r="BK154" s="150">
        <f t="shared" ref="BK154:BK162" si="9">ROUND(I154*H154,2)</f>
        <v>0</v>
      </c>
      <c r="BL154" s="17" t="s">
        <v>149</v>
      </c>
      <c r="BM154" s="149" t="s">
        <v>3721</v>
      </c>
    </row>
    <row r="155" spans="2:65" s="1" customFormat="1" ht="24.15" customHeight="1">
      <c r="B155" s="32"/>
      <c r="C155" s="137" t="s">
        <v>315</v>
      </c>
      <c r="D155" s="137" t="s">
        <v>193</v>
      </c>
      <c r="E155" s="138" t="s">
        <v>3676</v>
      </c>
      <c r="F155" s="139" t="s">
        <v>3677</v>
      </c>
      <c r="G155" s="140" t="s">
        <v>396</v>
      </c>
      <c r="H155" s="141">
        <v>65</v>
      </c>
      <c r="I155" s="142"/>
      <c r="J155" s="143">
        <f t="shared" si="0"/>
        <v>0</v>
      </c>
      <c r="K155" s="144"/>
      <c r="L155" s="32"/>
      <c r="M155" s="145" t="s">
        <v>1</v>
      </c>
      <c r="N155" s="146" t="s">
        <v>42</v>
      </c>
      <c r="P155" s="147">
        <f t="shared" si="1"/>
        <v>0</v>
      </c>
      <c r="Q155" s="147">
        <v>4.2199999999999998E-3</v>
      </c>
      <c r="R155" s="147">
        <f t="shared" si="2"/>
        <v>0.27429999999999999</v>
      </c>
      <c r="S155" s="147">
        <v>0</v>
      </c>
      <c r="T155" s="148">
        <f t="shared" si="3"/>
        <v>0</v>
      </c>
      <c r="AR155" s="149" t="s">
        <v>149</v>
      </c>
      <c r="AT155" s="149" t="s">
        <v>193</v>
      </c>
      <c r="AU155" s="149" t="s">
        <v>86</v>
      </c>
      <c r="AY155" s="17" t="s">
        <v>190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84</v>
      </c>
      <c r="BK155" s="150">
        <f t="shared" si="9"/>
        <v>0</v>
      </c>
      <c r="BL155" s="17" t="s">
        <v>149</v>
      </c>
      <c r="BM155" s="149" t="s">
        <v>3722</v>
      </c>
    </row>
    <row r="156" spans="2:65" s="1" customFormat="1" ht="24.15" customHeight="1">
      <c r="B156" s="32"/>
      <c r="C156" s="137" t="s">
        <v>320</v>
      </c>
      <c r="D156" s="137" t="s">
        <v>193</v>
      </c>
      <c r="E156" s="138" t="s">
        <v>3723</v>
      </c>
      <c r="F156" s="139" t="s">
        <v>3724</v>
      </c>
      <c r="G156" s="140" t="s">
        <v>391</v>
      </c>
      <c r="H156" s="141">
        <v>4</v>
      </c>
      <c r="I156" s="142"/>
      <c r="J156" s="143">
        <f t="shared" si="0"/>
        <v>0</v>
      </c>
      <c r="K156" s="144"/>
      <c r="L156" s="32"/>
      <c r="M156" s="145" t="s">
        <v>1</v>
      </c>
      <c r="N156" s="146" t="s">
        <v>42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149</v>
      </c>
      <c r="AT156" s="149" t="s">
        <v>193</v>
      </c>
      <c r="AU156" s="149" t="s">
        <v>86</v>
      </c>
      <c r="AY156" s="17" t="s">
        <v>190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84</v>
      </c>
      <c r="BK156" s="150">
        <f t="shared" si="9"/>
        <v>0</v>
      </c>
      <c r="BL156" s="17" t="s">
        <v>149</v>
      </c>
      <c r="BM156" s="149" t="s">
        <v>3725</v>
      </c>
    </row>
    <row r="157" spans="2:65" s="1" customFormat="1" ht="24.15" customHeight="1">
      <c r="B157" s="32"/>
      <c r="C157" s="184" t="s">
        <v>326</v>
      </c>
      <c r="D157" s="184" t="s">
        <v>299</v>
      </c>
      <c r="E157" s="185" t="s">
        <v>3726</v>
      </c>
      <c r="F157" s="186" t="s">
        <v>3727</v>
      </c>
      <c r="G157" s="187" t="s">
        <v>391</v>
      </c>
      <c r="H157" s="188">
        <v>4</v>
      </c>
      <c r="I157" s="189"/>
      <c r="J157" s="190">
        <f t="shared" si="0"/>
        <v>0</v>
      </c>
      <c r="K157" s="191"/>
      <c r="L157" s="192"/>
      <c r="M157" s="193" t="s">
        <v>1</v>
      </c>
      <c r="N157" s="194" t="s">
        <v>42</v>
      </c>
      <c r="P157" s="147">
        <f t="shared" si="1"/>
        <v>0</v>
      </c>
      <c r="Q157" s="147">
        <v>1.5E-3</v>
      </c>
      <c r="R157" s="147">
        <f t="shared" si="2"/>
        <v>6.0000000000000001E-3</v>
      </c>
      <c r="S157" s="147">
        <v>0</v>
      </c>
      <c r="T157" s="148">
        <f t="shared" si="3"/>
        <v>0</v>
      </c>
      <c r="AR157" s="149" t="s">
        <v>211</v>
      </c>
      <c r="AT157" s="149" t="s">
        <v>299</v>
      </c>
      <c r="AU157" s="149" t="s">
        <v>86</v>
      </c>
      <c r="AY157" s="17" t="s">
        <v>190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84</v>
      </c>
      <c r="BK157" s="150">
        <f t="shared" si="9"/>
        <v>0</v>
      </c>
      <c r="BL157" s="17" t="s">
        <v>149</v>
      </c>
      <c r="BM157" s="149" t="s">
        <v>3728</v>
      </c>
    </row>
    <row r="158" spans="2:65" s="1" customFormat="1" ht="33" customHeight="1">
      <c r="B158" s="32"/>
      <c r="C158" s="137" t="s">
        <v>8</v>
      </c>
      <c r="D158" s="137" t="s">
        <v>193</v>
      </c>
      <c r="E158" s="138" t="s">
        <v>3729</v>
      </c>
      <c r="F158" s="139" t="s">
        <v>3730</v>
      </c>
      <c r="G158" s="140" t="s">
        <v>391</v>
      </c>
      <c r="H158" s="141">
        <v>8</v>
      </c>
      <c r="I158" s="142"/>
      <c r="J158" s="143">
        <f t="shared" si="0"/>
        <v>0</v>
      </c>
      <c r="K158" s="144"/>
      <c r="L158" s="32"/>
      <c r="M158" s="145" t="s">
        <v>1</v>
      </c>
      <c r="N158" s="146" t="s">
        <v>42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149</v>
      </c>
      <c r="AT158" s="149" t="s">
        <v>193</v>
      </c>
      <c r="AU158" s="149" t="s">
        <v>86</v>
      </c>
      <c r="AY158" s="17" t="s">
        <v>190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84</v>
      </c>
      <c r="BK158" s="150">
        <f t="shared" si="9"/>
        <v>0</v>
      </c>
      <c r="BL158" s="17" t="s">
        <v>149</v>
      </c>
      <c r="BM158" s="149" t="s">
        <v>3731</v>
      </c>
    </row>
    <row r="159" spans="2:65" s="1" customFormat="1" ht="16.5" customHeight="1">
      <c r="B159" s="32"/>
      <c r="C159" s="184" t="s">
        <v>311</v>
      </c>
      <c r="D159" s="184" t="s">
        <v>299</v>
      </c>
      <c r="E159" s="185" t="s">
        <v>3732</v>
      </c>
      <c r="F159" s="186" t="s">
        <v>3733</v>
      </c>
      <c r="G159" s="187" t="s">
        <v>391</v>
      </c>
      <c r="H159" s="188">
        <v>8</v>
      </c>
      <c r="I159" s="189"/>
      <c r="J159" s="190">
        <f t="shared" si="0"/>
        <v>0</v>
      </c>
      <c r="K159" s="191"/>
      <c r="L159" s="192"/>
      <c r="M159" s="193" t="s">
        <v>1</v>
      </c>
      <c r="N159" s="194" t="s">
        <v>42</v>
      </c>
      <c r="P159" s="147">
        <f t="shared" si="1"/>
        <v>0</v>
      </c>
      <c r="Q159" s="147">
        <v>6.4999999999999997E-4</v>
      </c>
      <c r="R159" s="147">
        <f t="shared" si="2"/>
        <v>5.1999999999999998E-3</v>
      </c>
      <c r="S159" s="147">
        <v>0</v>
      </c>
      <c r="T159" s="148">
        <f t="shared" si="3"/>
        <v>0</v>
      </c>
      <c r="AR159" s="149" t="s">
        <v>211</v>
      </c>
      <c r="AT159" s="149" t="s">
        <v>299</v>
      </c>
      <c r="AU159" s="149" t="s">
        <v>86</v>
      </c>
      <c r="AY159" s="17" t="s">
        <v>190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84</v>
      </c>
      <c r="BK159" s="150">
        <f t="shared" si="9"/>
        <v>0</v>
      </c>
      <c r="BL159" s="17" t="s">
        <v>149</v>
      </c>
      <c r="BM159" s="149" t="s">
        <v>3734</v>
      </c>
    </row>
    <row r="160" spans="2:65" s="1" customFormat="1" ht="33" customHeight="1">
      <c r="B160" s="32"/>
      <c r="C160" s="137" t="s">
        <v>339</v>
      </c>
      <c r="D160" s="137" t="s">
        <v>193</v>
      </c>
      <c r="E160" s="138" t="s">
        <v>3735</v>
      </c>
      <c r="F160" s="139" t="s">
        <v>3736</v>
      </c>
      <c r="G160" s="140" t="s">
        <v>391</v>
      </c>
      <c r="H160" s="141">
        <v>5</v>
      </c>
      <c r="I160" s="142"/>
      <c r="J160" s="143">
        <f t="shared" si="0"/>
        <v>0</v>
      </c>
      <c r="K160" s="144"/>
      <c r="L160" s="32"/>
      <c r="M160" s="145" t="s">
        <v>1</v>
      </c>
      <c r="N160" s="146" t="s">
        <v>42</v>
      </c>
      <c r="P160" s="147">
        <f t="shared" si="1"/>
        <v>0</v>
      </c>
      <c r="Q160" s="147">
        <v>1.0000000000000001E-5</v>
      </c>
      <c r="R160" s="147">
        <f t="shared" si="2"/>
        <v>5.0000000000000002E-5</v>
      </c>
      <c r="S160" s="147">
        <v>0</v>
      </c>
      <c r="T160" s="148">
        <f t="shared" si="3"/>
        <v>0</v>
      </c>
      <c r="AR160" s="149" t="s">
        <v>149</v>
      </c>
      <c r="AT160" s="149" t="s">
        <v>193</v>
      </c>
      <c r="AU160" s="149" t="s">
        <v>86</v>
      </c>
      <c r="AY160" s="17" t="s">
        <v>190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84</v>
      </c>
      <c r="BK160" s="150">
        <f t="shared" si="9"/>
        <v>0</v>
      </c>
      <c r="BL160" s="17" t="s">
        <v>149</v>
      </c>
      <c r="BM160" s="149" t="s">
        <v>3737</v>
      </c>
    </row>
    <row r="161" spans="2:65" s="1" customFormat="1" ht="16.5" customHeight="1">
      <c r="B161" s="32"/>
      <c r="C161" s="184" t="s">
        <v>344</v>
      </c>
      <c r="D161" s="184" t="s">
        <v>299</v>
      </c>
      <c r="E161" s="185" t="s">
        <v>3738</v>
      </c>
      <c r="F161" s="186" t="s">
        <v>3739</v>
      </c>
      <c r="G161" s="187" t="s">
        <v>391</v>
      </c>
      <c r="H161" s="188">
        <v>5</v>
      </c>
      <c r="I161" s="189"/>
      <c r="J161" s="190">
        <f t="shared" si="0"/>
        <v>0</v>
      </c>
      <c r="K161" s="191"/>
      <c r="L161" s="192"/>
      <c r="M161" s="193" t="s">
        <v>1</v>
      </c>
      <c r="N161" s="194" t="s">
        <v>42</v>
      </c>
      <c r="P161" s="147">
        <f t="shared" si="1"/>
        <v>0</v>
      </c>
      <c r="Q161" s="147">
        <v>1.5399999999999999E-3</v>
      </c>
      <c r="R161" s="147">
        <f t="shared" si="2"/>
        <v>7.6999999999999994E-3</v>
      </c>
      <c r="S161" s="147">
        <v>0</v>
      </c>
      <c r="T161" s="148">
        <f t="shared" si="3"/>
        <v>0</v>
      </c>
      <c r="AR161" s="149" t="s">
        <v>211</v>
      </c>
      <c r="AT161" s="149" t="s">
        <v>299</v>
      </c>
      <c r="AU161" s="149" t="s">
        <v>86</v>
      </c>
      <c r="AY161" s="17" t="s">
        <v>190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84</v>
      </c>
      <c r="BK161" s="150">
        <f t="shared" si="9"/>
        <v>0</v>
      </c>
      <c r="BL161" s="17" t="s">
        <v>149</v>
      </c>
      <c r="BM161" s="149" t="s">
        <v>3740</v>
      </c>
    </row>
    <row r="162" spans="2:65" s="1" customFormat="1" ht="24.15" customHeight="1">
      <c r="B162" s="32"/>
      <c r="C162" s="137" t="s">
        <v>348</v>
      </c>
      <c r="D162" s="137" t="s">
        <v>193</v>
      </c>
      <c r="E162" s="138" t="s">
        <v>3741</v>
      </c>
      <c r="F162" s="139" t="s">
        <v>3742</v>
      </c>
      <c r="G162" s="140" t="s">
        <v>391</v>
      </c>
      <c r="H162" s="141">
        <v>1</v>
      </c>
      <c r="I162" s="142"/>
      <c r="J162" s="143">
        <f t="shared" si="0"/>
        <v>0</v>
      </c>
      <c r="K162" s="144"/>
      <c r="L162" s="32"/>
      <c r="M162" s="145" t="s">
        <v>1</v>
      </c>
      <c r="N162" s="146" t="s">
        <v>42</v>
      </c>
      <c r="P162" s="147">
        <f t="shared" si="1"/>
        <v>0</v>
      </c>
      <c r="Q162" s="147">
        <v>1.248E-2</v>
      </c>
      <c r="R162" s="147">
        <f t="shared" si="2"/>
        <v>1.248E-2</v>
      </c>
      <c r="S162" s="147">
        <v>0</v>
      </c>
      <c r="T162" s="148">
        <f t="shared" si="3"/>
        <v>0</v>
      </c>
      <c r="AR162" s="149" t="s">
        <v>149</v>
      </c>
      <c r="AT162" s="149" t="s">
        <v>193</v>
      </c>
      <c r="AU162" s="149" t="s">
        <v>86</v>
      </c>
      <c r="AY162" s="17" t="s">
        <v>190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84</v>
      </c>
      <c r="BK162" s="150">
        <f t="shared" si="9"/>
        <v>0</v>
      </c>
      <c r="BL162" s="17" t="s">
        <v>149</v>
      </c>
      <c r="BM162" s="149" t="s">
        <v>3743</v>
      </c>
    </row>
    <row r="163" spans="2:65" s="12" customFormat="1">
      <c r="B163" s="156"/>
      <c r="D163" s="157" t="s">
        <v>254</v>
      </c>
      <c r="E163" s="158" t="s">
        <v>1</v>
      </c>
      <c r="F163" s="159" t="s">
        <v>3744</v>
      </c>
      <c r="H163" s="160">
        <v>1</v>
      </c>
      <c r="I163" s="161"/>
      <c r="L163" s="156"/>
      <c r="M163" s="162"/>
      <c r="T163" s="163"/>
      <c r="AT163" s="158" t="s">
        <v>254</v>
      </c>
      <c r="AU163" s="158" t="s">
        <v>86</v>
      </c>
      <c r="AV163" s="12" t="s">
        <v>86</v>
      </c>
      <c r="AW163" s="12" t="s">
        <v>33</v>
      </c>
      <c r="AX163" s="12" t="s">
        <v>84</v>
      </c>
      <c r="AY163" s="158" t="s">
        <v>190</v>
      </c>
    </row>
    <row r="164" spans="2:65" s="1" customFormat="1" ht="24.15" customHeight="1">
      <c r="B164" s="32"/>
      <c r="C164" s="184" t="s">
        <v>359</v>
      </c>
      <c r="D164" s="184" t="s">
        <v>299</v>
      </c>
      <c r="E164" s="185" t="s">
        <v>3745</v>
      </c>
      <c r="F164" s="186" t="s">
        <v>3746</v>
      </c>
      <c r="G164" s="187" t="s">
        <v>391</v>
      </c>
      <c r="H164" s="188">
        <v>1</v>
      </c>
      <c r="I164" s="189"/>
      <c r="J164" s="190">
        <f>ROUND(I164*H164,2)</f>
        <v>0</v>
      </c>
      <c r="K164" s="191"/>
      <c r="L164" s="192"/>
      <c r="M164" s="193" t="s">
        <v>1</v>
      </c>
      <c r="N164" s="194" t="s">
        <v>42</v>
      </c>
      <c r="P164" s="147">
        <f>O164*H164</f>
        <v>0</v>
      </c>
      <c r="Q164" s="147">
        <v>0.39600000000000002</v>
      </c>
      <c r="R164" s="147">
        <f>Q164*H164</f>
        <v>0.39600000000000002</v>
      </c>
      <c r="S164" s="147">
        <v>0</v>
      </c>
      <c r="T164" s="148">
        <f>S164*H164</f>
        <v>0</v>
      </c>
      <c r="AR164" s="149" t="s">
        <v>211</v>
      </c>
      <c r="AT164" s="149" t="s">
        <v>299</v>
      </c>
      <c r="AU164" s="149" t="s">
        <v>86</v>
      </c>
      <c r="AY164" s="17" t="s">
        <v>190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84</v>
      </c>
      <c r="BK164" s="150">
        <f>ROUND(I164*H164,2)</f>
        <v>0</v>
      </c>
      <c r="BL164" s="17" t="s">
        <v>149</v>
      </c>
      <c r="BM164" s="149" t="s">
        <v>3747</v>
      </c>
    </row>
    <row r="165" spans="2:65" s="1" customFormat="1" ht="33" customHeight="1">
      <c r="B165" s="32"/>
      <c r="C165" s="184" t="s">
        <v>7</v>
      </c>
      <c r="D165" s="184" t="s">
        <v>299</v>
      </c>
      <c r="E165" s="185" t="s">
        <v>3748</v>
      </c>
      <c r="F165" s="186" t="s">
        <v>3749</v>
      </c>
      <c r="G165" s="187" t="s">
        <v>391</v>
      </c>
      <c r="H165" s="188">
        <v>1</v>
      </c>
      <c r="I165" s="189"/>
      <c r="J165" s="190">
        <f>ROUND(I165*H165,2)</f>
        <v>0</v>
      </c>
      <c r="K165" s="191"/>
      <c r="L165" s="192"/>
      <c r="M165" s="193" t="s">
        <v>1</v>
      </c>
      <c r="N165" s="194" t="s">
        <v>42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211</v>
      </c>
      <c r="AT165" s="149" t="s">
        <v>299</v>
      </c>
      <c r="AU165" s="149" t="s">
        <v>86</v>
      </c>
      <c r="AY165" s="17" t="s">
        <v>190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84</v>
      </c>
      <c r="BK165" s="150">
        <f>ROUND(I165*H165,2)</f>
        <v>0</v>
      </c>
      <c r="BL165" s="17" t="s">
        <v>149</v>
      </c>
      <c r="BM165" s="149" t="s">
        <v>3750</v>
      </c>
    </row>
    <row r="166" spans="2:65" s="1" customFormat="1" ht="33" customHeight="1">
      <c r="B166" s="32"/>
      <c r="C166" s="137" t="s">
        <v>372</v>
      </c>
      <c r="D166" s="137" t="s">
        <v>193</v>
      </c>
      <c r="E166" s="138" t="s">
        <v>3751</v>
      </c>
      <c r="F166" s="139" t="s">
        <v>3752</v>
      </c>
      <c r="G166" s="140" t="s">
        <v>912</v>
      </c>
      <c r="H166" s="141">
        <v>1</v>
      </c>
      <c r="I166" s="142"/>
      <c r="J166" s="143">
        <f>ROUND(I166*H166,2)</f>
        <v>0</v>
      </c>
      <c r="K166" s="144"/>
      <c r="L166" s="32"/>
      <c r="M166" s="145" t="s">
        <v>1</v>
      </c>
      <c r="N166" s="146" t="s">
        <v>42</v>
      </c>
      <c r="P166" s="147">
        <f>O166*H166</f>
        <v>0</v>
      </c>
      <c r="Q166" s="147">
        <v>15.8881</v>
      </c>
      <c r="R166" s="147">
        <f>Q166*H166</f>
        <v>15.8881</v>
      </c>
      <c r="S166" s="147">
        <v>0</v>
      </c>
      <c r="T166" s="148">
        <f>S166*H166</f>
        <v>0</v>
      </c>
      <c r="AR166" s="149" t="s">
        <v>149</v>
      </c>
      <c r="AT166" s="149" t="s">
        <v>193</v>
      </c>
      <c r="AU166" s="149" t="s">
        <v>86</v>
      </c>
      <c r="AY166" s="17" t="s">
        <v>190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84</v>
      </c>
      <c r="BK166" s="150">
        <f>ROUND(I166*H166,2)</f>
        <v>0</v>
      </c>
      <c r="BL166" s="17" t="s">
        <v>149</v>
      </c>
      <c r="BM166" s="149" t="s">
        <v>3753</v>
      </c>
    </row>
    <row r="167" spans="2:65" s="1" customFormat="1" ht="33" customHeight="1">
      <c r="B167" s="32"/>
      <c r="C167" s="184" t="s">
        <v>378</v>
      </c>
      <c r="D167" s="184" t="s">
        <v>299</v>
      </c>
      <c r="E167" s="185" t="s">
        <v>3754</v>
      </c>
      <c r="F167" s="186" t="s">
        <v>3755</v>
      </c>
      <c r="G167" s="187" t="s">
        <v>391</v>
      </c>
      <c r="H167" s="188">
        <v>1</v>
      </c>
      <c r="I167" s="189"/>
      <c r="J167" s="190">
        <f>ROUND(I167*H167,2)</f>
        <v>0</v>
      </c>
      <c r="K167" s="191"/>
      <c r="L167" s="192"/>
      <c r="M167" s="193" t="s">
        <v>1</v>
      </c>
      <c r="N167" s="194" t="s">
        <v>42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211</v>
      </c>
      <c r="AT167" s="149" t="s">
        <v>299</v>
      </c>
      <c r="AU167" s="149" t="s">
        <v>86</v>
      </c>
      <c r="AY167" s="17" t="s">
        <v>190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84</v>
      </c>
      <c r="BK167" s="150">
        <f>ROUND(I167*H167,2)</f>
        <v>0</v>
      </c>
      <c r="BL167" s="17" t="s">
        <v>149</v>
      </c>
      <c r="BM167" s="149" t="s">
        <v>3756</v>
      </c>
    </row>
    <row r="168" spans="2:65" s="1" customFormat="1" ht="24.15" customHeight="1">
      <c r="B168" s="32"/>
      <c r="C168" s="137" t="s">
        <v>384</v>
      </c>
      <c r="D168" s="137" t="s">
        <v>193</v>
      </c>
      <c r="E168" s="138" t="s">
        <v>3445</v>
      </c>
      <c r="F168" s="139" t="s">
        <v>3446</v>
      </c>
      <c r="G168" s="140" t="s">
        <v>391</v>
      </c>
      <c r="H168" s="141">
        <v>1</v>
      </c>
      <c r="I168" s="142"/>
      <c r="J168" s="143">
        <f>ROUND(I168*H168,2)</f>
        <v>0</v>
      </c>
      <c r="K168" s="144"/>
      <c r="L168" s="32"/>
      <c r="M168" s="145" t="s">
        <v>1</v>
      </c>
      <c r="N168" s="146" t="s">
        <v>42</v>
      </c>
      <c r="P168" s="147">
        <f>O168*H168</f>
        <v>0</v>
      </c>
      <c r="Q168" s="147">
        <v>0.21734000000000001</v>
      </c>
      <c r="R168" s="147">
        <f>Q168*H168</f>
        <v>0.21734000000000001</v>
      </c>
      <c r="S168" s="147">
        <v>0</v>
      </c>
      <c r="T168" s="148">
        <f>S168*H168</f>
        <v>0</v>
      </c>
      <c r="AR168" s="149" t="s">
        <v>149</v>
      </c>
      <c r="AT168" s="149" t="s">
        <v>193</v>
      </c>
      <c r="AU168" s="149" t="s">
        <v>86</v>
      </c>
      <c r="AY168" s="17" t="s">
        <v>190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84</v>
      </c>
      <c r="BK168" s="150">
        <f>ROUND(I168*H168,2)</f>
        <v>0</v>
      </c>
      <c r="BL168" s="17" t="s">
        <v>149</v>
      </c>
      <c r="BM168" s="149" t="s">
        <v>3757</v>
      </c>
    </row>
    <row r="169" spans="2:65" s="12" customFormat="1">
      <c r="B169" s="156"/>
      <c r="D169" s="157" t="s">
        <v>254</v>
      </c>
      <c r="E169" s="158" t="s">
        <v>1</v>
      </c>
      <c r="F169" s="159" t="s">
        <v>3744</v>
      </c>
      <c r="H169" s="160">
        <v>1</v>
      </c>
      <c r="I169" s="161"/>
      <c r="L169" s="156"/>
      <c r="M169" s="162"/>
      <c r="T169" s="163"/>
      <c r="AT169" s="158" t="s">
        <v>254</v>
      </c>
      <c r="AU169" s="158" t="s">
        <v>86</v>
      </c>
      <c r="AV169" s="12" t="s">
        <v>86</v>
      </c>
      <c r="AW169" s="12" t="s">
        <v>33</v>
      </c>
      <c r="AX169" s="12" t="s">
        <v>84</v>
      </c>
      <c r="AY169" s="158" t="s">
        <v>190</v>
      </c>
    </row>
    <row r="170" spans="2:65" s="1" customFormat="1" ht="24.15" customHeight="1">
      <c r="B170" s="32"/>
      <c r="C170" s="184" t="s">
        <v>388</v>
      </c>
      <c r="D170" s="184" t="s">
        <v>299</v>
      </c>
      <c r="E170" s="185" t="s">
        <v>3448</v>
      </c>
      <c r="F170" s="186" t="s">
        <v>3449</v>
      </c>
      <c r="G170" s="187" t="s">
        <v>391</v>
      </c>
      <c r="H170" s="188">
        <v>1</v>
      </c>
      <c r="I170" s="189"/>
      <c r="J170" s="190">
        <f>ROUND(I170*H170,2)</f>
        <v>0</v>
      </c>
      <c r="K170" s="191"/>
      <c r="L170" s="192"/>
      <c r="M170" s="193" t="s">
        <v>1</v>
      </c>
      <c r="N170" s="194" t="s">
        <v>42</v>
      </c>
      <c r="P170" s="147">
        <f>O170*H170</f>
        <v>0</v>
      </c>
      <c r="Q170" s="147">
        <v>0.08</v>
      </c>
      <c r="R170" s="147">
        <f>Q170*H170</f>
        <v>0.08</v>
      </c>
      <c r="S170" s="147">
        <v>0</v>
      </c>
      <c r="T170" s="148">
        <f>S170*H170</f>
        <v>0</v>
      </c>
      <c r="AR170" s="149" t="s">
        <v>211</v>
      </c>
      <c r="AT170" s="149" t="s">
        <v>299</v>
      </c>
      <c r="AU170" s="149" t="s">
        <v>86</v>
      </c>
      <c r="AY170" s="17" t="s">
        <v>190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84</v>
      </c>
      <c r="BK170" s="150">
        <f>ROUND(I170*H170,2)</f>
        <v>0</v>
      </c>
      <c r="BL170" s="17" t="s">
        <v>149</v>
      </c>
      <c r="BM170" s="149" t="s">
        <v>3758</v>
      </c>
    </row>
    <row r="171" spans="2:65" s="11" customFormat="1" ht="22.8" customHeight="1">
      <c r="B171" s="125"/>
      <c r="D171" s="126" t="s">
        <v>76</v>
      </c>
      <c r="E171" s="135" t="s">
        <v>515</v>
      </c>
      <c r="F171" s="135" t="s">
        <v>516</v>
      </c>
      <c r="I171" s="128"/>
      <c r="J171" s="136">
        <f>BK171</f>
        <v>0</v>
      </c>
      <c r="L171" s="125"/>
      <c r="M171" s="130"/>
      <c r="P171" s="131">
        <f>P172</f>
        <v>0</v>
      </c>
      <c r="R171" s="131">
        <f>R172</f>
        <v>0</v>
      </c>
      <c r="T171" s="132">
        <f>T172</f>
        <v>0</v>
      </c>
      <c r="AR171" s="126" t="s">
        <v>84</v>
      </c>
      <c r="AT171" s="133" t="s">
        <v>76</v>
      </c>
      <c r="AU171" s="133" t="s">
        <v>84</v>
      </c>
      <c r="AY171" s="126" t="s">
        <v>190</v>
      </c>
      <c r="BK171" s="134">
        <f>BK172</f>
        <v>0</v>
      </c>
    </row>
    <row r="172" spans="2:65" s="1" customFormat="1" ht="24.15" customHeight="1">
      <c r="B172" s="32"/>
      <c r="C172" s="137" t="s">
        <v>393</v>
      </c>
      <c r="D172" s="137" t="s">
        <v>193</v>
      </c>
      <c r="E172" s="138" t="s">
        <v>3475</v>
      </c>
      <c r="F172" s="139" t="s">
        <v>3476</v>
      </c>
      <c r="G172" s="140" t="s">
        <v>296</v>
      </c>
      <c r="H172" s="141">
        <v>32.491999999999997</v>
      </c>
      <c r="I172" s="142"/>
      <c r="J172" s="143">
        <f>ROUND(I172*H172,2)</f>
        <v>0</v>
      </c>
      <c r="K172" s="144"/>
      <c r="L172" s="32"/>
      <c r="M172" s="151" t="s">
        <v>1</v>
      </c>
      <c r="N172" s="152" t="s">
        <v>42</v>
      </c>
      <c r="O172" s="153"/>
      <c r="P172" s="154">
        <f>O172*H172</f>
        <v>0</v>
      </c>
      <c r="Q172" s="154">
        <v>0</v>
      </c>
      <c r="R172" s="154">
        <f>Q172*H172</f>
        <v>0</v>
      </c>
      <c r="S172" s="154">
        <v>0</v>
      </c>
      <c r="T172" s="155">
        <f>S172*H172</f>
        <v>0</v>
      </c>
      <c r="AR172" s="149" t="s">
        <v>149</v>
      </c>
      <c r="AT172" s="149" t="s">
        <v>193</v>
      </c>
      <c r="AU172" s="149" t="s">
        <v>86</v>
      </c>
      <c r="AY172" s="17" t="s">
        <v>190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84</v>
      </c>
      <c r="BK172" s="150">
        <f>ROUND(I172*H172,2)</f>
        <v>0</v>
      </c>
      <c r="BL172" s="17" t="s">
        <v>149</v>
      </c>
      <c r="BM172" s="149" t="s">
        <v>3759</v>
      </c>
    </row>
    <row r="173" spans="2:65" s="1" customFormat="1" ht="6.9" customHeight="1"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32"/>
    </row>
  </sheetData>
  <sheetProtection algorithmName="SHA-512" hashValue="afKb3XP9IG83SuE4HGW44eAYqbcTIXxCCyG+N7WmV+SZYb5ft9yyro1LTtCDAmHhz2aozsW2nT+YsItHIZ0fTg==" saltValue="ZUVjPfMszXBARD2OmX5xlvATEQcoAb33aLqJAm3ZR7s8wTf85Sj+8/ynTaw8ZRy1XVFnG5X5ZM5/yshwF1at8w==" spinCount="100000" sheet="1" objects="1" scenarios="1" formatColumns="0" formatRows="0" autoFilter="0"/>
  <autoFilter ref="C124:K172" xr:uid="{00000000-0009-0000-0000-000014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56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163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s="1" customFormat="1" ht="12" customHeight="1">
      <c r="B8" s="32"/>
      <c r="D8" s="27" t="s">
        <v>165</v>
      </c>
      <c r="L8" s="32"/>
    </row>
    <row r="9" spans="2:46" s="1" customFormat="1" ht="16.5" customHeight="1">
      <c r="B9" s="32"/>
      <c r="E9" s="238" t="s">
        <v>3760</v>
      </c>
      <c r="F9" s="242"/>
      <c r="G9" s="242"/>
      <c r="H9" s="242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31. 1. 2020</v>
      </c>
      <c r="L12" s="32"/>
    </row>
    <row r="13" spans="2:46" s="1" customFormat="1" ht="10.8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26</v>
      </c>
      <c r="L14" s="32"/>
    </row>
    <row r="15" spans="2:46" s="1" customFormat="1" ht="18" customHeight="1">
      <c r="B15" s="32"/>
      <c r="E15" s="25" t="s">
        <v>27</v>
      </c>
      <c r="I15" s="27" t="s">
        <v>28</v>
      </c>
      <c r="J15" s="25" t="s">
        <v>1</v>
      </c>
      <c r="L15" s="32"/>
    </row>
    <row r="16" spans="2:46" s="1" customFormat="1" ht="6.9" customHeight="1">
      <c r="B16" s="32"/>
      <c r="L16" s="32"/>
    </row>
    <row r="17" spans="2:12" s="1" customFormat="1" ht="12" customHeight="1">
      <c r="B17" s="32"/>
      <c r="D17" s="27" t="s">
        <v>29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45" t="str">
        <f>'Rekapitulace stavby'!E14</f>
        <v>Vyplň údaj</v>
      </c>
      <c r="F18" s="207"/>
      <c r="G18" s="207"/>
      <c r="H18" s="207"/>
      <c r="I18" s="27" t="s">
        <v>28</v>
      </c>
      <c r="J18" s="28" t="str">
        <f>'Rekapitulace stavby'!AN14</f>
        <v>Vyplň údaj</v>
      </c>
      <c r="L18" s="32"/>
    </row>
    <row r="19" spans="2:12" s="1" customFormat="1" ht="6.9" customHeight="1">
      <c r="B19" s="32"/>
      <c r="L19" s="32"/>
    </row>
    <row r="20" spans="2:12" s="1" customFormat="1" ht="12" customHeight="1">
      <c r="B20" s="32"/>
      <c r="D20" s="27" t="s">
        <v>31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32</v>
      </c>
      <c r="I21" s="27" t="s">
        <v>28</v>
      </c>
      <c r="J21" s="25" t="s">
        <v>1</v>
      </c>
      <c r="L21" s="32"/>
    </row>
    <row r="22" spans="2:12" s="1" customFormat="1" ht="6.9" customHeight="1">
      <c r="B22" s="32"/>
      <c r="L22" s="32"/>
    </row>
    <row r="23" spans="2:12" s="1" customFormat="1" ht="12" customHeight="1">
      <c r="B23" s="32"/>
      <c r="D23" s="27" t="s">
        <v>34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35</v>
      </c>
      <c r="I24" s="27" t="s">
        <v>28</v>
      </c>
      <c r="J24" s="25" t="s">
        <v>1</v>
      </c>
      <c r="L24" s="32"/>
    </row>
    <row r="25" spans="2:12" s="1" customFormat="1" ht="6.9" customHeight="1">
      <c r="B25" s="32"/>
      <c r="L25" s="32"/>
    </row>
    <row r="26" spans="2:12" s="1" customFormat="1" ht="12" customHeight="1">
      <c r="B26" s="32"/>
      <c r="D26" s="27" t="s">
        <v>36</v>
      </c>
      <c r="L26" s="32"/>
    </row>
    <row r="27" spans="2:12" s="7" customFormat="1" ht="16.5" customHeight="1">
      <c r="B27" s="94"/>
      <c r="E27" s="211" t="s">
        <v>1</v>
      </c>
      <c r="F27" s="211"/>
      <c r="G27" s="211"/>
      <c r="H27" s="211"/>
      <c r="L27" s="94"/>
    </row>
    <row r="28" spans="2:12" s="1" customFormat="1" ht="6.9" customHeight="1">
      <c r="B28" s="32"/>
      <c r="L28" s="32"/>
    </row>
    <row r="29" spans="2:12" s="1" customFormat="1" ht="6.9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5" t="s">
        <v>37</v>
      </c>
      <c r="J30" s="66">
        <f>ROUND(J119, 2)</f>
        <v>0</v>
      </c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>
      <c r="B32" s="32"/>
      <c r="F32" s="35" t="s">
        <v>39</v>
      </c>
      <c r="I32" s="35" t="s">
        <v>38</v>
      </c>
      <c r="J32" s="35" t="s">
        <v>40</v>
      </c>
      <c r="L32" s="32"/>
    </row>
    <row r="33" spans="2:12" s="1" customFormat="1" ht="14.4" customHeight="1">
      <c r="B33" s="32"/>
      <c r="D33" s="55" t="s">
        <v>41</v>
      </c>
      <c r="E33" s="27" t="s">
        <v>42</v>
      </c>
      <c r="F33" s="86">
        <f>ROUND((SUM(BE119:BE155)),  2)</f>
        <v>0</v>
      </c>
      <c r="I33" s="96">
        <v>0.21</v>
      </c>
      <c r="J33" s="86">
        <f>ROUND(((SUM(BE119:BE155))*I33),  2)</f>
        <v>0</v>
      </c>
      <c r="L33" s="32"/>
    </row>
    <row r="34" spans="2:12" s="1" customFormat="1" ht="14.4" customHeight="1">
      <c r="B34" s="32"/>
      <c r="E34" s="27" t="s">
        <v>43</v>
      </c>
      <c r="F34" s="86">
        <f>ROUND((SUM(BF119:BF155)),  2)</f>
        <v>0</v>
      </c>
      <c r="I34" s="96">
        <v>0.15</v>
      </c>
      <c r="J34" s="86">
        <f>ROUND(((SUM(BF119:BF155))*I34),  2)</f>
        <v>0</v>
      </c>
      <c r="L34" s="32"/>
    </row>
    <row r="35" spans="2:12" s="1" customFormat="1" ht="14.4" hidden="1" customHeight="1">
      <c r="B35" s="32"/>
      <c r="E35" s="27" t="s">
        <v>44</v>
      </c>
      <c r="F35" s="86">
        <f>ROUND((SUM(BG119:BG155)),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>
      <c r="B36" s="32"/>
      <c r="E36" s="27" t="s">
        <v>45</v>
      </c>
      <c r="F36" s="86">
        <f>ROUND((SUM(BH119:BH155)),  2)</f>
        <v>0</v>
      </c>
      <c r="I36" s="96">
        <v>0.15</v>
      </c>
      <c r="J36" s="86">
        <f>0</f>
        <v>0</v>
      </c>
      <c r="L36" s="32"/>
    </row>
    <row r="37" spans="2:12" s="1" customFormat="1" ht="14.4" hidden="1" customHeight="1">
      <c r="B37" s="32"/>
      <c r="E37" s="27" t="s">
        <v>46</v>
      </c>
      <c r="F37" s="86">
        <f>ROUND((SUM(BI119:BI155)),  2)</f>
        <v>0</v>
      </c>
      <c r="I37" s="96">
        <v>0</v>
      </c>
      <c r="J37" s="86">
        <f>0</f>
        <v>0</v>
      </c>
      <c r="L37" s="32"/>
    </row>
    <row r="38" spans="2:12" s="1" customFormat="1" ht="6.9" customHeight="1">
      <c r="B38" s="32"/>
      <c r="L38" s="32"/>
    </row>
    <row r="39" spans="2:12" s="1" customFormat="1" ht="25.35" customHeight="1">
      <c r="B39" s="32"/>
      <c r="C39" s="97"/>
      <c r="D39" s="98" t="s">
        <v>47</v>
      </c>
      <c r="E39" s="57"/>
      <c r="F39" s="57"/>
      <c r="G39" s="99" t="s">
        <v>48</v>
      </c>
      <c r="H39" s="100" t="s">
        <v>49</v>
      </c>
      <c r="I39" s="57"/>
      <c r="J39" s="101">
        <f>SUM(J30:J37)</f>
        <v>0</v>
      </c>
      <c r="K39" s="102"/>
      <c r="L39" s="32"/>
    </row>
    <row r="40" spans="2:12" s="1" customFormat="1" ht="14.4" customHeight="1">
      <c r="B40" s="32"/>
      <c r="L40" s="32"/>
    </row>
    <row r="41" spans="2:12" ht="14.4" customHeight="1">
      <c r="B41" s="20"/>
      <c r="L41" s="20"/>
    </row>
    <row r="42" spans="2:12" ht="14.4" customHeight="1">
      <c r="B42" s="20"/>
      <c r="L42" s="20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>
      <c r="B82" s="32"/>
      <c r="C82" s="21" t="s">
        <v>167</v>
      </c>
      <c r="L82" s="32"/>
    </row>
    <row r="83" spans="2:47" s="1" customFormat="1" ht="6.9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47" s="1" customFormat="1" ht="12" customHeight="1">
      <c r="B86" s="32"/>
      <c r="C86" s="27" t="s">
        <v>165</v>
      </c>
      <c r="L86" s="32"/>
    </row>
    <row r="87" spans="2:47" s="1" customFormat="1" ht="16.5" customHeight="1">
      <c r="B87" s="32"/>
      <c r="E87" s="238" t="str">
        <f>E9</f>
        <v>5 - Sadové úpravy</v>
      </c>
      <c r="F87" s="242"/>
      <c r="G87" s="242"/>
      <c r="H87" s="242"/>
      <c r="L87" s="32"/>
    </row>
    <row r="88" spans="2:47" s="1" customFormat="1" ht="6.9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>obec Dřínov, okres Mělník</v>
      </c>
      <c r="I89" s="27" t="s">
        <v>22</v>
      </c>
      <c r="J89" s="52" t="str">
        <f>IF(J12="","",J12)</f>
        <v>31. 1. 2020</v>
      </c>
      <c r="L89" s="32"/>
    </row>
    <row r="90" spans="2:47" s="1" customFormat="1" ht="6.9" customHeight="1">
      <c r="B90" s="32"/>
      <c r="L90" s="32"/>
    </row>
    <row r="91" spans="2:47" s="1" customFormat="1" ht="40.049999999999997" customHeight="1">
      <c r="B91" s="32"/>
      <c r="C91" s="27" t="s">
        <v>24</v>
      </c>
      <c r="F91" s="25" t="str">
        <f>E15</f>
        <v>Obec Dřínov, Dřínov čp.38, 277 45 Úžice</v>
      </c>
      <c r="I91" s="27" t="s">
        <v>31</v>
      </c>
      <c r="J91" s="30" t="str">
        <f>E21</f>
        <v>PilsProjekt,s.r.o., Částkova 74,326 00 Plzeň</v>
      </c>
      <c r="L91" s="32"/>
    </row>
    <row r="92" spans="2:47" s="1" customFormat="1" ht="15.15" customHeight="1">
      <c r="B92" s="32"/>
      <c r="C92" s="27" t="s">
        <v>29</v>
      </c>
      <c r="F92" s="25" t="str">
        <f>IF(E18="","",E18)</f>
        <v>Vyplň údaj</v>
      </c>
      <c r="I92" s="27" t="s">
        <v>34</v>
      </c>
      <c r="J92" s="30" t="str">
        <f>E24</f>
        <v>Preclíková</v>
      </c>
      <c r="L92" s="32"/>
    </row>
    <row r="93" spans="2:47" s="1" customFormat="1" ht="10.35" customHeight="1">
      <c r="B93" s="32"/>
      <c r="L93" s="32"/>
    </row>
    <row r="94" spans="2:47" s="1" customFormat="1" ht="29.25" customHeight="1">
      <c r="B94" s="32"/>
      <c r="C94" s="105" t="s">
        <v>168</v>
      </c>
      <c r="D94" s="97"/>
      <c r="E94" s="97"/>
      <c r="F94" s="97"/>
      <c r="G94" s="97"/>
      <c r="H94" s="97"/>
      <c r="I94" s="97"/>
      <c r="J94" s="106" t="s">
        <v>169</v>
      </c>
      <c r="K94" s="97"/>
      <c r="L94" s="32"/>
    </row>
    <row r="95" spans="2:47" s="1" customFormat="1" ht="10.35" customHeight="1">
      <c r="B95" s="32"/>
      <c r="L95" s="32"/>
    </row>
    <row r="96" spans="2:47" s="1" customFormat="1" ht="22.8" customHeight="1">
      <c r="B96" s="32"/>
      <c r="C96" s="107" t="s">
        <v>170</v>
      </c>
      <c r="J96" s="66">
        <f>J119</f>
        <v>0</v>
      </c>
      <c r="L96" s="32"/>
      <c r="AU96" s="17" t="s">
        <v>171</v>
      </c>
    </row>
    <row r="97" spans="2:12" s="8" customFormat="1" ht="24.9" customHeight="1">
      <c r="B97" s="108"/>
      <c r="D97" s="109" t="s">
        <v>234</v>
      </c>
      <c r="E97" s="110"/>
      <c r="F97" s="110"/>
      <c r="G97" s="110"/>
      <c r="H97" s="110"/>
      <c r="I97" s="110"/>
      <c r="J97" s="111">
        <f>J120</f>
        <v>0</v>
      </c>
      <c r="L97" s="108"/>
    </row>
    <row r="98" spans="2:12" s="9" customFormat="1" ht="19.95" customHeight="1">
      <c r="B98" s="112"/>
      <c r="D98" s="113" t="s">
        <v>235</v>
      </c>
      <c r="E98" s="114"/>
      <c r="F98" s="114"/>
      <c r="G98" s="114"/>
      <c r="H98" s="114"/>
      <c r="I98" s="114"/>
      <c r="J98" s="115">
        <f>J121</f>
        <v>0</v>
      </c>
      <c r="L98" s="112"/>
    </row>
    <row r="99" spans="2:12" s="9" customFormat="1" ht="19.95" customHeight="1">
      <c r="B99" s="112"/>
      <c r="D99" s="113" t="s">
        <v>237</v>
      </c>
      <c r="E99" s="114"/>
      <c r="F99" s="114"/>
      <c r="G99" s="114"/>
      <c r="H99" s="114"/>
      <c r="I99" s="114"/>
      <c r="J99" s="115">
        <f>J153</f>
        <v>0</v>
      </c>
      <c r="L99" s="112"/>
    </row>
    <row r="100" spans="2:12" s="1" customFormat="1" ht="21.75" customHeight="1">
      <c r="B100" s="32"/>
      <c r="L100" s="32"/>
    </row>
    <row r="101" spans="2:12" s="1" customFormat="1" ht="6.9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12" s="1" customFormat="1" ht="6.9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12" s="1" customFormat="1" ht="24.9" customHeight="1">
      <c r="B106" s="32"/>
      <c r="C106" s="21" t="s">
        <v>176</v>
      </c>
      <c r="L106" s="32"/>
    </row>
    <row r="107" spans="2:12" s="1" customFormat="1" ht="6.9" customHeight="1">
      <c r="B107" s="32"/>
      <c r="L107" s="32"/>
    </row>
    <row r="108" spans="2:12" s="1" customFormat="1" ht="12" customHeight="1">
      <c r="B108" s="32"/>
      <c r="C108" s="27" t="s">
        <v>16</v>
      </c>
      <c r="L108" s="32"/>
    </row>
    <row r="109" spans="2:12" s="1" customFormat="1" ht="26.25" customHeight="1">
      <c r="B109" s="32"/>
      <c r="E109" s="243" t="str">
        <f>E7</f>
        <v>Novostavba mateřské školy v dřevěné nosné konstrukci k.ú. Dřínov, parc.č.82/1 a 82/2</v>
      </c>
      <c r="F109" s="244"/>
      <c r="G109" s="244"/>
      <c r="H109" s="244"/>
      <c r="L109" s="32"/>
    </row>
    <row r="110" spans="2:12" s="1" customFormat="1" ht="12" customHeight="1">
      <c r="B110" s="32"/>
      <c r="C110" s="27" t="s">
        <v>165</v>
      </c>
      <c r="L110" s="32"/>
    </row>
    <row r="111" spans="2:12" s="1" customFormat="1" ht="16.5" customHeight="1">
      <c r="B111" s="32"/>
      <c r="E111" s="238" t="str">
        <f>E9</f>
        <v>5 - Sadové úpravy</v>
      </c>
      <c r="F111" s="242"/>
      <c r="G111" s="242"/>
      <c r="H111" s="242"/>
      <c r="L111" s="32"/>
    </row>
    <row r="112" spans="2:12" s="1" customFormat="1" ht="6.9" customHeight="1">
      <c r="B112" s="32"/>
      <c r="L112" s="32"/>
    </row>
    <row r="113" spans="2:65" s="1" customFormat="1" ht="12" customHeight="1">
      <c r="B113" s="32"/>
      <c r="C113" s="27" t="s">
        <v>20</v>
      </c>
      <c r="F113" s="25" t="str">
        <f>F12</f>
        <v>obec Dřínov, okres Mělník</v>
      </c>
      <c r="I113" s="27" t="s">
        <v>22</v>
      </c>
      <c r="J113" s="52" t="str">
        <f>IF(J12="","",J12)</f>
        <v>31. 1. 2020</v>
      </c>
      <c r="L113" s="32"/>
    </row>
    <row r="114" spans="2:65" s="1" customFormat="1" ht="6.9" customHeight="1">
      <c r="B114" s="32"/>
      <c r="L114" s="32"/>
    </row>
    <row r="115" spans="2:65" s="1" customFormat="1" ht="40.049999999999997" customHeight="1">
      <c r="B115" s="32"/>
      <c r="C115" s="27" t="s">
        <v>24</v>
      </c>
      <c r="F115" s="25" t="str">
        <f>E15</f>
        <v>Obec Dřínov, Dřínov čp.38, 277 45 Úžice</v>
      </c>
      <c r="I115" s="27" t="s">
        <v>31</v>
      </c>
      <c r="J115" s="30" t="str">
        <f>E21</f>
        <v>PilsProjekt,s.r.o., Částkova 74,326 00 Plzeň</v>
      </c>
      <c r="L115" s="32"/>
    </row>
    <row r="116" spans="2:65" s="1" customFormat="1" ht="15.15" customHeight="1">
      <c r="B116" s="32"/>
      <c r="C116" s="27" t="s">
        <v>29</v>
      </c>
      <c r="F116" s="25" t="str">
        <f>IF(E18="","",E18)</f>
        <v>Vyplň údaj</v>
      </c>
      <c r="I116" s="27" t="s">
        <v>34</v>
      </c>
      <c r="J116" s="30" t="str">
        <f>E24</f>
        <v>Preclíková</v>
      </c>
      <c r="L116" s="32"/>
    </row>
    <row r="117" spans="2:65" s="1" customFormat="1" ht="10.35" customHeight="1">
      <c r="B117" s="32"/>
      <c r="L117" s="32"/>
    </row>
    <row r="118" spans="2:65" s="10" customFormat="1" ht="29.25" customHeight="1">
      <c r="B118" s="116"/>
      <c r="C118" s="117" t="s">
        <v>177</v>
      </c>
      <c r="D118" s="118" t="s">
        <v>62</v>
      </c>
      <c r="E118" s="118" t="s">
        <v>58</v>
      </c>
      <c r="F118" s="118" t="s">
        <v>59</v>
      </c>
      <c r="G118" s="118" t="s">
        <v>178</v>
      </c>
      <c r="H118" s="118" t="s">
        <v>179</v>
      </c>
      <c r="I118" s="118" t="s">
        <v>180</v>
      </c>
      <c r="J118" s="119" t="s">
        <v>169</v>
      </c>
      <c r="K118" s="120" t="s">
        <v>181</v>
      </c>
      <c r="L118" s="116"/>
      <c r="M118" s="59" t="s">
        <v>1</v>
      </c>
      <c r="N118" s="60" t="s">
        <v>41</v>
      </c>
      <c r="O118" s="60" t="s">
        <v>182</v>
      </c>
      <c r="P118" s="60" t="s">
        <v>183</v>
      </c>
      <c r="Q118" s="60" t="s">
        <v>184</v>
      </c>
      <c r="R118" s="60" t="s">
        <v>185</v>
      </c>
      <c r="S118" s="60" t="s">
        <v>186</v>
      </c>
      <c r="T118" s="61" t="s">
        <v>187</v>
      </c>
    </row>
    <row r="119" spans="2:65" s="1" customFormat="1" ht="22.8" customHeight="1">
      <c r="B119" s="32"/>
      <c r="C119" s="64" t="s">
        <v>188</v>
      </c>
      <c r="J119" s="121">
        <f>BK119</f>
        <v>0</v>
      </c>
      <c r="L119" s="32"/>
      <c r="M119" s="62"/>
      <c r="N119" s="53"/>
      <c r="O119" s="53"/>
      <c r="P119" s="122">
        <f>P120</f>
        <v>0</v>
      </c>
      <c r="Q119" s="53"/>
      <c r="R119" s="122">
        <f>R120</f>
        <v>17.756430000000002</v>
      </c>
      <c r="S119" s="53"/>
      <c r="T119" s="123">
        <f>T120</f>
        <v>0</v>
      </c>
      <c r="AT119" s="17" t="s">
        <v>76</v>
      </c>
      <c r="AU119" s="17" t="s">
        <v>171</v>
      </c>
      <c r="BK119" s="124">
        <f>BK120</f>
        <v>0</v>
      </c>
    </row>
    <row r="120" spans="2:65" s="11" customFormat="1" ht="25.95" customHeight="1">
      <c r="B120" s="125"/>
      <c r="D120" s="126" t="s">
        <v>76</v>
      </c>
      <c r="E120" s="127" t="s">
        <v>247</v>
      </c>
      <c r="F120" s="127" t="s">
        <v>248</v>
      </c>
      <c r="I120" s="128"/>
      <c r="J120" s="129">
        <f>BK120</f>
        <v>0</v>
      </c>
      <c r="L120" s="125"/>
      <c r="M120" s="130"/>
      <c r="P120" s="131">
        <f>P121+P153</f>
        <v>0</v>
      </c>
      <c r="R120" s="131">
        <f>R121+R153</f>
        <v>17.756430000000002</v>
      </c>
      <c r="T120" s="132">
        <f>T121+T153</f>
        <v>0</v>
      </c>
      <c r="AR120" s="126" t="s">
        <v>84</v>
      </c>
      <c r="AT120" s="133" t="s">
        <v>76</v>
      </c>
      <c r="AU120" s="133" t="s">
        <v>77</v>
      </c>
      <c r="AY120" s="126" t="s">
        <v>190</v>
      </c>
      <c r="BK120" s="134">
        <f>BK121+BK153</f>
        <v>0</v>
      </c>
    </row>
    <row r="121" spans="2:65" s="11" customFormat="1" ht="22.8" customHeight="1">
      <c r="B121" s="125"/>
      <c r="D121" s="126" t="s">
        <v>76</v>
      </c>
      <c r="E121" s="135" t="s">
        <v>84</v>
      </c>
      <c r="F121" s="135" t="s">
        <v>249</v>
      </c>
      <c r="I121" s="128"/>
      <c r="J121" s="136">
        <f>BK121</f>
        <v>0</v>
      </c>
      <c r="L121" s="125"/>
      <c r="M121" s="130"/>
      <c r="P121" s="131">
        <f>SUM(P122:P152)</f>
        <v>0</v>
      </c>
      <c r="R121" s="131">
        <f>SUM(R122:R152)</f>
        <v>15.556500000000002</v>
      </c>
      <c r="T121" s="132">
        <f>SUM(T122:T152)</f>
        <v>0</v>
      </c>
      <c r="AR121" s="126" t="s">
        <v>84</v>
      </c>
      <c r="AT121" s="133" t="s">
        <v>76</v>
      </c>
      <c r="AU121" s="133" t="s">
        <v>84</v>
      </c>
      <c r="AY121" s="126" t="s">
        <v>190</v>
      </c>
      <c r="BK121" s="134">
        <f>SUM(BK122:BK152)</f>
        <v>0</v>
      </c>
    </row>
    <row r="122" spans="2:65" s="1" customFormat="1" ht="33" customHeight="1">
      <c r="B122" s="32"/>
      <c r="C122" s="137" t="s">
        <v>84</v>
      </c>
      <c r="D122" s="137" t="s">
        <v>193</v>
      </c>
      <c r="E122" s="138" t="s">
        <v>3761</v>
      </c>
      <c r="F122" s="139" t="s">
        <v>3762</v>
      </c>
      <c r="G122" s="140" t="s">
        <v>258</v>
      </c>
      <c r="H122" s="141">
        <v>195.28700000000001</v>
      </c>
      <c r="I122" s="142"/>
      <c r="J122" s="143">
        <f>ROUND(I122*H122,2)</f>
        <v>0</v>
      </c>
      <c r="K122" s="144"/>
      <c r="L122" s="32"/>
      <c r="M122" s="145" t="s">
        <v>1</v>
      </c>
      <c r="N122" s="146" t="s">
        <v>42</v>
      </c>
      <c r="P122" s="147">
        <f>O122*H122</f>
        <v>0</v>
      </c>
      <c r="Q122" s="147">
        <v>0</v>
      </c>
      <c r="R122" s="147">
        <f>Q122*H122</f>
        <v>0</v>
      </c>
      <c r="S122" s="147">
        <v>0</v>
      </c>
      <c r="T122" s="148">
        <f>S122*H122</f>
        <v>0</v>
      </c>
      <c r="AR122" s="149" t="s">
        <v>149</v>
      </c>
      <c r="AT122" s="149" t="s">
        <v>193</v>
      </c>
      <c r="AU122" s="149" t="s">
        <v>86</v>
      </c>
      <c r="AY122" s="17" t="s">
        <v>190</v>
      </c>
      <c r="BE122" s="150">
        <f>IF(N122="základní",J122,0)</f>
        <v>0</v>
      </c>
      <c r="BF122" s="150">
        <f>IF(N122="snížená",J122,0)</f>
        <v>0</v>
      </c>
      <c r="BG122" s="150">
        <f>IF(N122="zákl. přenesená",J122,0)</f>
        <v>0</v>
      </c>
      <c r="BH122" s="150">
        <f>IF(N122="sníž. přenesená",J122,0)</f>
        <v>0</v>
      </c>
      <c r="BI122" s="150">
        <f>IF(N122="nulová",J122,0)</f>
        <v>0</v>
      </c>
      <c r="BJ122" s="17" t="s">
        <v>84</v>
      </c>
      <c r="BK122" s="150">
        <f>ROUND(I122*H122,2)</f>
        <v>0</v>
      </c>
      <c r="BL122" s="17" t="s">
        <v>149</v>
      </c>
      <c r="BM122" s="149" t="s">
        <v>3763</v>
      </c>
    </row>
    <row r="123" spans="2:65" s="13" customFormat="1">
      <c r="B123" s="164"/>
      <c r="D123" s="157" t="s">
        <v>254</v>
      </c>
      <c r="E123" s="165" t="s">
        <v>1</v>
      </c>
      <c r="F123" s="166" t="s">
        <v>3764</v>
      </c>
      <c r="H123" s="165" t="s">
        <v>1</v>
      </c>
      <c r="I123" s="167"/>
      <c r="L123" s="164"/>
      <c r="M123" s="168"/>
      <c r="T123" s="169"/>
      <c r="AT123" s="165" t="s">
        <v>254</v>
      </c>
      <c r="AU123" s="165" t="s">
        <v>86</v>
      </c>
      <c r="AV123" s="13" t="s">
        <v>84</v>
      </c>
      <c r="AW123" s="13" t="s">
        <v>33</v>
      </c>
      <c r="AX123" s="13" t="s">
        <v>77</v>
      </c>
      <c r="AY123" s="165" t="s">
        <v>190</v>
      </c>
    </row>
    <row r="124" spans="2:65" s="12" customFormat="1">
      <c r="B124" s="156"/>
      <c r="D124" s="157" t="s">
        <v>254</v>
      </c>
      <c r="E124" s="158" t="s">
        <v>1</v>
      </c>
      <c r="F124" s="159" t="s">
        <v>3765</v>
      </c>
      <c r="H124" s="160">
        <v>82.5</v>
      </c>
      <c r="I124" s="161"/>
      <c r="L124" s="156"/>
      <c r="M124" s="162"/>
      <c r="T124" s="163"/>
      <c r="AT124" s="158" t="s">
        <v>254</v>
      </c>
      <c r="AU124" s="158" t="s">
        <v>86</v>
      </c>
      <c r="AV124" s="12" t="s">
        <v>86</v>
      </c>
      <c r="AW124" s="12" t="s">
        <v>33</v>
      </c>
      <c r="AX124" s="12" t="s">
        <v>77</v>
      </c>
      <c r="AY124" s="158" t="s">
        <v>190</v>
      </c>
    </row>
    <row r="125" spans="2:65" s="12" customFormat="1">
      <c r="B125" s="156"/>
      <c r="D125" s="157" t="s">
        <v>254</v>
      </c>
      <c r="E125" s="158" t="s">
        <v>1</v>
      </c>
      <c r="F125" s="159" t="s">
        <v>3766</v>
      </c>
      <c r="H125" s="160">
        <v>39.15</v>
      </c>
      <c r="I125" s="161"/>
      <c r="L125" s="156"/>
      <c r="M125" s="162"/>
      <c r="T125" s="163"/>
      <c r="AT125" s="158" t="s">
        <v>254</v>
      </c>
      <c r="AU125" s="158" t="s">
        <v>86</v>
      </c>
      <c r="AV125" s="12" t="s">
        <v>86</v>
      </c>
      <c r="AW125" s="12" t="s">
        <v>33</v>
      </c>
      <c r="AX125" s="12" t="s">
        <v>77</v>
      </c>
      <c r="AY125" s="158" t="s">
        <v>190</v>
      </c>
    </row>
    <row r="126" spans="2:65" s="12" customFormat="1">
      <c r="B126" s="156"/>
      <c r="D126" s="157" t="s">
        <v>254</v>
      </c>
      <c r="E126" s="158" t="s">
        <v>1</v>
      </c>
      <c r="F126" s="159" t="s">
        <v>3767</v>
      </c>
      <c r="H126" s="160">
        <v>27</v>
      </c>
      <c r="I126" s="161"/>
      <c r="L126" s="156"/>
      <c r="M126" s="162"/>
      <c r="T126" s="163"/>
      <c r="AT126" s="158" t="s">
        <v>254</v>
      </c>
      <c r="AU126" s="158" t="s">
        <v>86</v>
      </c>
      <c r="AV126" s="12" t="s">
        <v>86</v>
      </c>
      <c r="AW126" s="12" t="s">
        <v>33</v>
      </c>
      <c r="AX126" s="12" t="s">
        <v>77</v>
      </c>
      <c r="AY126" s="158" t="s">
        <v>190</v>
      </c>
    </row>
    <row r="127" spans="2:65" s="12" customFormat="1">
      <c r="B127" s="156"/>
      <c r="D127" s="157" t="s">
        <v>254</v>
      </c>
      <c r="E127" s="158" t="s">
        <v>1</v>
      </c>
      <c r="F127" s="159" t="s">
        <v>3768</v>
      </c>
      <c r="H127" s="160">
        <v>46.637</v>
      </c>
      <c r="I127" s="161"/>
      <c r="L127" s="156"/>
      <c r="M127" s="162"/>
      <c r="T127" s="163"/>
      <c r="AT127" s="158" t="s">
        <v>254</v>
      </c>
      <c r="AU127" s="158" t="s">
        <v>86</v>
      </c>
      <c r="AV127" s="12" t="s">
        <v>86</v>
      </c>
      <c r="AW127" s="12" t="s">
        <v>33</v>
      </c>
      <c r="AX127" s="12" t="s">
        <v>77</v>
      </c>
      <c r="AY127" s="158" t="s">
        <v>190</v>
      </c>
    </row>
    <row r="128" spans="2:65" s="15" customFormat="1">
      <c r="B128" s="177"/>
      <c r="D128" s="157" t="s">
        <v>254</v>
      </c>
      <c r="E128" s="178" t="s">
        <v>1</v>
      </c>
      <c r="F128" s="179" t="s">
        <v>274</v>
      </c>
      <c r="H128" s="180">
        <v>195.28700000000001</v>
      </c>
      <c r="I128" s="181"/>
      <c r="L128" s="177"/>
      <c r="M128" s="182"/>
      <c r="T128" s="183"/>
      <c r="AT128" s="178" t="s">
        <v>254</v>
      </c>
      <c r="AU128" s="178" t="s">
        <v>86</v>
      </c>
      <c r="AV128" s="15" t="s">
        <v>149</v>
      </c>
      <c r="AW128" s="15" t="s">
        <v>33</v>
      </c>
      <c r="AX128" s="15" t="s">
        <v>84</v>
      </c>
      <c r="AY128" s="178" t="s">
        <v>190</v>
      </c>
    </row>
    <row r="129" spans="2:65" s="1" customFormat="1" ht="33" customHeight="1">
      <c r="B129" s="32"/>
      <c r="C129" s="137" t="s">
        <v>86</v>
      </c>
      <c r="D129" s="137" t="s">
        <v>193</v>
      </c>
      <c r="E129" s="138" t="s">
        <v>3769</v>
      </c>
      <c r="F129" s="139" t="s">
        <v>3770</v>
      </c>
      <c r="G129" s="140" t="s">
        <v>258</v>
      </c>
      <c r="H129" s="141">
        <v>195.28700000000001</v>
      </c>
      <c r="I129" s="142"/>
      <c r="J129" s="143">
        <f>ROUND(I129*H129,2)</f>
        <v>0</v>
      </c>
      <c r="K129" s="144"/>
      <c r="L129" s="32"/>
      <c r="M129" s="145" t="s">
        <v>1</v>
      </c>
      <c r="N129" s="146" t="s">
        <v>42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149</v>
      </c>
      <c r="AT129" s="149" t="s">
        <v>193</v>
      </c>
      <c r="AU129" s="149" t="s">
        <v>86</v>
      </c>
      <c r="AY129" s="17" t="s">
        <v>190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84</v>
      </c>
      <c r="BK129" s="150">
        <f>ROUND(I129*H129,2)</f>
        <v>0</v>
      </c>
      <c r="BL129" s="17" t="s">
        <v>149</v>
      </c>
      <c r="BM129" s="149" t="s">
        <v>3771</v>
      </c>
    </row>
    <row r="130" spans="2:65" s="12" customFormat="1">
      <c r="B130" s="156"/>
      <c r="D130" s="157" t="s">
        <v>254</v>
      </c>
      <c r="E130" s="158" t="s">
        <v>1</v>
      </c>
      <c r="F130" s="159" t="s">
        <v>3772</v>
      </c>
      <c r="H130" s="160">
        <v>195.28700000000001</v>
      </c>
      <c r="I130" s="161"/>
      <c r="L130" s="156"/>
      <c r="M130" s="162"/>
      <c r="T130" s="163"/>
      <c r="AT130" s="158" t="s">
        <v>254</v>
      </c>
      <c r="AU130" s="158" t="s">
        <v>86</v>
      </c>
      <c r="AV130" s="12" t="s">
        <v>86</v>
      </c>
      <c r="AW130" s="12" t="s">
        <v>33</v>
      </c>
      <c r="AX130" s="12" t="s">
        <v>84</v>
      </c>
      <c r="AY130" s="158" t="s">
        <v>190</v>
      </c>
    </row>
    <row r="131" spans="2:65" s="1" customFormat="1" ht="24.15" customHeight="1">
      <c r="B131" s="32"/>
      <c r="C131" s="137" t="s">
        <v>104</v>
      </c>
      <c r="D131" s="137" t="s">
        <v>193</v>
      </c>
      <c r="E131" s="138" t="s">
        <v>3773</v>
      </c>
      <c r="F131" s="139" t="s">
        <v>3774</v>
      </c>
      <c r="G131" s="140" t="s">
        <v>258</v>
      </c>
      <c r="H131" s="141">
        <v>46.637</v>
      </c>
      <c r="I131" s="142"/>
      <c r="J131" s="143">
        <f>ROUND(I131*H131,2)</f>
        <v>0</v>
      </c>
      <c r="K131" s="144"/>
      <c r="L131" s="32"/>
      <c r="M131" s="145" t="s">
        <v>1</v>
      </c>
      <c r="N131" s="146" t="s">
        <v>42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149</v>
      </c>
      <c r="AT131" s="149" t="s">
        <v>193</v>
      </c>
      <c r="AU131" s="149" t="s">
        <v>86</v>
      </c>
      <c r="AY131" s="17" t="s">
        <v>190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84</v>
      </c>
      <c r="BK131" s="150">
        <f>ROUND(I131*H131,2)</f>
        <v>0</v>
      </c>
      <c r="BL131" s="17" t="s">
        <v>149</v>
      </c>
      <c r="BM131" s="149" t="s">
        <v>3775</v>
      </c>
    </row>
    <row r="132" spans="2:65" s="13" customFormat="1" ht="20.399999999999999">
      <c r="B132" s="164"/>
      <c r="D132" s="157" t="s">
        <v>254</v>
      </c>
      <c r="E132" s="165" t="s">
        <v>1</v>
      </c>
      <c r="F132" s="166" t="s">
        <v>3776</v>
      </c>
      <c r="H132" s="165" t="s">
        <v>1</v>
      </c>
      <c r="I132" s="167"/>
      <c r="L132" s="164"/>
      <c r="M132" s="168"/>
      <c r="T132" s="169"/>
      <c r="AT132" s="165" t="s">
        <v>254</v>
      </c>
      <c r="AU132" s="165" t="s">
        <v>86</v>
      </c>
      <c r="AV132" s="13" t="s">
        <v>84</v>
      </c>
      <c r="AW132" s="13" t="s">
        <v>33</v>
      </c>
      <c r="AX132" s="13" t="s">
        <v>77</v>
      </c>
      <c r="AY132" s="165" t="s">
        <v>190</v>
      </c>
    </row>
    <row r="133" spans="2:65" s="12" customFormat="1">
      <c r="B133" s="156"/>
      <c r="D133" s="157" t="s">
        <v>254</v>
      </c>
      <c r="E133" s="158" t="s">
        <v>1</v>
      </c>
      <c r="F133" s="159" t="s">
        <v>3777</v>
      </c>
      <c r="H133" s="160">
        <v>46.637</v>
      </c>
      <c r="I133" s="161"/>
      <c r="L133" s="156"/>
      <c r="M133" s="162"/>
      <c r="T133" s="163"/>
      <c r="AT133" s="158" t="s">
        <v>254</v>
      </c>
      <c r="AU133" s="158" t="s">
        <v>86</v>
      </c>
      <c r="AV133" s="12" t="s">
        <v>86</v>
      </c>
      <c r="AW133" s="12" t="s">
        <v>33</v>
      </c>
      <c r="AX133" s="12" t="s">
        <v>84</v>
      </c>
      <c r="AY133" s="158" t="s">
        <v>190</v>
      </c>
    </row>
    <row r="134" spans="2:65" s="1" customFormat="1" ht="33" customHeight="1">
      <c r="B134" s="32"/>
      <c r="C134" s="137" t="s">
        <v>149</v>
      </c>
      <c r="D134" s="137" t="s">
        <v>193</v>
      </c>
      <c r="E134" s="138" t="s">
        <v>3778</v>
      </c>
      <c r="F134" s="139" t="s">
        <v>3779</v>
      </c>
      <c r="G134" s="140" t="s">
        <v>252</v>
      </c>
      <c r="H134" s="141">
        <v>1010</v>
      </c>
      <c r="I134" s="142"/>
      <c r="J134" s="143">
        <f>ROUND(I134*H134,2)</f>
        <v>0</v>
      </c>
      <c r="K134" s="144"/>
      <c r="L134" s="32"/>
      <c r="M134" s="145" t="s">
        <v>1</v>
      </c>
      <c r="N134" s="146" t="s">
        <v>42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149</v>
      </c>
      <c r="AT134" s="149" t="s">
        <v>193</v>
      </c>
      <c r="AU134" s="149" t="s">
        <v>86</v>
      </c>
      <c r="AY134" s="17" t="s">
        <v>190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84</v>
      </c>
      <c r="BK134" s="150">
        <f>ROUND(I134*H134,2)</f>
        <v>0</v>
      </c>
      <c r="BL134" s="17" t="s">
        <v>149</v>
      </c>
      <c r="BM134" s="149" t="s">
        <v>3780</v>
      </c>
    </row>
    <row r="135" spans="2:65" s="1" customFormat="1" ht="33" customHeight="1">
      <c r="B135" s="32"/>
      <c r="C135" s="137" t="s">
        <v>161</v>
      </c>
      <c r="D135" s="137" t="s">
        <v>193</v>
      </c>
      <c r="E135" s="138" t="s">
        <v>3781</v>
      </c>
      <c r="F135" s="139" t="s">
        <v>3782</v>
      </c>
      <c r="G135" s="140" t="s">
        <v>252</v>
      </c>
      <c r="H135" s="141">
        <v>1100</v>
      </c>
      <c r="I135" s="142"/>
      <c r="J135" s="143">
        <f>ROUND(I135*H135,2)</f>
        <v>0</v>
      </c>
      <c r="K135" s="144"/>
      <c r="L135" s="32"/>
      <c r="M135" s="145" t="s">
        <v>1</v>
      </c>
      <c r="N135" s="146" t="s">
        <v>42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149</v>
      </c>
      <c r="AT135" s="149" t="s">
        <v>193</v>
      </c>
      <c r="AU135" s="149" t="s">
        <v>86</v>
      </c>
      <c r="AY135" s="17" t="s">
        <v>190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84</v>
      </c>
      <c r="BK135" s="150">
        <f>ROUND(I135*H135,2)</f>
        <v>0</v>
      </c>
      <c r="BL135" s="17" t="s">
        <v>149</v>
      </c>
      <c r="BM135" s="149" t="s">
        <v>3783</v>
      </c>
    </row>
    <row r="136" spans="2:65" s="1" customFormat="1" ht="16.5" customHeight="1">
      <c r="B136" s="32"/>
      <c r="C136" s="184" t="s">
        <v>199</v>
      </c>
      <c r="D136" s="184" t="s">
        <v>299</v>
      </c>
      <c r="E136" s="185" t="s">
        <v>3784</v>
      </c>
      <c r="F136" s="186" t="s">
        <v>3785</v>
      </c>
      <c r="G136" s="187" t="s">
        <v>258</v>
      </c>
      <c r="H136" s="188">
        <v>71</v>
      </c>
      <c r="I136" s="189"/>
      <c r="J136" s="190">
        <f>ROUND(I136*H136,2)</f>
        <v>0</v>
      </c>
      <c r="K136" s="191"/>
      <c r="L136" s="192"/>
      <c r="M136" s="193" t="s">
        <v>1</v>
      </c>
      <c r="N136" s="194" t="s">
        <v>42</v>
      </c>
      <c r="P136" s="147">
        <f>O136*H136</f>
        <v>0</v>
      </c>
      <c r="Q136" s="147">
        <v>0.21</v>
      </c>
      <c r="R136" s="147">
        <f>Q136*H136</f>
        <v>14.91</v>
      </c>
      <c r="S136" s="147">
        <v>0</v>
      </c>
      <c r="T136" s="148">
        <f>S136*H136</f>
        <v>0</v>
      </c>
      <c r="AR136" s="149" t="s">
        <v>211</v>
      </c>
      <c r="AT136" s="149" t="s">
        <v>299</v>
      </c>
      <c r="AU136" s="149" t="s">
        <v>86</v>
      </c>
      <c r="AY136" s="17" t="s">
        <v>190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84</v>
      </c>
      <c r="BK136" s="150">
        <f>ROUND(I136*H136,2)</f>
        <v>0</v>
      </c>
      <c r="BL136" s="17" t="s">
        <v>149</v>
      </c>
      <c r="BM136" s="149" t="s">
        <v>3786</v>
      </c>
    </row>
    <row r="137" spans="2:65" s="12" customFormat="1">
      <c r="B137" s="156"/>
      <c r="D137" s="157" t="s">
        <v>254</v>
      </c>
      <c r="E137" s="158" t="s">
        <v>1</v>
      </c>
      <c r="F137" s="159" t="s">
        <v>3787</v>
      </c>
      <c r="H137" s="160">
        <v>71</v>
      </c>
      <c r="I137" s="161"/>
      <c r="L137" s="156"/>
      <c r="M137" s="162"/>
      <c r="T137" s="163"/>
      <c r="AT137" s="158" t="s">
        <v>254</v>
      </c>
      <c r="AU137" s="158" t="s">
        <v>86</v>
      </c>
      <c r="AV137" s="12" t="s">
        <v>86</v>
      </c>
      <c r="AW137" s="12" t="s">
        <v>33</v>
      </c>
      <c r="AX137" s="12" t="s">
        <v>84</v>
      </c>
      <c r="AY137" s="158" t="s">
        <v>190</v>
      </c>
    </row>
    <row r="138" spans="2:65" s="1" customFormat="1" ht="24.15" customHeight="1">
      <c r="B138" s="32"/>
      <c r="C138" s="137" t="s">
        <v>204</v>
      </c>
      <c r="D138" s="137" t="s">
        <v>193</v>
      </c>
      <c r="E138" s="138" t="s">
        <v>3788</v>
      </c>
      <c r="F138" s="139" t="s">
        <v>3789</v>
      </c>
      <c r="G138" s="140" t="s">
        <v>252</v>
      </c>
      <c r="H138" s="141">
        <v>1100</v>
      </c>
      <c r="I138" s="142"/>
      <c r="J138" s="143">
        <f>ROUND(I138*H138,2)</f>
        <v>0</v>
      </c>
      <c r="K138" s="144"/>
      <c r="L138" s="32"/>
      <c r="M138" s="145" t="s">
        <v>1</v>
      </c>
      <c r="N138" s="146" t="s">
        <v>42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149</v>
      </c>
      <c r="AT138" s="149" t="s">
        <v>193</v>
      </c>
      <c r="AU138" s="149" t="s">
        <v>86</v>
      </c>
      <c r="AY138" s="17" t="s">
        <v>190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84</v>
      </c>
      <c r="BK138" s="150">
        <f>ROUND(I138*H138,2)</f>
        <v>0</v>
      </c>
      <c r="BL138" s="17" t="s">
        <v>149</v>
      </c>
      <c r="BM138" s="149" t="s">
        <v>3790</v>
      </c>
    </row>
    <row r="139" spans="2:65" s="1" customFormat="1" ht="16.5" customHeight="1">
      <c r="B139" s="32"/>
      <c r="C139" s="184" t="s">
        <v>211</v>
      </c>
      <c r="D139" s="184" t="s">
        <v>299</v>
      </c>
      <c r="E139" s="185" t="s">
        <v>3791</v>
      </c>
      <c r="F139" s="186" t="s">
        <v>3792</v>
      </c>
      <c r="G139" s="187" t="s">
        <v>434</v>
      </c>
      <c r="H139" s="188">
        <v>16.5</v>
      </c>
      <c r="I139" s="189"/>
      <c r="J139" s="190">
        <f>ROUND(I139*H139,2)</f>
        <v>0</v>
      </c>
      <c r="K139" s="191"/>
      <c r="L139" s="192"/>
      <c r="M139" s="193" t="s">
        <v>1</v>
      </c>
      <c r="N139" s="194" t="s">
        <v>42</v>
      </c>
      <c r="P139" s="147">
        <f>O139*H139</f>
        <v>0</v>
      </c>
      <c r="Q139" s="147">
        <v>1E-3</v>
      </c>
      <c r="R139" s="147">
        <f>Q139*H139</f>
        <v>1.6500000000000001E-2</v>
      </c>
      <c r="S139" s="147">
        <v>0</v>
      </c>
      <c r="T139" s="148">
        <f>S139*H139</f>
        <v>0</v>
      </c>
      <c r="AR139" s="149" t="s">
        <v>211</v>
      </c>
      <c r="AT139" s="149" t="s">
        <v>299</v>
      </c>
      <c r="AU139" s="149" t="s">
        <v>86</v>
      </c>
      <c r="AY139" s="17" t="s">
        <v>190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84</v>
      </c>
      <c r="BK139" s="150">
        <f>ROUND(I139*H139,2)</f>
        <v>0</v>
      </c>
      <c r="BL139" s="17" t="s">
        <v>149</v>
      </c>
      <c r="BM139" s="149" t="s">
        <v>3793</v>
      </c>
    </row>
    <row r="140" spans="2:65" s="12" customFormat="1">
      <c r="B140" s="156"/>
      <c r="D140" s="157" t="s">
        <v>254</v>
      </c>
      <c r="F140" s="159" t="s">
        <v>3794</v>
      </c>
      <c r="H140" s="160">
        <v>16.5</v>
      </c>
      <c r="I140" s="161"/>
      <c r="L140" s="156"/>
      <c r="M140" s="162"/>
      <c r="T140" s="163"/>
      <c r="AT140" s="158" t="s">
        <v>254</v>
      </c>
      <c r="AU140" s="158" t="s">
        <v>86</v>
      </c>
      <c r="AV140" s="12" t="s">
        <v>86</v>
      </c>
      <c r="AW140" s="12" t="s">
        <v>4</v>
      </c>
      <c r="AX140" s="12" t="s">
        <v>84</v>
      </c>
      <c r="AY140" s="158" t="s">
        <v>190</v>
      </c>
    </row>
    <row r="141" spans="2:65" s="1" customFormat="1" ht="16.5" customHeight="1">
      <c r="B141" s="32"/>
      <c r="C141" s="137" t="s">
        <v>227</v>
      </c>
      <c r="D141" s="137" t="s">
        <v>193</v>
      </c>
      <c r="E141" s="138" t="s">
        <v>3795</v>
      </c>
      <c r="F141" s="139" t="s">
        <v>3796</v>
      </c>
      <c r="G141" s="140" t="s">
        <v>252</v>
      </c>
      <c r="H141" s="141">
        <v>300</v>
      </c>
      <c r="I141" s="142"/>
      <c r="J141" s="143">
        <f>ROUND(I141*H141,2)</f>
        <v>0</v>
      </c>
      <c r="K141" s="144"/>
      <c r="L141" s="32"/>
      <c r="M141" s="145" t="s">
        <v>1</v>
      </c>
      <c r="N141" s="146" t="s">
        <v>42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149</v>
      </c>
      <c r="AT141" s="149" t="s">
        <v>193</v>
      </c>
      <c r="AU141" s="149" t="s">
        <v>86</v>
      </c>
      <c r="AY141" s="17" t="s">
        <v>190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84</v>
      </c>
      <c r="BK141" s="150">
        <f>ROUND(I141*H141,2)</f>
        <v>0</v>
      </c>
      <c r="BL141" s="17" t="s">
        <v>149</v>
      </c>
      <c r="BM141" s="149" t="s">
        <v>3797</v>
      </c>
    </row>
    <row r="142" spans="2:65" s="1" customFormat="1" ht="33" customHeight="1">
      <c r="B142" s="32"/>
      <c r="C142" s="137" t="s">
        <v>303</v>
      </c>
      <c r="D142" s="137" t="s">
        <v>193</v>
      </c>
      <c r="E142" s="138" t="s">
        <v>3798</v>
      </c>
      <c r="F142" s="139" t="s">
        <v>3799</v>
      </c>
      <c r="G142" s="140" t="s">
        <v>391</v>
      </c>
      <c r="H142" s="141">
        <v>14</v>
      </c>
      <c r="I142" s="142"/>
      <c r="J142" s="143">
        <f>ROUND(I142*H142,2)</f>
        <v>0</v>
      </c>
      <c r="K142" s="144"/>
      <c r="L142" s="32"/>
      <c r="M142" s="145" t="s">
        <v>1</v>
      </c>
      <c r="N142" s="146" t="s">
        <v>42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149</v>
      </c>
      <c r="AT142" s="149" t="s">
        <v>193</v>
      </c>
      <c r="AU142" s="149" t="s">
        <v>86</v>
      </c>
      <c r="AY142" s="17" t="s">
        <v>190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84</v>
      </c>
      <c r="BK142" s="150">
        <f>ROUND(I142*H142,2)</f>
        <v>0</v>
      </c>
      <c r="BL142" s="17" t="s">
        <v>149</v>
      </c>
      <c r="BM142" s="149" t="s">
        <v>3800</v>
      </c>
    </row>
    <row r="143" spans="2:65" s="1" customFormat="1" ht="33" customHeight="1">
      <c r="B143" s="32"/>
      <c r="C143" s="137" t="s">
        <v>308</v>
      </c>
      <c r="D143" s="137" t="s">
        <v>193</v>
      </c>
      <c r="E143" s="138" t="s">
        <v>3801</v>
      </c>
      <c r="F143" s="139" t="s">
        <v>3802</v>
      </c>
      <c r="G143" s="140" t="s">
        <v>391</v>
      </c>
      <c r="H143" s="141">
        <v>9</v>
      </c>
      <c r="I143" s="142"/>
      <c r="J143" s="143">
        <f>ROUND(I143*H143,2)</f>
        <v>0</v>
      </c>
      <c r="K143" s="144"/>
      <c r="L143" s="32"/>
      <c r="M143" s="145" t="s">
        <v>1</v>
      </c>
      <c r="N143" s="146" t="s">
        <v>42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149</v>
      </c>
      <c r="AT143" s="149" t="s">
        <v>193</v>
      </c>
      <c r="AU143" s="149" t="s">
        <v>86</v>
      </c>
      <c r="AY143" s="17" t="s">
        <v>190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84</v>
      </c>
      <c r="BK143" s="150">
        <f>ROUND(I143*H143,2)</f>
        <v>0</v>
      </c>
      <c r="BL143" s="17" t="s">
        <v>149</v>
      </c>
      <c r="BM143" s="149" t="s">
        <v>3803</v>
      </c>
    </row>
    <row r="144" spans="2:65" s="12" customFormat="1">
      <c r="B144" s="156"/>
      <c r="D144" s="157" t="s">
        <v>254</v>
      </c>
      <c r="E144" s="158" t="s">
        <v>1</v>
      </c>
      <c r="F144" s="159" t="s">
        <v>3804</v>
      </c>
      <c r="H144" s="160">
        <v>9</v>
      </c>
      <c r="I144" s="161"/>
      <c r="L144" s="156"/>
      <c r="M144" s="162"/>
      <c r="T144" s="163"/>
      <c r="AT144" s="158" t="s">
        <v>254</v>
      </c>
      <c r="AU144" s="158" t="s">
        <v>86</v>
      </c>
      <c r="AV144" s="12" t="s">
        <v>86</v>
      </c>
      <c r="AW144" s="12" t="s">
        <v>33</v>
      </c>
      <c r="AX144" s="12" t="s">
        <v>84</v>
      </c>
      <c r="AY144" s="158" t="s">
        <v>190</v>
      </c>
    </row>
    <row r="145" spans="2:65" s="1" customFormat="1" ht="16.5" customHeight="1">
      <c r="B145" s="32"/>
      <c r="C145" s="184" t="s">
        <v>315</v>
      </c>
      <c r="D145" s="184" t="s">
        <v>299</v>
      </c>
      <c r="E145" s="185" t="s">
        <v>3805</v>
      </c>
      <c r="F145" s="186" t="s">
        <v>3806</v>
      </c>
      <c r="G145" s="187" t="s">
        <v>258</v>
      </c>
      <c r="H145" s="188">
        <v>1.8</v>
      </c>
      <c r="I145" s="189"/>
      <c r="J145" s="190">
        <f>ROUND(I145*H145,2)</f>
        <v>0</v>
      </c>
      <c r="K145" s="191"/>
      <c r="L145" s="192"/>
      <c r="M145" s="193" t="s">
        <v>1</v>
      </c>
      <c r="N145" s="194" t="s">
        <v>42</v>
      </c>
      <c r="P145" s="147">
        <f>O145*H145</f>
        <v>0</v>
      </c>
      <c r="Q145" s="147">
        <v>0.21</v>
      </c>
      <c r="R145" s="147">
        <f>Q145*H145</f>
        <v>0.378</v>
      </c>
      <c r="S145" s="147">
        <v>0</v>
      </c>
      <c r="T145" s="148">
        <f>S145*H145</f>
        <v>0</v>
      </c>
      <c r="AR145" s="149" t="s">
        <v>211</v>
      </c>
      <c r="AT145" s="149" t="s">
        <v>299</v>
      </c>
      <c r="AU145" s="149" t="s">
        <v>86</v>
      </c>
      <c r="AY145" s="17" t="s">
        <v>190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84</v>
      </c>
      <c r="BK145" s="150">
        <f>ROUND(I145*H145,2)</f>
        <v>0</v>
      </c>
      <c r="BL145" s="17" t="s">
        <v>149</v>
      </c>
      <c r="BM145" s="149" t="s">
        <v>3807</v>
      </c>
    </row>
    <row r="146" spans="2:65" s="12" customFormat="1">
      <c r="B146" s="156"/>
      <c r="D146" s="157" t="s">
        <v>254</v>
      </c>
      <c r="E146" s="158" t="s">
        <v>1</v>
      </c>
      <c r="F146" s="159" t="s">
        <v>3808</v>
      </c>
      <c r="H146" s="160">
        <v>1.8</v>
      </c>
      <c r="I146" s="161"/>
      <c r="L146" s="156"/>
      <c r="M146" s="162"/>
      <c r="T146" s="163"/>
      <c r="AT146" s="158" t="s">
        <v>254</v>
      </c>
      <c r="AU146" s="158" t="s">
        <v>86</v>
      </c>
      <c r="AV146" s="12" t="s">
        <v>86</v>
      </c>
      <c r="AW146" s="12" t="s">
        <v>33</v>
      </c>
      <c r="AX146" s="12" t="s">
        <v>84</v>
      </c>
      <c r="AY146" s="158" t="s">
        <v>190</v>
      </c>
    </row>
    <row r="147" spans="2:65" s="1" customFormat="1" ht="24.15" customHeight="1">
      <c r="B147" s="32"/>
      <c r="C147" s="137" t="s">
        <v>320</v>
      </c>
      <c r="D147" s="137" t="s">
        <v>193</v>
      </c>
      <c r="E147" s="138" t="s">
        <v>3809</v>
      </c>
      <c r="F147" s="139" t="s">
        <v>3810</v>
      </c>
      <c r="G147" s="140" t="s">
        <v>391</v>
      </c>
      <c r="H147" s="141">
        <v>14</v>
      </c>
      <c r="I147" s="142"/>
      <c r="J147" s="143">
        <f t="shared" ref="J147:J152" si="0">ROUND(I147*H147,2)</f>
        <v>0</v>
      </c>
      <c r="K147" s="144"/>
      <c r="L147" s="32"/>
      <c r="M147" s="145" t="s">
        <v>1</v>
      </c>
      <c r="N147" s="146" t="s">
        <v>42</v>
      </c>
      <c r="P147" s="147">
        <f t="shared" ref="P147:P152" si="1">O147*H147</f>
        <v>0</v>
      </c>
      <c r="Q147" s="147">
        <v>0</v>
      </c>
      <c r="R147" s="147">
        <f t="shared" ref="R147:R152" si="2">Q147*H147</f>
        <v>0</v>
      </c>
      <c r="S147" s="147">
        <v>0</v>
      </c>
      <c r="T147" s="148">
        <f t="shared" ref="T147:T152" si="3">S147*H147</f>
        <v>0</v>
      </c>
      <c r="AR147" s="149" t="s">
        <v>149</v>
      </c>
      <c r="AT147" s="149" t="s">
        <v>193</v>
      </c>
      <c r="AU147" s="149" t="s">
        <v>86</v>
      </c>
      <c r="AY147" s="17" t="s">
        <v>190</v>
      </c>
      <c r="BE147" s="150">
        <f t="shared" ref="BE147:BE152" si="4">IF(N147="základní",J147,0)</f>
        <v>0</v>
      </c>
      <c r="BF147" s="150">
        <f t="shared" ref="BF147:BF152" si="5">IF(N147="snížená",J147,0)</f>
        <v>0</v>
      </c>
      <c r="BG147" s="150">
        <f t="shared" ref="BG147:BG152" si="6">IF(N147="zákl. přenesená",J147,0)</f>
        <v>0</v>
      </c>
      <c r="BH147" s="150">
        <f t="shared" ref="BH147:BH152" si="7">IF(N147="sníž. přenesená",J147,0)</f>
        <v>0</v>
      </c>
      <c r="BI147" s="150">
        <f t="shared" ref="BI147:BI152" si="8">IF(N147="nulová",J147,0)</f>
        <v>0</v>
      </c>
      <c r="BJ147" s="17" t="s">
        <v>84</v>
      </c>
      <c r="BK147" s="150">
        <f t="shared" ref="BK147:BK152" si="9">ROUND(I147*H147,2)</f>
        <v>0</v>
      </c>
      <c r="BL147" s="17" t="s">
        <v>149</v>
      </c>
      <c r="BM147" s="149" t="s">
        <v>3811</v>
      </c>
    </row>
    <row r="148" spans="2:65" s="1" customFormat="1" ht="16.5" customHeight="1">
      <c r="B148" s="32"/>
      <c r="C148" s="184" t="s">
        <v>326</v>
      </c>
      <c r="D148" s="184" t="s">
        <v>299</v>
      </c>
      <c r="E148" s="185" t="s">
        <v>3812</v>
      </c>
      <c r="F148" s="186" t="s">
        <v>3813</v>
      </c>
      <c r="G148" s="187" t="s">
        <v>391</v>
      </c>
      <c r="H148" s="188">
        <v>14</v>
      </c>
      <c r="I148" s="189"/>
      <c r="J148" s="190">
        <f t="shared" si="0"/>
        <v>0</v>
      </c>
      <c r="K148" s="191"/>
      <c r="L148" s="192"/>
      <c r="M148" s="193" t="s">
        <v>1</v>
      </c>
      <c r="N148" s="194" t="s">
        <v>42</v>
      </c>
      <c r="P148" s="147">
        <f t="shared" si="1"/>
        <v>0</v>
      </c>
      <c r="Q148" s="147">
        <v>1.7999999999999999E-2</v>
      </c>
      <c r="R148" s="147">
        <f t="shared" si="2"/>
        <v>0.252</v>
      </c>
      <c r="S148" s="147">
        <v>0</v>
      </c>
      <c r="T148" s="148">
        <f t="shared" si="3"/>
        <v>0</v>
      </c>
      <c r="AR148" s="149" t="s">
        <v>211</v>
      </c>
      <c r="AT148" s="149" t="s">
        <v>299</v>
      </c>
      <c r="AU148" s="149" t="s">
        <v>86</v>
      </c>
      <c r="AY148" s="17" t="s">
        <v>190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84</v>
      </c>
      <c r="BK148" s="150">
        <f t="shared" si="9"/>
        <v>0</v>
      </c>
      <c r="BL148" s="17" t="s">
        <v>149</v>
      </c>
      <c r="BM148" s="149" t="s">
        <v>3814</v>
      </c>
    </row>
    <row r="149" spans="2:65" s="1" customFormat="1" ht="24.15" customHeight="1">
      <c r="B149" s="32"/>
      <c r="C149" s="137" t="s">
        <v>8</v>
      </c>
      <c r="D149" s="137" t="s">
        <v>193</v>
      </c>
      <c r="E149" s="138" t="s">
        <v>3815</v>
      </c>
      <c r="F149" s="139" t="s">
        <v>3816</v>
      </c>
      <c r="G149" s="140" t="s">
        <v>391</v>
      </c>
      <c r="H149" s="141">
        <v>9</v>
      </c>
      <c r="I149" s="142"/>
      <c r="J149" s="143">
        <f t="shared" si="0"/>
        <v>0</v>
      </c>
      <c r="K149" s="144"/>
      <c r="L149" s="32"/>
      <c r="M149" s="145" t="s">
        <v>1</v>
      </c>
      <c r="N149" s="146" t="s">
        <v>42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149</v>
      </c>
      <c r="AT149" s="149" t="s">
        <v>193</v>
      </c>
      <c r="AU149" s="149" t="s">
        <v>86</v>
      </c>
      <c r="AY149" s="17" t="s">
        <v>190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84</v>
      </c>
      <c r="BK149" s="150">
        <f t="shared" si="9"/>
        <v>0</v>
      </c>
      <c r="BL149" s="17" t="s">
        <v>149</v>
      </c>
      <c r="BM149" s="149" t="s">
        <v>3817</v>
      </c>
    </row>
    <row r="150" spans="2:65" s="1" customFormat="1" ht="16.5" customHeight="1">
      <c r="B150" s="32"/>
      <c r="C150" s="184" t="s">
        <v>311</v>
      </c>
      <c r="D150" s="184" t="s">
        <v>299</v>
      </c>
      <c r="E150" s="185" t="s">
        <v>3818</v>
      </c>
      <c r="F150" s="186" t="s">
        <v>3819</v>
      </c>
      <c r="G150" s="187" t="s">
        <v>391</v>
      </c>
      <c r="H150" s="188">
        <v>6</v>
      </c>
      <c r="I150" s="189"/>
      <c r="J150" s="190">
        <f t="shared" si="0"/>
        <v>0</v>
      </c>
      <c r="K150" s="191"/>
      <c r="L150" s="192"/>
      <c r="M150" s="193" t="s">
        <v>1</v>
      </c>
      <c r="N150" s="194" t="s">
        <v>42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211</v>
      </c>
      <c r="AT150" s="149" t="s">
        <v>299</v>
      </c>
      <c r="AU150" s="149" t="s">
        <v>86</v>
      </c>
      <c r="AY150" s="17" t="s">
        <v>190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84</v>
      </c>
      <c r="BK150" s="150">
        <f t="shared" si="9"/>
        <v>0</v>
      </c>
      <c r="BL150" s="17" t="s">
        <v>149</v>
      </c>
      <c r="BM150" s="149" t="s">
        <v>3820</v>
      </c>
    </row>
    <row r="151" spans="2:65" s="1" customFormat="1" ht="24.15" customHeight="1">
      <c r="B151" s="32"/>
      <c r="C151" s="184" t="s">
        <v>339</v>
      </c>
      <c r="D151" s="184" t="s">
        <v>299</v>
      </c>
      <c r="E151" s="185" t="s">
        <v>3821</v>
      </c>
      <c r="F151" s="186" t="s">
        <v>3822</v>
      </c>
      <c r="G151" s="187" t="s">
        <v>391</v>
      </c>
      <c r="H151" s="188">
        <v>3</v>
      </c>
      <c r="I151" s="189"/>
      <c r="J151" s="190">
        <f t="shared" si="0"/>
        <v>0</v>
      </c>
      <c r="K151" s="191"/>
      <c r="L151" s="192"/>
      <c r="M151" s="193" t="s">
        <v>1</v>
      </c>
      <c r="N151" s="194" t="s">
        <v>42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211</v>
      </c>
      <c r="AT151" s="149" t="s">
        <v>299</v>
      </c>
      <c r="AU151" s="149" t="s">
        <v>86</v>
      </c>
      <c r="AY151" s="17" t="s">
        <v>190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84</v>
      </c>
      <c r="BK151" s="150">
        <f t="shared" si="9"/>
        <v>0</v>
      </c>
      <c r="BL151" s="17" t="s">
        <v>149</v>
      </c>
      <c r="BM151" s="149" t="s">
        <v>3823</v>
      </c>
    </row>
    <row r="152" spans="2:65" s="1" customFormat="1" ht="33" customHeight="1">
      <c r="B152" s="32"/>
      <c r="C152" s="137" t="s">
        <v>344</v>
      </c>
      <c r="D152" s="137" t="s">
        <v>193</v>
      </c>
      <c r="E152" s="138" t="s">
        <v>3824</v>
      </c>
      <c r="F152" s="139" t="s">
        <v>3825</v>
      </c>
      <c r="G152" s="140" t="s">
        <v>252</v>
      </c>
      <c r="H152" s="141">
        <v>1100</v>
      </c>
      <c r="I152" s="142"/>
      <c r="J152" s="143">
        <f t="shared" si="0"/>
        <v>0</v>
      </c>
      <c r="K152" s="144"/>
      <c r="L152" s="32"/>
      <c r="M152" s="145" t="s">
        <v>1</v>
      </c>
      <c r="N152" s="146" t="s">
        <v>42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149</v>
      </c>
      <c r="AT152" s="149" t="s">
        <v>193</v>
      </c>
      <c r="AU152" s="149" t="s">
        <v>86</v>
      </c>
      <c r="AY152" s="17" t="s">
        <v>190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84</v>
      </c>
      <c r="BK152" s="150">
        <f t="shared" si="9"/>
        <v>0</v>
      </c>
      <c r="BL152" s="17" t="s">
        <v>149</v>
      </c>
      <c r="BM152" s="149" t="s">
        <v>3826</v>
      </c>
    </row>
    <row r="153" spans="2:65" s="11" customFormat="1" ht="22.8" customHeight="1">
      <c r="B153" s="125"/>
      <c r="D153" s="126" t="s">
        <v>76</v>
      </c>
      <c r="E153" s="135" t="s">
        <v>104</v>
      </c>
      <c r="F153" s="135" t="s">
        <v>411</v>
      </c>
      <c r="I153" s="128"/>
      <c r="J153" s="136">
        <f>BK153</f>
        <v>0</v>
      </c>
      <c r="L153" s="125"/>
      <c r="M153" s="130"/>
      <c r="P153" s="131">
        <f>SUM(P154:P155)</f>
        <v>0</v>
      </c>
      <c r="R153" s="131">
        <f>SUM(R154:R155)</f>
        <v>2.1999300000000002</v>
      </c>
      <c r="T153" s="132">
        <f>SUM(T154:T155)</f>
        <v>0</v>
      </c>
      <c r="AR153" s="126" t="s">
        <v>84</v>
      </c>
      <c r="AT153" s="133" t="s">
        <v>76</v>
      </c>
      <c r="AU153" s="133" t="s">
        <v>84</v>
      </c>
      <c r="AY153" s="126" t="s">
        <v>190</v>
      </c>
      <c r="BK153" s="134">
        <f>SUM(BK154:BK155)</f>
        <v>0</v>
      </c>
    </row>
    <row r="154" spans="2:65" s="1" customFormat="1" ht="33" customHeight="1">
      <c r="B154" s="32"/>
      <c r="C154" s="137" t="s">
        <v>348</v>
      </c>
      <c r="D154" s="137" t="s">
        <v>193</v>
      </c>
      <c r="E154" s="138" t="s">
        <v>3827</v>
      </c>
      <c r="F154" s="139" t="s">
        <v>3828</v>
      </c>
      <c r="G154" s="140" t="s">
        <v>396</v>
      </c>
      <c r="H154" s="141">
        <v>3</v>
      </c>
      <c r="I154" s="142"/>
      <c r="J154" s="143">
        <f>ROUND(I154*H154,2)</f>
        <v>0</v>
      </c>
      <c r="K154" s="144"/>
      <c r="L154" s="32"/>
      <c r="M154" s="145" t="s">
        <v>1</v>
      </c>
      <c r="N154" s="146" t="s">
        <v>42</v>
      </c>
      <c r="P154" s="147">
        <f>O154*H154</f>
        <v>0</v>
      </c>
      <c r="Q154" s="147">
        <v>0.72741</v>
      </c>
      <c r="R154" s="147">
        <f>Q154*H154</f>
        <v>2.1822300000000001</v>
      </c>
      <c r="S154" s="147">
        <v>0</v>
      </c>
      <c r="T154" s="148">
        <f>S154*H154</f>
        <v>0</v>
      </c>
      <c r="AR154" s="149" t="s">
        <v>149</v>
      </c>
      <c r="AT154" s="149" t="s">
        <v>193</v>
      </c>
      <c r="AU154" s="149" t="s">
        <v>86</v>
      </c>
      <c r="AY154" s="17" t="s">
        <v>190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84</v>
      </c>
      <c r="BK154" s="150">
        <f>ROUND(I154*H154,2)</f>
        <v>0</v>
      </c>
      <c r="BL154" s="17" t="s">
        <v>149</v>
      </c>
      <c r="BM154" s="149" t="s">
        <v>3829</v>
      </c>
    </row>
    <row r="155" spans="2:65" s="1" customFormat="1" ht="21.75" customHeight="1">
      <c r="B155" s="32"/>
      <c r="C155" s="184" t="s">
        <v>359</v>
      </c>
      <c r="D155" s="184" t="s">
        <v>299</v>
      </c>
      <c r="E155" s="185" t="s">
        <v>3830</v>
      </c>
      <c r="F155" s="186" t="s">
        <v>3831</v>
      </c>
      <c r="G155" s="187" t="s">
        <v>391</v>
      </c>
      <c r="H155" s="188">
        <v>3</v>
      </c>
      <c r="I155" s="189"/>
      <c r="J155" s="190">
        <f>ROUND(I155*H155,2)</f>
        <v>0</v>
      </c>
      <c r="K155" s="191"/>
      <c r="L155" s="192"/>
      <c r="M155" s="195" t="s">
        <v>1</v>
      </c>
      <c r="N155" s="196" t="s">
        <v>42</v>
      </c>
      <c r="O155" s="153"/>
      <c r="P155" s="154">
        <f>O155*H155</f>
        <v>0</v>
      </c>
      <c r="Q155" s="154">
        <v>5.8999999999999999E-3</v>
      </c>
      <c r="R155" s="154">
        <f>Q155*H155</f>
        <v>1.77E-2</v>
      </c>
      <c r="S155" s="154">
        <v>0</v>
      </c>
      <c r="T155" s="155">
        <f>S155*H155</f>
        <v>0</v>
      </c>
      <c r="AR155" s="149" t="s">
        <v>211</v>
      </c>
      <c r="AT155" s="149" t="s">
        <v>299</v>
      </c>
      <c r="AU155" s="149" t="s">
        <v>86</v>
      </c>
      <c r="AY155" s="17" t="s">
        <v>190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84</v>
      </c>
      <c r="BK155" s="150">
        <f>ROUND(I155*H155,2)</f>
        <v>0</v>
      </c>
      <c r="BL155" s="17" t="s">
        <v>149</v>
      </c>
      <c r="BM155" s="149" t="s">
        <v>3832</v>
      </c>
    </row>
    <row r="156" spans="2:65" s="1" customFormat="1" ht="6.9" customHeight="1">
      <c r="B156" s="44"/>
      <c r="C156" s="45"/>
      <c r="D156" s="45"/>
      <c r="E156" s="45"/>
      <c r="F156" s="45"/>
      <c r="G156" s="45"/>
      <c r="H156" s="45"/>
      <c r="I156" s="45"/>
      <c r="J156" s="45"/>
      <c r="K156" s="45"/>
      <c r="L156" s="32"/>
    </row>
  </sheetData>
  <sheetProtection algorithmName="SHA-512" hashValue="9ibfQ8H5mgWAU2/a1vNyPKBH1LDcSegugku6twlI2Ny1FsqZ5Y/azb7AsY1URtIm6VE7QeU5LtKl6vXqIj4GeA==" saltValue="YTnpVsr1v9z+pJMwpf0yWfUsRLb0m38VqWZnc4PukMjKjvgyPIl3e0+jPhnKcYWH9kpFJFMSKsgtyNbGqs7QRA==" spinCount="100000" sheet="1" objects="1" scenarios="1" formatColumns="0" formatRows="0" autoFilter="0"/>
  <autoFilter ref="C118:K155" xr:uid="{00000000-0009-0000-0000-000015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333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92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231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233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ROUND(J133,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ROUND((SUM(BE133:BE332)),  2)</f>
        <v>0</v>
      </c>
      <c r="I35" s="96">
        <v>0.21</v>
      </c>
      <c r="J35" s="86">
        <f>ROUND(((SUM(BE133:BE332))*I35),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ROUND((SUM(BF133:BF332)),  2)</f>
        <v>0</v>
      </c>
      <c r="I36" s="96">
        <v>0.15</v>
      </c>
      <c r="J36" s="86">
        <f>ROUND(((SUM(BF133:BF332))*I36),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ROUND((SUM(BG133:BG332)),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ROUND((SUM(BH133:BH332)),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ROUND((SUM(BI133:BI332)),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231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1a - Spodní stavba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J133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J134</f>
        <v>0</v>
      </c>
      <c r="L99" s="108"/>
    </row>
    <row r="100" spans="2:47" s="9" customFormat="1" ht="19.95" customHeight="1">
      <c r="B100" s="112"/>
      <c r="D100" s="113" t="s">
        <v>235</v>
      </c>
      <c r="E100" s="114"/>
      <c r="F100" s="114"/>
      <c r="G100" s="114"/>
      <c r="H100" s="114"/>
      <c r="I100" s="114"/>
      <c r="J100" s="115">
        <f>J135</f>
        <v>0</v>
      </c>
      <c r="L100" s="112"/>
    </row>
    <row r="101" spans="2:47" s="9" customFormat="1" ht="19.95" customHeight="1">
      <c r="B101" s="112"/>
      <c r="D101" s="113" t="s">
        <v>236</v>
      </c>
      <c r="E101" s="114"/>
      <c r="F101" s="114"/>
      <c r="G101" s="114"/>
      <c r="H101" s="114"/>
      <c r="I101" s="114"/>
      <c r="J101" s="115">
        <f>J189</f>
        <v>0</v>
      </c>
      <c r="L101" s="112"/>
    </row>
    <row r="102" spans="2:47" s="9" customFormat="1" ht="19.95" customHeight="1">
      <c r="B102" s="112"/>
      <c r="D102" s="113" t="s">
        <v>237</v>
      </c>
      <c r="E102" s="114"/>
      <c r="F102" s="114"/>
      <c r="G102" s="114"/>
      <c r="H102" s="114"/>
      <c r="I102" s="114"/>
      <c r="J102" s="115">
        <f>J233</f>
        <v>0</v>
      </c>
      <c r="L102" s="112"/>
    </row>
    <row r="103" spans="2:47" s="9" customFormat="1" ht="19.95" customHeight="1">
      <c r="B103" s="112"/>
      <c r="D103" s="113" t="s">
        <v>238</v>
      </c>
      <c r="E103" s="114"/>
      <c r="F103" s="114"/>
      <c r="G103" s="114"/>
      <c r="H103" s="114"/>
      <c r="I103" s="114"/>
      <c r="J103" s="115">
        <f>J242</f>
        <v>0</v>
      </c>
      <c r="L103" s="112"/>
    </row>
    <row r="104" spans="2:47" s="9" customFormat="1" ht="19.95" customHeight="1">
      <c r="B104" s="112"/>
      <c r="D104" s="113" t="s">
        <v>239</v>
      </c>
      <c r="E104" s="114"/>
      <c r="F104" s="114"/>
      <c r="G104" s="114"/>
      <c r="H104" s="114"/>
      <c r="I104" s="114"/>
      <c r="J104" s="115">
        <f>J250</f>
        <v>0</v>
      </c>
      <c r="L104" s="112"/>
    </row>
    <row r="105" spans="2:47" s="9" customFormat="1" ht="19.95" customHeight="1">
      <c r="B105" s="112"/>
      <c r="D105" s="113" t="s">
        <v>240</v>
      </c>
      <c r="E105" s="114"/>
      <c r="F105" s="114"/>
      <c r="G105" s="114"/>
      <c r="H105" s="114"/>
      <c r="I105" s="114"/>
      <c r="J105" s="115">
        <f>J276</f>
        <v>0</v>
      </c>
      <c r="L105" s="112"/>
    </row>
    <row r="106" spans="2:47" s="9" customFormat="1" ht="19.95" customHeight="1">
      <c r="B106" s="112"/>
      <c r="D106" s="113" t="s">
        <v>241</v>
      </c>
      <c r="E106" s="114"/>
      <c r="F106" s="114"/>
      <c r="G106" s="114"/>
      <c r="H106" s="114"/>
      <c r="I106" s="114"/>
      <c r="J106" s="115">
        <f>J281</f>
        <v>0</v>
      </c>
      <c r="L106" s="112"/>
    </row>
    <row r="107" spans="2:47" s="8" customFormat="1" ht="24.9" customHeight="1">
      <c r="B107" s="108"/>
      <c r="D107" s="109" t="s">
        <v>242</v>
      </c>
      <c r="E107" s="110"/>
      <c r="F107" s="110"/>
      <c r="G107" s="110"/>
      <c r="H107" s="110"/>
      <c r="I107" s="110"/>
      <c r="J107" s="111">
        <f>J283</f>
        <v>0</v>
      </c>
      <c r="L107" s="108"/>
    </row>
    <row r="108" spans="2:47" s="9" customFormat="1" ht="19.95" customHeight="1">
      <c r="B108" s="112"/>
      <c r="D108" s="113" t="s">
        <v>243</v>
      </c>
      <c r="E108" s="114"/>
      <c r="F108" s="114"/>
      <c r="G108" s="114"/>
      <c r="H108" s="114"/>
      <c r="I108" s="114"/>
      <c r="J108" s="115">
        <f>J284</f>
        <v>0</v>
      </c>
      <c r="L108" s="112"/>
    </row>
    <row r="109" spans="2:47" s="9" customFormat="1" ht="19.95" customHeight="1">
      <c r="B109" s="112"/>
      <c r="D109" s="113" t="s">
        <v>244</v>
      </c>
      <c r="E109" s="114"/>
      <c r="F109" s="114"/>
      <c r="G109" s="114"/>
      <c r="H109" s="114"/>
      <c r="I109" s="114"/>
      <c r="J109" s="115">
        <f>J306</f>
        <v>0</v>
      </c>
      <c r="L109" s="112"/>
    </row>
    <row r="110" spans="2:47" s="9" customFormat="1" ht="19.95" customHeight="1">
      <c r="B110" s="112"/>
      <c r="D110" s="113" t="s">
        <v>245</v>
      </c>
      <c r="E110" s="114"/>
      <c r="F110" s="114"/>
      <c r="G110" s="114"/>
      <c r="H110" s="114"/>
      <c r="I110" s="114"/>
      <c r="J110" s="115">
        <f>J320</f>
        <v>0</v>
      </c>
      <c r="L110" s="112"/>
    </row>
    <row r="111" spans="2:47" s="9" customFormat="1" ht="19.95" customHeight="1">
      <c r="B111" s="112"/>
      <c r="D111" s="113" t="s">
        <v>246</v>
      </c>
      <c r="E111" s="114"/>
      <c r="F111" s="114"/>
      <c r="G111" s="114"/>
      <c r="H111" s="114"/>
      <c r="I111" s="114"/>
      <c r="J111" s="115">
        <f>J329</f>
        <v>0</v>
      </c>
      <c r="L111" s="112"/>
    </row>
    <row r="112" spans="2:47" s="1" customFormat="1" ht="21.75" customHeight="1">
      <c r="B112" s="32"/>
      <c r="L112" s="32"/>
    </row>
    <row r="113" spans="2:12" s="1" customFormat="1" ht="6.9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6.9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4.9" customHeight="1">
      <c r="B118" s="32"/>
      <c r="C118" s="21" t="s">
        <v>176</v>
      </c>
      <c r="L118" s="32"/>
    </row>
    <row r="119" spans="2:12" s="1" customFormat="1" ht="6.9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26.25" customHeight="1">
      <c r="B121" s="32"/>
      <c r="E121" s="243" t="str">
        <f>E7</f>
        <v>Novostavba mateřské školy v dřevěné nosné konstrukci k.ú. Dřínov, parc.č.82/1 a 82/2</v>
      </c>
      <c r="F121" s="244"/>
      <c r="G121" s="244"/>
      <c r="H121" s="244"/>
      <c r="L121" s="32"/>
    </row>
    <row r="122" spans="2:12" ht="12" customHeight="1">
      <c r="B122" s="20"/>
      <c r="C122" s="27" t="s">
        <v>165</v>
      </c>
      <c r="L122" s="20"/>
    </row>
    <row r="123" spans="2:12" s="1" customFormat="1" ht="16.5" customHeight="1">
      <c r="B123" s="32"/>
      <c r="E123" s="243" t="s">
        <v>231</v>
      </c>
      <c r="F123" s="242"/>
      <c r="G123" s="242"/>
      <c r="H123" s="242"/>
      <c r="L123" s="32"/>
    </row>
    <row r="124" spans="2:12" s="1" customFormat="1" ht="12" customHeight="1">
      <c r="B124" s="32"/>
      <c r="C124" s="27" t="s">
        <v>232</v>
      </c>
      <c r="L124" s="32"/>
    </row>
    <row r="125" spans="2:12" s="1" customFormat="1" ht="16.5" customHeight="1">
      <c r="B125" s="32"/>
      <c r="E125" s="238" t="str">
        <f>E11</f>
        <v>1a - Spodní stavba</v>
      </c>
      <c r="F125" s="242"/>
      <c r="G125" s="242"/>
      <c r="H125" s="242"/>
      <c r="L125" s="32"/>
    </row>
    <row r="126" spans="2:12" s="1" customFormat="1" ht="6.9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F14</f>
        <v>obec Dřínov, okres Mělník</v>
      </c>
      <c r="I127" s="27" t="s">
        <v>22</v>
      </c>
      <c r="J127" s="52" t="str">
        <f>IF(J14="","",J14)</f>
        <v>31. 1. 2020</v>
      </c>
      <c r="L127" s="32"/>
    </row>
    <row r="128" spans="2:12" s="1" customFormat="1" ht="6.9" customHeight="1">
      <c r="B128" s="32"/>
      <c r="L128" s="32"/>
    </row>
    <row r="129" spans="2:65" s="1" customFormat="1" ht="40.049999999999997" customHeight="1">
      <c r="B129" s="32"/>
      <c r="C129" s="27" t="s">
        <v>24</v>
      </c>
      <c r="F129" s="25" t="str">
        <f>E17</f>
        <v>Obec Dřínov, Dřínov čp.38, 277 45 Úžice</v>
      </c>
      <c r="I129" s="27" t="s">
        <v>31</v>
      </c>
      <c r="J129" s="30" t="str">
        <f>E23</f>
        <v>PilsProjekt,s.r.o., Částkova 74,326 00 Plzeň</v>
      </c>
      <c r="L129" s="32"/>
    </row>
    <row r="130" spans="2:65" s="1" customFormat="1" ht="15.15" customHeight="1">
      <c r="B130" s="32"/>
      <c r="C130" s="27" t="s">
        <v>29</v>
      </c>
      <c r="F130" s="25" t="str">
        <f>IF(E20="","",E20)</f>
        <v>Vyplň údaj</v>
      </c>
      <c r="I130" s="27" t="s">
        <v>34</v>
      </c>
      <c r="J130" s="30" t="str">
        <f>E26</f>
        <v>Preclíková</v>
      </c>
      <c r="L130" s="32"/>
    </row>
    <row r="131" spans="2:65" s="1" customFormat="1" ht="10.35" customHeight="1">
      <c r="B131" s="32"/>
      <c r="L131" s="32"/>
    </row>
    <row r="132" spans="2:65" s="10" customFormat="1" ht="29.25" customHeight="1">
      <c r="B132" s="116"/>
      <c r="C132" s="117" t="s">
        <v>177</v>
      </c>
      <c r="D132" s="118" t="s">
        <v>62</v>
      </c>
      <c r="E132" s="118" t="s">
        <v>58</v>
      </c>
      <c r="F132" s="118" t="s">
        <v>59</v>
      </c>
      <c r="G132" s="118" t="s">
        <v>178</v>
      </c>
      <c r="H132" s="118" t="s">
        <v>179</v>
      </c>
      <c r="I132" s="118" t="s">
        <v>180</v>
      </c>
      <c r="J132" s="119" t="s">
        <v>169</v>
      </c>
      <c r="K132" s="120" t="s">
        <v>181</v>
      </c>
      <c r="L132" s="116"/>
      <c r="M132" s="59" t="s">
        <v>1</v>
      </c>
      <c r="N132" s="60" t="s">
        <v>41</v>
      </c>
      <c r="O132" s="60" t="s">
        <v>182</v>
      </c>
      <c r="P132" s="60" t="s">
        <v>183</v>
      </c>
      <c r="Q132" s="60" t="s">
        <v>184</v>
      </c>
      <c r="R132" s="60" t="s">
        <v>185</v>
      </c>
      <c r="S132" s="60" t="s">
        <v>186</v>
      </c>
      <c r="T132" s="61" t="s">
        <v>187</v>
      </c>
    </row>
    <row r="133" spans="2:65" s="1" customFormat="1" ht="22.8" customHeight="1">
      <c r="B133" s="32"/>
      <c r="C133" s="64" t="s">
        <v>188</v>
      </c>
      <c r="J133" s="121">
        <f>BK133</f>
        <v>0</v>
      </c>
      <c r="L133" s="32"/>
      <c r="M133" s="62"/>
      <c r="N133" s="53"/>
      <c r="O133" s="53"/>
      <c r="P133" s="122">
        <f>P134+P283</f>
        <v>0</v>
      </c>
      <c r="Q133" s="53"/>
      <c r="R133" s="122">
        <f>R134+R283</f>
        <v>445.49927270000006</v>
      </c>
      <c r="S133" s="53"/>
      <c r="T133" s="123">
        <f>T134+T283</f>
        <v>0</v>
      </c>
      <c r="AT133" s="17" t="s">
        <v>76</v>
      </c>
      <c r="AU133" s="17" t="s">
        <v>171</v>
      </c>
      <c r="BK133" s="124">
        <f>BK134+BK283</f>
        <v>0</v>
      </c>
    </row>
    <row r="134" spans="2:65" s="11" customFormat="1" ht="25.95" customHeight="1">
      <c r="B134" s="125"/>
      <c r="D134" s="126" t="s">
        <v>76</v>
      </c>
      <c r="E134" s="127" t="s">
        <v>247</v>
      </c>
      <c r="F134" s="127" t="s">
        <v>248</v>
      </c>
      <c r="I134" s="128"/>
      <c r="J134" s="129">
        <f>BK134</f>
        <v>0</v>
      </c>
      <c r="L134" s="125"/>
      <c r="M134" s="130"/>
      <c r="P134" s="131">
        <f>P135+P189+P233+P242+P250+P276+P281</f>
        <v>0</v>
      </c>
      <c r="R134" s="131">
        <f>R135+R189+R233+R242+R250+R276+R281</f>
        <v>443.44326340000003</v>
      </c>
      <c r="T134" s="132">
        <f>T135+T189+T233+T242+T250+T276+T281</f>
        <v>0</v>
      </c>
      <c r="AR134" s="126" t="s">
        <v>84</v>
      </c>
      <c r="AT134" s="133" t="s">
        <v>76</v>
      </c>
      <c r="AU134" s="133" t="s">
        <v>77</v>
      </c>
      <c r="AY134" s="126" t="s">
        <v>190</v>
      </c>
      <c r="BK134" s="134">
        <f>BK135+BK189+BK233+BK242+BK250+BK276+BK281</f>
        <v>0</v>
      </c>
    </row>
    <row r="135" spans="2:65" s="11" customFormat="1" ht="22.8" customHeight="1">
      <c r="B135" s="125"/>
      <c r="D135" s="126" t="s">
        <v>76</v>
      </c>
      <c r="E135" s="135" t="s">
        <v>84</v>
      </c>
      <c r="F135" s="135" t="s">
        <v>249</v>
      </c>
      <c r="I135" s="128"/>
      <c r="J135" s="136">
        <f>BK135</f>
        <v>0</v>
      </c>
      <c r="L135" s="125"/>
      <c r="M135" s="130"/>
      <c r="P135" s="131">
        <f>SUM(P136:P188)</f>
        <v>0</v>
      </c>
      <c r="R135" s="131">
        <f>SUM(R136:R188)</f>
        <v>86.921999999999997</v>
      </c>
      <c r="T135" s="132">
        <f>SUM(T136:T188)</f>
        <v>0</v>
      </c>
      <c r="AR135" s="126" t="s">
        <v>84</v>
      </c>
      <c r="AT135" s="133" t="s">
        <v>76</v>
      </c>
      <c r="AU135" s="133" t="s">
        <v>84</v>
      </c>
      <c r="AY135" s="126" t="s">
        <v>190</v>
      </c>
      <c r="BK135" s="134">
        <f>SUM(BK136:BK188)</f>
        <v>0</v>
      </c>
    </row>
    <row r="136" spans="2:65" s="1" customFormat="1" ht="24.15" customHeight="1">
      <c r="B136" s="32"/>
      <c r="C136" s="137" t="s">
        <v>84</v>
      </c>
      <c r="D136" s="137" t="s">
        <v>193</v>
      </c>
      <c r="E136" s="138" t="s">
        <v>250</v>
      </c>
      <c r="F136" s="139" t="s">
        <v>251</v>
      </c>
      <c r="G136" s="140" t="s">
        <v>252</v>
      </c>
      <c r="H136" s="141">
        <v>412.5</v>
      </c>
      <c r="I136" s="142"/>
      <c r="J136" s="143">
        <f>ROUND(I136*H136,2)</f>
        <v>0</v>
      </c>
      <c r="K136" s="144"/>
      <c r="L136" s="32"/>
      <c r="M136" s="145" t="s">
        <v>1</v>
      </c>
      <c r="N136" s="146" t="s">
        <v>42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149</v>
      </c>
      <c r="AT136" s="149" t="s">
        <v>193</v>
      </c>
      <c r="AU136" s="149" t="s">
        <v>86</v>
      </c>
      <c r="AY136" s="17" t="s">
        <v>190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84</v>
      </c>
      <c r="BK136" s="150">
        <f>ROUND(I136*H136,2)</f>
        <v>0</v>
      </c>
      <c r="BL136" s="17" t="s">
        <v>149</v>
      </c>
      <c r="BM136" s="149" t="s">
        <v>253</v>
      </c>
    </row>
    <row r="137" spans="2:65" s="12" customFormat="1">
      <c r="B137" s="156"/>
      <c r="D137" s="157" t="s">
        <v>254</v>
      </c>
      <c r="E137" s="158" t="s">
        <v>1</v>
      </c>
      <c r="F137" s="159" t="s">
        <v>255</v>
      </c>
      <c r="H137" s="160">
        <v>412.5</v>
      </c>
      <c r="I137" s="161"/>
      <c r="L137" s="156"/>
      <c r="M137" s="162"/>
      <c r="T137" s="163"/>
      <c r="AT137" s="158" t="s">
        <v>254</v>
      </c>
      <c r="AU137" s="158" t="s">
        <v>86</v>
      </c>
      <c r="AV137" s="12" t="s">
        <v>86</v>
      </c>
      <c r="AW137" s="12" t="s">
        <v>33</v>
      </c>
      <c r="AX137" s="12" t="s">
        <v>84</v>
      </c>
      <c r="AY137" s="158" t="s">
        <v>190</v>
      </c>
    </row>
    <row r="138" spans="2:65" s="1" customFormat="1" ht="33" customHeight="1">
      <c r="B138" s="32"/>
      <c r="C138" s="137" t="s">
        <v>86</v>
      </c>
      <c r="D138" s="137" t="s">
        <v>193</v>
      </c>
      <c r="E138" s="138" t="s">
        <v>256</v>
      </c>
      <c r="F138" s="139" t="s">
        <v>257</v>
      </c>
      <c r="G138" s="140" t="s">
        <v>258</v>
      </c>
      <c r="H138" s="141">
        <v>26.25</v>
      </c>
      <c r="I138" s="142"/>
      <c r="J138" s="143">
        <f>ROUND(I138*H138,2)</f>
        <v>0</v>
      </c>
      <c r="K138" s="144"/>
      <c r="L138" s="32"/>
      <c r="M138" s="145" t="s">
        <v>1</v>
      </c>
      <c r="N138" s="146" t="s">
        <v>42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149</v>
      </c>
      <c r="AT138" s="149" t="s">
        <v>193</v>
      </c>
      <c r="AU138" s="149" t="s">
        <v>86</v>
      </c>
      <c r="AY138" s="17" t="s">
        <v>190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84</v>
      </c>
      <c r="BK138" s="150">
        <f>ROUND(I138*H138,2)</f>
        <v>0</v>
      </c>
      <c r="BL138" s="17" t="s">
        <v>149</v>
      </c>
      <c r="BM138" s="149" t="s">
        <v>259</v>
      </c>
    </row>
    <row r="139" spans="2:65" s="12" customFormat="1">
      <c r="B139" s="156"/>
      <c r="D139" s="157" t="s">
        <v>254</v>
      </c>
      <c r="E139" s="158" t="s">
        <v>1</v>
      </c>
      <c r="F139" s="159" t="s">
        <v>260</v>
      </c>
      <c r="H139" s="160">
        <v>26.25</v>
      </c>
      <c r="I139" s="161"/>
      <c r="L139" s="156"/>
      <c r="M139" s="162"/>
      <c r="T139" s="163"/>
      <c r="AT139" s="158" t="s">
        <v>254</v>
      </c>
      <c r="AU139" s="158" t="s">
        <v>86</v>
      </c>
      <c r="AV139" s="12" t="s">
        <v>86</v>
      </c>
      <c r="AW139" s="12" t="s">
        <v>33</v>
      </c>
      <c r="AX139" s="12" t="s">
        <v>84</v>
      </c>
      <c r="AY139" s="158" t="s">
        <v>190</v>
      </c>
    </row>
    <row r="140" spans="2:65" s="1" customFormat="1" ht="33" customHeight="1">
      <c r="B140" s="32"/>
      <c r="C140" s="137" t="s">
        <v>104</v>
      </c>
      <c r="D140" s="137" t="s">
        <v>193</v>
      </c>
      <c r="E140" s="138" t="s">
        <v>261</v>
      </c>
      <c r="F140" s="139" t="s">
        <v>262</v>
      </c>
      <c r="G140" s="140" t="s">
        <v>258</v>
      </c>
      <c r="H140" s="141">
        <v>101.559</v>
      </c>
      <c r="I140" s="142"/>
      <c r="J140" s="143">
        <f>ROUND(I140*H140,2)</f>
        <v>0</v>
      </c>
      <c r="K140" s="144"/>
      <c r="L140" s="32"/>
      <c r="M140" s="145" t="s">
        <v>1</v>
      </c>
      <c r="N140" s="146" t="s">
        <v>42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149</v>
      </c>
      <c r="AT140" s="149" t="s">
        <v>193</v>
      </c>
      <c r="AU140" s="149" t="s">
        <v>86</v>
      </c>
      <c r="AY140" s="17" t="s">
        <v>190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84</v>
      </c>
      <c r="BK140" s="150">
        <f>ROUND(I140*H140,2)</f>
        <v>0</v>
      </c>
      <c r="BL140" s="17" t="s">
        <v>149</v>
      </c>
      <c r="BM140" s="149" t="s">
        <v>263</v>
      </c>
    </row>
    <row r="141" spans="2:65" s="13" customFormat="1">
      <c r="B141" s="164"/>
      <c r="D141" s="157" t="s">
        <v>254</v>
      </c>
      <c r="E141" s="165" t="s">
        <v>1</v>
      </c>
      <c r="F141" s="166" t="s">
        <v>264</v>
      </c>
      <c r="H141" s="165" t="s">
        <v>1</v>
      </c>
      <c r="I141" s="167"/>
      <c r="L141" s="164"/>
      <c r="M141" s="168"/>
      <c r="T141" s="169"/>
      <c r="AT141" s="165" t="s">
        <v>254</v>
      </c>
      <c r="AU141" s="165" t="s">
        <v>86</v>
      </c>
      <c r="AV141" s="13" t="s">
        <v>84</v>
      </c>
      <c r="AW141" s="13" t="s">
        <v>33</v>
      </c>
      <c r="AX141" s="13" t="s">
        <v>77</v>
      </c>
      <c r="AY141" s="165" t="s">
        <v>190</v>
      </c>
    </row>
    <row r="142" spans="2:65" s="12" customFormat="1">
      <c r="B142" s="156"/>
      <c r="D142" s="157" t="s">
        <v>254</v>
      </c>
      <c r="E142" s="158" t="s">
        <v>1</v>
      </c>
      <c r="F142" s="159" t="s">
        <v>265</v>
      </c>
      <c r="H142" s="160">
        <v>7.8090000000000002</v>
      </c>
      <c r="I142" s="161"/>
      <c r="L142" s="156"/>
      <c r="M142" s="162"/>
      <c r="T142" s="163"/>
      <c r="AT142" s="158" t="s">
        <v>254</v>
      </c>
      <c r="AU142" s="158" t="s">
        <v>86</v>
      </c>
      <c r="AV142" s="12" t="s">
        <v>86</v>
      </c>
      <c r="AW142" s="12" t="s">
        <v>33</v>
      </c>
      <c r="AX142" s="12" t="s">
        <v>77</v>
      </c>
      <c r="AY142" s="158" t="s">
        <v>190</v>
      </c>
    </row>
    <row r="143" spans="2:65" s="12" customFormat="1">
      <c r="B143" s="156"/>
      <c r="D143" s="157" t="s">
        <v>254</v>
      </c>
      <c r="E143" s="158" t="s">
        <v>1</v>
      </c>
      <c r="F143" s="159" t="s">
        <v>266</v>
      </c>
      <c r="H143" s="160">
        <v>3.9860000000000002</v>
      </c>
      <c r="I143" s="161"/>
      <c r="L143" s="156"/>
      <c r="M143" s="162"/>
      <c r="T143" s="163"/>
      <c r="AT143" s="158" t="s">
        <v>254</v>
      </c>
      <c r="AU143" s="158" t="s">
        <v>86</v>
      </c>
      <c r="AV143" s="12" t="s">
        <v>86</v>
      </c>
      <c r="AW143" s="12" t="s">
        <v>33</v>
      </c>
      <c r="AX143" s="12" t="s">
        <v>77</v>
      </c>
      <c r="AY143" s="158" t="s">
        <v>190</v>
      </c>
    </row>
    <row r="144" spans="2:65" s="12" customFormat="1">
      <c r="B144" s="156"/>
      <c r="D144" s="157" t="s">
        <v>254</v>
      </c>
      <c r="E144" s="158" t="s">
        <v>1</v>
      </c>
      <c r="F144" s="159" t="s">
        <v>267</v>
      </c>
      <c r="H144" s="160">
        <v>5.1950000000000003</v>
      </c>
      <c r="I144" s="161"/>
      <c r="L144" s="156"/>
      <c r="M144" s="162"/>
      <c r="T144" s="163"/>
      <c r="AT144" s="158" t="s">
        <v>254</v>
      </c>
      <c r="AU144" s="158" t="s">
        <v>86</v>
      </c>
      <c r="AV144" s="12" t="s">
        <v>86</v>
      </c>
      <c r="AW144" s="12" t="s">
        <v>33</v>
      </c>
      <c r="AX144" s="12" t="s">
        <v>77</v>
      </c>
      <c r="AY144" s="158" t="s">
        <v>190</v>
      </c>
    </row>
    <row r="145" spans="2:65" s="12" customFormat="1">
      <c r="B145" s="156"/>
      <c r="D145" s="157" t="s">
        <v>254</v>
      </c>
      <c r="E145" s="158" t="s">
        <v>1</v>
      </c>
      <c r="F145" s="159" t="s">
        <v>268</v>
      </c>
      <c r="H145" s="160">
        <v>6.75</v>
      </c>
      <c r="I145" s="161"/>
      <c r="L145" s="156"/>
      <c r="M145" s="162"/>
      <c r="T145" s="163"/>
      <c r="AT145" s="158" t="s">
        <v>254</v>
      </c>
      <c r="AU145" s="158" t="s">
        <v>86</v>
      </c>
      <c r="AV145" s="12" t="s">
        <v>86</v>
      </c>
      <c r="AW145" s="12" t="s">
        <v>33</v>
      </c>
      <c r="AX145" s="12" t="s">
        <v>77</v>
      </c>
      <c r="AY145" s="158" t="s">
        <v>190</v>
      </c>
    </row>
    <row r="146" spans="2:65" s="12" customFormat="1">
      <c r="B146" s="156"/>
      <c r="D146" s="157" t="s">
        <v>254</v>
      </c>
      <c r="E146" s="158" t="s">
        <v>1</v>
      </c>
      <c r="F146" s="159" t="s">
        <v>269</v>
      </c>
      <c r="H146" s="160">
        <v>26.89</v>
      </c>
      <c r="I146" s="161"/>
      <c r="L146" s="156"/>
      <c r="M146" s="162"/>
      <c r="T146" s="163"/>
      <c r="AT146" s="158" t="s">
        <v>254</v>
      </c>
      <c r="AU146" s="158" t="s">
        <v>86</v>
      </c>
      <c r="AV146" s="12" t="s">
        <v>86</v>
      </c>
      <c r="AW146" s="12" t="s">
        <v>33</v>
      </c>
      <c r="AX146" s="12" t="s">
        <v>77</v>
      </c>
      <c r="AY146" s="158" t="s">
        <v>190</v>
      </c>
    </row>
    <row r="147" spans="2:65" s="12" customFormat="1">
      <c r="B147" s="156"/>
      <c r="D147" s="157" t="s">
        <v>254</v>
      </c>
      <c r="E147" s="158" t="s">
        <v>1</v>
      </c>
      <c r="F147" s="159" t="s">
        <v>270</v>
      </c>
      <c r="H147" s="160">
        <v>2.7370000000000001</v>
      </c>
      <c r="I147" s="161"/>
      <c r="L147" s="156"/>
      <c r="M147" s="162"/>
      <c r="T147" s="163"/>
      <c r="AT147" s="158" t="s">
        <v>254</v>
      </c>
      <c r="AU147" s="158" t="s">
        <v>86</v>
      </c>
      <c r="AV147" s="12" t="s">
        <v>86</v>
      </c>
      <c r="AW147" s="12" t="s">
        <v>33</v>
      </c>
      <c r="AX147" s="12" t="s">
        <v>77</v>
      </c>
      <c r="AY147" s="158" t="s">
        <v>190</v>
      </c>
    </row>
    <row r="148" spans="2:65" s="14" customFormat="1">
      <c r="B148" s="170"/>
      <c r="D148" s="157" t="s">
        <v>254</v>
      </c>
      <c r="E148" s="171" t="s">
        <v>1</v>
      </c>
      <c r="F148" s="172" t="s">
        <v>271</v>
      </c>
      <c r="H148" s="173">
        <v>53.366999999999997</v>
      </c>
      <c r="I148" s="174"/>
      <c r="L148" s="170"/>
      <c r="M148" s="175"/>
      <c r="T148" s="176"/>
      <c r="AT148" s="171" t="s">
        <v>254</v>
      </c>
      <c r="AU148" s="171" t="s">
        <v>86</v>
      </c>
      <c r="AV148" s="14" t="s">
        <v>104</v>
      </c>
      <c r="AW148" s="14" t="s">
        <v>33</v>
      </c>
      <c r="AX148" s="14" t="s">
        <v>77</v>
      </c>
      <c r="AY148" s="171" t="s">
        <v>190</v>
      </c>
    </row>
    <row r="149" spans="2:65" s="13" customFormat="1">
      <c r="B149" s="164"/>
      <c r="D149" s="157" t="s">
        <v>254</v>
      </c>
      <c r="E149" s="165" t="s">
        <v>1</v>
      </c>
      <c r="F149" s="166" t="s">
        <v>272</v>
      </c>
      <c r="H149" s="165" t="s">
        <v>1</v>
      </c>
      <c r="I149" s="167"/>
      <c r="L149" s="164"/>
      <c r="M149" s="168"/>
      <c r="T149" s="169"/>
      <c r="AT149" s="165" t="s">
        <v>254</v>
      </c>
      <c r="AU149" s="165" t="s">
        <v>86</v>
      </c>
      <c r="AV149" s="13" t="s">
        <v>84</v>
      </c>
      <c r="AW149" s="13" t="s">
        <v>33</v>
      </c>
      <c r="AX149" s="13" t="s">
        <v>77</v>
      </c>
      <c r="AY149" s="165" t="s">
        <v>190</v>
      </c>
    </row>
    <row r="150" spans="2:65" s="12" customFormat="1">
      <c r="B150" s="156"/>
      <c r="D150" s="157" t="s">
        <v>254</v>
      </c>
      <c r="E150" s="158" t="s">
        <v>1</v>
      </c>
      <c r="F150" s="159" t="s">
        <v>273</v>
      </c>
      <c r="H150" s="160">
        <v>48.192</v>
      </c>
      <c r="I150" s="161"/>
      <c r="L150" s="156"/>
      <c r="M150" s="162"/>
      <c r="T150" s="163"/>
      <c r="AT150" s="158" t="s">
        <v>254</v>
      </c>
      <c r="AU150" s="158" t="s">
        <v>86</v>
      </c>
      <c r="AV150" s="12" t="s">
        <v>86</v>
      </c>
      <c r="AW150" s="12" t="s">
        <v>33</v>
      </c>
      <c r="AX150" s="12" t="s">
        <v>77</v>
      </c>
      <c r="AY150" s="158" t="s">
        <v>190</v>
      </c>
    </row>
    <row r="151" spans="2:65" s="14" customFormat="1">
      <c r="B151" s="170"/>
      <c r="D151" s="157" t="s">
        <v>254</v>
      </c>
      <c r="E151" s="171" t="s">
        <v>1</v>
      </c>
      <c r="F151" s="172" t="s">
        <v>271</v>
      </c>
      <c r="H151" s="173">
        <v>48.192</v>
      </c>
      <c r="I151" s="174"/>
      <c r="L151" s="170"/>
      <c r="M151" s="175"/>
      <c r="T151" s="176"/>
      <c r="AT151" s="171" t="s">
        <v>254</v>
      </c>
      <c r="AU151" s="171" t="s">
        <v>86</v>
      </c>
      <c r="AV151" s="14" t="s">
        <v>104</v>
      </c>
      <c r="AW151" s="14" t="s">
        <v>33</v>
      </c>
      <c r="AX151" s="14" t="s">
        <v>77</v>
      </c>
      <c r="AY151" s="171" t="s">
        <v>190</v>
      </c>
    </row>
    <row r="152" spans="2:65" s="15" customFormat="1">
      <c r="B152" s="177"/>
      <c r="D152" s="157" t="s">
        <v>254</v>
      </c>
      <c r="E152" s="178" t="s">
        <v>1</v>
      </c>
      <c r="F152" s="179" t="s">
        <v>274</v>
      </c>
      <c r="H152" s="180">
        <v>101.559</v>
      </c>
      <c r="I152" s="181"/>
      <c r="L152" s="177"/>
      <c r="M152" s="182"/>
      <c r="T152" s="183"/>
      <c r="AT152" s="178" t="s">
        <v>254</v>
      </c>
      <c r="AU152" s="178" t="s">
        <v>86</v>
      </c>
      <c r="AV152" s="15" t="s">
        <v>149</v>
      </c>
      <c r="AW152" s="15" t="s">
        <v>33</v>
      </c>
      <c r="AX152" s="15" t="s">
        <v>84</v>
      </c>
      <c r="AY152" s="178" t="s">
        <v>190</v>
      </c>
    </row>
    <row r="153" spans="2:65" s="1" customFormat="1" ht="24.15" customHeight="1">
      <c r="B153" s="32"/>
      <c r="C153" s="137" t="s">
        <v>149</v>
      </c>
      <c r="D153" s="137" t="s">
        <v>193</v>
      </c>
      <c r="E153" s="138" t="s">
        <v>275</v>
      </c>
      <c r="F153" s="139" t="s">
        <v>276</v>
      </c>
      <c r="G153" s="140" t="s">
        <v>258</v>
      </c>
      <c r="H153" s="141">
        <v>0.92800000000000005</v>
      </c>
      <c r="I153" s="142"/>
      <c r="J153" s="143">
        <f>ROUND(I153*H153,2)</f>
        <v>0</v>
      </c>
      <c r="K153" s="144"/>
      <c r="L153" s="32"/>
      <c r="M153" s="145" t="s">
        <v>1</v>
      </c>
      <c r="N153" s="146" t="s">
        <v>42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149</v>
      </c>
      <c r="AT153" s="149" t="s">
        <v>193</v>
      </c>
      <c r="AU153" s="149" t="s">
        <v>86</v>
      </c>
      <c r="AY153" s="17" t="s">
        <v>190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84</v>
      </c>
      <c r="BK153" s="150">
        <f>ROUND(I153*H153,2)</f>
        <v>0</v>
      </c>
      <c r="BL153" s="17" t="s">
        <v>149</v>
      </c>
      <c r="BM153" s="149" t="s">
        <v>277</v>
      </c>
    </row>
    <row r="154" spans="2:65" s="12" customFormat="1">
      <c r="B154" s="156"/>
      <c r="D154" s="157" t="s">
        <v>254</v>
      </c>
      <c r="E154" s="158" t="s">
        <v>1</v>
      </c>
      <c r="F154" s="159" t="s">
        <v>278</v>
      </c>
      <c r="H154" s="160">
        <v>0.55000000000000004</v>
      </c>
      <c r="I154" s="161"/>
      <c r="L154" s="156"/>
      <c r="M154" s="162"/>
      <c r="T154" s="163"/>
      <c r="AT154" s="158" t="s">
        <v>254</v>
      </c>
      <c r="AU154" s="158" t="s">
        <v>86</v>
      </c>
      <c r="AV154" s="12" t="s">
        <v>86</v>
      </c>
      <c r="AW154" s="12" t="s">
        <v>33</v>
      </c>
      <c r="AX154" s="12" t="s">
        <v>77</v>
      </c>
      <c r="AY154" s="158" t="s">
        <v>190</v>
      </c>
    </row>
    <row r="155" spans="2:65" s="12" customFormat="1">
      <c r="B155" s="156"/>
      <c r="D155" s="157" t="s">
        <v>254</v>
      </c>
      <c r="E155" s="158" t="s">
        <v>1</v>
      </c>
      <c r="F155" s="159" t="s">
        <v>279</v>
      </c>
      <c r="H155" s="160">
        <v>0.378</v>
      </c>
      <c r="I155" s="161"/>
      <c r="L155" s="156"/>
      <c r="M155" s="162"/>
      <c r="T155" s="163"/>
      <c r="AT155" s="158" t="s">
        <v>254</v>
      </c>
      <c r="AU155" s="158" t="s">
        <v>86</v>
      </c>
      <c r="AV155" s="12" t="s">
        <v>86</v>
      </c>
      <c r="AW155" s="12" t="s">
        <v>33</v>
      </c>
      <c r="AX155" s="12" t="s">
        <v>77</v>
      </c>
      <c r="AY155" s="158" t="s">
        <v>190</v>
      </c>
    </row>
    <row r="156" spans="2:65" s="15" customFormat="1">
      <c r="B156" s="177"/>
      <c r="D156" s="157" t="s">
        <v>254</v>
      </c>
      <c r="E156" s="178" t="s">
        <v>1</v>
      </c>
      <c r="F156" s="179" t="s">
        <v>274</v>
      </c>
      <c r="H156" s="180">
        <v>0.92800000000000005</v>
      </c>
      <c r="I156" s="181"/>
      <c r="L156" s="177"/>
      <c r="M156" s="182"/>
      <c r="T156" s="183"/>
      <c r="AT156" s="178" t="s">
        <v>254</v>
      </c>
      <c r="AU156" s="178" t="s">
        <v>86</v>
      </c>
      <c r="AV156" s="15" t="s">
        <v>149</v>
      </c>
      <c r="AW156" s="15" t="s">
        <v>33</v>
      </c>
      <c r="AX156" s="15" t="s">
        <v>84</v>
      </c>
      <c r="AY156" s="178" t="s">
        <v>190</v>
      </c>
    </row>
    <row r="157" spans="2:65" s="1" customFormat="1" ht="33" customHeight="1">
      <c r="B157" s="32"/>
      <c r="C157" s="137" t="s">
        <v>161</v>
      </c>
      <c r="D157" s="137" t="s">
        <v>193</v>
      </c>
      <c r="E157" s="138" t="s">
        <v>280</v>
      </c>
      <c r="F157" s="139" t="s">
        <v>281</v>
      </c>
      <c r="G157" s="140" t="s">
        <v>258</v>
      </c>
      <c r="H157" s="141">
        <v>101.629</v>
      </c>
      <c r="I157" s="142"/>
      <c r="J157" s="143">
        <f>ROUND(I157*H157,2)</f>
        <v>0</v>
      </c>
      <c r="K157" s="144"/>
      <c r="L157" s="32"/>
      <c r="M157" s="145" t="s">
        <v>1</v>
      </c>
      <c r="N157" s="146" t="s">
        <v>42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149</v>
      </c>
      <c r="AT157" s="149" t="s">
        <v>193</v>
      </c>
      <c r="AU157" s="149" t="s">
        <v>86</v>
      </c>
      <c r="AY157" s="17" t="s">
        <v>190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84</v>
      </c>
      <c r="BK157" s="150">
        <f>ROUND(I157*H157,2)</f>
        <v>0</v>
      </c>
      <c r="BL157" s="17" t="s">
        <v>149</v>
      </c>
      <c r="BM157" s="149" t="s">
        <v>282</v>
      </c>
    </row>
    <row r="158" spans="2:65" s="13" customFormat="1">
      <c r="B158" s="164"/>
      <c r="D158" s="157" t="s">
        <v>254</v>
      </c>
      <c r="E158" s="165" t="s">
        <v>1</v>
      </c>
      <c r="F158" s="166" t="s">
        <v>283</v>
      </c>
      <c r="H158" s="165" t="s">
        <v>1</v>
      </c>
      <c r="I158" s="167"/>
      <c r="L158" s="164"/>
      <c r="M158" s="168"/>
      <c r="T158" s="169"/>
      <c r="AT158" s="165" t="s">
        <v>254</v>
      </c>
      <c r="AU158" s="165" t="s">
        <v>86</v>
      </c>
      <c r="AV158" s="13" t="s">
        <v>84</v>
      </c>
      <c r="AW158" s="13" t="s">
        <v>33</v>
      </c>
      <c r="AX158" s="13" t="s">
        <v>77</v>
      </c>
      <c r="AY158" s="165" t="s">
        <v>190</v>
      </c>
    </row>
    <row r="159" spans="2:65" s="12" customFormat="1">
      <c r="B159" s="156"/>
      <c r="D159" s="157" t="s">
        <v>254</v>
      </c>
      <c r="E159" s="158" t="s">
        <v>1</v>
      </c>
      <c r="F159" s="159" t="s">
        <v>284</v>
      </c>
      <c r="H159" s="160">
        <v>74.450999999999993</v>
      </c>
      <c r="I159" s="161"/>
      <c r="L159" s="156"/>
      <c r="M159" s="162"/>
      <c r="T159" s="163"/>
      <c r="AT159" s="158" t="s">
        <v>254</v>
      </c>
      <c r="AU159" s="158" t="s">
        <v>86</v>
      </c>
      <c r="AV159" s="12" t="s">
        <v>86</v>
      </c>
      <c r="AW159" s="12" t="s">
        <v>33</v>
      </c>
      <c r="AX159" s="12" t="s">
        <v>77</v>
      </c>
      <c r="AY159" s="158" t="s">
        <v>190</v>
      </c>
    </row>
    <row r="160" spans="2:65" s="12" customFormat="1">
      <c r="B160" s="156"/>
      <c r="D160" s="157" t="s">
        <v>254</v>
      </c>
      <c r="E160" s="158" t="s">
        <v>1</v>
      </c>
      <c r="F160" s="159" t="s">
        <v>285</v>
      </c>
      <c r="H160" s="160">
        <v>26.25</v>
      </c>
      <c r="I160" s="161"/>
      <c r="L160" s="156"/>
      <c r="M160" s="162"/>
      <c r="T160" s="163"/>
      <c r="AT160" s="158" t="s">
        <v>254</v>
      </c>
      <c r="AU160" s="158" t="s">
        <v>86</v>
      </c>
      <c r="AV160" s="12" t="s">
        <v>86</v>
      </c>
      <c r="AW160" s="12" t="s">
        <v>33</v>
      </c>
      <c r="AX160" s="12" t="s">
        <v>77</v>
      </c>
      <c r="AY160" s="158" t="s">
        <v>190</v>
      </c>
    </row>
    <row r="161" spans="2:65" s="12" customFormat="1">
      <c r="B161" s="156"/>
      <c r="D161" s="157" t="s">
        <v>254</v>
      </c>
      <c r="E161" s="158" t="s">
        <v>1</v>
      </c>
      <c r="F161" s="159" t="s">
        <v>286</v>
      </c>
      <c r="H161" s="160">
        <v>0.92800000000000005</v>
      </c>
      <c r="I161" s="161"/>
      <c r="L161" s="156"/>
      <c r="M161" s="162"/>
      <c r="T161" s="163"/>
      <c r="AT161" s="158" t="s">
        <v>254</v>
      </c>
      <c r="AU161" s="158" t="s">
        <v>86</v>
      </c>
      <c r="AV161" s="12" t="s">
        <v>86</v>
      </c>
      <c r="AW161" s="12" t="s">
        <v>33</v>
      </c>
      <c r="AX161" s="12" t="s">
        <v>77</v>
      </c>
      <c r="AY161" s="158" t="s">
        <v>190</v>
      </c>
    </row>
    <row r="162" spans="2:65" s="15" customFormat="1">
      <c r="B162" s="177"/>
      <c r="D162" s="157" t="s">
        <v>254</v>
      </c>
      <c r="E162" s="178" t="s">
        <v>1</v>
      </c>
      <c r="F162" s="179" t="s">
        <v>274</v>
      </c>
      <c r="H162" s="180">
        <v>101.629</v>
      </c>
      <c r="I162" s="181"/>
      <c r="L162" s="177"/>
      <c r="M162" s="182"/>
      <c r="T162" s="183"/>
      <c r="AT162" s="178" t="s">
        <v>254</v>
      </c>
      <c r="AU162" s="178" t="s">
        <v>86</v>
      </c>
      <c r="AV162" s="15" t="s">
        <v>149</v>
      </c>
      <c r="AW162" s="15" t="s">
        <v>33</v>
      </c>
      <c r="AX162" s="15" t="s">
        <v>84</v>
      </c>
      <c r="AY162" s="178" t="s">
        <v>190</v>
      </c>
    </row>
    <row r="163" spans="2:65" s="1" customFormat="1" ht="37.799999999999997" customHeight="1">
      <c r="B163" s="32"/>
      <c r="C163" s="137" t="s">
        <v>199</v>
      </c>
      <c r="D163" s="137" t="s">
        <v>193</v>
      </c>
      <c r="E163" s="138" t="s">
        <v>287</v>
      </c>
      <c r="F163" s="139" t="s">
        <v>288</v>
      </c>
      <c r="G163" s="140" t="s">
        <v>258</v>
      </c>
      <c r="H163" s="141">
        <v>304.887</v>
      </c>
      <c r="I163" s="142"/>
      <c r="J163" s="143">
        <f>ROUND(I163*H163,2)</f>
        <v>0</v>
      </c>
      <c r="K163" s="144"/>
      <c r="L163" s="32"/>
      <c r="M163" s="145" t="s">
        <v>1</v>
      </c>
      <c r="N163" s="146" t="s">
        <v>42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149</v>
      </c>
      <c r="AT163" s="149" t="s">
        <v>193</v>
      </c>
      <c r="AU163" s="149" t="s">
        <v>86</v>
      </c>
      <c r="AY163" s="17" t="s">
        <v>190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84</v>
      </c>
      <c r="BK163" s="150">
        <f>ROUND(I163*H163,2)</f>
        <v>0</v>
      </c>
      <c r="BL163" s="17" t="s">
        <v>149</v>
      </c>
      <c r="BM163" s="149" t="s">
        <v>289</v>
      </c>
    </row>
    <row r="164" spans="2:65" s="12" customFormat="1">
      <c r="B164" s="156"/>
      <c r="D164" s="157" t="s">
        <v>254</v>
      </c>
      <c r="E164" s="158" t="s">
        <v>1</v>
      </c>
      <c r="F164" s="159" t="s">
        <v>290</v>
      </c>
      <c r="H164" s="160">
        <v>304.887</v>
      </c>
      <c r="I164" s="161"/>
      <c r="L164" s="156"/>
      <c r="M164" s="162"/>
      <c r="T164" s="163"/>
      <c r="AT164" s="158" t="s">
        <v>254</v>
      </c>
      <c r="AU164" s="158" t="s">
        <v>86</v>
      </c>
      <c r="AV164" s="12" t="s">
        <v>86</v>
      </c>
      <c r="AW164" s="12" t="s">
        <v>33</v>
      </c>
      <c r="AX164" s="12" t="s">
        <v>84</v>
      </c>
      <c r="AY164" s="158" t="s">
        <v>190</v>
      </c>
    </row>
    <row r="165" spans="2:65" s="1" customFormat="1" ht="24.15" customHeight="1">
      <c r="B165" s="32"/>
      <c r="C165" s="137" t="s">
        <v>204</v>
      </c>
      <c r="D165" s="137" t="s">
        <v>193</v>
      </c>
      <c r="E165" s="138" t="s">
        <v>291</v>
      </c>
      <c r="F165" s="139" t="s">
        <v>292</v>
      </c>
      <c r="G165" s="140" t="s">
        <v>258</v>
      </c>
      <c r="H165" s="141">
        <v>101.629</v>
      </c>
      <c r="I165" s="142"/>
      <c r="J165" s="143">
        <f>ROUND(I165*H165,2)</f>
        <v>0</v>
      </c>
      <c r="K165" s="144"/>
      <c r="L165" s="32"/>
      <c r="M165" s="145" t="s">
        <v>1</v>
      </c>
      <c r="N165" s="146" t="s">
        <v>42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149</v>
      </c>
      <c r="AT165" s="149" t="s">
        <v>193</v>
      </c>
      <c r="AU165" s="149" t="s">
        <v>86</v>
      </c>
      <c r="AY165" s="17" t="s">
        <v>190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84</v>
      </c>
      <c r="BK165" s="150">
        <f>ROUND(I165*H165,2)</f>
        <v>0</v>
      </c>
      <c r="BL165" s="17" t="s">
        <v>149</v>
      </c>
      <c r="BM165" s="149" t="s">
        <v>293</v>
      </c>
    </row>
    <row r="166" spans="2:65" s="13" customFormat="1">
      <c r="B166" s="164"/>
      <c r="D166" s="157" t="s">
        <v>254</v>
      </c>
      <c r="E166" s="165" t="s">
        <v>1</v>
      </c>
      <c r="F166" s="166" t="s">
        <v>283</v>
      </c>
      <c r="H166" s="165" t="s">
        <v>1</v>
      </c>
      <c r="I166" s="167"/>
      <c r="L166" s="164"/>
      <c r="M166" s="168"/>
      <c r="T166" s="169"/>
      <c r="AT166" s="165" t="s">
        <v>254</v>
      </c>
      <c r="AU166" s="165" t="s">
        <v>86</v>
      </c>
      <c r="AV166" s="13" t="s">
        <v>84</v>
      </c>
      <c r="AW166" s="13" t="s">
        <v>33</v>
      </c>
      <c r="AX166" s="13" t="s">
        <v>77</v>
      </c>
      <c r="AY166" s="165" t="s">
        <v>190</v>
      </c>
    </row>
    <row r="167" spans="2:65" s="12" customFormat="1">
      <c r="B167" s="156"/>
      <c r="D167" s="157" t="s">
        <v>254</v>
      </c>
      <c r="E167" s="158" t="s">
        <v>1</v>
      </c>
      <c r="F167" s="159" t="s">
        <v>284</v>
      </c>
      <c r="H167" s="160">
        <v>74.450999999999993</v>
      </c>
      <c r="I167" s="161"/>
      <c r="L167" s="156"/>
      <c r="M167" s="162"/>
      <c r="T167" s="163"/>
      <c r="AT167" s="158" t="s">
        <v>254</v>
      </c>
      <c r="AU167" s="158" t="s">
        <v>86</v>
      </c>
      <c r="AV167" s="12" t="s">
        <v>86</v>
      </c>
      <c r="AW167" s="12" t="s">
        <v>33</v>
      </c>
      <c r="AX167" s="12" t="s">
        <v>77</v>
      </c>
      <c r="AY167" s="158" t="s">
        <v>190</v>
      </c>
    </row>
    <row r="168" spans="2:65" s="12" customFormat="1">
      <c r="B168" s="156"/>
      <c r="D168" s="157" t="s">
        <v>254</v>
      </c>
      <c r="E168" s="158" t="s">
        <v>1</v>
      </c>
      <c r="F168" s="159" t="s">
        <v>285</v>
      </c>
      <c r="H168" s="160">
        <v>26.25</v>
      </c>
      <c r="I168" s="161"/>
      <c r="L168" s="156"/>
      <c r="M168" s="162"/>
      <c r="T168" s="163"/>
      <c r="AT168" s="158" t="s">
        <v>254</v>
      </c>
      <c r="AU168" s="158" t="s">
        <v>86</v>
      </c>
      <c r="AV168" s="12" t="s">
        <v>86</v>
      </c>
      <c r="AW168" s="12" t="s">
        <v>33</v>
      </c>
      <c r="AX168" s="12" t="s">
        <v>77</v>
      </c>
      <c r="AY168" s="158" t="s">
        <v>190</v>
      </c>
    </row>
    <row r="169" spans="2:65" s="12" customFormat="1">
      <c r="B169" s="156"/>
      <c r="D169" s="157" t="s">
        <v>254</v>
      </c>
      <c r="E169" s="158" t="s">
        <v>1</v>
      </c>
      <c r="F169" s="159" t="s">
        <v>286</v>
      </c>
      <c r="H169" s="160">
        <v>0.92800000000000005</v>
      </c>
      <c r="I169" s="161"/>
      <c r="L169" s="156"/>
      <c r="M169" s="162"/>
      <c r="T169" s="163"/>
      <c r="AT169" s="158" t="s">
        <v>254</v>
      </c>
      <c r="AU169" s="158" t="s">
        <v>86</v>
      </c>
      <c r="AV169" s="12" t="s">
        <v>86</v>
      </c>
      <c r="AW169" s="12" t="s">
        <v>33</v>
      </c>
      <c r="AX169" s="12" t="s">
        <v>77</v>
      </c>
      <c r="AY169" s="158" t="s">
        <v>190</v>
      </c>
    </row>
    <row r="170" spans="2:65" s="15" customFormat="1">
      <c r="B170" s="177"/>
      <c r="D170" s="157" t="s">
        <v>254</v>
      </c>
      <c r="E170" s="178" t="s">
        <v>1</v>
      </c>
      <c r="F170" s="179" t="s">
        <v>274</v>
      </c>
      <c r="H170" s="180">
        <v>101.629</v>
      </c>
      <c r="I170" s="181"/>
      <c r="L170" s="177"/>
      <c r="M170" s="182"/>
      <c r="T170" s="183"/>
      <c r="AT170" s="178" t="s">
        <v>254</v>
      </c>
      <c r="AU170" s="178" t="s">
        <v>86</v>
      </c>
      <c r="AV170" s="15" t="s">
        <v>149</v>
      </c>
      <c r="AW170" s="15" t="s">
        <v>33</v>
      </c>
      <c r="AX170" s="15" t="s">
        <v>84</v>
      </c>
      <c r="AY170" s="178" t="s">
        <v>190</v>
      </c>
    </row>
    <row r="171" spans="2:65" s="1" customFormat="1" ht="33" customHeight="1">
      <c r="B171" s="32"/>
      <c r="C171" s="137" t="s">
        <v>211</v>
      </c>
      <c r="D171" s="137" t="s">
        <v>193</v>
      </c>
      <c r="E171" s="138" t="s">
        <v>294</v>
      </c>
      <c r="F171" s="139" t="s">
        <v>295</v>
      </c>
      <c r="G171" s="140" t="s">
        <v>296</v>
      </c>
      <c r="H171" s="141">
        <v>182.93199999999999</v>
      </c>
      <c r="I171" s="142"/>
      <c r="J171" s="143">
        <f>ROUND(I171*H171,2)</f>
        <v>0</v>
      </c>
      <c r="K171" s="144"/>
      <c r="L171" s="32"/>
      <c r="M171" s="145" t="s">
        <v>1</v>
      </c>
      <c r="N171" s="146" t="s">
        <v>42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149</v>
      </c>
      <c r="AT171" s="149" t="s">
        <v>193</v>
      </c>
      <c r="AU171" s="149" t="s">
        <v>86</v>
      </c>
      <c r="AY171" s="17" t="s">
        <v>190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84</v>
      </c>
      <c r="BK171" s="150">
        <f>ROUND(I171*H171,2)</f>
        <v>0</v>
      </c>
      <c r="BL171" s="17" t="s">
        <v>149</v>
      </c>
      <c r="BM171" s="149" t="s">
        <v>297</v>
      </c>
    </row>
    <row r="172" spans="2:65" s="12" customFormat="1">
      <c r="B172" s="156"/>
      <c r="D172" s="157" t="s">
        <v>254</v>
      </c>
      <c r="E172" s="158" t="s">
        <v>1</v>
      </c>
      <c r="F172" s="159" t="s">
        <v>298</v>
      </c>
      <c r="H172" s="160">
        <v>182.93199999999999</v>
      </c>
      <c r="I172" s="161"/>
      <c r="L172" s="156"/>
      <c r="M172" s="162"/>
      <c r="T172" s="163"/>
      <c r="AT172" s="158" t="s">
        <v>254</v>
      </c>
      <c r="AU172" s="158" t="s">
        <v>86</v>
      </c>
      <c r="AV172" s="12" t="s">
        <v>86</v>
      </c>
      <c r="AW172" s="12" t="s">
        <v>33</v>
      </c>
      <c r="AX172" s="12" t="s">
        <v>84</v>
      </c>
      <c r="AY172" s="158" t="s">
        <v>190</v>
      </c>
    </row>
    <row r="173" spans="2:65" s="1" customFormat="1" ht="16.5" customHeight="1">
      <c r="B173" s="32"/>
      <c r="C173" s="184" t="s">
        <v>227</v>
      </c>
      <c r="D173" s="184" t="s">
        <v>299</v>
      </c>
      <c r="E173" s="185" t="s">
        <v>300</v>
      </c>
      <c r="F173" s="186" t="s">
        <v>301</v>
      </c>
      <c r="G173" s="187" t="s">
        <v>296</v>
      </c>
      <c r="H173" s="188">
        <v>62.826000000000001</v>
      </c>
      <c r="I173" s="189"/>
      <c r="J173" s="190">
        <f>ROUND(I173*H173,2)</f>
        <v>0</v>
      </c>
      <c r="K173" s="191"/>
      <c r="L173" s="192"/>
      <c r="M173" s="193" t="s">
        <v>1</v>
      </c>
      <c r="N173" s="194" t="s">
        <v>42</v>
      </c>
      <c r="P173" s="147">
        <f>O173*H173</f>
        <v>0</v>
      </c>
      <c r="Q173" s="147">
        <v>1</v>
      </c>
      <c r="R173" s="147">
        <f>Q173*H173</f>
        <v>62.826000000000001</v>
      </c>
      <c r="S173" s="147">
        <v>0</v>
      </c>
      <c r="T173" s="148">
        <f>S173*H173</f>
        <v>0</v>
      </c>
      <c r="AR173" s="149" t="s">
        <v>211</v>
      </c>
      <c r="AT173" s="149" t="s">
        <v>299</v>
      </c>
      <c r="AU173" s="149" t="s">
        <v>86</v>
      </c>
      <c r="AY173" s="17" t="s">
        <v>190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84</v>
      </c>
      <c r="BK173" s="150">
        <f>ROUND(I173*H173,2)</f>
        <v>0</v>
      </c>
      <c r="BL173" s="17" t="s">
        <v>149</v>
      </c>
      <c r="BM173" s="149" t="s">
        <v>302</v>
      </c>
    </row>
    <row r="174" spans="2:65" s="1" customFormat="1" ht="16.5" customHeight="1">
      <c r="B174" s="32"/>
      <c r="C174" s="184" t="s">
        <v>303</v>
      </c>
      <c r="D174" s="184" t="s">
        <v>299</v>
      </c>
      <c r="E174" s="185" t="s">
        <v>304</v>
      </c>
      <c r="F174" s="186" t="s">
        <v>305</v>
      </c>
      <c r="G174" s="187" t="s">
        <v>296</v>
      </c>
      <c r="H174" s="188">
        <v>24.096</v>
      </c>
      <c r="I174" s="189"/>
      <c r="J174" s="190">
        <f>ROUND(I174*H174,2)</f>
        <v>0</v>
      </c>
      <c r="K174" s="191"/>
      <c r="L174" s="192"/>
      <c r="M174" s="193" t="s">
        <v>1</v>
      </c>
      <c r="N174" s="194" t="s">
        <v>42</v>
      </c>
      <c r="P174" s="147">
        <f>O174*H174</f>
        <v>0</v>
      </c>
      <c r="Q174" s="147">
        <v>1</v>
      </c>
      <c r="R174" s="147">
        <f>Q174*H174</f>
        <v>24.096</v>
      </c>
      <c r="S174" s="147">
        <v>0</v>
      </c>
      <c r="T174" s="148">
        <f>S174*H174</f>
        <v>0</v>
      </c>
      <c r="AR174" s="149" t="s">
        <v>211</v>
      </c>
      <c r="AT174" s="149" t="s">
        <v>299</v>
      </c>
      <c r="AU174" s="149" t="s">
        <v>86</v>
      </c>
      <c r="AY174" s="17" t="s">
        <v>190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84</v>
      </c>
      <c r="BK174" s="150">
        <f>ROUND(I174*H174,2)</f>
        <v>0</v>
      </c>
      <c r="BL174" s="17" t="s">
        <v>149</v>
      </c>
      <c r="BM174" s="149" t="s">
        <v>306</v>
      </c>
    </row>
    <row r="175" spans="2:65" s="12" customFormat="1">
      <c r="B175" s="156"/>
      <c r="D175" s="157" t="s">
        <v>254</v>
      </c>
      <c r="E175" s="158" t="s">
        <v>1</v>
      </c>
      <c r="F175" s="159" t="s">
        <v>307</v>
      </c>
      <c r="H175" s="160">
        <v>24.096</v>
      </c>
      <c r="I175" s="161"/>
      <c r="L175" s="156"/>
      <c r="M175" s="162"/>
      <c r="T175" s="163"/>
      <c r="AT175" s="158" t="s">
        <v>254</v>
      </c>
      <c r="AU175" s="158" t="s">
        <v>86</v>
      </c>
      <c r="AV175" s="12" t="s">
        <v>86</v>
      </c>
      <c r="AW175" s="12" t="s">
        <v>33</v>
      </c>
      <c r="AX175" s="12" t="s">
        <v>84</v>
      </c>
      <c r="AY175" s="158" t="s">
        <v>190</v>
      </c>
    </row>
    <row r="176" spans="2:65" s="1" customFormat="1" ht="16.5" customHeight="1">
      <c r="B176" s="32"/>
      <c r="C176" s="137" t="s">
        <v>308</v>
      </c>
      <c r="D176" s="137" t="s">
        <v>193</v>
      </c>
      <c r="E176" s="138" t="s">
        <v>309</v>
      </c>
      <c r="F176" s="139" t="s">
        <v>310</v>
      </c>
      <c r="G176" s="140" t="s">
        <v>258</v>
      </c>
      <c r="H176" s="141">
        <v>184.12899999999999</v>
      </c>
      <c r="I176" s="142"/>
      <c r="J176" s="143">
        <f>ROUND(I176*H176,2)</f>
        <v>0</v>
      </c>
      <c r="K176" s="144"/>
      <c r="L176" s="32"/>
      <c r="M176" s="145" t="s">
        <v>1</v>
      </c>
      <c r="N176" s="146" t="s">
        <v>42</v>
      </c>
      <c r="P176" s="147">
        <f>O176*H176</f>
        <v>0</v>
      </c>
      <c r="Q176" s="147">
        <v>0</v>
      </c>
      <c r="R176" s="147">
        <f>Q176*H176</f>
        <v>0</v>
      </c>
      <c r="S176" s="147">
        <v>0</v>
      </c>
      <c r="T176" s="148">
        <f>S176*H176</f>
        <v>0</v>
      </c>
      <c r="AR176" s="149" t="s">
        <v>311</v>
      </c>
      <c r="AT176" s="149" t="s">
        <v>193</v>
      </c>
      <c r="AU176" s="149" t="s">
        <v>86</v>
      </c>
      <c r="AY176" s="17" t="s">
        <v>190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84</v>
      </c>
      <c r="BK176" s="150">
        <f>ROUND(I176*H176,2)</f>
        <v>0</v>
      </c>
      <c r="BL176" s="17" t="s">
        <v>311</v>
      </c>
      <c r="BM176" s="149" t="s">
        <v>312</v>
      </c>
    </row>
    <row r="177" spans="2:65" s="12" customFormat="1">
      <c r="B177" s="156"/>
      <c r="D177" s="157" t="s">
        <v>254</v>
      </c>
      <c r="E177" s="158" t="s">
        <v>1</v>
      </c>
      <c r="F177" s="159" t="s">
        <v>313</v>
      </c>
      <c r="H177" s="160">
        <v>101.629</v>
      </c>
      <c r="I177" s="161"/>
      <c r="L177" s="156"/>
      <c r="M177" s="162"/>
      <c r="T177" s="163"/>
      <c r="AT177" s="158" t="s">
        <v>254</v>
      </c>
      <c r="AU177" s="158" t="s">
        <v>86</v>
      </c>
      <c r="AV177" s="12" t="s">
        <v>86</v>
      </c>
      <c r="AW177" s="12" t="s">
        <v>33</v>
      </c>
      <c r="AX177" s="12" t="s">
        <v>77</v>
      </c>
      <c r="AY177" s="158" t="s">
        <v>190</v>
      </c>
    </row>
    <row r="178" spans="2:65" s="12" customFormat="1">
      <c r="B178" s="156"/>
      <c r="D178" s="157" t="s">
        <v>254</v>
      </c>
      <c r="E178" s="158" t="s">
        <v>1</v>
      </c>
      <c r="F178" s="159" t="s">
        <v>314</v>
      </c>
      <c r="H178" s="160">
        <v>82.5</v>
      </c>
      <c r="I178" s="161"/>
      <c r="L178" s="156"/>
      <c r="M178" s="162"/>
      <c r="T178" s="163"/>
      <c r="AT178" s="158" t="s">
        <v>254</v>
      </c>
      <c r="AU178" s="158" t="s">
        <v>86</v>
      </c>
      <c r="AV178" s="12" t="s">
        <v>86</v>
      </c>
      <c r="AW178" s="12" t="s">
        <v>33</v>
      </c>
      <c r="AX178" s="12" t="s">
        <v>77</v>
      </c>
      <c r="AY178" s="158" t="s">
        <v>190</v>
      </c>
    </row>
    <row r="179" spans="2:65" s="15" customFormat="1">
      <c r="B179" s="177"/>
      <c r="D179" s="157" t="s">
        <v>254</v>
      </c>
      <c r="E179" s="178" t="s">
        <v>1</v>
      </c>
      <c r="F179" s="179" t="s">
        <v>274</v>
      </c>
      <c r="H179" s="180">
        <v>184.12899999999999</v>
      </c>
      <c r="I179" s="181"/>
      <c r="L179" s="177"/>
      <c r="M179" s="182"/>
      <c r="T179" s="183"/>
      <c r="AT179" s="178" t="s">
        <v>254</v>
      </c>
      <c r="AU179" s="178" t="s">
        <v>86</v>
      </c>
      <c r="AV179" s="15" t="s">
        <v>149</v>
      </c>
      <c r="AW179" s="15" t="s">
        <v>33</v>
      </c>
      <c r="AX179" s="15" t="s">
        <v>84</v>
      </c>
      <c r="AY179" s="178" t="s">
        <v>190</v>
      </c>
    </row>
    <row r="180" spans="2:65" s="1" customFormat="1" ht="24.15" customHeight="1">
      <c r="B180" s="32"/>
      <c r="C180" s="137" t="s">
        <v>315</v>
      </c>
      <c r="D180" s="137" t="s">
        <v>193</v>
      </c>
      <c r="E180" s="138" t="s">
        <v>316</v>
      </c>
      <c r="F180" s="139" t="s">
        <v>317</v>
      </c>
      <c r="G180" s="140" t="s">
        <v>258</v>
      </c>
      <c r="H180" s="141">
        <v>27.108000000000001</v>
      </c>
      <c r="I180" s="142"/>
      <c r="J180" s="143">
        <f>ROUND(I180*H180,2)</f>
        <v>0</v>
      </c>
      <c r="K180" s="144"/>
      <c r="L180" s="32"/>
      <c r="M180" s="145" t="s">
        <v>1</v>
      </c>
      <c r="N180" s="146" t="s">
        <v>42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149</v>
      </c>
      <c r="AT180" s="149" t="s">
        <v>193</v>
      </c>
      <c r="AU180" s="149" t="s">
        <v>86</v>
      </c>
      <c r="AY180" s="17" t="s">
        <v>190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84</v>
      </c>
      <c r="BK180" s="150">
        <f>ROUND(I180*H180,2)</f>
        <v>0</v>
      </c>
      <c r="BL180" s="17" t="s">
        <v>149</v>
      </c>
      <c r="BM180" s="149" t="s">
        <v>318</v>
      </c>
    </row>
    <row r="181" spans="2:65" s="12" customFormat="1">
      <c r="B181" s="156"/>
      <c r="D181" s="157" t="s">
        <v>254</v>
      </c>
      <c r="E181" s="158" t="s">
        <v>1</v>
      </c>
      <c r="F181" s="159" t="s">
        <v>319</v>
      </c>
      <c r="H181" s="160">
        <v>27.108000000000001</v>
      </c>
      <c r="I181" s="161"/>
      <c r="L181" s="156"/>
      <c r="M181" s="162"/>
      <c r="T181" s="163"/>
      <c r="AT181" s="158" t="s">
        <v>254</v>
      </c>
      <c r="AU181" s="158" t="s">
        <v>86</v>
      </c>
      <c r="AV181" s="12" t="s">
        <v>86</v>
      </c>
      <c r="AW181" s="12" t="s">
        <v>33</v>
      </c>
      <c r="AX181" s="12" t="s">
        <v>84</v>
      </c>
      <c r="AY181" s="158" t="s">
        <v>190</v>
      </c>
    </row>
    <row r="182" spans="2:65" s="1" customFormat="1" ht="21.75" customHeight="1">
      <c r="B182" s="32"/>
      <c r="C182" s="137" t="s">
        <v>320</v>
      </c>
      <c r="D182" s="137" t="s">
        <v>193</v>
      </c>
      <c r="E182" s="138" t="s">
        <v>321</v>
      </c>
      <c r="F182" s="139" t="s">
        <v>322</v>
      </c>
      <c r="G182" s="140" t="s">
        <v>258</v>
      </c>
      <c r="H182" s="141">
        <v>31.413</v>
      </c>
      <c r="I182" s="142"/>
      <c r="J182" s="143">
        <f>ROUND(I182*H182,2)</f>
        <v>0</v>
      </c>
      <c r="K182" s="144"/>
      <c r="L182" s="32"/>
      <c r="M182" s="145" t="s">
        <v>1</v>
      </c>
      <c r="N182" s="146" t="s">
        <v>42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149</v>
      </c>
      <c r="AT182" s="149" t="s">
        <v>193</v>
      </c>
      <c r="AU182" s="149" t="s">
        <v>86</v>
      </c>
      <c r="AY182" s="17" t="s">
        <v>190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84</v>
      </c>
      <c r="BK182" s="150">
        <f>ROUND(I182*H182,2)</f>
        <v>0</v>
      </c>
      <c r="BL182" s="17" t="s">
        <v>149</v>
      </c>
      <c r="BM182" s="149" t="s">
        <v>323</v>
      </c>
    </row>
    <row r="183" spans="2:65" s="13" customFormat="1">
      <c r="B183" s="164"/>
      <c r="D183" s="157" t="s">
        <v>254</v>
      </c>
      <c r="E183" s="165" t="s">
        <v>1</v>
      </c>
      <c r="F183" s="166" t="s">
        <v>324</v>
      </c>
      <c r="H183" s="165" t="s">
        <v>1</v>
      </c>
      <c r="I183" s="167"/>
      <c r="L183" s="164"/>
      <c r="M183" s="168"/>
      <c r="T183" s="169"/>
      <c r="AT183" s="165" t="s">
        <v>254</v>
      </c>
      <c r="AU183" s="165" t="s">
        <v>86</v>
      </c>
      <c r="AV183" s="13" t="s">
        <v>84</v>
      </c>
      <c r="AW183" s="13" t="s">
        <v>33</v>
      </c>
      <c r="AX183" s="13" t="s">
        <v>77</v>
      </c>
      <c r="AY183" s="165" t="s">
        <v>190</v>
      </c>
    </row>
    <row r="184" spans="2:65" s="12" customFormat="1">
      <c r="B184" s="156"/>
      <c r="D184" s="157" t="s">
        <v>254</v>
      </c>
      <c r="E184" s="158" t="s">
        <v>1</v>
      </c>
      <c r="F184" s="159" t="s">
        <v>325</v>
      </c>
      <c r="H184" s="160">
        <v>31.413</v>
      </c>
      <c r="I184" s="161"/>
      <c r="L184" s="156"/>
      <c r="M184" s="162"/>
      <c r="T184" s="163"/>
      <c r="AT184" s="158" t="s">
        <v>254</v>
      </c>
      <c r="AU184" s="158" t="s">
        <v>86</v>
      </c>
      <c r="AV184" s="12" t="s">
        <v>86</v>
      </c>
      <c r="AW184" s="12" t="s">
        <v>33</v>
      </c>
      <c r="AX184" s="12" t="s">
        <v>84</v>
      </c>
      <c r="AY184" s="158" t="s">
        <v>190</v>
      </c>
    </row>
    <row r="185" spans="2:65" s="1" customFormat="1" ht="24.15" customHeight="1">
      <c r="B185" s="32"/>
      <c r="C185" s="137" t="s">
        <v>326</v>
      </c>
      <c r="D185" s="137" t="s">
        <v>193</v>
      </c>
      <c r="E185" s="138" t="s">
        <v>327</v>
      </c>
      <c r="F185" s="139" t="s">
        <v>328</v>
      </c>
      <c r="G185" s="140" t="s">
        <v>258</v>
      </c>
      <c r="H185" s="141">
        <v>12.048</v>
      </c>
      <c r="I185" s="142"/>
      <c r="J185" s="143">
        <f>ROUND(I185*H185,2)</f>
        <v>0</v>
      </c>
      <c r="K185" s="144"/>
      <c r="L185" s="32"/>
      <c r="M185" s="145" t="s">
        <v>1</v>
      </c>
      <c r="N185" s="146" t="s">
        <v>42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149</v>
      </c>
      <c r="AT185" s="149" t="s">
        <v>193</v>
      </c>
      <c r="AU185" s="149" t="s">
        <v>86</v>
      </c>
      <c r="AY185" s="17" t="s">
        <v>190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84</v>
      </c>
      <c r="BK185" s="150">
        <f>ROUND(I185*H185,2)</f>
        <v>0</v>
      </c>
      <c r="BL185" s="17" t="s">
        <v>149</v>
      </c>
      <c r="BM185" s="149" t="s">
        <v>329</v>
      </c>
    </row>
    <row r="186" spans="2:65" s="12" customFormat="1">
      <c r="B186" s="156"/>
      <c r="D186" s="157" t="s">
        <v>254</v>
      </c>
      <c r="E186" s="158" t="s">
        <v>1</v>
      </c>
      <c r="F186" s="159" t="s">
        <v>330</v>
      </c>
      <c r="H186" s="160">
        <v>12.048</v>
      </c>
      <c r="I186" s="161"/>
      <c r="L186" s="156"/>
      <c r="M186" s="162"/>
      <c r="T186" s="163"/>
      <c r="AT186" s="158" t="s">
        <v>254</v>
      </c>
      <c r="AU186" s="158" t="s">
        <v>86</v>
      </c>
      <c r="AV186" s="12" t="s">
        <v>86</v>
      </c>
      <c r="AW186" s="12" t="s">
        <v>33</v>
      </c>
      <c r="AX186" s="12" t="s">
        <v>84</v>
      </c>
      <c r="AY186" s="158" t="s">
        <v>190</v>
      </c>
    </row>
    <row r="187" spans="2:65" s="1" customFormat="1" ht="24.15" customHeight="1">
      <c r="B187" s="32"/>
      <c r="C187" s="137" t="s">
        <v>8</v>
      </c>
      <c r="D187" s="137" t="s">
        <v>193</v>
      </c>
      <c r="E187" s="138" t="s">
        <v>331</v>
      </c>
      <c r="F187" s="139" t="s">
        <v>332</v>
      </c>
      <c r="G187" s="140" t="s">
        <v>252</v>
      </c>
      <c r="H187" s="141">
        <v>412.5</v>
      </c>
      <c r="I187" s="142"/>
      <c r="J187" s="143">
        <f>ROUND(I187*H187,2)</f>
        <v>0</v>
      </c>
      <c r="K187" s="144"/>
      <c r="L187" s="32"/>
      <c r="M187" s="145" t="s">
        <v>1</v>
      </c>
      <c r="N187" s="146" t="s">
        <v>42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149</v>
      </c>
      <c r="AT187" s="149" t="s">
        <v>193</v>
      </c>
      <c r="AU187" s="149" t="s">
        <v>86</v>
      </c>
      <c r="AY187" s="17" t="s">
        <v>190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84</v>
      </c>
      <c r="BK187" s="150">
        <f>ROUND(I187*H187,2)</f>
        <v>0</v>
      </c>
      <c r="BL187" s="17" t="s">
        <v>149</v>
      </c>
      <c r="BM187" s="149" t="s">
        <v>333</v>
      </c>
    </row>
    <row r="188" spans="2:65" s="12" customFormat="1">
      <c r="B188" s="156"/>
      <c r="D188" s="157" t="s">
        <v>254</v>
      </c>
      <c r="E188" s="158" t="s">
        <v>1</v>
      </c>
      <c r="F188" s="159" t="s">
        <v>255</v>
      </c>
      <c r="H188" s="160">
        <v>412.5</v>
      </c>
      <c r="I188" s="161"/>
      <c r="L188" s="156"/>
      <c r="M188" s="162"/>
      <c r="T188" s="163"/>
      <c r="AT188" s="158" t="s">
        <v>254</v>
      </c>
      <c r="AU188" s="158" t="s">
        <v>86</v>
      </c>
      <c r="AV188" s="12" t="s">
        <v>86</v>
      </c>
      <c r="AW188" s="12" t="s">
        <v>33</v>
      </c>
      <c r="AX188" s="12" t="s">
        <v>84</v>
      </c>
      <c r="AY188" s="158" t="s">
        <v>190</v>
      </c>
    </row>
    <row r="189" spans="2:65" s="11" customFormat="1" ht="22.8" customHeight="1">
      <c r="B189" s="125"/>
      <c r="D189" s="126" t="s">
        <v>76</v>
      </c>
      <c r="E189" s="135" t="s">
        <v>86</v>
      </c>
      <c r="F189" s="135" t="s">
        <v>334</v>
      </c>
      <c r="I189" s="128"/>
      <c r="J189" s="136">
        <f>BK189</f>
        <v>0</v>
      </c>
      <c r="L189" s="125"/>
      <c r="M189" s="130"/>
      <c r="P189" s="131">
        <f>SUM(P190:P232)</f>
        <v>0</v>
      </c>
      <c r="R189" s="131">
        <f>SUM(R190:R232)</f>
        <v>173.03300089000001</v>
      </c>
      <c r="T189" s="132">
        <f>SUM(T190:T232)</f>
        <v>0</v>
      </c>
      <c r="AR189" s="126" t="s">
        <v>84</v>
      </c>
      <c r="AT189" s="133" t="s">
        <v>76</v>
      </c>
      <c r="AU189" s="133" t="s">
        <v>84</v>
      </c>
      <c r="AY189" s="126" t="s">
        <v>190</v>
      </c>
      <c r="BK189" s="134">
        <f>SUM(BK190:BK232)</f>
        <v>0</v>
      </c>
    </row>
    <row r="190" spans="2:65" s="1" customFormat="1" ht="16.5" customHeight="1">
      <c r="B190" s="32"/>
      <c r="C190" s="137" t="s">
        <v>311</v>
      </c>
      <c r="D190" s="137" t="s">
        <v>193</v>
      </c>
      <c r="E190" s="138" t="s">
        <v>335</v>
      </c>
      <c r="F190" s="139" t="s">
        <v>336</v>
      </c>
      <c r="G190" s="140" t="s">
        <v>258</v>
      </c>
      <c r="H190" s="141">
        <v>15.659000000000001</v>
      </c>
      <c r="I190" s="142"/>
      <c r="J190" s="143">
        <f>ROUND(I190*H190,2)</f>
        <v>0</v>
      </c>
      <c r="K190" s="144"/>
      <c r="L190" s="32"/>
      <c r="M190" s="145" t="s">
        <v>1</v>
      </c>
      <c r="N190" s="146" t="s">
        <v>42</v>
      </c>
      <c r="P190" s="147">
        <f>O190*H190</f>
        <v>0</v>
      </c>
      <c r="Q190" s="147">
        <v>2.3010199999999998</v>
      </c>
      <c r="R190" s="147">
        <f>Q190*H190</f>
        <v>36.031672180000001</v>
      </c>
      <c r="S190" s="147">
        <v>0</v>
      </c>
      <c r="T190" s="148">
        <f>S190*H190</f>
        <v>0</v>
      </c>
      <c r="AR190" s="149" t="s">
        <v>149</v>
      </c>
      <c r="AT190" s="149" t="s">
        <v>193</v>
      </c>
      <c r="AU190" s="149" t="s">
        <v>86</v>
      </c>
      <c r="AY190" s="17" t="s">
        <v>190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84</v>
      </c>
      <c r="BK190" s="150">
        <f>ROUND(I190*H190,2)</f>
        <v>0</v>
      </c>
      <c r="BL190" s="17" t="s">
        <v>149</v>
      </c>
      <c r="BM190" s="149" t="s">
        <v>337</v>
      </c>
    </row>
    <row r="191" spans="2:65" s="12" customFormat="1">
      <c r="B191" s="156"/>
      <c r="D191" s="157" t="s">
        <v>254</v>
      </c>
      <c r="E191" s="158" t="s">
        <v>1</v>
      </c>
      <c r="F191" s="159" t="s">
        <v>338</v>
      </c>
      <c r="H191" s="160">
        <v>15.659000000000001</v>
      </c>
      <c r="I191" s="161"/>
      <c r="L191" s="156"/>
      <c r="M191" s="162"/>
      <c r="T191" s="163"/>
      <c r="AT191" s="158" t="s">
        <v>254</v>
      </c>
      <c r="AU191" s="158" t="s">
        <v>86</v>
      </c>
      <c r="AV191" s="12" t="s">
        <v>86</v>
      </c>
      <c r="AW191" s="12" t="s">
        <v>33</v>
      </c>
      <c r="AX191" s="12" t="s">
        <v>84</v>
      </c>
      <c r="AY191" s="158" t="s">
        <v>190</v>
      </c>
    </row>
    <row r="192" spans="2:65" s="1" customFormat="1" ht="16.5" customHeight="1">
      <c r="B192" s="32"/>
      <c r="C192" s="137" t="s">
        <v>339</v>
      </c>
      <c r="D192" s="137" t="s">
        <v>193</v>
      </c>
      <c r="E192" s="138" t="s">
        <v>340</v>
      </c>
      <c r="F192" s="139" t="s">
        <v>341</v>
      </c>
      <c r="G192" s="140" t="s">
        <v>252</v>
      </c>
      <c r="H192" s="141">
        <v>16.27</v>
      </c>
      <c r="I192" s="142"/>
      <c r="J192" s="143">
        <f>ROUND(I192*H192,2)</f>
        <v>0</v>
      </c>
      <c r="K192" s="144"/>
      <c r="L192" s="32"/>
      <c r="M192" s="145" t="s">
        <v>1</v>
      </c>
      <c r="N192" s="146" t="s">
        <v>42</v>
      </c>
      <c r="P192" s="147">
        <f>O192*H192</f>
        <v>0</v>
      </c>
      <c r="Q192" s="147">
        <v>2.47E-3</v>
      </c>
      <c r="R192" s="147">
        <f>Q192*H192</f>
        <v>4.0186899999999998E-2</v>
      </c>
      <c r="S192" s="147">
        <v>0</v>
      </c>
      <c r="T192" s="148">
        <f>S192*H192</f>
        <v>0</v>
      </c>
      <c r="AR192" s="149" t="s">
        <v>149</v>
      </c>
      <c r="AT192" s="149" t="s">
        <v>193</v>
      </c>
      <c r="AU192" s="149" t="s">
        <v>86</v>
      </c>
      <c r="AY192" s="17" t="s">
        <v>190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84</v>
      </c>
      <c r="BK192" s="150">
        <f>ROUND(I192*H192,2)</f>
        <v>0</v>
      </c>
      <c r="BL192" s="17" t="s">
        <v>149</v>
      </c>
      <c r="BM192" s="149" t="s">
        <v>342</v>
      </c>
    </row>
    <row r="193" spans="2:65" s="12" customFormat="1">
      <c r="B193" s="156"/>
      <c r="D193" s="157" t="s">
        <v>254</v>
      </c>
      <c r="E193" s="158" t="s">
        <v>1</v>
      </c>
      <c r="F193" s="159" t="s">
        <v>343</v>
      </c>
      <c r="H193" s="160">
        <v>16.27</v>
      </c>
      <c r="I193" s="161"/>
      <c r="L193" s="156"/>
      <c r="M193" s="162"/>
      <c r="T193" s="163"/>
      <c r="AT193" s="158" t="s">
        <v>254</v>
      </c>
      <c r="AU193" s="158" t="s">
        <v>86</v>
      </c>
      <c r="AV193" s="12" t="s">
        <v>86</v>
      </c>
      <c r="AW193" s="12" t="s">
        <v>33</v>
      </c>
      <c r="AX193" s="12" t="s">
        <v>84</v>
      </c>
      <c r="AY193" s="158" t="s">
        <v>190</v>
      </c>
    </row>
    <row r="194" spans="2:65" s="1" customFormat="1" ht="16.5" customHeight="1">
      <c r="B194" s="32"/>
      <c r="C194" s="137" t="s">
        <v>344</v>
      </c>
      <c r="D194" s="137" t="s">
        <v>193</v>
      </c>
      <c r="E194" s="138" t="s">
        <v>345</v>
      </c>
      <c r="F194" s="139" t="s">
        <v>346</v>
      </c>
      <c r="G194" s="140" t="s">
        <v>252</v>
      </c>
      <c r="H194" s="141">
        <v>16.27</v>
      </c>
      <c r="I194" s="142"/>
      <c r="J194" s="143">
        <f>ROUND(I194*H194,2)</f>
        <v>0</v>
      </c>
      <c r="K194" s="144"/>
      <c r="L194" s="32"/>
      <c r="M194" s="145" t="s">
        <v>1</v>
      </c>
      <c r="N194" s="146" t="s">
        <v>42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149</v>
      </c>
      <c r="AT194" s="149" t="s">
        <v>193</v>
      </c>
      <c r="AU194" s="149" t="s">
        <v>86</v>
      </c>
      <c r="AY194" s="17" t="s">
        <v>190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84</v>
      </c>
      <c r="BK194" s="150">
        <f>ROUND(I194*H194,2)</f>
        <v>0</v>
      </c>
      <c r="BL194" s="17" t="s">
        <v>149</v>
      </c>
      <c r="BM194" s="149" t="s">
        <v>347</v>
      </c>
    </row>
    <row r="195" spans="2:65" s="1" customFormat="1" ht="16.5" customHeight="1">
      <c r="B195" s="32"/>
      <c r="C195" s="137" t="s">
        <v>348</v>
      </c>
      <c r="D195" s="137" t="s">
        <v>193</v>
      </c>
      <c r="E195" s="138" t="s">
        <v>349</v>
      </c>
      <c r="F195" s="139" t="s">
        <v>350</v>
      </c>
      <c r="G195" s="140" t="s">
        <v>258</v>
      </c>
      <c r="H195" s="141">
        <v>40.552</v>
      </c>
      <c r="I195" s="142"/>
      <c r="J195" s="143">
        <f>ROUND(I195*H195,2)</f>
        <v>0</v>
      </c>
      <c r="K195" s="144"/>
      <c r="L195" s="32"/>
      <c r="M195" s="145" t="s">
        <v>1</v>
      </c>
      <c r="N195" s="146" t="s">
        <v>42</v>
      </c>
      <c r="P195" s="147">
        <f>O195*H195</f>
        <v>0</v>
      </c>
      <c r="Q195" s="147">
        <v>2.5018699999999998</v>
      </c>
      <c r="R195" s="147">
        <f>Q195*H195</f>
        <v>101.45583223999999</v>
      </c>
      <c r="S195" s="147">
        <v>0</v>
      </c>
      <c r="T195" s="148">
        <f>S195*H195</f>
        <v>0</v>
      </c>
      <c r="AR195" s="149" t="s">
        <v>149</v>
      </c>
      <c r="AT195" s="149" t="s">
        <v>193</v>
      </c>
      <c r="AU195" s="149" t="s">
        <v>86</v>
      </c>
      <c r="AY195" s="17" t="s">
        <v>190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84</v>
      </c>
      <c r="BK195" s="150">
        <f>ROUND(I195*H195,2)</f>
        <v>0</v>
      </c>
      <c r="BL195" s="17" t="s">
        <v>149</v>
      </c>
      <c r="BM195" s="149" t="s">
        <v>351</v>
      </c>
    </row>
    <row r="196" spans="2:65" s="12" customFormat="1">
      <c r="B196" s="156"/>
      <c r="D196" s="157" t="s">
        <v>254</v>
      </c>
      <c r="E196" s="158" t="s">
        <v>1</v>
      </c>
      <c r="F196" s="159" t="s">
        <v>352</v>
      </c>
      <c r="H196" s="160">
        <v>14.670999999999999</v>
      </c>
      <c r="I196" s="161"/>
      <c r="L196" s="156"/>
      <c r="M196" s="162"/>
      <c r="T196" s="163"/>
      <c r="AT196" s="158" t="s">
        <v>254</v>
      </c>
      <c r="AU196" s="158" t="s">
        <v>86</v>
      </c>
      <c r="AV196" s="12" t="s">
        <v>86</v>
      </c>
      <c r="AW196" s="12" t="s">
        <v>33</v>
      </c>
      <c r="AX196" s="12" t="s">
        <v>77</v>
      </c>
      <c r="AY196" s="158" t="s">
        <v>190</v>
      </c>
    </row>
    <row r="197" spans="2:65" s="13" customFormat="1">
      <c r="B197" s="164"/>
      <c r="D197" s="157" t="s">
        <v>254</v>
      </c>
      <c r="E197" s="165" t="s">
        <v>1</v>
      </c>
      <c r="F197" s="166" t="s">
        <v>353</v>
      </c>
      <c r="H197" s="165" t="s">
        <v>1</v>
      </c>
      <c r="I197" s="167"/>
      <c r="L197" s="164"/>
      <c r="M197" s="168"/>
      <c r="T197" s="169"/>
      <c r="AT197" s="165" t="s">
        <v>254</v>
      </c>
      <c r="AU197" s="165" t="s">
        <v>86</v>
      </c>
      <c r="AV197" s="13" t="s">
        <v>84</v>
      </c>
      <c r="AW197" s="13" t="s">
        <v>33</v>
      </c>
      <c r="AX197" s="13" t="s">
        <v>77</v>
      </c>
      <c r="AY197" s="165" t="s">
        <v>190</v>
      </c>
    </row>
    <row r="198" spans="2:65" s="12" customFormat="1">
      <c r="B198" s="156"/>
      <c r="D198" s="157" t="s">
        <v>254</v>
      </c>
      <c r="E198" s="158" t="s">
        <v>1</v>
      </c>
      <c r="F198" s="159" t="s">
        <v>354</v>
      </c>
      <c r="H198" s="160">
        <v>2.569</v>
      </c>
      <c r="I198" s="161"/>
      <c r="L198" s="156"/>
      <c r="M198" s="162"/>
      <c r="T198" s="163"/>
      <c r="AT198" s="158" t="s">
        <v>254</v>
      </c>
      <c r="AU198" s="158" t="s">
        <v>86</v>
      </c>
      <c r="AV198" s="12" t="s">
        <v>86</v>
      </c>
      <c r="AW198" s="12" t="s">
        <v>33</v>
      </c>
      <c r="AX198" s="12" t="s">
        <v>77</v>
      </c>
      <c r="AY198" s="158" t="s">
        <v>190</v>
      </c>
    </row>
    <row r="199" spans="2:65" s="12" customFormat="1">
      <c r="B199" s="156"/>
      <c r="D199" s="157" t="s">
        <v>254</v>
      </c>
      <c r="E199" s="158" t="s">
        <v>1</v>
      </c>
      <c r="F199" s="159" t="s">
        <v>355</v>
      </c>
      <c r="H199" s="160">
        <v>6.4580000000000002</v>
      </c>
      <c r="I199" s="161"/>
      <c r="L199" s="156"/>
      <c r="M199" s="162"/>
      <c r="T199" s="163"/>
      <c r="AT199" s="158" t="s">
        <v>254</v>
      </c>
      <c r="AU199" s="158" t="s">
        <v>86</v>
      </c>
      <c r="AV199" s="12" t="s">
        <v>86</v>
      </c>
      <c r="AW199" s="12" t="s">
        <v>33</v>
      </c>
      <c r="AX199" s="12" t="s">
        <v>77</v>
      </c>
      <c r="AY199" s="158" t="s">
        <v>190</v>
      </c>
    </row>
    <row r="200" spans="2:65" s="12" customFormat="1">
      <c r="B200" s="156"/>
      <c r="D200" s="157" t="s">
        <v>254</v>
      </c>
      <c r="E200" s="158" t="s">
        <v>1</v>
      </c>
      <c r="F200" s="159" t="s">
        <v>356</v>
      </c>
      <c r="H200" s="160">
        <v>4.7480000000000002</v>
      </c>
      <c r="I200" s="161"/>
      <c r="L200" s="156"/>
      <c r="M200" s="162"/>
      <c r="T200" s="163"/>
      <c r="AT200" s="158" t="s">
        <v>254</v>
      </c>
      <c r="AU200" s="158" t="s">
        <v>86</v>
      </c>
      <c r="AV200" s="12" t="s">
        <v>86</v>
      </c>
      <c r="AW200" s="12" t="s">
        <v>33</v>
      </c>
      <c r="AX200" s="12" t="s">
        <v>77</v>
      </c>
      <c r="AY200" s="158" t="s">
        <v>190</v>
      </c>
    </row>
    <row r="201" spans="2:65" s="12" customFormat="1">
      <c r="B201" s="156"/>
      <c r="D201" s="157" t="s">
        <v>254</v>
      </c>
      <c r="E201" s="158" t="s">
        <v>1</v>
      </c>
      <c r="F201" s="159" t="s">
        <v>357</v>
      </c>
      <c r="H201" s="160">
        <v>1.024</v>
      </c>
      <c r="I201" s="161"/>
      <c r="L201" s="156"/>
      <c r="M201" s="162"/>
      <c r="T201" s="163"/>
      <c r="AT201" s="158" t="s">
        <v>254</v>
      </c>
      <c r="AU201" s="158" t="s">
        <v>86</v>
      </c>
      <c r="AV201" s="12" t="s">
        <v>86</v>
      </c>
      <c r="AW201" s="12" t="s">
        <v>33</v>
      </c>
      <c r="AX201" s="12" t="s">
        <v>77</v>
      </c>
      <c r="AY201" s="158" t="s">
        <v>190</v>
      </c>
    </row>
    <row r="202" spans="2:65" s="12" customFormat="1">
      <c r="B202" s="156"/>
      <c r="D202" s="157" t="s">
        <v>254</v>
      </c>
      <c r="E202" s="158" t="s">
        <v>1</v>
      </c>
      <c r="F202" s="159" t="s">
        <v>358</v>
      </c>
      <c r="H202" s="160">
        <v>11.082000000000001</v>
      </c>
      <c r="I202" s="161"/>
      <c r="L202" s="156"/>
      <c r="M202" s="162"/>
      <c r="T202" s="163"/>
      <c r="AT202" s="158" t="s">
        <v>254</v>
      </c>
      <c r="AU202" s="158" t="s">
        <v>86</v>
      </c>
      <c r="AV202" s="12" t="s">
        <v>86</v>
      </c>
      <c r="AW202" s="12" t="s">
        <v>33</v>
      </c>
      <c r="AX202" s="12" t="s">
        <v>77</v>
      </c>
      <c r="AY202" s="158" t="s">
        <v>190</v>
      </c>
    </row>
    <row r="203" spans="2:65" s="15" customFormat="1">
      <c r="B203" s="177"/>
      <c r="D203" s="157" t="s">
        <v>254</v>
      </c>
      <c r="E203" s="178" t="s">
        <v>1</v>
      </c>
      <c r="F203" s="179" t="s">
        <v>274</v>
      </c>
      <c r="H203" s="180">
        <v>40.552</v>
      </c>
      <c r="I203" s="181"/>
      <c r="L203" s="177"/>
      <c r="M203" s="182"/>
      <c r="T203" s="183"/>
      <c r="AT203" s="178" t="s">
        <v>254</v>
      </c>
      <c r="AU203" s="178" t="s">
        <v>86</v>
      </c>
      <c r="AV203" s="15" t="s">
        <v>149</v>
      </c>
      <c r="AW203" s="15" t="s">
        <v>33</v>
      </c>
      <c r="AX203" s="15" t="s">
        <v>84</v>
      </c>
      <c r="AY203" s="178" t="s">
        <v>190</v>
      </c>
    </row>
    <row r="204" spans="2:65" s="1" customFormat="1" ht="16.5" customHeight="1">
      <c r="B204" s="32"/>
      <c r="C204" s="137" t="s">
        <v>359</v>
      </c>
      <c r="D204" s="137" t="s">
        <v>193</v>
      </c>
      <c r="E204" s="138" t="s">
        <v>360</v>
      </c>
      <c r="F204" s="139" t="s">
        <v>361</v>
      </c>
      <c r="G204" s="140" t="s">
        <v>252</v>
      </c>
      <c r="H204" s="141">
        <v>146.94900000000001</v>
      </c>
      <c r="I204" s="142"/>
      <c r="J204" s="143">
        <f>ROUND(I204*H204,2)</f>
        <v>0</v>
      </c>
      <c r="K204" s="144"/>
      <c r="L204" s="32"/>
      <c r="M204" s="145" t="s">
        <v>1</v>
      </c>
      <c r="N204" s="146" t="s">
        <v>42</v>
      </c>
      <c r="P204" s="147">
        <f>O204*H204</f>
        <v>0</v>
      </c>
      <c r="Q204" s="147">
        <v>2.6900000000000001E-3</v>
      </c>
      <c r="R204" s="147">
        <f>Q204*H204</f>
        <v>0.39529281000000005</v>
      </c>
      <c r="S204" s="147">
        <v>0</v>
      </c>
      <c r="T204" s="148">
        <f>S204*H204</f>
        <v>0</v>
      </c>
      <c r="AR204" s="149" t="s">
        <v>149</v>
      </c>
      <c r="AT204" s="149" t="s">
        <v>193</v>
      </c>
      <c r="AU204" s="149" t="s">
        <v>86</v>
      </c>
      <c r="AY204" s="17" t="s">
        <v>190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84</v>
      </c>
      <c r="BK204" s="150">
        <f>ROUND(I204*H204,2)</f>
        <v>0</v>
      </c>
      <c r="BL204" s="17" t="s">
        <v>149</v>
      </c>
      <c r="BM204" s="149" t="s">
        <v>362</v>
      </c>
    </row>
    <row r="205" spans="2:65" s="12" customFormat="1">
      <c r="B205" s="156"/>
      <c r="D205" s="157" t="s">
        <v>254</v>
      </c>
      <c r="E205" s="158" t="s">
        <v>1</v>
      </c>
      <c r="F205" s="159" t="s">
        <v>363</v>
      </c>
      <c r="H205" s="160">
        <v>18.867000000000001</v>
      </c>
      <c r="I205" s="161"/>
      <c r="L205" s="156"/>
      <c r="M205" s="162"/>
      <c r="T205" s="163"/>
      <c r="AT205" s="158" t="s">
        <v>254</v>
      </c>
      <c r="AU205" s="158" t="s">
        <v>86</v>
      </c>
      <c r="AV205" s="12" t="s">
        <v>86</v>
      </c>
      <c r="AW205" s="12" t="s">
        <v>33</v>
      </c>
      <c r="AX205" s="12" t="s">
        <v>77</v>
      </c>
      <c r="AY205" s="158" t="s">
        <v>190</v>
      </c>
    </row>
    <row r="206" spans="2:65" s="13" customFormat="1">
      <c r="B206" s="164"/>
      <c r="D206" s="157" t="s">
        <v>254</v>
      </c>
      <c r="E206" s="165" t="s">
        <v>1</v>
      </c>
      <c r="F206" s="166" t="s">
        <v>353</v>
      </c>
      <c r="H206" s="165" t="s">
        <v>1</v>
      </c>
      <c r="I206" s="167"/>
      <c r="L206" s="164"/>
      <c r="M206" s="168"/>
      <c r="T206" s="169"/>
      <c r="AT206" s="165" t="s">
        <v>254</v>
      </c>
      <c r="AU206" s="165" t="s">
        <v>86</v>
      </c>
      <c r="AV206" s="13" t="s">
        <v>84</v>
      </c>
      <c r="AW206" s="13" t="s">
        <v>33</v>
      </c>
      <c r="AX206" s="13" t="s">
        <v>77</v>
      </c>
      <c r="AY206" s="165" t="s">
        <v>190</v>
      </c>
    </row>
    <row r="207" spans="2:65" s="12" customFormat="1">
      <c r="B207" s="156"/>
      <c r="D207" s="157" t="s">
        <v>254</v>
      </c>
      <c r="E207" s="158" t="s">
        <v>1</v>
      </c>
      <c r="F207" s="159" t="s">
        <v>364</v>
      </c>
      <c r="H207" s="160">
        <v>12.843999999999999</v>
      </c>
      <c r="I207" s="161"/>
      <c r="L207" s="156"/>
      <c r="M207" s="162"/>
      <c r="T207" s="163"/>
      <c r="AT207" s="158" t="s">
        <v>254</v>
      </c>
      <c r="AU207" s="158" t="s">
        <v>86</v>
      </c>
      <c r="AV207" s="12" t="s">
        <v>86</v>
      </c>
      <c r="AW207" s="12" t="s">
        <v>33</v>
      </c>
      <c r="AX207" s="12" t="s">
        <v>77</v>
      </c>
      <c r="AY207" s="158" t="s">
        <v>190</v>
      </c>
    </row>
    <row r="208" spans="2:65" s="12" customFormat="1">
      <c r="B208" s="156"/>
      <c r="D208" s="157" t="s">
        <v>254</v>
      </c>
      <c r="E208" s="158" t="s">
        <v>1</v>
      </c>
      <c r="F208" s="159" t="s">
        <v>365</v>
      </c>
      <c r="H208" s="160">
        <v>31.509</v>
      </c>
      <c r="I208" s="161"/>
      <c r="L208" s="156"/>
      <c r="M208" s="162"/>
      <c r="T208" s="163"/>
      <c r="AT208" s="158" t="s">
        <v>254</v>
      </c>
      <c r="AU208" s="158" t="s">
        <v>86</v>
      </c>
      <c r="AV208" s="12" t="s">
        <v>86</v>
      </c>
      <c r="AW208" s="12" t="s">
        <v>33</v>
      </c>
      <c r="AX208" s="12" t="s">
        <v>77</v>
      </c>
      <c r="AY208" s="158" t="s">
        <v>190</v>
      </c>
    </row>
    <row r="209" spans="2:65" s="12" customFormat="1">
      <c r="B209" s="156"/>
      <c r="D209" s="157" t="s">
        <v>254</v>
      </c>
      <c r="E209" s="158" t="s">
        <v>1</v>
      </c>
      <c r="F209" s="159" t="s">
        <v>366</v>
      </c>
      <c r="H209" s="160">
        <v>23.198</v>
      </c>
      <c r="I209" s="161"/>
      <c r="L209" s="156"/>
      <c r="M209" s="162"/>
      <c r="T209" s="163"/>
      <c r="AT209" s="158" t="s">
        <v>254</v>
      </c>
      <c r="AU209" s="158" t="s">
        <v>86</v>
      </c>
      <c r="AV209" s="12" t="s">
        <v>86</v>
      </c>
      <c r="AW209" s="12" t="s">
        <v>33</v>
      </c>
      <c r="AX209" s="12" t="s">
        <v>77</v>
      </c>
      <c r="AY209" s="158" t="s">
        <v>190</v>
      </c>
    </row>
    <row r="210" spans="2:65" s="12" customFormat="1">
      <c r="B210" s="156"/>
      <c r="D210" s="157" t="s">
        <v>254</v>
      </c>
      <c r="E210" s="158" t="s">
        <v>1</v>
      </c>
      <c r="F210" s="159" t="s">
        <v>367</v>
      </c>
      <c r="H210" s="160">
        <v>5.12</v>
      </c>
      <c r="I210" s="161"/>
      <c r="L210" s="156"/>
      <c r="M210" s="162"/>
      <c r="T210" s="163"/>
      <c r="AT210" s="158" t="s">
        <v>254</v>
      </c>
      <c r="AU210" s="158" t="s">
        <v>86</v>
      </c>
      <c r="AV210" s="12" t="s">
        <v>86</v>
      </c>
      <c r="AW210" s="12" t="s">
        <v>33</v>
      </c>
      <c r="AX210" s="12" t="s">
        <v>77</v>
      </c>
      <c r="AY210" s="158" t="s">
        <v>190</v>
      </c>
    </row>
    <row r="211" spans="2:65" s="12" customFormat="1">
      <c r="B211" s="156"/>
      <c r="D211" s="157" t="s">
        <v>254</v>
      </c>
      <c r="E211" s="158" t="s">
        <v>1</v>
      </c>
      <c r="F211" s="159" t="s">
        <v>368</v>
      </c>
      <c r="H211" s="160">
        <v>55.411000000000001</v>
      </c>
      <c r="I211" s="161"/>
      <c r="L211" s="156"/>
      <c r="M211" s="162"/>
      <c r="T211" s="163"/>
      <c r="AT211" s="158" t="s">
        <v>254</v>
      </c>
      <c r="AU211" s="158" t="s">
        <v>86</v>
      </c>
      <c r="AV211" s="12" t="s">
        <v>86</v>
      </c>
      <c r="AW211" s="12" t="s">
        <v>33</v>
      </c>
      <c r="AX211" s="12" t="s">
        <v>77</v>
      </c>
      <c r="AY211" s="158" t="s">
        <v>190</v>
      </c>
    </row>
    <row r="212" spans="2:65" s="15" customFormat="1">
      <c r="B212" s="177"/>
      <c r="D212" s="157" t="s">
        <v>254</v>
      </c>
      <c r="E212" s="178" t="s">
        <v>1</v>
      </c>
      <c r="F212" s="179" t="s">
        <v>274</v>
      </c>
      <c r="H212" s="180">
        <v>146.94900000000001</v>
      </c>
      <c r="I212" s="181"/>
      <c r="L212" s="177"/>
      <c r="M212" s="182"/>
      <c r="T212" s="183"/>
      <c r="AT212" s="178" t="s">
        <v>254</v>
      </c>
      <c r="AU212" s="178" t="s">
        <v>86</v>
      </c>
      <c r="AV212" s="15" t="s">
        <v>149</v>
      </c>
      <c r="AW212" s="15" t="s">
        <v>33</v>
      </c>
      <c r="AX212" s="15" t="s">
        <v>84</v>
      </c>
      <c r="AY212" s="178" t="s">
        <v>190</v>
      </c>
    </row>
    <row r="213" spans="2:65" s="1" customFormat="1" ht="16.5" customHeight="1">
      <c r="B213" s="32"/>
      <c r="C213" s="137" t="s">
        <v>7</v>
      </c>
      <c r="D213" s="137" t="s">
        <v>193</v>
      </c>
      <c r="E213" s="138" t="s">
        <v>369</v>
      </c>
      <c r="F213" s="139" t="s">
        <v>370</v>
      </c>
      <c r="G213" s="140" t="s">
        <v>252</v>
      </c>
      <c r="H213" s="141">
        <v>146.94900000000001</v>
      </c>
      <c r="I213" s="142"/>
      <c r="J213" s="143">
        <f>ROUND(I213*H213,2)</f>
        <v>0</v>
      </c>
      <c r="K213" s="144"/>
      <c r="L213" s="32"/>
      <c r="M213" s="145" t="s">
        <v>1</v>
      </c>
      <c r="N213" s="146" t="s">
        <v>42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149</v>
      </c>
      <c r="AT213" s="149" t="s">
        <v>193</v>
      </c>
      <c r="AU213" s="149" t="s">
        <v>86</v>
      </c>
      <c r="AY213" s="17" t="s">
        <v>190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84</v>
      </c>
      <c r="BK213" s="150">
        <f>ROUND(I213*H213,2)</f>
        <v>0</v>
      </c>
      <c r="BL213" s="17" t="s">
        <v>149</v>
      </c>
      <c r="BM213" s="149" t="s">
        <v>371</v>
      </c>
    </row>
    <row r="214" spans="2:65" s="1" customFormat="1" ht="16.5" customHeight="1">
      <c r="B214" s="32"/>
      <c r="C214" s="137" t="s">
        <v>372</v>
      </c>
      <c r="D214" s="137" t="s">
        <v>193</v>
      </c>
      <c r="E214" s="138" t="s">
        <v>373</v>
      </c>
      <c r="F214" s="139" t="s">
        <v>374</v>
      </c>
      <c r="G214" s="140" t="s">
        <v>258</v>
      </c>
      <c r="H214" s="141">
        <v>0.92800000000000005</v>
      </c>
      <c r="I214" s="142"/>
      <c r="J214" s="143">
        <f>ROUND(I214*H214,2)</f>
        <v>0</v>
      </c>
      <c r="K214" s="144"/>
      <c r="L214" s="32"/>
      <c r="M214" s="145" t="s">
        <v>1</v>
      </c>
      <c r="N214" s="146" t="s">
        <v>42</v>
      </c>
      <c r="P214" s="147">
        <f>O214*H214</f>
        <v>0</v>
      </c>
      <c r="Q214" s="147">
        <v>2.5018699999999998</v>
      </c>
      <c r="R214" s="147">
        <f>Q214*H214</f>
        <v>2.3217353599999999</v>
      </c>
      <c r="S214" s="147">
        <v>0</v>
      </c>
      <c r="T214" s="148">
        <f>S214*H214</f>
        <v>0</v>
      </c>
      <c r="AR214" s="149" t="s">
        <v>149</v>
      </c>
      <c r="AT214" s="149" t="s">
        <v>193</v>
      </c>
      <c r="AU214" s="149" t="s">
        <v>86</v>
      </c>
      <c r="AY214" s="17" t="s">
        <v>190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84</v>
      </c>
      <c r="BK214" s="150">
        <f>ROUND(I214*H214,2)</f>
        <v>0</v>
      </c>
      <c r="BL214" s="17" t="s">
        <v>149</v>
      </c>
      <c r="BM214" s="149" t="s">
        <v>375</v>
      </c>
    </row>
    <row r="215" spans="2:65" s="12" customFormat="1">
      <c r="B215" s="156"/>
      <c r="D215" s="157" t="s">
        <v>254</v>
      </c>
      <c r="E215" s="158" t="s">
        <v>1</v>
      </c>
      <c r="F215" s="159" t="s">
        <v>376</v>
      </c>
      <c r="H215" s="160">
        <v>0.55000000000000004</v>
      </c>
      <c r="I215" s="161"/>
      <c r="L215" s="156"/>
      <c r="M215" s="162"/>
      <c r="T215" s="163"/>
      <c r="AT215" s="158" t="s">
        <v>254</v>
      </c>
      <c r="AU215" s="158" t="s">
        <v>86</v>
      </c>
      <c r="AV215" s="12" t="s">
        <v>86</v>
      </c>
      <c r="AW215" s="12" t="s">
        <v>33</v>
      </c>
      <c r="AX215" s="12" t="s">
        <v>77</v>
      </c>
      <c r="AY215" s="158" t="s">
        <v>190</v>
      </c>
    </row>
    <row r="216" spans="2:65" s="12" customFormat="1">
      <c r="B216" s="156"/>
      <c r="D216" s="157" t="s">
        <v>254</v>
      </c>
      <c r="E216" s="158" t="s">
        <v>1</v>
      </c>
      <c r="F216" s="159" t="s">
        <v>377</v>
      </c>
      <c r="H216" s="160">
        <v>0.378</v>
      </c>
      <c r="I216" s="161"/>
      <c r="L216" s="156"/>
      <c r="M216" s="162"/>
      <c r="T216" s="163"/>
      <c r="AT216" s="158" t="s">
        <v>254</v>
      </c>
      <c r="AU216" s="158" t="s">
        <v>86</v>
      </c>
      <c r="AV216" s="12" t="s">
        <v>86</v>
      </c>
      <c r="AW216" s="12" t="s">
        <v>33</v>
      </c>
      <c r="AX216" s="12" t="s">
        <v>77</v>
      </c>
      <c r="AY216" s="158" t="s">
        <v>190</v>
      </c>
    </row>
    <row r="217" spans="2:65" s="15" customFormat="1">
      <c r="B217" s="177"/>
      <c r="D217" s="157" t="s">
        <v>254</v>
      </c>
      <c r="E217" s="178" t="s">
        <v>1</v>
      </c>
      <c r="F217" s="179" t="s">
        <v>274</v>
      </c>
      <c r="H217" s="180">
        <v>0.92800000000000005</v>
      </c>
      <c r="I217" s="181"/>
      <c r="L217" s="177"/>
      <c r="M217" s="182"/>
      <c r="T217" s="183"/>
      <c r="AT217" s="178" t="s">
        <v>254</v>
      </c>
      <c r="AU217" s="178" t="s">
        <v>86</v>
      </c>
      <c r="AV217" s="15" t="s">
        <v>149</v>
      </c>
      <c r="AW217" s="15" t="s">
        <v>33</v>
      </c>
      <c r="AX217" s="15" t="s">
        <v>84</v>
      </c>
      <c r="AY217" s="178" t="s">
        <v>190</v>
      </c>
    </row>
    <row r="218" spans="2:65" s="1" customFormat="1" ht="16.5" customHeight="1">
      <c r="B218" s="32"/>
      <c r="C218" s="137" t="s">
        <v>378</v>
      </c>
      <c r="D218" s="137" t="s">
        <v>193</v>
      </c>
      <c r="E218" s="138" t="s">
        <v>379</v>
      </c>
      <c r="F218" s="139" t="s">
        <v>380</v>
      </c>
      <c r="G218" s="140" t="s">
        <v>252</v>
      </c>
      <c r="H218" s="141">
        <v>7.76</v>
      </c>
      <c r="I218" s="142"/>
      <c r="J218" s="143">
        <f>ROUND(I218*H218,2)</f>
        <v>0</v>
      </c>
      <c r="K218" s="144"/>
      <c r="L218" s="32"/>
      <c r="M218" s="145" t="s">
        <v>1</v>
      </c>
      <c r="N218" s="146" t="s">
        <v>42</v>
      </c>
      <c r="P218" s="147">
        <f>O218*H218</f>
        <v>0</v>
      </c>
      <c r="Q218" s="147">
        <v>2.64E-3</v>
      </c>
      <c r="R218" s="147">
        <f>Q218*H218</f>
        <v>2.0486399999999998E-2</v>
      </c>
      <c r="S218" s="147">
        <v>0</v>
      </c>
      <c r="T218" s="148">
        <f>S218*H218</f>
        <v>0</v>
      </c>
      <c r="AR218" s="149" t="s">
        <v>149</v>
      </c>
      <c r="AT218" s="149" t="s">
        <v>193</v>
      </c>
      <c r="AU218" s="149" t="s">
        <v>86</v>
      </c>
      <c r="AY218" s="17" t="s">
        <v>190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84</v>
      </c>
      <c r="BK218" s="150">
        <f>ROUND(I218*H218,2)</f>
        <v>0</v>
      </c>
      <c r="BL218" s="17" t="s">
        <v>149</v>
      </c>
      <c r="BM218" s="149" t="s">
        <v>381</v>
      </c>
    </row>
    <row r="219" spans="2:65" s="12" customFormat="1">
      <c r="B219" s="156"/>
      <c r="D219" s="157" t="s">
        <v>254</v>
      </c>
      <c r="E219" s="158" t="s">
        <v>1</v>
      </c>
      <c r="F219" s="159" t="s">
        <v>382</v>
      </c>
      <c r="H219" s="160">
        <v>4.4000000000000004</v>
      </c>
      <c r="I219" s="161"/>
      <c r="L219" s="156"/>
      <c r="M219" s="162"/>
      <c r="T219" s="163"/>
      <c r="AT219" s="158" t="s">
        <v>254</v>
      </c>
      <c r="AU219" s="158" t="s">
        <v>86</v>
      </c>
      <c r="AV219" s="12" t="s">
        <v>86</v>
      </c>
      <c r="AW219" s="12" t="s">
        <v>33</v>
      </c>
      <c r="AX219" s="12" t="s">
        <v>77</v>
      </c>
      <c r="AY219" s="158" t="s">
        <v>190</v>
      </c>
    </row>
    <row r="220" spans="2:65" s="12" customFormat="1">
      <c r="B220" s="156"/>
      <c r="D220" s="157" t="s">
        <v>254</v>
      </c>
      <c r="E220" s="158" t="s">
        <v>1</v>
      </c>
      <c r="F220" s="159" t="s">
        <v>383</v>
      </c>
      <c r="H220" s="160">
        <v>3.36</v>
      </c>
      <c r="I220" s="161"/>
      <c r="L220" s="156"/>
      <c r="M220" s="162"/>
      <c r="T220" s="163"/>
      <c r="AT220" s="158" t="s">
        <v>254</v>
      </c>
      <c r="AU220" s="158" t="s">
        <v>86</v>
      </c>
      <c r="AV220" s="12" t="s">
        <v>86</v>
      </c>
      <c r="AW220" s="12" t="s">
        <v>33</v>
      </c>
      <c r="AX220" s="12" t="s">
        <v>77</v>
      </c>
      <c r="AY220" s="158" t="s">
        <v>190</v>
      </c>
    </row>
    <row r="221" spans="2:65" s="15" customFormat="1">
      <c r="B221" s="177"/>
      <c r="D221" s="157" t="s">
        <v>254</v>
      </c>
      <c r="E221" s="178" t="s">
        <v>1</v>
      </c>
      <c r="F221" s="179" t="s">
        <v>274</v>
      </c>
      <c r="H221" s="180">
        <v>7.76</v>
      </c>
      <c r="I221" s="181"/>
      <c r="L221" s="177"/>
      <c r="M221" s="182"/>
      <c r="T221" s="183"/>
      <c r="AT221" s="178" t="s">
        <v>254</v>
      </c>
      <c r="AU221" s="178" t="s">
        <v>86</v>
      </c>
      <c r="AV221" s="15" t="s">
        <v>149</v>
      </c>
      <c r="AW221" s="15" t="s">
        <v>33</v>
      </c>
      <c r="AX221" s="15" t="s">
        <v>84</v>
      </c>
      <c r="AY221" s="178" t="s">
        <v>190</v>
      </c>
    </row>
    <row r="222" spans="2:65" s="1" customFormat="1" ht="16.5" customHeight="1">
      <c r="B222" s="32"/>
      <c r="C222" s="137" t="s">
        <v>384</v>
      </c>
      <c r="D222" s="137" t="s">
        <v>193</v>
      </c>
      <c r="E222" s="138" t="s">
        <v>385</v>
      </c>
      <c r="F222" s="139" t="s">
        <v>386</v>
      </c>
      <c r="G222" s="140" t="s">
        <v>252</v>
      </c>
      <c r="H222" s="141">
        <v>7.76</v>
      </c>
      <c r="I222" s="142"/>
      <c r="J222" s="143">
        <f>ROUND(I222*H222,2)</f>
        <v>0</v>
      </c>
      <c r="K222" s="144"/>
      <c r="L222" s="32"/>
      <c r="M222" s="145" t="s">
        <v>1</v>
      </c>
      <c r="N222" s="146" t="s">
        <v>42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149</v>
      </c>
      <c r="AT222" s="149" t="s">
        <v>193</v>
      </c>
      <c r="AU222" s="149" t="s">
        <v>86</v>
      </c>
      <c r="AY222" s="17" t="s">
        <v>190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84</v>
      </c>
      <c r="BK222" s="150">
        <f>ROUND(I222*H222,2)</f>
        <v>0</v>
      </c>
      <c r="BL222" s="17" t="s">
        <v>149</v>
      </c>
      <c r="BM222" s="149" t="s">
        <v>387</v>
      </c>
    </row>
    <row r="223" spans="2:65" s="1" customFormat="1" ht="24.15" customHeight="1">
      <c r="B223" s="32"/>
      <c r="C223" s="137" t="s">
        <v>388</v>
      </c>
      <c r="D223" s="137" t="s">
        <v>193</v>
      </c>
      <c r="E223" s="138" t="s">
        <v>389</v>
      </c>
      <c r="F223" s="139" t="s">
        <v>390</v>
      </c>
      <c r="G223" s="140" t="s">
        <v>391</v>
      </c>
      <c r="H223" s="141">
        <v>2</v>
      </c>
      <c r="I223" s="142"/>
      <c r="J223" s="143">
        <f>ROUND(I223*H223,2)</f>
        <v>0</v>
      </c>
      <c r="K223" s="144"/>
      <c r="L223" s="32"/>
      <c r="M223" s="145" t="s">
        <v>1</v>
      </c>
      <c r="N223" s="146" t="s">
        <v>42</v>
      </c>
      <c r="P223" s="147">
        <f>O223*H223</f>
        <v>0</v>
      </c>
      <c r="Q223" s="147">
        <v>9.4000000000000004E-3</v>
      </c>
      <c r="R223" s="147">
        <f>Q223*H223</f>
        <v>1.8800000000000001E-2</v>
      </c>
      <c r="S223" s="147">
        <v>0</v>
      </c>
      <c r="T223" s="148">
        <f>S223*H223</f>
        <v>0</v>
      </c>
      <c r="AR223" s="149" t="s">
        <v>149</v>
      </c>
      <c r="AT223" s="149" t="s">
        <v>193</v>
      </c>
      <c r="AU223" s="149" t="s">
        <v>86</v>
      </c>
      <c r="AY223" s="17" t="s">
        <v>190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84</v>
      </c>
      <c r="BK223" s="150">
        <f>ROUND(I223*H223,2)</f>
        <v>0</v>
      </c>
      <c r="BL223" s="17" t="s">
        <v>149</v>
      </c>
      <c r="BM223" s="149" t="s">
        <v>392</v>
      </c>
    </row>
    <row r="224" spans="2:65" s="1" customFormat="1" ht="16.5" customHeight="1">
      <c r="B224" s="32"/>
      <c r="C224" s="137" t="s">
        <v>393</v>
      </c>
      <c r="D224" s="137" t="s">
        <v>193</v>
      </c>
      <c r="E224" s="138" t="s">
        <v>394</v>
      </c>
      <c r="F224" s="139" t="s">
        <v>395</v>
      </c>
      <c r="G224" s="140" t="s">
        <v>396</v>
      </c>
      <c r="H224" s="141">
        <v>6</v>
      </c>
      <c r="I224" s="142"/>
      <c r="J224" s="143">
        <f>ROUND(I224*H224,2)</f>
        <v>0</v>
      </c>
      <c r="K224" s="144"/>
      <c r="L224" s="32"/>
      <c r="M224" s="145" t="s">
        <v>1</v>
      </c>
      <c r="N224" s="146" t="s">
        <v>42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149</v>
      </c>
      <c r="AT224" s="149" t="s">
        <v>193</v>
      </c>
      <c r="AU224" s="149" t="s">
        <v>86</v>
      </c>
      <c r="AY224" s="17" t="s">
        <v>190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84</v>
      </c>
      <c r="BK224" s="150">
        <f>ROUND(I224*H224,2)</f>
        <v>0</v>
      </c>
      <c r="BL224" s="17" t="s">
        <v>149</v>
      </c>
      <c r="BM224" s="149" t="s">
        <v>397</v>
      </c>
    </row>
    <row r="225" spans="2:65" s="12" customFormat="1">
      <c r="B225" s="156"/>
      <c r="D225" s="157" t="s">
        <v>254</v>
      </c>
      <c r="E225" s="158" t="s">
        <v>1</v>
      </c>
      <c r="F225" s="159" t="s">
        <v>398</v>
      </c>
      <c r="H225" s="160">
        <v>6</v>
      </c>
      <c r="I225" s="161"/>
      <c r="L225" s="156"/>
      <c r="M225" s="162"/>
      <c r="T225" s="163"/>
      <c r="AT225" s="158" t="s">
        <v>254</v>
      </c>
      <c r="AU225" s="158" t="s">
        <v>86</v>
      </c>
      <c r="AV225" s="12" t="s">
        <v>86</v>
      </c>
      <c r="AW225" s="12" t="s">
        <v>33</v>
      </c>
      <c r="AX225" s="12" t="s">
        <v>84</v>
      </c>
      <c r="AY225" s="158" t="s">
        <v>190</v>
      </c>
    </row>
    <row r="226" spans="2:65" s="1" customFormat="1" ht="33" customHeight="1">
      <c r="B226" s="32"/>
      <c r="C226" s="137" t="s">
        <v>399</v>
      </c>
      <c r="D226" s="137" t="s">
        <v>193</v>
      </c>
      <c r="E226" s="138" t="s">
        <v>400</v>
      </c>
      <c r="F226" s="139" t="s">
        <v>401</v>
      </c>
      <c r="G226" s="140" t="s">
        <v>252</v>
      </c>
      <c r="H226" s="141">
        <v>31.74</v>
      </c>
      <c r="I226" s="142"/>
      <c r="J226" s="143">
        <f>ROUND(I226*H226,2)</f>
        <v>0</v>
      </c>
      <c r="K226" s="144"/>
      <c r="L226" s="32"/>
      <c r="M226" s="145" t="s">
        <v>1</v>
      </c>
      <c r="N226" s="146" t="s">
        <v>42</v>
      </c>
      <c r="P226" s="147">
        <f>O226*H226</f>
        <v>0</v>
      </c>
      <c r="Q226" s="147">
        <v>1.0145999999999999</v>
      </c>
      <c r="R226" s="147">
        <f>Q226*H226</f>
        <v>32.203403999999999</v>
      </c>
      <c r="S226" s="147">
        <v>0</v>
      </c>
      <c r="T226" s="148">
        <f>S226*H226</f>
        <v>0</v>
      </c>
      <c r="AR226" s="149" t="s">
        <v>149</v>
      </c>
      <c r="AT226" s="149" t="s">
        <v>193</v>
      </c>
      <c r="AU226" s="149" t="s">
        <v>86</v>
      </c>
      <c r="AY226" s="17" t="s">
        <v>190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84</v>
      </c>
      <c r="BK226" s="150">
        <f>ROUND(I226*H226,2)</f>
        <v>0</v>
      </c>
      <c r="BL226" s="17" t="s">
        <v>149</v>
      </c>
      <c r="BM226" s="149" t="s">
        <v>402</v>
      </c>
    </row>
    <row r="227" spans="2:65" s="13" customFormat="1">
      <c r="B227" s="164"/>
      <c r="D227" s="157" t="s">
        <v>254</v>
      </c>
      <c r="E227" s="165" t="s">
        <v>1</v>
      </c>
      <c r="F227" s="166" t="s">
        <v>403</v>
      </c>
      <c r="H227" s="165" t="s">
        <v>1</v>
      </c>
      <c r="I227" s="167"/>
      <c r="L227" s="164"/>
      <c r="M227" s="168"/>
      <c r="T227" s="169"/>
      <c r="AT227" s="165" t="s">
        <v>254</v>
      </c>
      <c r="AU227" s="165" t="s">
        <v>86</v>
      </c>
      <c r="AV227" s="13" t="s">
        <v>84</v>
      </c>
      <c r="AW227" s="13" t="s">
        <v>33</v>
      </c>
      <c r="AX227" s="13" t="s">
        <v>77</v>
      </c>
      <c r="AY227" s="165" t="s">
        <v>190</v>
      </c>
    </row>
    <row r="228" spans="2:65" s="12" customFormat="1">
      <c r="B228" s="156"/>
      <c r="D228" s="157" t="s">
        <v>254</v>
      </c>
      <c r="E228" s="158" t="s">
        <v>1</v>
      </c>
      <c r="F228" s="159" t="s">
        <v>404</v>
      </c>
      <c r="H228" s="160">
        <v>31.74</v>
      </c>
      <c r="I228" s="161"/>
      <c r="L228" s="156"/>
      <c r="M228" s="162"/>
      <c r="T228" s="163"/>
      <c r="AT228" s="158" t="s">
        <v>254</v>
      </c>
      <c r="AU228" s="158" t="s">
        <v>86</v>
      </c>
      <c r="AV228" s="12" t="s">
        <v>86</v>
      </c>
      <c r="AW228" s="12" t="s">
        <v>33</v>
      </c>
      <c r="AX228" s="12" t="s">
        <v>84</v>
      </c>
      <c r="AY228" s="158" t="s">
        <v>190</v>
      </c>
    </row>
    <row r="229" spans="2:65" s="1" customFormat="1" ht="24.15" customHeight="1">
      <c r="B229" s="32"/>
      <c r="C229" s="137" t="s">
        <v>405</v>
      </c>
      <c r="D229" s="137" t="s">
        <v>193</v>
      </c>
      <c r="E229" s="138" t="s">
        <v>406</v>
      </c>
      <c r="F229" s="139" t="s">
        <v>407</v>
      </c>
      <c r="G229" s="140" t="s">
        <v>296</v>
      </c>
      <c r="H229" s="141">
        <v>0.51500000000000001</v>
      </c>
      <c r="I229" s="142"/>
      <c r="J229" s="143">
        <f>ROUND(I229*H229,2)</f>
        <v>0</v>
      </c>
      <c r="K229" s="144"/>
      <c r="L229" s="32"/>
      <c r="M229" s="145" t="s">
        <v>1</v>
      </c>
      <c r="N229" s="146" t="s">
        <v>42</v>
      </c>
      <c r="P229" s="147">
        <f>O229*H229</f>
        <v>0</v>
      </c>
      <c r="Q229" s="147">
        <v>1.0593999999999999</v>
      </c>
      <c r="R229" s="147">
        <f>Q229*H229</f>
        <v>0.54559099999999994</v>
      </c>
      <c r="S229" s="147">
        <v>0</v>
      </c>
      <c r="T229" s="148">
        <f>S229*H229</f>
        <v>0</v>
      </c>
      <c r="AR229" s="149" t="s">
        <v>149</v>
      </c>
      <c r="AT229" s="149" t="s">
        <v>193</v>
      </c>
      <c r="AU229" s="149" t="s">
        <v>86</v>
      </c>
      <c r="AY229" s="17" t="s">
        <v>190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84</v>
      </c>
      <c r="BK229" s="150">
        <f>ROUND(I229*H229,2)</f>
        <v>0</v>
      </c>
      <c r="BL229" s="17" t="s">
        <v>149</v>
      </c>
      <c r="BM229" s="149" t="s">
        <v>408</v>
      </c>
    </row>
    <row r="230" spans="2:65" s="12" customFormat="1" ht="20.399999999999999">
      <c r="B230" s="156"/>
      <c r="D230" s="157" t="s">
        <v>254</v>
      </c>
      <c r="E230" s="158" t="s">
        <v>1</v>
      </c>
      <c r="F230" s="159" t="s">
        <v>409</v>
      </c>
      <c r="H230" s="160">
        <v>0.28599999999999998</v>
      </c>
      <c r="I230" s="161"/>
      <c r="L230" s="156"/>
      <c r="M230" s="162"/>
      <c r="T230" s="163"/>
      <c r="AT230" s="158" t="s">
        <v>254</v>
      </c>
      <c r="AU230" s="158" t="s">
        <v>86</v>
      </c>
      <c r="AV230" s="12" t="s">
        <v>86</v>
      </c>
      <c r="AW230" s="12" t="s">
        <v>33</v>
      </c>
      <c r="AX230" s="12" t="s">
        <v>77</v>
      </c>
      <c r="AY230" s="158" t="s">
        <v>190</v>
      </c>
    </row>
    <row r="231" spans="2:65" s="12" customFormat="1" ht="20.399999999999999">
      <c r="B231" s="156"/>
      <c r="D231" s="157" t="s">
        <v>254</v>
      </c>
      <c r="E231" s="158" t="s">
        <v>1</v>
      </c>
      <c r="F231" s="159" t="s">
        <v>410</v>
      </c>
      <c r="H231" s="160">
        <v>0.22900000000000001</v>
      </c>
      <c r="I231" s="161"/>
      <c r="L231" s="156"/>
      <c r="M231" s="162"/>
      <c r="T231" s="163"/>
      <c r="AT231" s="158" t="s">
        <v>254</v>
      </c>
      <c r="AU231" s="158" t="s">
        <v>86</v>
      </c>
      <c r="AV231" s="12" t="s">
        <v>86</v>
      </c>
      <c r="AW231" s="12" t="s">
        <v>33</v>
      </c>
      <c r="AX231" s="12" t="s">
        <v>77</v>
      </c>
      <c r="AY231" s="158" t="s">
        <v>190</v>
      </c>
    </row>
    <row r="232" spans="2:65" s="15" customFormat="1">
      <c r="B232" s="177"/>
      <c r="D232" s="157" t="s">
        <v>254</v>
      </c>
      <c r="E232" s="178" t="s">
        <v>1</v>
      </c>
      <c r="F232" s="179" t="s">
        <v>274</v>
      </c>
      <c r="H232" s="180">
        <v>0.51500000000000001</v>
      </c>
      <c r="I232" s="181"/>
      <c r="L232" s="177"/>
      <c r="M232" s="182"/>
      <c r="T232" s="183"/>
      <c r="AT232" s="178" t="s">
        <v>254</v>
      </c>
      <c r="AU232" s="178" t="s">
        <v>86</v>
      </c>
      <c r="AV232" s="15" t="s">
        <v>149</v>
      </c>
      <c r="AW232" s="15" t="s">
        <v>33</v>
      </c>
      <c r="AX232" s="15" t="s">
        <v>84</v>
      </c>
      <c r="AY232" s="178" t="s">
        <v>190</v>
      </c>
    </row>
    <row r="233" spans="2:65" s="11" customFormat="1" ht="22.8" customHeight="1">
      <c r="B233" s="125"/>
      <c r="D233" s="126" t="s">
        <v>76</v>
      </c>
      <c r="E233" s="135" t="s">
        <v>104</v>
      </c>
      <c r="F233" s="135" t="s">
        <v>411</v>
      </c>
      <c r="I233" s="128"/>
      <c r="J233" s="136">
        <f>BK233</f>
        <v>0</v>
      </c>
      <c r="L233" s="125"/>
      <c r="M233" s="130"/>
      <c r="P233" s="131">
        <f>SUM(P234:P241)</f>
        <v>0</v>
      </c>
      <c r="R233" s="131">
        <f>SUM(R234:R241)</f>
        <v>3.1715E-2</v>
      </c>
      <c r="T233" s="132">
        <f>SUM(T234:T241)</f>
        <v>0</v>
      </c>
      <c r="AR233" s="126" t="s">
        <v>84</v>
      </c>
      <c r="AT233" s="133" t="s">
        <v>76</v>
      </c>
      <c r="AU233" s="133" t="s">
        <v>84</v>
      </c>
      <c r="AY233" s="126" t="s">
        <v>190</v>
      </c>
      <c r="BK233" s="134">
        <f>SUM(BK234:BK241)</f>
        <v>0</v>
      </c>
    </row>
    <row r="234" spans="2:65" s="1" customFormat="1" ht="24.15" customHeight="1">
      <c r="B234" s="32"/>
      <c r="C234" s="137" t="s">
        <v>412</v>
      </c>
      <c r="D234" s="137" t="s">
        <v>193</v>
      </c>
      <c r="E234" s="138" t="s">
        <v>413</v>
      </c>
      <c r="F234" s="139" t="s">
        <v>414</v>
      </c>
      <c r="G234" s="140" t="s">
        <v>396</v>
      </c>
      <c r="H234" s="141">
        <v>1.3</v>
      </c>
      <c r="I234" s="142"/>
      <c r="J234" s="143">
        <f>ROUND(I234*H234,2)</f>
        <v>0</v>
      </c>
      <c r="K234" s="144"/>
      <c r="L234" s="32"/>
      <c r="M234" s="145" t="s">
        <v>1</v>
      </c>
      <c r="N234" s="146" t="s">
        <v>42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149</v>
      </c>
      <c r="AT234" s="149" t="s">
        <v>193</v>
      </c>
      <c r="AU234" s="149" t="s">
        <v>86</v>
      </c>
      <c r="AY234" s="17" t="s">
        <v>190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84</v>
      </c>
      <c r="BK234" s="150">
        <f>ROUND(I234*H234,2)</f>
        <v>0</v>
      </c>
      <c r="BL234" s="17" t="s">
        <v>149</v>
      </c>
      <c r="BM234" s="149" t="s">
        <v>415</v>
      </c>
    </row>
    <row r="235" spans="2:65" s="12" customFormat="1">
      <c r="B235" s="156"/>
      <c r="D235" s="157" t="s">
        <v>254</v>
      </c>
      <c r="E235" s="158" t="s">
        <v>1</v>
      </c>
      <c r="F235" s="159" t="s">
        <v>416</v>
      </c>
      <c r="H235" s="160">
        <v>1.3</v>
      </c>
      <c r="I235" s="161"/>
      <c r="L235" s="156"/>
      <c r="M235" s="162"/>
      <c r="T235" s="163"/>
      <c r="AT235" s="158" t="s">
        <v>254</v>
      </c>
      <c r="AU235" s="158" t="s">
        <v>86</v>
      </c>
      <c r="AV235" s="12" t="s">
        <v>86</v>
      </c>
      <c r="AW235" s="12" t="s">
        <v>33</v>
      </c>
      <c r="AX235" s="12" t="s">
        <v>84</v>
      </c>
      <c r="AY235" s="158" t="s">
        <v>190</v>
      </c>
    </row>
    <row r="236" spans="2:65" s="1" customFormat="1" ht="16.5" customHeight="1">
      <c r="B236" s="32"/>
      <c r="C236" s="137" t="s">
        <v>417</v>
      </c>
      <c r="D236" s="137" t="s">
        <v>193</v>
      </c>
      <c r="E236" s="138" t="s">
        <v>418</v>
      </c>
      <c r="F236" s="139" t="s">
        <v>419</v>
      </c>
      <c r="G236" s="140" t="s">
        <v>396</v>
      </c>
      <c r="H236" s="141">
        <v>4</v>
      </c>
      <c r="I236" s="142"/>
      <c r="J236" s="143">
        <f>ROUND(I236*H236,2)</f>
        <v>0</v>
      </c>
      <c r="K236" s="144"/>
      <c r="L236" s="32"/>
      <c r="M236" s="145" t="s">
        <v>1</v>
      </c>
      <c r="N236" s="146" t="s">
        <v>42</v>
      </c>
      <c r="P236" s="147">
        <f>O236*H236</f>
        <v>0</v>
      </c>
      <c r="Q236" s="147">
        <v>4.4999999999999999E-4</v>
      </c>
      <c r="R236" s="147">
        <f>Q236*H236</f>
        <v>1.8E-3</v>
      </c>
      <c r="S236" s="147">
        <v>0</v>
      </c>
      <c r="T236" s="148">
        <f>S236*H236</f>
        <v>0</v>
      </c>
      <c r="AR236" s="149" t="s">
        <v>149</v>
      </c>
      <c r="AT236" s="149" t="s">
        <v>193</v>
      </c>
      <c r="AU236" s="149" t="s">
        <v>86</v>
      </c>
      <c r="AY236" s="17" t="s">
        <v>190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84</v>
      </c>
      <c r="BK236" s="150">
        <f>ROUND(I236*H236,2)</f>
        <v>0</v>
      </c>
      <c r="BL236" s="17" t="s">
        <v>149</v>
      </c>
      <c r="BM236" s="149" t="s">
        <v>420</v>
      </c>
    </row>
    <row r="237" spans="2:65" s="12" customFormat="1">
      <c r="B237" s="156"/>
      <c r="D237" s="157" t="s">
        <v>254</v>
      </c>
      <c r="E237" s="158" t="s">
        <v>1</v>
      </c>
      <c r="F237" s="159" t="s">
        <v>421</v>
      </c>
      <c r="H237" s="160">
        <v>4</v>
      </c>
      <c r="I237" s="161"/>
      <c r="L237" s="156"/>
      <c r="M237" s="162"/>
      <c r="T237" s="163"/>
      <c r="AT237" s="158" t="s">
        <v>254</v>
      </c>
      <c r="AU237" s="158" t="s">
        <v>86</v>
      </c>
      <c r="AV237" s="12" t="s">
        <v>86</v>
      </c>
      <c r="AW237" s="12" t="s">
        <v>33</v>
      </c>
      <c r="AX237" s="12" t="s">
        <v>84</v>
      </c>
      <c r="AY237" s="158" t="s">
        <v>190</v>
      </c>
    </row>
    <row r="238" spans="2:65" s="1" customFormat="1" ht="24.15" customHeight="1">
      <c r="B238" s="32"/>
      <c r="C238" s="184" t="s">
        <v>422</v>
      </c>
      <c r="D238" s="184" t="s">
        <v>299</v>
      </c>
      <c r="E238" s="185" t="s">
        <v>423</v>
      </c>
      <c r="F238" s="186" t="s">
        <v>424</v>
      </c>
      <c r="G238" s="187" t="s">
        <v>396</v>
      </c>
      <c r="H238" s="188">
        <v>4</v>
      </c>
      <c r="I238" s="189"/>
      <c r="J238" s="190">
        <f>ROUND(I238*H238,2)</f>
        <v>0</v>
      </c>
      <c r="K238" s="191"/>
      <c r="L238" s="192"/>
      <c r="M238" s="193" t="s">
        <v>1</v>
      </c>
      <c r="N238" s="194" t="s">
        <v>42</v>
      </c>
      <c r="P238" s="147">
        <f>O238*H238</f>
        <v>0</v>
      </c>
      <c r="Q238" s="147">
        <v>1.9000000000000001E-4</v>
      </c>
      <c r="R238" s="147">
        <f>Q238*H238</f>
        <v>7.6000000000000004E-4</v>
      </c>
      <c r="S238" s="147">
        <v>0</v>
      </c>
      <c r="T238" s="148">
        <f>S238*H238</f>
        <v>0</v>
      </c>
      <c r="AR238" s="149" t="s">
        <v>211</v>
      </c>
      <c r="AT238" s="149" t="s">
        <v>299</v>
      </c>
      <c r="AU238" s="149" t="s">
        <v>86</v>
      </c>
      <c r="AY238" s="17" t="s">
        <v>190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84</v>
      </c>
      <c r="BK238" s="150">
        <f>ROUND(I238*H238,2)</f>
        <v>0</v>
      </c>
      <c r="BL238" s="17" t="s">
        <v>149</v>
      </c>
      <c r="BM238" s="149" t="s">
        <v>425</v>
      </c>
    </row>
    <row r="239" spans="2:65" s="1" customFormat="1" ht="16.5" customHeight="1">
      <c r="B239" s="32"/>
      <c r="C239" s="137" t="s">
        <v>426</v>
      </c>
      <c r="D239" s="137" t="s">
        <v>193</v>
      </c>
      <c r="E239" s="138" t="s">
        <v>427</v>
      </c>
      <c r="F239" s="139" t="s">
        <v>428</v>
      </c>
      <c r="G239" s="140" t="s">
        <v>396</v>
      </c>
      <c r="H239" s="141">
        <v>25.5</v>
      </c>
      <c r="I239" s="142"/>
      <c r="J239" s="143">
        <f>ROUND(I239*H239,2)</f>
        <v>0</v>
      </c>
      <c r="K239" s="144"/>
      <c r="L239" s="32"/>
      <c r="M239" s="145" t="s">
        <v>1</v>
      </c>
      <c r="N239" s="146" t="s">
        <v>42</v>
      </c>
      <c r="P239" s="147">
        <f>O239*H239</f>
        <v>0</v>
      </c>
      <c r="Q239" s="147">
        <v>8.0999999999999996E-4</v>
      </c>
      <c r="R239" s="147">
        <f>Q239*H239</f>
        <v>2.0655E-2</v>
      </c>
      <c r="S239" s="147">
        <v>0</v>
      </c>
      <c r="T239" s="148">
        <f>S239*H239</f>
        <v>0</v>
      </c>
      <c r="AR239" s="149" t="s">
        <v>149</v>
      </c>
      <c r="AT239" s="149" t="s">
        <v>193</v>
      </c>
      <c r="AU239" s="149" t="s">
        <v>86</v>
      </c>
      <c r="AY239" s="17" t="s">
        <v>190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84</v>
      </c>
      <c r="BK239" s="150">
        <f>ROUND(I239*H239,2)</f>
        <v>0</v>
      </c>
      <c r="BL239" s="17" t="s">
        <v>149</v>
      </c>
      <c r="BM239" s="149" t="s">
        <v>429</v>
      </c>
    </row>
    <row r="240" spans="2:65" s="12" customFormat="1">
      <c r="B240" s="156"/>
      <c r="D240" s="157" t="s">
        <v>254</v>
      </c>
      <c r="E240" s="158" t="s">
        <v>1</v>
      </c>
      <c r="F240" s="159" t="s">
        <v>430</v>
      </c>
      <c r="H240" s="160">
        <v>25.5</v>
      </c>
      <c r="I240" s="161"/>
      <c r="L240" s="156"/>
      <c r="M240" s="162"/>
      <c r="T240" s="163"/>
      <c r="AT240" s="158" t="s">
        <v>254</v>
      </c>
      <c r="AU240" s="158" t="s">
        <v>86</v>
      </c>
      <c r="AV240" s="12" t="s">
        <v>86</v>
      </c>
      <c r="AW240" s="12" t="s">
        <v>33</v>
      </c>
      <c r="AX240" s="12" t="s">
        <v>84</v>
      </c>
      <c r="AY240" s="158" t="s">
        <v>190</v>
      </c>
    </row>
    <row r="241" spans="2:65" s="1" customFormat="1" ht="16.5" customHeight="1">
      <c r="B241" s="32"/>
      <c r="C241" s="184" t="s">
        <v>431</v>
      </c>
      <c r="D241" s="184" t="s">
        <v>299</v>
      </c>
      <c r="E241" s="185" t="s">
        <v>432</v>
      </c>
      <c r="F241" s="186" t="s">
        <v>433</v>
      </c>
      <c r="G241" s="187" t="s">
        <v>434</v>
      </c>
      <c r="H241" s="188">
        <v>8.5</v>
      </c>
      <c r="I241" s="189"/>
      <c r="J241" s="190">
        <f>ROUND(I241*H241,2)</f>
        <v>0</v>
      </c>
      <c r="K241" s="191"/>
      <c r="L241" s="192"/>
      <c r="M241" s="193" t="s">
        <v>1</v>
      </c>
      <c r="N241" s="194" t="s">
        <v>42</v>
      </c>
      <c r="P241" s="147">
        <f>O241*H241</f>
        <v>0</v>
      </c>
      <c r="Q241" s="147">
        <v>1E-3</v>
      </c>
      <c r="R241" s="147">
        <f>Q241*H241</f>
        <v>8.5000000000000006E-3</v>
      </c>
      <c r="S241" s="147">
        <v>0</v>
      </c>
      <c r="T241" s="148">
        <f>S241*H241</f>
        <v>0</v>
      </c>
      <c r="AR241" s="149" t="s">
        <v>211</v>
      </c>
      <c r="AT241" s="149" t="s">
        <v>299</v>
      </c>
      <c r="AU241" s="149" t="s">
        <v>86</v>
      </c>
      <c r="AY241" s="17" t="s">
        <v>190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84</v>
      </c>
      <c r="BK241" s="150">
        <f>ROUND(I241*H241,2)</f>
        <v>0</v>
      </c>
      <c r="BL241" s="17" t="s">
        <v>149</v>
      </c>
      <c r="BM241" s="149" t="s">
        <v>435</v>
      </c>
    </row>
    <row r="242" spans="2:65" s="11" customFormat="1" ht="22.8" customHeight="1">
      <c r="B242" s="125"/>
      <c r="D242" s="126" t="s">
        <v>76</v>
      </c>
      <c r="E242" s="135" t="s">
        <v>149</v>
      </c>
      <c r="F242" s="135" t="s">
        <v>436</v>
      </c>
      <c r="I242" s="128"/>
      <c r="J242" s="136">
        <f>BK242</f>
        <v>0</v>
      </c>
      <c r="L242" s="125"/>
      <c r="M242" s="130"/>
      <c r="P242" s="131">
        <f>SUM(P243:P249)</f>
        <v>0</v>
      </c>
      <c r="R242" s="131">
        <f>SUM(R243:R249)</f>
        <v>9.9044999999999994E-2</v>
      </c>
      <c r="T242" s="132">
        <f>SUM(T243:T249)</f>
        <v>0</v>
      </c>
      <c r="AR242" s="126" t="s">
        <v>84</v>
      </c>
      <c r="AT242" s="133" t="s">
        <v>76</v>
      </c>
      <c r="AU242" s="133" t="s">
        <v>84</v>
      </c>
      <c r="AY242" s="126" t="s">
        <v>190</v>
      </c>
      <c r="BK242" s="134">
        <f>SUM(BK243:BK249)</f>
        <v>0</v>
      </c>
    </row>
    <row r="243" spans="2:65" s="1" customFormat="1" ht="24.15" customHeight="1">
      <c r="B243" s="32"/>
      <c r="C243" s="137" t="s">
        <v>437</v>
      </c>
      <c r="D243" s="137" t="s">
        <v>193</v>
      </c>
      <c r="E243" s="138" t="s">
        <v>438</v>
      </c>
      <c r="F243" s="139" t="s">
        <v>439</v>
      </c>
      <c r="G243" s="140" t="s">
        <v>258</v>
      </c>
      <c r="H243" s="141">
        <v>9.0359999999999996</v>
      </c>
      <c r="I243" s="142"/>
      <c r="J243" s="143">
        <f>ROUND(I243*H243,2)</f>
        <v>0</v>
      </c>
      <c r="K243" s="144"/>
      <c r="L243" s="32"/>
      <c r="M243" s="145" t="s">
        <v>1</v>
      </c>
      <c r="N243" s="146" t="s">
        <v>42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149</v>
      </c>
      <c r="AT243" s="149" t="s">
        <v>193</v>
      </c>
      <c r="AU243" s="149" t="s">
        <v>86</v>
      </c>
      <c r="AY243" s="17" t="s">
        <v>190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84</v>
      </c>
      <c r="BK243" s="150">
        <f>ROUND(I243*H243,2)</f>
        <v>0</v>
      </c>
      <c r="BL243" s="17" t="s">
        <v>149</v>
      </c>
      <c r="BM243" s="149" t="s">
        <v>440</v>
      </c>
    </row>
    <row r="244" spans="2:65" s="12" customFormat="1">
      <c r="B244" s="156"/>
      <c r="D244" s="157" t="s">
        <v>254</v>
      </c>
      <c r="E244" s="158" t="s">
        <v>1</v>
      </c>
      <c r="F244" s="159" t="s">
        <v>441</v>
      </c>
      <c r="H244" s="160">
        <v>9.0359999999999996</v>
      </c>
      <c r="I244" s="161"/>
      <c r="L244" s="156"/>
      <c r="M244" s="162"/>
      <c r="T244" s="163"/>
      <c r="AT244" s="158" t="s">
        <v>254</v>
      </c>
      <c r="AU244" s="158" t="s">
        <v>86</v>
      </c>
      <c r="AV244" s="12" t="s">
        <v>86</v>
      </c>
      <c r="AW244" s="12" t="s">
        <v>33</v>
      </c>
      <c r="AX244" s="12" t="s">
        <v>84</v>
      </c>
      <c r="AY244" s="158" t="s">
        <v>190</v>
      </c>
    </row>
    <row r="245" spans="2:65" s="1" customFormat="1" ht="24.15" customHeight="1">
      <c r="B245" s="32"/>
      <c r="C245" s="137" t="s">
        <v>442</v>
      </c>
      <c r="D245" s="137" t="s">
        <v>193</v>
      </c>
      <c r="E245" s="138" t="s">
        <v>443</v>
      </c>
      <c r="F245" s="139" t="s">
        <v>444</v>
      </c>
      <c r="G245" s="140" t="s">
        <v>258</v>
      </c>
      <c r="H245" s="141">
        <v>3.875</v>
      </c>
      <c r="I245" s="142"/>
      <c r="J245" s="143">
        <f>ROUND(I245*H245,2)</f>
        <v>0</v>
      </c>
      <c r="K245" s="144"/>
      <c r="L245" s="32"/>
      <c r="M245" s="145" t="s">
        <v>1</v>
      </c>
      <c r="N245" s="146" t="s">
        <v>42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149</v>
      </c>
      <c r="AT245" s="149" t="s">
        <v>193</v>
      </c>
      <c r="AU245" s="149" t="s">
        <v>86</v>
      </c>
      <c r="AY245" s="17" t="s">
        <v>190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84</v>
      </c>
      <c r="BK245" s="150">
        <f>ROUND(I245*H245,2)</f>
        <v>0</v>
      </c>
      <c r="BL245" s="17" t="s">
        <v>149</v>
      </c>
      <c r="BM245" s="149" t="s">
        <v>445</v>
      </c>
    </row>
    <row r="246" spans="2:65" s="13" customFormat="1">
      <c r="B246" s="164"/>
      <c r="D246" s="157" t="s">
        <v>254</v>
      </c>
      <c r="E246" s="165" t="s">
        <v>1</v>
      </c>
      <c r="F246" s="166" t="s">
        <v>446</v>
      </c>
      <c r="H246" s="165" t="s">
        <v>1</v>
      </c>
      <c r="I246" s="167"/>
      <c r="L246" s="164"/>
      <c r="M246" s="168"/>
      <c r="T246" s="169"/>
      <c r="AT246" s="165" t="s">
        <v>254</v>
      </c>
      <c r="AU246" s="165" t="s">
        <v>86</v>
      </c>
      <c r="AV246" s="13" t="s">
        <v>84</v>
      </c>
      <c r="AW246" s="13" t="s">
        <v>33</v>
      </c>
      <c r="AX246" s="13" t="s">
        <v>77</v>
      </c>
      <c r="AY246" s="165" t="s">
        <v>190</v>
      </c>
    </row>
    <row r="247" spans="2:65" s="12" customFormat="1">
      <c r="B247" s="156"/>
      <c r="D247" s="157" t="s">
        <v>254</v>
      </c>
      <c r="E247" s="158" t="s">
        <v>1</v>
      </c>
      <c r="F247" s="159" t="s">
        <v>447</v>
      </c>
      <c r="H247" s="160">
        <v>3.875</v>
      </c>
      <c r="I247" s="161"/>
      <c r="L247" s="156"/>
      <c r="M247" s="162"/>
      <c r="T247" s="163"/>
      <c r="AT247" s="158" t="s">
        <v>254</v>
      </c>
      <c r="AU247" s="158" t="s">
        <v>86</v>
      </c>
      <c r="AV247" s="12" t="s">
        <v>86</v>
      </c>
      <c r="AW247" s="12" t="s">
        <v>33</v>
      </c>
      <c r="AX247" s="12" t="s">
        <v>84</v>
      </c>
      <c r="AY247" s="158" t="s">
        <v>190</v>
      </c>
    </row>
    <row r="248" spans="2:65" s="1" customFormat="1" ht="16.5" customHeight="1">
      <c r="B248" s="32"/>
      <c r="C248" s="137" t="s">
        <v>448</v>
      </c>
      <c r="D248" s="137" t="s">
        <v>193</v>
      </c>
      <c r="E248" s="138" t="s">
        <v>449</v>
      </c>
      <c r="F248" s="139" t="s">
        <v>450</v>
      </c>
      <c r="G248" s="140" t="s">
        <v>252</v>
      </c>
      <c r="H248" s="141">
        <v>15.5</v>
      </c>
      <c r="I248" s="142"/>
      <c r="J248" s="143">
        <f>ROUND(I248*H248,2)</f>
        <v>0</v>
      </c>
      <c r="K248" s="144"/>
      <c r="L248" s="32"/>
      <c r="M248" s="145" t="s">
        <v>1</v>
      </c>
      <c r="N248" s="146" t="s">
        <v>42</v>
      </c>
      <c r="P248" s="147">
        <f>O248*H248</f>
        <v>0</v>
      </c>
      <c r="Q248" s="147">
        <v>6.3899999999999998E-3</v>
      </c>
      <c r="R248" s="147">
        <f>Q248*H248</f>
        <v>9.9044999999999994E-2</v>
      </c>
      <c r="S248" s="147">
        <v>0</v>
      </c>
      <c r="T248" s="148">
        <f>S248*H248</f>
        <v>0</v>
      </c>
      <c r="AR248" s="149" t="s">
        <v>149</v>
      </c>
      <c r="AT248" s="149" t="s">
        <v>193</v>
      </c>
      <c r="AU248" s="149" t="s">
        <v>86</v>
      </c>
      <c r="AY248" s="17" t="s">
        <v>190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84</v>
      </c>
      <c r="BK248" s="150">
        <f>ROUND(I248*H248,2)</f>
        <v>0</v>
      </c>
      <c r="BL248" s="17" t="s">
        <v>149</v>
      </c>
      <c r="BM248" s="149" t="s">
        <v>451</v>
      </c>
    </row>
    <row r="249" spans="2:65" s="12" customFormat="1">
      <c r="B249" s="156"/>
      <c r="D249" s="157" t="s">
        <v>254</v>
      </c>
      <c r="E249" s="158" t="s">
        <v>1</v>
      </c>
      <c r="F249" s="159" t="s">
        <v>452</v>
      </c>
      <c r="H249" s="160">
        <v>15.5</v>
      </c>
      <c r="I249" s="161"/>
      <c r="L249" s="156"/>
      <c r="M249" s="162"/>
      <c r="T249" s="163"/>
      <c r="AT249" s="158" t="s">
        <v>254</v>
      </c>
      <c r="AU249" s="158" t="s">
        <v>86</v>
      </c>
      <c r="AV249" s="12" t="s">
        <v>86</v>
      </c>
      <c r="AW249" s="12" t="s">
        <v>33</v>
      </c>
      <c r="AX249" s="12" t="s">
        <v>84</v>
      </c>
      <c r="AY249" s="158" t="s">
        <v>190</v>
      </c>
    </row>
    <row r="250" spans="2:65" s="11" customFormat="1" ht="22.8" customHeight="1">
      <c r="B250" s="125"/>
      <c r="D250" s="126" t="s">
        <v>76</v>
      </c>
      <c r="E250" s="135" t="s">
        <v>199</v>
      </c>
      <c r="F250" s="135" t="s">
        <v>453</v>
      </c>
      <c r="I250" s="128"/>
      <c r="J250" s="136">
        <f>BK250</f>
        <v>0</v>
      </c>
      <c r="L250" s="125"/>
      <c r="M250" s="130"/>
      <c r="P250" s="131">
        <f>SUM(P251:P275)</f>
        <v>0</v>
      </c>
      <c r="R250" s="131">
        <f>SUM(R251:R275)</f>
        <v>183.34553101</v>
      </c>
      <c r="T250" s="132">
        <f>SUM(T251:T275)</f>
        <v>0</v>
      </c>
      <c r="AR250" s="126" t="s">
        <v>84</v>
      </c>
      <c r="AT250" s="133" t="s">
        <v>76</v>
      </c>
      <c r="AU250" s="133" t="s">
        <v>84</v>
      </c>
      <c r="AY250" s="126" t="s">
        <v>190</v>
      </c>
      <c r="BK250" s="134">
        <f>SUM(BK251:BK275)</f>
        <v>0</v>
      </c>
    </row>
    <row r="251" spans="2:65" s="1" customFormat="1" ht="24.15" customHeight="1">
      <c r="B251" s="32"/>
      <c r="C251" s="137" t="s">
        <v>454</v>
      </c>
      <c r="D251" s="137" t="s">
        <v>193</v>
      </c>
      <c r="E251" s="138" t="s">
        <v>455</v>
      </c>
      <c r="F251" s="139" t="s">
        <v>456</v>
      </c>
      <c r="G251" s="140" t="s">
        <v>252</v>
      </c>
      <c r="H251" s="141">
        <v>15.061999999999999</v>
      </c>
      <c r="I251" s="142"/>
      <c r="J251" s="143">
        <f>ROUND(I251*H251,2)</f>
        <v>0</v>
      </c>
      <c r="K251" s="144"/>
      <c r="L251" s="32"/>
      <c r="M251" s="145" t="s">
        <v>1</v>
      </c>
      <c r="N251" s="146" t="s">
        <v>42</v>
      </c>
      <c r="P251" s="147">
        <f>O251*H251</f>
        <v>0</v>
      </c>
      <c r="Q251" s="147">
        <v>4.3800000000000002E-3</v>
      </c>
      <c r="R251" s="147">
        <f>Q251*H251</f>
        <v>6.5971559999999999E-2</v>
      </c>
      <c r="S251" s="147">
        <v>0</v>
      </c>
      <c r="T251" s="148">
        <f>S251*H251</f>
        <v>0</v>
      </c>
      <c r="AR251" s="149" t="s">
        <v>149</v>
      </c>
      <c r="AT251" s="149" t="s">
        <v>193</v>
      </c>
      <c r="AU251" s="149" t="s">
        <v>86</v>
      </c>
      <c r="AY251" s="17" t="s">
        <v>190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84</v>
      </c>
      <c r="BK251" s="150">
        <f>ROUND(I251*H251,2)</f>
        <v>0</v>
      </c>
      <c r="BL251" s="17" t="s">
        <v>149</v>
      </c>
      <c r="BM251" s="149" t="s">
        <v>457</v>
      </c>
    </row>
    <row r="252" spans="2:65" s="13" customFormat="1">
      <c r="B252" s="164"/>
      <c r="D252" s="157" t="s">
        <v>254</v>
      </c>
      <c r="E252" s="165" t="s">
        <v>1</v>
      </c>
      <c r="F252" s="166" t="s">
        <v>458</v>
      </c>
      <c r="H252" s="165" t="s">
        <v>1</v>
      </c>
      <c r="I252" s="167"/>
      <c r="L252" s="164"/>
      <c r="M252" s="168"/>
      <c r="T252" s="169"/>
      <c r="AT252" s="165" t="s">
        <v>254</v>
      </c>
      <c r="AU252" s="165" t="s">
        <v>86</v>
      </c>
      <c r="AV252" s="13" t="s">
        <v>84</v>
      </c>
      <c r="AW252" s="13" t="s">
        <v>33</v>
      </c>
      <c r="AX252" s="13" t="s">
        <v>77</v>
      </c>
      <c r="AY252" s="165" t="s">
        <v>190</v>
      </c>
    </row>
    <row r="253" spans="2:65" s="12" customFormat="1">
      <c r="B253" s="156"/>
      <c r="D253" s="157" t="s">
        <v>254</v>
      </c>
      <c r="E253" s="158" t="s">
        <v>1</v>
      </c>
      <c r="F253" s="159" t="s">
        <v>459</v>
      </c>
      <c r="H253" s="160">
        <v>3.0209999999999999</v>
      </c>
      <c r="I253" s="161"/>
      <c r="L253" s="156"/>
      <c r="M253" s="162"/>
      <c r="T253" s="163"/>
      <c r="AT253" s="158" t="s">
        <v>254</v>
      </c>
      <c r="AU253" s="158" t="s">
        <v>86</v>
      </c>
      <c r="AV253" s="12" t="s">
        <v>86</v>
      </c>
      <c r="AW253" s="12" t="s">
        <v>33</v>
      </c>
      <c r="AX253" s="12" t="s">
        <v>77</v>
      </c>
      <c r="AY253" s="158" t="s">
        <v>190</v>
      </c>
    </row>
    <row r="254" spans="2:65" s="12" customFormat="1">
      <c r="B254" s="156"/>
      <c r="D254" s="157" t="s">
        <v>254</v>
      </c>
      <c r="E254" s="158" t="s">
        <v>1</v>
      </c>
      <c r="F254" s="159" t="s">
        <v>460</v>
      </c>
      <c r="H254" s="160">
        <v>5.1929999999999996</v>
      </c>
      <c r="I254" s="161"/>
      <c r="L254" s="156"/>
      <c r="M254" s="162"/>
      <c r="T254" s="163"/>
      <c r="AT254" s="158" t="s">
        <v>254</v>
      </c>
      <c r="AU254" s="158" t="s">
        <v>86</v>
      </c>
      <c r="AV254" s="12" t="s">
        <v>86</v>
      </c>
      <c r="AW254" s="12" t="s">
        <v>33</v>
      </c>
      <c r="AX254" s="12" t="s">
        <v>77</v>
      </c>
      <c r="AY254" s="158" t="s">
        <v>190</v>
      </c>
    </row>
    <row r="255" spans="2:65" s="12" customFormat="1">
      <c r="B255" s="156"/>
      <c r="D255" s="157" t="s">
        <v>254</v>
      </c>
      <c r="E255" s="158" t="s">
        <v>1</v>
      </c>
      <c r="F255" s="159" t="s">
        <v>461</v>
      </c>
      <c r="H255" s="160">
        <v>2.3540000000000001</v>
      </c>
      <c r="I255" s="161"/>
      <c r="L255" s="156"/>
      <c r="M255" s="162"/>
      <c r="T255" s="163"/>
      <c r="AT255" s="158" t="s">
        <v>254</v>
      </c>
      <c r="AU255" s="158" t="s">
        <v>86</v>
      </c>
      <c r="AV255" s="12" t="s">
        <v>86</v>
      </c>
      <c r="AW255" s="12" t="s">
        <v>33</v>
      </c>
      <c r="AX255" s="12" t="s">
        <v>77</v>
      </c>
      <c r="AY255" s="158" t="s">
        <v>190</v>
      </c>
    </row>
    <row r="256" spans="2:65" s="12" customFormat="1">
      <c r="B256" s="156"/>
      <c r="D256" s="157" t="s">
        <v>254</v>
      </c>
      <c r="E256" s="158" t="s">
        <v>1</v>
      </c>
      <c r="F256" s="159" t="s">
        <v>462</v>
      </c>
      <c r="H256" s="160">
        <v>4.4939999999999998</v>
      </c>
      <c r="I256" s="161"/>
      <c r="L256" s="156"/>
      <c r="M256" s="162"/>
      <c r="T256" s="163"/>
      <c r="AT256" s="158" t="s">
        <v>254</v>
      </c>
      <c r="AU256" s="158" t="s">
        <v>86</v>
      </c>
      <c r="AV256" s="12" t="s">
        <v>86</v>
      </c>
      <c r="AW256" s="12" t="s">
        <v>33</v>
      </c>
      <c r="AX256" s="12" t="s">
        <v>77</v>
      </c>
      <c r="AY256" s="158" t="s">
        <v>190</v>
      </c>
    </row>
    <row r="257" spans="2:65" s="15" customFormat="1">
      <c r="B257" s="177"/>
      <c r="D257" s="157" t="s">
        <v>254</v>
      </c>
      <c r="E257" s="178" t="s">
        <v>1</v>
      </c>
      <c r="F257" s="179" t="s">
        <v>274</v>
      </c>
      <c r="H257" s="180">
        <v>15.061999999999999</v>
      </c>
      <c r="I257" s="181"/>
      <c r="L257" s="177"/>
      <c r="M257" s="182"/>
      <c r="T257" s="183"/>
      <c r="AT257" s="178" t="s">
        <v>254</v>
      </c>
      <c r="AU257" s="178" t="s">
        <v>86</v>
      </c>
      <c r="AV257" s="15" t="s">
        <v>149</v>
      </c>
      <c r="AW257" s="15" t="s">
        <v>33</v>
      </c>
      <c r="AX257" s="15" t="s">
        <v>84</v>
      </c>
      <c r="AY257" s="178" t="s">
        <v>190</v>
      </c>
    </row>
    <row r="258" spans="2:65" s="1" customFormat="1" ht="24.15" customHeight="1">
      <c r="B258" s="32"/>
      <c r="C258" s="137" t="s">
        <v>463</v>
      </c>
      <c r="D258" s="137" t="s">
        <v>193</v>
      </c>
      <c r="E258" s="138" t="s">
        <v>464</v>
      </c>
      <c r="F258" s="139" t="s">
        <v>465</v>
      </c>
      <c r="G258" s="140" t="s">
        <v>252</v>
      </c>
      <c r="H258" s="141">
        <v>14.818</v>
      </c>
      <c r="I258" s="142"/>
      <c r="J258" s="143">
        <f>ROUND(I258*H258,2)</f>
        <v>0</v>
      </c>
      <c r="K258" s="144"/>
      <c r="L258" s="32"/>
      <c r="M258" s="145" t="s">
        <v>1</v>
      </c>
      <c r="N258" s="146" t="s">
        <v>42</v>
      </c>
      <c r="P258" s="147">
        <f>O258*H258</f>
        <v>0</v>
      </c>
      <c r="Q258" s="147">
        <v>1.0500000000000001E-2</v>
      </c>
      <c r="R258" s="147">
        <f>Q258*H258</f>
        <v>0.15558900000000001</v>
      </c>
      <c r="S258" s="147">
        <v>0</v>
      </c>
      <c r="T258" s="148">
        <f>S258*H258</f>
        <v>0</v>
      </c>
      <c r="AR258" s="149" t="s">
        <v>149</v>
      </c>
      <c r="AT258" s="149" t="s">
        <v>193</v>
      </c>
      <c r="AU258" s="149" t="s">
        <v>86</v>
      </c>
      <c r="AY258" s="17" t="s">
        <v>190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84</v>
      </c>
      <c r="BK258" s="150">
        <f>ROUND(I258*H258,2)</f>
        <v>0</v>
      </c>
      <c r="BL258" s="17" t="s">
        <v>149</v>
      </c>
      <c r="BM258" s="149" t="s">
        <v>466</v>
      </c>
    </row>
    <row r="259" spans="2:65" s="13" customFormat="1">
      <c r="B259" s="164"/>
      <c r="D259" s="157" t="s">
        <v>254</v>
      </c>
      <c r="E259" s="165" t="s">
        <v>1</v>
      </c>
      <c r="F259" s="166" t="s">
        <v>467</v>
      </c>
      <c r="H259" s="165" t="s">
        <v>1</v>
      </c>
      <c r="I259" s="167"/>
      <c r="L259" s="164"/>
      <c r="M259" s="168"/>
      <c r="T259" s="169"/>
      <c r="AT259" s="165" t="s">
        <v>254</v>
      </c>
      <c r="AU259" s="165" t="s">
        <v>86</v>
      </c>
      <c r="AV259" s="13" t="s">
        <v>84</v>
      </c>
      <c r="AW259" s="13" t="s">
        <v>33</v>
      </c>
      <c r="AX259" s="13" t="s">
        <v>77</v>
      </c>
      <c r="AY259" s="165" t="s">
        <v>190</v>
      </c>
    </row>
    <row r="260" spans="2:65" s="12" customFormat="1">
      <c r="B260" s="156"/>
      <c r="D260" s="157" t="s">
        <v>254</v>
      </c>
      <c r="E260" s="158" t="s">
        <v>1</v>
      </c>
      <c r="F260" s="159" t="s">
        <v>468</v>
      </c>
      <c r="H260" s="160">
        <v>15.061999999999999</v>
      </c>
      <c r="I260" s="161"/>
      <c r="L260" s="156"/>
      <c r="M260" s="162"/>
      <c r="T260" s="163"/>
      <c r="AT260" s="158" t="s">
        <v>254</v>
      </c>
      <c r="AU260" s="158" t="s">
        <v>86</v>
      </c>
      <c r="AV260" s="12" t="s">
        <v>86</v>
      </c>
      <c r="AW260" s="12" t="s">
        <v>33</v>
      </c>
      <c r="AX260" s="12" t="s">
        <v>77</v>
      </c>
      <c r="AY260" s="158" t="s">
        <v>190</v>
      </c>
    </row>
    <row r="261" spans="2:65" s="12" customFormat="1">
      <c r="B261" s="156"/>
      <c r="D261" s="157" t="s">
        <v>254</v>
      </c>
      <c r="E261" s="158" t="s">
        <v>1</v>
      </c>
      <c r="F261" s="159" t="s">
        <v>469</v>
      </c>
      <c r="H261" s="160">
        <v>-1.494</v>
      </c>
      <c r="I261" s="161"/>
      <c r="L261" s="156"/>
      <c r="M261" s="162"/>
      <c r="T261" s="163"/>
      <c r="AT261" s="158" t="s">
        <v>254</v>
      </c>
      <c r="AU261" s="158" t="s">
        <v>86</v>
      </c>
      <c r="AV261" s="12" t="s">
        <v>86</v>
      </c>
      <c r="AW261" s="12" t="s">
        <v>33</v>
      </c>
      <c r="AX261" s="12" t="s">
        <v>77</v>
      </c>
      <c r="AY261" s="158" t="s">
        <v>190</v>
      </c>
    </row>
    <row r="262" spans="2:65" s="12" customFormat="1">
      <c r="B262" s="156"/>
      <c r="D262" s="157" t="s">
        <v>254</v>
      </c>
      <c r="E262" s="158" t="s">
        <v>1</v>
      </c>
      <c r="F262" s="159" t="s">
        <v>470</v>
      </c>
      <c r="H262" s="160">
        <v>1.25</v>
      </c>
      <c r="I262" s="161"/>
      <c r="L262" s="156"/>
      <c r="M262" s="162"/>
      <c r="T262" s="163"/>
      <c r="AT262" s="158" t="s">
        <v>254</v>
      </c>
      <c r="AU262" s="158" t="s">
        <v>86</v>
      </c>
      <c r="AV262" s="12" t="s">
        <v>86</v>
      </c>
      <c r="AW262" s="12" t="s">
        <v>33</v>
      </c>
      <c r="AX262" s="12" t="s">
        <v>77</v>
      </c>
      <c r="AY262" s="158" t="s">
        <v>190</v>
      </c>
    </row>
    <row r="263" spans="2:65" s="15" customFormat="1">
      <c r="B263" s="177"/>
      <c r="D263" s="157" t="s">
        <v>254</v>
      </c>
      <c r="E263" s="178" t="s">
        <v>1</v>
      </c>
      <c r="F263" s="179" t="s">
        <v>274</v>
      </c>
      <c r="H263" s="180">
        <v>14.818</v>
      </c>
      <c r="I263" s="181"/>
      <c r="L263" s="177"/>
      <c r="M263" s="182"/>
      <c r="T263" s="183"/>
      <c r="AT263" s="178" t="s">
        <v>254</v>
      </c>
      <c r="AU263" s="178" t="s">
        <v>86</v>
      </c>
      <c r="AV263" s="15" t="s">
        <v>149</v>
      </c>
      <c r="AW263" s="15" t="s">
        <v>33</v>
      </c>
      <c r="AX263" s="15" t="s">
        <v>84</v>
      </c>
      <c r="AY263" s="178" t="s">
        <v>190</v>
      </c>
    </row>
    <row r="264" spans="2:65" s="1" customFormat="1" ht="24.15" customHeight="1">
      <c r="B264" s="32"/>
      <c r="C264" s="137" t="s">
        <v>471</v>
      </c>
      <c r="D264" s="137" t="s">
        <v>193</v>
      </c>
      <c r="E264" s="138" t="s">
        <v>472</v>
      </c>
      <c r="F264" s="139" t="s">
        <v>473</v>
      </c>
      <c r="G264" s="140" t="s">
        <v>396</v>
      </c>
      <c r="H264" s="141">
        <v>65.08</v>
      </c>
      <c r="I264" s="142"/>
      <c r="J264" s="143">
        <f>ROUND(I264*H264,2)</f>
        <v>0</v>
      </c>
      <c r="K264" s="144"/>
      <c r="L264" s="32"/>
      <c r="M264" s="145" t="s">
        <v>1</v>
      </c>
      <c r="N264" s="146" t="s">
        <v>42</v>
      </c>
      <c r="P264" s="147">
        <f>O264*H264</f>
        <v>0</v>
      </c>
      <c r="Q264" s="147">
        <v>2.1000000000000001E-4</v>
      </c>
      <c r="R264" s="147">
        <f>Q264*H264</f>
        <v>1.36668E-2</v>
      </c>
      <c r="S264" s="147">
        <v>0</v>
      </c>
      <c r="T264" s="148">
        <f>S264*H264</f>
        <v>0</v>
      </c>
      <c r="AR264" s="149" t="s">
        <v>149</v>
      </c>
      <c r="AT264" s="149" t="s">
        <v>193</v>
      </c>
      <c r="AU264" s="149" t="s">
        <v>86</v>
      </c>
      <c r="AY264" s="17" t="s">
        <v>190</v>
      </c>
      <c r="BE264" s="150">
        <f>IF(N264="základní",J264,0)</f>
        <v>0</v>
      </c>
      <c r="BF264" s="150">
        <f>IF(N264="snížená",J264,0)</f>
        <v>0</v>
      </c>
      <c r="BG264" s="150">
        <f>IF(N264="zákl. přenesená",J264,0)</f>
        <v>0</v>
      </c>
      <c r="BH264" s="150">
        <f>IF(N264="sníž. přenesená",J264,0)</f>
        <v>0</v>
      </c>
      <c r="BI264" s="150">
        <f>IF(N264="nulová",J264,0)</f>
        <v>0</v>
      </c>
      <c r="BJ264" s="17" t="s">
        <v>84</v>
      </c>
      <c r="BK264" s="150">
        <f>ROUND(I264*H264,2)</f>
        <v>0</v>
      </c>
      <c r="BL264" s="17" t="s">
        <v>149</v>
      </c>
      <c r="BM264" s="149" t="s">
        <v>474</v>
      </c>
    </row>
    <row r="265" spans="2:65" s="12" customFormat="1">
      <c r="B265" s="156"/>
      <c r="D265" s="157" t="s">
        <v>254</v>
      </c>
      <c r="E265" s="158" t="s">
        <v>1</v>
      </c>
      <c r="F265" s="159" t="s">
        <v>475</v>
      </c>
      <c r="H265" s="160">
        <v>65.08</v>
      </c>
      <c r="I265" s="161"/>
      <c r="L265" s="156"/>
      <c r="M265" s="162"/>
      <c r="T265" s="163"/>
      <c r="AT265" s="158" t="s">
        <v>254</v>
      </c>
      <c r="AU265" s="158" t="s">
        <v>86</v>
      </c>
      <c r="AV265" s="12" t="s">
        <v>86</v>
      </c>
      <c r="AW265" s="12" t="s">
        <v>33</v>
      </c>
      <c r="AX265" s="12" t="s">
        <v>84</v>
      </c>
      <c r="AY265" s="158" t="s">
        <v>190</v>
      </c>
    </row>
    <row r="266" spans="2:65" s="1" customFormat="1" ht="24.15" customHeight="1">
      <c r="B266" s="32"/>
      <c r="C266" s="137" t="s">
        <v>476</v>
      </c>
      <c r="D266" s="137" t="s">
        <v>193</v>
      </c>
      <c r="E266" s="138" t="s">
        <v>477</v>
      </c>
      <c r="F266" s="139" t="s">
        <v>478</v>
      </c>
      <c r="G266" s="140" t="s">
        <v>258</v>
      </c>
      <c r="H266" s="141">
        <v>35.057000000000002</v>
      </c>
      <c r="I266" s="142"/>
      <c r="J266" s="143">
        <f>ROUND(I266*H266,2)</f>
        <v>0</v>
      </c>
      <c r="K266" s="144"/>
      <c r="L266" s="32"/>
      <c r="M266" s="145" t="s">
        <v>1</v>
      </c>
      <c r="N266" s="146" t="s">
        <v>42</v>
      </c>
      <c r="P266" s="147">
        <f>O266*H266</f>
        <v>0</v>
      </c>
      <c r="Q266" s="147">
        <v>2.5018699999999998</v>
      </c>
      <c r="R266" s="147">
        <f>Q266*H266</f>
        <v>87.708056589999998</v>
      </c>
      <c r="S266" s="147">
        <v>0</v>
      </c>
      <c r="T266" s="148">
        <f>S266*H266</f>
        <v>0</v>
      </c>
      <c r="AR266" s="149" t="s">
        <v>149</v>
      </c>
      <c r="AT266" s="149" t="s">
        <v>193</v>
      </c>
      <c r="AU266" s="149" t="s">
        <v>86</v>
      </c>
      <c r="AY266" s="17" t="s">
        <v>190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84</v>
      </c>
      <c r="BK266" s="150">
        <f>ROUND(I266*H266,2)</f>
        <v>0</v>
      </c>
      <c r="BL266" s="17" t="s">
        <v>149</v>
      </c>
      <c r="BM266" s="149" t="s">
        <v>479</v>
      </c>
    </row>
    <row r="267" spans="2:65" s="12" customFormat="1">
      <c r="B267" s="156"/>
      <c r="D267" s="157" t="s">
        <v>254</v>
      </c>
      <c r="E267" s="158" t="s">
        <v>1</v>
      </c>
      <c r="F267" s="159" t="s">
        <v>480</v>
      </c>
      <c r="H267" s="160">
        <v>35.057000000000002</v>
      </c>
      <c r="I267" s="161"/>
      <c r="L267" s="156"/>
      <c r="M267" s="162"/>
      <c r="T267" s="163"/>
      <c r="AT267" s="158" t="s">
        <v>254</v>
      </c>
      <c r="AU267" s="158" t="s">
        <v>86</v>
      </c>
      <c r="AV267" s="12" t="s">
        <v>86</v>
      </c>
      <c r="AW267" s="12" t="s">
        <v>33</v>
      </c>
      <c r="AX267" s="12" t="s">
        <v>84</v>
      </c>
      <c r="AY267" s="158" t="s">
        <v>190</v>
      </c>
    </row>
    <row r="268" spans="2:65" s="1" customFormat="1" ht="24.15" customHeight="1">
      <c r="B268" s="32"/>
      <c r="C268" s="137" t="s">
        <v>481</v>
      </c>
      <c r="D268" s="137" t="s">
        <v>193</v>
      </c>
      <c r="E268" s="138" t="s">
        <v>482</v>
      </c>
      <c r="F268" s="139" t="s">
        <v>483</v>
      </c>
      <c r="G268" s="140" t="s">
        <v>258</v>
      </c>
      <c r="H268" s="141">
        <v>35.057000000000002</v>
      </c>
      <c r="I268" s="142"/>
      <c r="J268" s="143">
        <f>ROUND(I268*H268,2)</f>
        <v>0</v>
      </c>
      <c r="K268" s="144"/>
      <c r="L268" s="32"/>
      <c r="M268" s="145" t="s">
        <v>1</v>
      </c>
      <c r="N268" s="146" t="s">
        <v>42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149</v>
      </c>
      <c r="AT268" s="149" t="s">
        <v>193</v>
      </c>
      <c r="AU268" s="149" t="s">
        <v>86</v>
      </c>
      <c r="AY268" s="17" t="s">
        <v>190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84</v>
      </c>
      <c r="BK268" s="150">
        <f>ROUND(I268*H268,2)</f>
        <v>0</v>
      </c>
      <c r="BL268" s="17" t="s">
        <v>149</v>
      </c>
      <c r="BM268" s="149" t="s">
        <v>484</v>
      </c>
    </row>
    <row r="269" spans="2:65" s="1" customFormat="1" ht="16.5" customHeight="1">
      <c r="B269" s="32"/>
      <c r="C269" s="137" t="s">
        <v>485</v>
      </c>
      <c r="D269" s="137" t="s">
        <v>193</v>
      </c>
      <c r="E269" s="138" t="s">
        <v>486</v>
      </c>
      <c r="F269" s="139" t="s">
        <v>487</v>
      </c>
      <c r="G269" s="140" t="s">
        <v>252</v>
      </c>
      <c r="H269" s="141">
        <v>7.44</v>
      </c>
      <c r="I269" s="142"/>
      <c r="J269" s="143">
        <f>ROUND(I269*H269,2)</f>
        <v>0</v>
      </c>
      <c r="K269" s="144"/>
      <c r="L269" s="32"/>
      <c r="M269" s="145" t="s">
        <v>1</v>
      </c>
      <c r="N269" s="146" t="s">
        <v>42</v>
      </c>
      <c r="P269" s="147">
        <f>O269*H269</f>
        <v>0</v>
      </c>
      <c r="Q269" s="147">
        <v>1.4630000000000001E-2</v>
      </c>
      <c r="R269" s="147">
        <f>Q269*H269</f>
        <v>0.10884720000000001</v>
      </c>
      <c r="S269" s="147">
        <v>0</v>
      </c>
      <c r="T269" s="148">
        <f>S269*H269</f>
        <v>0</v>
      </c>
      <c r="AR269" s="149" t="s">
        <v>149</v>
      </c>
      <c r="AT269" s="149" t="s">
        <v>193</v>
      </c>
      <c r="AU269" s="149" t="s">
        <v>86</v>
      </c>
      <c r="AY269" s="17" t="s">
        <v>190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84</v>
      </c>
      <c r="BK269" s="150">
        <f>ROUND(I269*H269,2)</f>
        <v>0</v>
      </c>
      <c r="BL269" s="17" t="s">
        <v>149</v>
      </c>
      <c r="BM269" s="149" t="s">
        <v>488</v>
      </c>
    </row>
    <row r="270" spans="2:65" s="12" customFormat="1">
      <c r="B270" s="156"/>
      <c r="D270" s="157" t="s">
        <v>254</v>
      </c>
      <c r="E270" s="158" t="s">
        <v>1</v>
      </c>
      <c r="F270" s="159" t="s">
        <v>489</v>
      </c>
      <c r="H270" s="160">
        <v>7.44</v>
      </c>
      <c r="I270" s="161"/>
      <c r="L270" s="156"/>
      <c r="M270" s="162"/>
      <c r="T270" s="163"/>
      <c r="AT270" s="158" t="s">
        <v>254</v>
      </c>
      <c r="AU270" s="158" t="s">
        <v>86</v>
      </c>
      <c r="AV270" s="12" t="s">
        <v>86</v>
      </c>
      <c r="AW270" s="12" t="s">
        <v>33</v>
      </c>
      <c r="AX270" s="12" t="s">
        <v>84</v>
      </c>
      <c r="AY270" s="158" t="s">
        <v>190</v>
      </c>
    </row>
    <row r="271" spans="2:65" s="1" customFormat="1" ht="21.75" customHeight="1">
      <c r="B271" s="32"/>
      <c r="C271" s="137" t="s">
        <v>490</v>
      </c>
      <c r="D271" s="137" t="s">
        <v>193</v>
      </c>
      <c r="E271" s="138" t="s">
        <v>491</v>
      </c>
      <c r="F271" s="139" t="s">
        <v>492</v>
      </c>
      <c r="G271" s="140" t="s">
        <v>252</v>
      </c>
      <c r="H271" s="141">
        <v>7.44</v>
      </c>
      <c r="I271" s="142"/>
      <c r="J271" s="143">
        <f>ROUND(I271*H271,2)</f>
        <v>0</v>
      </c>
      <c r="K271" s="144"/>
      <c r="L271" s="32"/>
      <c r="M271" s="145" t="s">
        <v>1</v>
      </c>
      <c r="N271" s="146" t="s">
        <v>42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149</v>
      </c>
      <c r="AT271" s="149" t="s">
        <v>193</v>
      </c>
      <c r="AU271" s="149" t="s">
        <v>86</v>
      </c>
      <c r="AY271" s="17" t="s">
        <v>190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84</v>
      </c>
      <c r="BK271" s="150">
        <f>ROUND(I271*H271,2)</f>
        <v>0</v>
      </c>
      <c r="BL271" s="17" t="s">
        <v>149</v>
      </c>
      <c r="BM271" s="149" t="s">
        <v>493</v>
      </c>
    </row>
    <row r="272" spans="2:65" s="1" customFormat="1" ht="16.5" customHeight="1">
      <c r="B272" s="32"/>
      <c r="C272" s="137" t="s">
        <v>494</v>
      </c>
      <c r="D272" s="137" t="s">
        <v>193</v>
      </c>
      <c r="E272" s="138" t="s">
        <v>495</v>
      </c>
      <c r="F272" s="139" t="s">
        <v>496</v>
      </c>
      <c r="G272" s="140" t="s">
        <v>296</v>
      </c>
      <c r="H272" s="141">
        <v>1.018</v>
      </c>
      <c r="I272" s="142"/>
      <c r="J272" s="143">
        <f>ROUND(I272*H272,2)</f>
        <v>0</v>
      </c>
      <c r="K272" s="144"/>
      <c r="L272" s="32"/>
      <c r="M272" s="145" t="s">
        <v>1</v>
      </c>
      <c r="N272" s="146" t="s">
        <v>42</v>
      </c>
      <c r="P272" s="147">
        <f>O272*H272</f>
        <v>0</v>
      </c>
      <c r="Q272" s="147">
        <v>1.06277</v>
      </c>
      <c r="R272" s="147">
        <f>Q272*H272</f>
        <v>1.08189986</v>
      </c>
      <c r="S272" s="147">
        <v>0</v>
      </c>
      <c r="T272" s="148">
        <f>S272*H272</f>
        <v>0</v>
      </c>
      <c r="AR272" s="149" t="s">
        <v>149</v>
      </c>
      <c r="AT272" s="149" t="s">
        <v>193</v>
      </c>
      <c r="AU272" s="149" t="s">
        <v>86</v>
      </c>
      <c r="AY272" s="17" t="s">
        <v>190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84</v>
      </c>
      <c r="BK272" s="150">
        <f>ROUND(I272*H272,2)</f>
        <v>0</v>
      </c>
      <c r="BL272" s="17" t="s">
        <v>149</v>
      </c>
      <c r="BM272" s="149" t="s">
        <v>497</v>
      </c>
    </row>
    <row r="273" spans="2:65" s="12" customFormat="1">
      <c r="B273" s="156"/>
      <c r="D273" s="157" t="s">
        <v>254</v>
      </c>
      <c r="E273" s="158" t="s">
        <v>1</v>
      </c>
      <c r="F273" s="159" t="s">
        <v>498</v>
      </c>
      <c r="H273" s="160">
        <v>1.018</v>
      </c>
      <c r="I273" s="161"/>
      <c r="L273" s="156"/>
      <c r="M273" s="162"/>
      <c r="T273" s="163"/>
      <c r="AT273" s="158" t="s">
        <v>254</v>
      </c>
      <c r="AU273" s="158" t="s">
        <v>86</v>
      </c>
      <c r="AV273" s="12" t="s">
        <v>86</v>
      </c>
      <c r="AW273" s="12" t="s">
        <v>33</v>
      </c>
      <c r="AX273" s="12" t="s">
        <v>84</v>
      </c>
      <c r="AY273" s="158" t="s">
        <v>190</v>
      </c>
    </row>
    <row r="274" spans="2:65" s="1" customFormat="1" ht="24.15" customHeight="1">
      <c r="B274" s="32"/>
      <c r="C274" s="137" t="s">
        <v>499</v>
      </c>
      <c r="D274" s="137" t="s">
        <v>193</v>
      </c>
      <c r="E274" s="138" t="s">
        <v>500</v>
      </c>
      <c r="F274" s="139" t="s">
        <v>501</v>
      </c>
      <c r="G274" s="140" t="s">
        <v>258</v>
      </c>
      <c r="H274" s="141">
        <v>49.585000000000001</v>
      </c>
      <c r="I274" s="142"/>
      <c r="J274" s="143">
        <f>ROUND(I274*H274,2)</f>
        <v>0</v>
      </c>
      <c r="K274" s="144"/>
      <c r="L274" s="32"/>
      <c r="M274" s="145" t="s">
        <v>1</v>
      </c>
      <c r="N274" s="146" t="s">
        <v>42</v>
      </c>
      <c r="P274" s="147">
        <f>O274*H274</f>
        <v>0</v>
      </c>
      <c r="Q274" s="147">
        <v>1.9</v>
      </c>
      <c r="R274" s="147">
        <f>Q274*H274</f>
        <v>94.211500000000001</v>
      </c>
      <c r="S274" s="147">
        <v>0</v>
      </c>
      <c r="T274" s="148">
        <f>S274*H274</f>
        <v>0</v>
      </c>
      <c r="AR274" s="149" t="s">
        <v>149</v>
      </c>
      <c r="AT274" s="149" t="s">
        <v>193</v>
      </c>
      <c r="AU274" s="149" t="s">
        <v>86</v>
      </c>
      <c r="AY274" s="17" t="s">
        <v>190</v>
      </c>
      <c r="BE274" s="150">
        <f>IF(N274="základní",J274,0)</f>
        <v>0</v>
      </c>
      <c r="BF274" s="150">
        <f>IF(N274="snížená",J274,0)</f>
        <v>0</v>
      </c>
      <c r="BG274" s="150">
        <f>IF(N274="zákl. přenesená",J274,0)</f>
        <v>0</v>
      </c>
      <c r="BH274" s="150">
        <f>IF(N274="sníž. přenesená",J274,0)</f>
        <v>0</v>
      </c>
      <c r="BI274" s="150">
        <f>IF(N274="nulová",J274,0)</f>
        <v>0</v>
      </c>
      <c r="BJ274" s="17" t="s">
        <v>84</v>
      </c>
      <c r="BK274" s="150">
        <f>ROUND(I274*H274,2)</f>
        <v>0</v>
      </c>
      <c r="BL274" s="17" t="s">
        <v>149</v>
      </c>
      <c r="BM274" s="149" t="s">
        <v>502</v>
      </c>
    </row>
    <row r="275" spans="2:65" s="12" customFormat="1">
      <c r="B275" s="156"/>
      <c r="D275" s="157" t="s">
        <v>254</v>
      </c>
      <c r="E275" s="158" t="s">
        <v>1</v>
      </c>
      <c r="F275" s="159" t="s">
        <v>503</v>
      </c>
      <c r="H275" s="160">
        <v>49.585000000000001</v>
      </c>
      <c r="I275" s="161"/>
      <c r="L275" s="156"/>
      <c r="M275" s="162"/>
      <c r="T275" s="163"/>
      <c r="AT275" s="158" t="s">
        <v>254</v>
      </c>
      <c r="AU275" s="158" t="s">
        <v>86</v>
      </c>
      <c r="AV275" s="12" t="s">
        <v>86</v>
      </c>
      <c r="AW275" s="12" t="s">
        <v>33</v>
      </c>
      <c r="AX275" s="12" t="s">
        <v>84</v>
      </c>
      <c r="AY275" s="158" t="s">
        <v>190</v>
      </c>
    </row>
    <row r="276" spans="2:65" s="11" customFormat="1" ht="22.8" customHeight="1">
      <c r="B276" s="125"/>
      <c r="D276" s="126" t="s">
        <v>76</v>
      </c>
      <c r="E276" s="135" t="s">
        <v>211</v>
      </c>
      <c r="F276" s="135" t="s">
        <v>504</v>
      </c>
      <c r="I276" s="128"/>
      <c r="J276" s="136">
        <f>BK276</f>
        <v>0</v>
      </c>
      <c r="L276" s="125"/>
      <c r="M276" s="130"/>
      <c r="P276" s="131">
        <f>SUM(P277:P280)</f>
        <v>0</v>
      </c>
      <c r="R276" s="131">
        <f>SUM(R277:R280)</f>
        <v>1.19715E-2</v>
      </c>
      <c r="T276" s="132">
        <f>SUM(T277:T280)</f>
        <v>0</v>
      </c>
      <c r="AR276" s="126" t="s">
        <v>84</v>
      </c>
      <c r="AT276" s="133" t="s">
        <v>76</v>
      </c>
      <c r="AU276" s="133" t="s">
        <v>84</v>
      </c>
      <c r="AY276" s="126" t="s">
        <v>190</v>
      </c>
      <c r="BK276" s="134">
        <f>SUM(BK277:BK280)</f>
        <v>0</v>
      </c>
    </row>
    <row r="277" spans="2:65" s="1" customFormat="1" ht="33" customHeight="1">
      <c r="B277" s="32"/>
      <c r="C277" s="137" t="s">
        <v>505</v>
      </c>
      <c r="D277" s="137" t="s">
        <v>193</v>
      </c>
      <c r="E277" s="138" t="s">
        <v>506</v>
      </c>
      <c r="F277" s="139" t="s">
        <v>507</v>
      </c>
      <c r="G277" s="140" t="s">
        <v>396</v>
      </c>
      <c r="H277" s="141">
        <v>7.5</v>
      </c>
      <c r="I277" s="142"/>
      <c r="J277" s="143">
        <f>ROUND(I277*H277,2)</f>
        <v>0</v>
      </c>
      <c r="K277" s="144"/>
      <c r="L277" s="32"/>
      <c r="M277" s="145" t="s">
        <v>1</v>
      </c>
      <c r="N277" s="146" t="s">
        <v>42</v>
      </c>
      <c r="P277" s="147">
        <f>O277*H277</f>
        <v>0</v>
      </c>
      <c r="Q277" s="147">
        <v>1.0000000000000001E-5</v>
      </c>
      <c r="R277" s="147">
        <f>Q277*H277</f>
        <v>7.5000000000000007E-5</v>
      </c>
      <c r="S277" s="147">
        <v>0</v>
      </c>
      <c r="T277" s="148">
        <f>S277*H277</f>
        <v>0</v>
      </c>
      <c r="AR277" s="149" t="s">
        <v>149</v>
      </c>
      <c r="AT277" s="149" t="s">
        <v>193</v>
      </c>
      <c r="AU277" s="149" t="s">
        <v>86</v>
      </c>
      <c r="AY277" s="17" t="s">
        <v>190</v>
      </c>
      <c r="BE277" s="150">
        <f>IF(N277="základní",J277,0)</f>
        <v>0</v>
      </c>
      <c r="BF277" s="150">
        <f>IF(N277="snížená",J277,0)</f>
        <v>0</v>
      </c>
      <c r="BG277" s="150">
        <f>IF(N277="zákl. přenesená",J277,0)</f>
        <v>0</v>
      </c>
      <c r="BH277" s="150">
        <f>IF(N277="sníž. přenesená",J277,0)</f>
        <v>0</v>
      </c>
      <c r="BI277" s="150">
        <f>IF(N277="nulová",J277,0)</f>
        <v>0</v>
      </c>
      <c r="BJ277" s="17" t="s">
        <v>84</v>
      </c>
      <c r="BK277" s="150">
        <f>ROUND(I277*H277,2)</f>
        <v>0</v>
      </c>
      <c r="BL277" s="17" t="s">
        <v>149</v>
      </c>
      <c r="BM277" s="149" t="s">
        <v>508</v>
      </c>
    </row>
    <row r="278" spans="2:65" s="12" customFormat="1">
      <c r="B278" s="156"/>
      <c r="D278" s="157" t="s">
        <v>254</v>
      </c>
      <c r="E278" s="158" t="s">
        <v>1</v>
      </c>
      <c r="F278" s="159" t="s">
        <v>509</v>
      </c>
      <c r="H278" s="160">
        <v>7.5</v>
      </c>
      <c r="I278" s="161"/>
      <c r="L278" s="156"/>
      <c r="M278" s="162"/>
      <c r="T278" s="163"/>
      <c r="AT278" s="158" t="s">
        <v>254</v>
      </c>
      <c r="AU278" s="158" t="s">
        <v>86</v>
      </c>
      <c r="AV278" s="12" t="s">
        <v>86</v>
      </c>
      <c r="AW278" s="12" t="s">
        <v>33</v>
      </c>
      <c r="AX278" s="12" t="s">
        <v>84</v>
      </c>
      <c r="AY278" s="158" t="s">
        <v>190</v>
      </c>
    </row>
    <row r="279" spans="2:65" s="1" customFormat="1" ht="16.5" customHeight="1">
      <c r="B279" s="32"/>
      <c r="C279" s="184" t="s">
        <v>510</v>
      </c>
      <c r="D279" s="184" t="s">
        <v>299</v>
      </c>
      <c r="E279" s="185" t="s">
        <v>511</v>
      </c>
      <c r="F279" s="186" t="s">
        <v>512</v>
      </c>
      <c r="G279" s="187" t="s">
        <v>396</v>
      </c>
      <c r="H279" s="188">
        <v>7.7249999999999996</v>
      </c>
      <c r="I279" s="189"/>
      <c r="J279" s="190">
        <f>ROUND(I279*H279,2)</f>
        <v>0</v>
      </c>
      <c r="K279" s="191"/>
      <c r="L279" s="192"/>
      <c r="M279" s="193" t="s">
        <v>1</v>
      </c>
      <c r="N279" s="194" t="s">
        <v>42</v>
      </c>
      <c r="P279" s="147">
        <f>O279*H279</f>
        <v>0</v>
      </c>
      <c r="Q279" s="147">
        <v>1.5399999999999999E-3</v>
      </c>
      <c r="R279" s="147">
        <f>Q279*H279</f>
        <v>1.1896499999999999E-2</v>
      </c>
      <c r="S279" s="147">
        <v>0</v>
      </c>
      <c r="T279" s="148">
        <f>S279*H279</f>
        <v>0</v>
      </c>
      <c r="AR279" s="149" t="s">
        <v>211</v>
      </c>
      <c r="AT279" s="149" t="s">
        <v>299</v>
      </c>
      <c r="AU279" s="149" t="s">
        <v>86</v>
      </c>
      <c r="AY279" s="17" t="s">
        <v>190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84</v>
      </c>
      <c r="BK279" s="150">
        <f>ROUND(I279*H279,2)</f>
        <v>0</v>
      </c>
      <c r="BL279" s="17" t="s">
        <v>149</v>
      </c>
      <c r="BM279" s="149" t="s">
        <v>513</v>
      </c>
    </row>
    <row r="280" spans="2:65" s="12" customFormat="1">
      <c r="B280" s="156"/>
      <c r="D280" s="157" t="s">
        <v>254</v>
      </c>
      <c r="F280" s="159" t="s">
        <v>514</v>
      </c>
      <c r="H280" s="160">
        <v>7.7249999999999996</v>
      </c>
      <c r="I280" s="161"/>
      <c r="L280" s="156"/>
      <c r="M280" s="162"/>
      <c r="T280" s="163"/>
      <c r="AT280" s="158" t="s">
        <v>254</v>
      </c>
      <c r="AU280" s="158" t="s">
        <v>86</v>
      </c>
      <c r="AV280" s="12" t="s">
        <v>86</v>
      </c>
      <c r="AW280" s="12" t="s">
        <v>4</v>
      </c>
      <c r="AX280" s="12" t="s">
        <v>84</v>
      </c>
      <c r="AY280" s="158" t="s">
        <v>190</v>
      </c>
    </row>
    <row r="281" spans="2:65" s="11" customFormat="1" ht="22.8" customHeight="1">
      <c r="B281" s="125"/>
      <c r="D281" s="126" t="s">
        <v>76</v>
      </c>
      <c r="E281" s="135" t="s">
        <v>515</v>
      </c>
      <c r="F281" s="135" t="s">
        <v>516</v>
      </c>
      <c r="I281" s="128"/>
      <c r="J281" s="136">
        <f>BK281</f>
        <v>0</v>
      </c>
      <c r="L281" s="125"/>
      <c r="M281" s="130"/>
      <c r="P281" s="131">
        <f>P282</f>
        <v>0</v>
      </c>
      <c r="R281" s="131">
        <f>R282</f>
        <v>0</v>
      </c>
      <c r="T281" s="132">
        <f>T282</f>
        <v>0</v>
      </c>
      <c r="AR281" s="126" t="s">
        <v>84</v>
      </c>
      <c r="AT281" s="133" t="s">
        <v>76</v>
      </c>
      <c r="AU281" s="133" t="s">
        <v>84</v>
      </c>
      <c r="AY281" s="126" t="s">
        <v>190</v>
      </c>
      <c r="BK281" s="134">
        <f>BK282</f>
        <v>0</v>
      </c>
    </row>
    <row r="282" spans="2:65" s="1" customFormat="1" ht="16.5" customHeight="1">
      <c r="B282" s="32"/>
      <c r="C282" s="137" t="s">
        <v>517</v>
      </c>
      <c r="D282" s="137" t="s">
        <v>193</v>
      </c>
      <c r="E282" s="138" t="s">
        <v>518</v>
      </c>
      <c r="F282" s="139" t="s">
        <v>519</v>
      </c>
      <c r="G282" s="140" t="s">
        <v>296</v>
      </c>
      <c r="H282" s="141">
        <v>443.44299999999998</v>
      </c>
      <c r="I282" s="142"/>
      <c r="J282" s="143">
        <f>ROUND(I282*H282,2)</f>
        <v>0</v>
      </c>
      <c r="K282" s="144"/>
      <c r="L282" s="32"/>
      <c r="M282" s="145" t="s">
        <v>1</v>
      </c>
      <c r="N282" s="146" t="s">
        <v>42</v>
      </c>
      <c r="P282" s="147">
        <f>O282*H282</f>
        <v>0</v>
      </c>
      <c r="Q282" s="147">
        <v>0</v>
      </c>
      <c r="R282" s="147">
        <f>Q282*H282</f>
        <v>0</v>
      </c>
      <c r="S282" s="147">
        <v>0</v>
      </c>
      <c r="T282" s="148">
        <f>S282*H282</f>
        <v>0</v>
      </c>
      <c r="AR282" s="149" t="s">
        <v>149</v>
      </c>
      <c r="AT282" s="149" t="s">
        <v>193</v>
      </c>
      <c r="AU282" s="149" t="s">
        <v>86</v>
      </c>
      <c r="AY282" s="17" t="s">
        <v>190</v>
      </c>
      <c r="BE282" s="150">
        <f>IF(N282="základní",J282,0)</f>
        <v>0</v>
      </c>
      <c r="BF282" s="150">
        <f>IF(N282="snížená",J282,0)</f>
        <v>0</v>
      </c>
      <c r="BG282" s="150">
        <f>IF(N282="zákl. přenesená",J282,0)</f>
        <v>0</v>
      </c>
      <c r="BH282" s="150">
        <f>IF(N282="sníž. přenesená",J282,0)</f>
        <v>0</v>
      </c>
      <c r="BI282" s="150">
        <f>IF(N282="nulová",J282,0)</f>
        <v>0</v>
      </c>
      <c r="BJ282" s="17" t="s">
        <v>84</v>
      </c>
      <c r="BK282" s="150">
        <f>ROUND(I282*H282,2)</f>
        <v>0</v>
      </c>
      <c r="BL282" s="17" t="s">
        <v>149</v>
      </c>
      <c r="BM282" s="149" t="s">
        <v>520</v>
      </c>
    </row>
    <row r="283" spans="2:65" s="11" customFormat="1" ht="25.95" customHeight="1">
      <c r="B283" s="125"/>
      <c r="D283" s="126" t="s">
        <v>76</v>
      </c>
      <c r="E283" s="127" t="s">
        <v>521</v>
      </c>
      <c r="F283" s="127" t="s">
        <v>522</v>
      </c>
      <c r="I283" s="128"/>
      <c r="J283" s="129">
        <f>BK283</f>
        <v>0</v>
      </c>
      <c r="L283" s="125"/>
      <c r="M283" s="130"/>
      <c r="P283" s="131">
        <f>P284+P306+P320+P329</f>
        <v>0</v>
      </c>
      <c r="R283" s="131">
        <f>R284+R306+R320+R329</f>
        <v>2.0560092999999999</v>
      </c>
      <c r="T283" s="132">
        <f>T284+T306+T320+T329</f>
        <v>0</v>
      </c>
      <c r="AR283" s="126" t="s">
        <v>86</v>
      </c>
      <c r="AT283" s="133" t="s">
        <v>76</v>
      </c>
      <c r="AU283" s="133" t="s">
        <v>77</v>
      </c>
      <c r="AY283" s="126" t="s">
        <v>190</v>
      </c>
      <c r="BK283" s="134">
        <f>BK284+BK306+BK320+BK329</f>
        <v>0</v>
      </c>
    </row>
    <row r="284" spans="2:65" s="11" customFormat="1" ht="22.8" customHeight="1">
      <c r="B284" s="125"/>
      <c r="D284" s="126" t="s">
        <v>76</v>
      </c>
      <c r="E284" s="135" t="s">
        <v>523</v>
      </c>
      <c r="F284" s="135" t="s">
        <v>524</v>
      </c>
      <c r="I284" s="128"/>
      <c r="J284" s="136">
        <f>BK284</f>
        <v>0</v>
      </c>
      <c r="L284" s="125"/>
      <c r="M284" s="130"/>
      <c r="P284" s="131">
        <f>SUM(P285:P305)</f>
        <v>0</v>
      </c>
      <c r="R284" s="131">
        <f>SUM(R285:R305)</f>
        <v>1.0454300499999998</v>
      </c>
      <c r="T284" s="132">
        <f>SUM(T285:T305)</f>
        <v>0</v>
      </c>
      <c r="AR284" s="126" t="s">
        <v>86</v>
      </c>
      <c r="AT284" s="133" t="s">
        <v>76</v>
      </c>
      <c r="AU284" s="133" t="s">
        <v>84</v>
      </c>
      <c r="AY284" s="126" t="s">
        <v>190</v>
      </c>
      <c r="BK284" s="134">
        <f>SUM(BK285:BK305)</f>
        <v>0</v>
      </c>
    </row>
    <row r="285" spans="2:65" s="1" customFormat="1" ht="24.15" customHeight="1">
      <c r="B285" s="32"/>
      <c r="C285" s="137" t="s">
        <v>525</v>
      </c>
      <c r="D285" s="137" t="s">
        <v>193</v>
      </c>
      <c r="E285" s="138" t="s">
        <v>526</v>
      </c>
      <c r="F285" s="139" t="s">
        <v>527</v>
      </c>
      <c r="G285" s="140" t="s">
        <v>252</v>
      </c>
      <c r="H285" s="141">
        <v>467.43200000000002</v>
      </c>
      <c r="I285" s="142"/>
      <c r="J285" s="143">
        <f>ROUND(I285*H285,2)</f>
        <v>0</v>
      </c>
      <c r="K285" s="144"/>
      <c r="L285" s="32"/>
      <c r="M285" s="145" t="s">
        <v>1</v>
      </c>
      <c r="N285" s="146" t="s">
        <v>42</v>
      </c>
      <c r="P285" s="147">
        <f>O285*H285</f>
        <v>0</v>
      </c>
      <c r="Q285" s="147">
        <v>0</v>
      </c>
      <c r="R285" s="147">
        <f>Q285*H285</f>
        <v>0</v>
      </c>
      <c r="S285" s="147">
        <v>0</v>
      </c>
      <c r="T285" s="148">
        <f>S285*H285</f>
        <v>0</v>
      </c>
      <c r="AR285" s="149" t="s">
        <v>311</v>
      </c>
      <c r="AT285" s="149" t="s">
        <v>193</v>
      </c>
      <c r="AU285" s="149" t="s">
        <v>86</v>
      </c>
      <c r="AY285" s="17" t="s">
        <v>190</v>
      </c>
      <c r="BE285" s="150">
        <f>IF(N285="základní",J285,0)</f>
        <v>0</v>
      </c>
      <c r="BF285" s="150">
        <f>IF(N285="snížená",J285,0)</f>
        <v>0</v>
      </c>
      <c r="BG285" s="150">
        <f>IF(N285="zákl. přenesená",J285,0)</f>
        <v>0</v>
      </c>
      <c r="BH285" s="150">
        <f>IF(N285="sníž. přenesená",J285,0)</f>
        <v>0</v>
      </c>
      <c r="BI285" s="150">
        <f>IF(N285="nulová",J285,0)</f>
        <v>0</v>
      </c>
      <c r="BJ285" s="17" t="s">
        <v>84</v>
      </c>
      <c r="BK285" s="150">
        <f>ROUND(I285*H285,2)</f>
        <v>0</v>
      </c>
      <c r="BL285" s="17" t="s">
        <v>311</v>
      </c>
      <c r="BM285" s="149" t="s">
        <v>528</v>
      </c>
    </row>
    <row r="286" spans="2:65" s="12" customFormat="1">
      <c r="B286" s="156"/>
      <c r="D286" s="157" t="s">
        <v>254</v>
      </c>
      <c r="E286" s="158" t="s">
        <v>1</v>
      </c>
      <c r="F286" s="159" t="s">
        <v>529</v>
      </c>
      <c r="H286" s="160">
        <v>467.43200000000002</v>
      </c>
      <c r="I286" s="161"/>
      <c r="L286" s="156"/>
      <c r="M286" s="162"/>
      <c r="T286" s="163"/>
      <c r="AT286" s="158" t="s">
        <v>254</v>
      </c>
      <c r="AU286" s="158" t="s">
        <v>86</v>
      </c>
      <c r="AV286" s="12" t="s">
        <v>86</v>
      </c>
      <c r="AW286" s="12" t="s">
        <v>33</v>
      </c>
      <c r="AX286" s="12" t="s">
        <v>84</v>
      </c>
      <c r="AY286" s="158" t="s">
        <v>190</v>
      </c>
    </row>
    <row r="287" spans="2:65" s="1" customFormat="1" ht="24.15" customHeight="1">
      <c r="B287" s="32"/>
      <c r="C287" s="137" t="s">
        <v>530</v>
      </c>
      <c r="D287" s="137" t="s">
        <v>193</v>
      </c>
      <c r="E287" s="138" t="s">
        <v>531</v>
      </c>
      <c r="F287" s="139" t="s">
        <v>532</v>
      </c>
      <c r="G287" s="140" t="s">
        <v>252</v>
      </c>
      <c r="H287" s="141">
        <v>38.026000000000003</v>
      </c>
      <c r="I287" s="142"/>
      <c r="J287" s="143">
        <f>ROUND(I287*H287,2)</f>
        <v>0</v>
      </c>
      <c r="K287" s="144"/>
      <c r="L287" s="32"/>
      <c r="M287" s="145" t="s">
        <v>1</v>
      </c>
      <c r="N287" s="146" t="s">
        <v>42</v>
      </c>
      <c r="P287" s="147">
        <f>O287*H287</f>
        <v>0</v>
      </c>
      <c r="Q287" s="147">
        <v>0</v>
      </c>
      <c r="R287" s="147">
        <f>Q287*H287</f>
        <v>0</v>
      </c>
      <c r="S287" s="147">
        <v>0</v>
      </c>
      <c r="T287" s="148">
        <f>S287*H287</f>
        <v>0</v>
      </c>
      <c r="AR287" s="149" t="s">
        <v>311</v>
      </c>
      <c r="AT287" s="149" t="s">
        <v>193</v>
      </c>
      <c r="AU287" s="149" t="s">
        <v>86</v>
      </c>
      <c r="AY287" s="17" t="s">
        <v>190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84</v>
      </c>
      <c r="BK287" s="150">
        <f>ROUND(I287*H287,2)</f>
        <v>0</v>
      </c>
      <c r="BL287" s="17" t="s">
        <v>311</v>
      </c>
      <c r="BM287" s="149" t="s">
        <v>533</v>
      </c>
    </row>
    <row r="288" spans="2:65" s="12" customFormat="1">
      <c r="B288" s="156"/>
      <c r="D288" s="157" t="s">
        <v>254</v>
      </c>
      <c r="E288" s="158" t="s">
        <v>1</v>
      </c>
      <c r="F288" s="159" t="s">
        <v>534</v>
      </c>
      <c r="H288" s="160">
        <v>38.026000000000003</v>
      </c>
      <c r="I288" s="161"/>
      <c r="L288" s="156"/>
      <c r="M288" s="162"/>
      <c r="T288" s="163"/>
      <c r="AT288" s="158" t="s">
        <v>254</v>
      </c>
      <c r="AU288" s="158" t="s">
        <v>86</v>
      </c>
      <c r="AV288" s="12" t="s">
        <v>86</v>
      </c>
      <c r="AW288" s="12" t="s">
        <v>33</v>
      </c>
      <c r="AX288" s="12" t="s">
        <v>84</v>
      </c>
      <c r="AY288" s="158" t="s">
        <v>190</v>
      </c>
    </row>
    <row r="289" spans="2:65" s="1" customFormat="1" ht="24.15" customHeight="1">
      <c r="B289" s="32"/>
      <c r="C289" s="184" t="s">
        <v>535</v>
      </c>
      <c r="D289" s="184" t="s">
        <v>299</v>
      </c>
      <c r="E289" s="185" t="s">
        <v>536</v>
      </c>
      <c r="F289" s="186" t="s">
        <v>537</v>
      </c>
      <c r="G289" s="187" t="s">
        <v>252</v>
      </c>
      <c r="H289" s="188">
        <v>505.45800000000003</v>
      </c>
      <c r="I289" s="189"/>
      <c r="J289" s="190">
        <f>ROUND(I289*H289,2)</f>
        <v>0</v>
      </c>
      <c r="K289" s="191"/>
      <c r="L289" s="192"/>
      <c r="M289" s="193" t="s">
        <v>1</v>
      </c>
      <c r="N289" s="194" t="s">
        <v>42</v>
      </c>
      <c r="P289" s="147">
        <f>O289*H289</f>
        <v>0</v>
      </c>
      <c r="Q289" s="147">
        <v>4.0000000000000002E-4</v>
      </c>
      <c r="R289" s="147">
        <f>Q289*H289</f>
        <v>0.20218320000000001</v>
      </c>
      <c r="S289" s="147">
        <v>0</v>
      </c>
      <c r="T289" s="148">
        <f>S289*H289</f>
        <v>0</v>
      </c>
      <c r="AR289" s="149" t="s">
        <v>426</v>
      </c>
      <c r="AT289" s="149" t="s">
        <v>299</v>
      </c>
      <c r="AU289" s="149" t="s">
        <v>86</v>
      </c>
      <c r="AY289" s="17" t="s">
        <v>190</v>
      </c>
      <c r="BE289" s="150">
        <f>IF(N289="základní",J289,0)</f>
        <v>0</v>
      </c>
      <c r="BF289" s="150">
        <f>IF(N289="snížená",J289,0)</f>
        <v>0</v>
      </c>
      <c r="BG289" s="150">
        <f>IF(N289="zákl. přenesená",J289,0)</f>
        <v>0</v>
      </c>
      <c r="BH289" s="150">
        <f>IF(N289="sníž. přenesená",J289,0)</f>
        <v>0</v>
      </c>
      <c r="BI289" s="150">
        <f>IF(N289="nulová",J289,0)</f>
        <v>0</v>
      </c>
      <c r="BJ289" s="17" t="s">
        <v>84</v>
      </c>
      <c r="BK289" s="150">
        <f>ROUND(I289*H289,2)</f>
        <v>0</v>
      </c>
      <c r="BL289" s="17" t="s">
        <v>311</v>
      </c>
      <c r="BM289" s="149" t="s">
        <v>538</v>
      </c>
    </row>
    <row r="290" spans="2:65" s="12" customFormat="1">
      <c r="B290" s="156"/>
      <c r="D290" s="157" t="s">
        <v>254</v>
      </c>
      <c r="E290" s="158" t="s">
        <v>1</v>
      </c>
      <c r="F290" s="159" t="s">
        <v>539</v>
      </c>
      <c r="H290" s="160">
        <v>505.45800000000003</v>
      </c>
      <c r="I290" s="161"/>
      <c r="L290" s="156"/>
      <c r="M290" s="162"/>
      <c r="T290" s="163"/>
      <c r="AT290" s="158" t="s">
        <v>254</v>
      </c>
      <c r="AU290" s="158" t="s">
        <v>86</v>
      </c>
      <c r="AV290" s="12" t="s">
        <v>86</v>
      </c>
      <c r="AW290" s="12" t="s">
        <v>33</v>
      </c>
      <c r="AX290" s="12" t="s">
        <v>84</v>
      </c>
      <c r="AY290" s="158" t="s">
        <v>190</v>
      </c>
    </row>
    <row r="291" spans="2:65" s="1" customFormat="1" ht="21.75" customHeight="1">
      <c r="B291" s="32"/>
      <c r="C291" s="184" t="s">
        <v>540</v>
      </c>
      <c r="D291" s="184" t="s">
        <v>299</v>
      </c>
      <c r="E291" s="185" t="s">
        <v>541</v>
      </c>
      <c r="F291" s="186" t="s">
        <v>542</v>
      </c>
      <c r="G291" s="187" t="s">
        <v>252</v>
      </c>
      <c r="H291" s="188">
        <v>303.27499999999998</v>
      </c>
      <c r="I291" s="189"/>
      <c r="J291" s="190">
        <f>ROUND(I291*H291,2)</f>
        <v>0</v>
      </c>
      <c r="K291" s="191"/>
      <c r="L291" s="192"/>
      <c r="M291" s="193" t="s">
        <v>1</v>
      </c>
      <c r="N291" s="194" t="s">
        <v>42</v>
      </c>
      <c r="P291" s="147">
        <f>O291*H291</f>
        <v>0</v>
      </c>
      <c r="Q291" s="147">
        <v>1.2700000000000001E-3</v>
      </c>
      <c r="R291" s="147">
        <f>Q291*H291</f>
        <v>0.38515925000000001</v>
      </c>
      <c r="S291" s="147">
        <v>0</v>
      </c>
      <c r="T291" s="148">
        <f>S291*H291</f>
        <v>0</v>
      </c>
      <c r="AR291" s="149" t="s">
        <v>426</v>
      </c>
      <c r="AT291" s="149" t="s">
        <v>299</v>
      </c>
      <c r="AU291" s="149" t="s">
        <v>86</v>
      </c>
      <c r="AY291" s="17" t="s">
        <v>190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84</v>
      </c>
      <c r="BK291" s="150">
        <f>ROUND(I291*H291,2)</f>
        <v>0</v>
      </c>
      <c r="BL291" s="17" t="s">
        <v>311</v>
      </c>
      <c r="BM291" s="149" t="s">
        <v>543</v>
      </c>
    </row>
    <row r="292" spans="2:65" s="12" customFormat="1">
      <c r="B292" s="156"/>
      <c r="D292" s="157" t="s">
        <v>254</v>
      </c>
      <c r="E292" s="158" t="s">
        <v>1</v>
      </c>
      <c r="F292" s="159" t="s">
        <v>544</v>
      </c>
      <c r="H292" s="160">
        <v>252.72900000000001</v>
      </c>
      <c r="I292" s="161"/>
      <c r="L292" s="156"/>
      <c r="M292" s="162"/>
      <c r="T292" s="163"/>
      <c r="AT292" s="158" t="s">
        <v>254</v>
      </c>
      <c r="AU292" s="158" t="s">
        <v>86</v>
      </c>
      <c r="AV292" s="12" t="s">
        <v>86</v>
      </c>
      <c r="AW292" s="12" t="s">
        <v>33</v>
      </c>
      <c r="AX292" s="12" t="s">
        <v>84</v>
      </c>
      <c r="AY292" s="158" t="s">
        <v>190</v>
      </c>
    </row>
    <row r="293" spans="2:65" s="12" customFormat="1">
      <c r="B293" s="156"/>
      <c r="D293" s="157" t="s">
        <v>254</v>
      </c>
      <c r="F293" s="159" t="s">
        <v>545</v>
      </c>
      <c r="H293" s="160">
        <v>303.27499999999998</v>
      </c>
      <c r="I293" s="161"/>
      <c r="L293" s="156"/>
      <c r="M293" s="162"/>
      <c r="T293" s="163"/>
      <c r="AT293" s="158" t="s">
        <v>254</v>
      </c>
      <c r="AU293" s="158" t="s">
        <v>86</v>
      </c>
      <c r="AV293" s="12" t="s">
        <v>86</v>
      </c>
      <c r="AW293" s="12" t="s">
        <v>4</v>
      </c>
      <c r="AX293" s="12" t="s">
        <v>84</v>
      </c>
      <c r="AY293" s="158" t="s">
        <v>190</v>
      </c>
    </row>
    <row r="294" spans="2:65" s="1" customFormat="1" ht="24.15" customHeight="1">
      <c r="B294" s="32"/>
      <c r="C294" s="137" t="s">
        <v>546</v>
      </c>
      <c r="D294" s="137" t="s">
        <v>193</v>
      </c>
      <c r="E294" s="138" t="s">
        <v>547</v>
      </c>
      <c r="F294" s="139" t="s">
        <v>548</v>
      </c>
      <c r="G294" s="140" t="s">
        <v>252</v>
      </c>
      <c r="H294" s="141">
        <v>233.71600000000001</v>
      </c>
      <c r="I294" s="142"/>
      <c r="J294" s="143">
        <f>ROUND(I294*H294,2)</f>
        <v>0</v>
      </c>
      <c r="K294" s="144"/>
      <c r="L294" s="32"/>
      <c r="M294" s="145" t="s">
        <v>1</v>
      </c>
      <c r="N294" s="146" t="s">
        <v>42</v>
      </c>
      <c r="P294" s="147">
        <f>O294*H294</f>
        <v>0</v>
      </c>
      <c r="Q294" s="147">
        <v>4.0000000000000002E-4</v>
      </c>
      <c r="R294" s="147">
        <f>Q294*H294</f>
        <v>9.3486400000000011E-2</v>
      </c>
      <c r="S294" s="147">
        <v>0</v>
      </c>
      <c r="T294" s="148">
        <f>S294*H294</f>
        <v>0</v>
      </c>
      <c r="AR294" s="149" t="s">
        <v>311</v>
      </c>
      <c r="AT294" s="149" t="s">
        <v>193</v>
      </c>
      <c r="AU294" s="149" t="s">
        <v>86</v>
      </c>
      <c r="AY294" s="17" t="s">
        <v>190</v>
      </c>
      <c r="BE294" s="150">
        <f>IF(N294="základní",J294,0)</f>
        <v>0</v>
      </c>
      <c r="BF294" s="150">
        <f>IF(N294="snížená",J294,0)</f>
        <v>0</v>
      </c>
      <c r="BG294" s="150">
        <f>IF(N294="zákl. přenesená",J294,0)</f>
        <v>0</v>
      </c>
      <c r="BH294" s="150">
        <f>IF(N294="sníž. přenesená",J294,0)</f>
        <v>0</v>
      </c>
      <c r="BI294" s="150">
        <f>IF(N294="nulová",J294,0)</f>
        <v>0</v>
      </c>
      <c r="BJ294" s="17" t="s">
        <v>84</v>
      </c>
      <c r="BK294" s="150">
        <f>ROUND(I294*H294,2)</f>
        <v>0</v>
      </c>
      <c r="BL294" s="17" t="s">
        <v>311</v>
      </c>
      <c r="BM294" s="149" t="s">
        <v>549</v>
      </c>
    </row>
    <row r="295" spans="2:65" s="12" customFormat="1">
      <c r="B295" s="156"/>
      <c r="D295" s="157" t="s">
        <v>254</v>
      </c>
      <c r="E295" s="158" t="s">
        <v>1</v>
      </c>
      <c r="F295" s="159" t="s">
        <v>550</v>
      </c>
      <c r="H295" s="160">
        <v>233.71600000000001</v>
      </c>
      <c r="I295" s="161"/>
      <c r="L295" s="156"/>
      <c r="M295" s="162"/>
      <c r="T295" s="163"/>
      <c r="AT295" s="158" t="s">
        <v>254</v>
      </c>
      <c r="AU295" s="158" t="s">
        <v>86</v>
      </c>
      <c r="AV295" s="12" t="s">
        <v>86</v>
      </c>
      <c r="AW295" s="12" t="s">
        <v>33</v>
      </c>
      <c r="AX295" s="12" t="s">
        <v>84</v>
      </c>
      <c r="AY295" s="158" t="s">
        <v>190</v>
      </c>
    </row>
    <row r="296" spans="2:65" s="1" customFormat="1" ht="24.15" customHeight="1">
      <c r="B296" s="32"/>
      <c r="C296" s="137" t="s">
        <v>551</v>
      </c>
      <c r="D296" s="137" t="s">
        <v>193</v>
      </c>
      <c r="E296" s="138" t="s">
        <v>552</v>
      </c>
      <c r="F296" s="139" t="s">
        <v>553</v>
      </c>
      <c r="G296" s="140" t="s">
        <v>252</v>
      </c>
      <c r="H296" s="141">
        <v>19.013000000000002</v>
      </c>
      <c r="I296" s="142"/>
      <c r="J296" s="143">
        <f>ROUND(I296*H296,2)</f>
        <v>0</v>
      </c>
      <c r="K296" s="144"/>
      <c r="L296" s="32"/>
      <c r="M296" s="145" t="s">
        <v>1</v>
      </c>
      <c r="N296" s="146" t="s">
        <v>42</v>
      </c>
      <c r="P296" s="147">
        <f>O296*H296</f>
        <v>0</v>
      </c>
      <c r="Q296" s="147">
        <v>4.0000000000000002E-4</v>
      </c>
      <c r="R296" s="147">
        <f>Q296*H296</f>
        <v>7.6052000000000012E-3</v>
      </c>
      <c r="S296" s="147">
        <v>0</v>
      </c>
      <c r="T296" s="148">
        <f>S296*H296</f>
        <v>0</v>
      </c>
      <c r="AR296" s="149" t="s">
        <v>311</v>
      </c>
      <c r="AT296" s="149" t="s">
        <v>193</v>
      </c>
      <c r="AU296" s="149" t="s">
        <v>86</v>
      </c>
      <c r="AY296" s="17" t="s">
        <v>190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84</v>
      </c>
      <c r="BK296" s="150">
        <f>ROUND(I296*H296,2)</f>
        <v>0</v>
      </c>
      <c r="BL296" s="17" t="s">
        <v>311</v>
      </c>
      <c r="BM296" s="149" t="s">
        <v>554</v>
      </c>
    </row>
    <row r="297" spans="2:65" s="12" customFormat="1">
      <c r="B297" s="156"/>
      <c r="D297" s="157" t="s">
        <v>254</v>
      </c>
      <c r="E297" s="158" t="s">
        <v>1</v>
      </c>
      <c r="F297" s="159" t="s">
        <v>555</v>
      </c>
      <c r="H297" s="160">
        <v>19.013000000000002</v>
      </c>
      <c r="I297" s="161"/>
      <c r="L297" s="156"/>
      <c r="M297" s="162"/>
      <c r="T297" s="163"/>
      <c r="AT297" s="158" t="s">
        <v>254</v>
      </c>
      <c r="AU297" s="158" t="s">
        <v>86</v>
      </c>
      <c r="AV297" s="12" t="s">
        <v>86</v>
      </c>
      <c r="AW297" s="12" t="s">
        <v>33</v>
      </c>
      <c r="AX297" s="12" t="s">
        <v>84</v>
      </c>
      <c r="AY297" s="158" t="s">
        <v>190</v>
      </c>
    </row>
    <row r="298" spans="2:65" s="1" customFormat="1" ht="33" customHeight="1">
      <c r="B298" s="32"/>
      <c r="C298" s="137" t="s">
        <v>556</v>
      </c>
      <c r="D298" s="137" t="s">
        <v>193</v>
      </c>
      <c r="E298" s="138" t="s">
        <v>557</v>
      </c>
      <c r="F298" s="139" t="s">
        <v>558</v>
      </c>
      <c r="G298" s="140" t="s">
        <v>391</v>
      </c>
      <c r="H298" s="141">
        <v>31</v>
      </c>
      <c r="I298" s="142"/>
      <c r="J298" s="143">
        <f>ROUND(I298*H298,2)</f>
        <v>0</v>
      </c>
      <c r="K298" s="144"/>
      <c r="L298" s="32"/>
      <c r="M298" s="145" t="s">
        <v>1</v>
      </c>
      <c r="N298" s="146" t="s">
        <v>42</v>
      </c>
      <c r="P298" s="147">
        <f>O298*H298</f>
        <v>0</v>
      </c>
      <c r="Q298" s="147">
        <v>2.5999999999999998E-4</v>
      </c>
      <c r="R298" s="147">
        <f>Q298*H298</f>
        <v>8.0599999999999995E-3</v>
      </c>
      <c r="S298" s="147">
        <v>0</v>
      </c>
      <c r="T298" s="148">
        <f>S298*H298</f>
        <v>0</v>
      </c>
      <c r="AR298" s="149" t="s">
        <v>311</v>
      </c>
      <c r="AT298" s="149" t="s">
        <v>193</v>
      </c>
      <c r="AU298" s="149" t="s">
        <v>86</v>
      </c>
      <c r="AY298" s="17" t="s">
        <v>190</v>
      </c>
      <c r="BE298" s="150">
        <f>IF(N298="základní",J298,0)</f>
        <v>0</v>
      </c>
      <c r="BF298" s="150">
        <f>IF(N298="snížená",J298,0)</f>
        <v>0</v>
      </c>
      <c r="BG298" s="150">
        <f>IF(N298="zákl. přenesená",J298,0)</f>
        <v>0</v>
      </c>
      <c r="BH298" s="150">
        <f>IF(N298="sníž. přenesená",J298,0)</f>
        <v>0</v>
      </c>
      <c r="BI298" s="150">
        <f>IF(N298="nulová",J298,0)</f>
        <v>0</v>
      </c>
      <c r="BJ298" s="17" t="s">
        <v>84</v>
      </c>
      <c r="BK298" s="150">
        <f>ROUND(I298*H298,2)</f>
        <v>0</v>
      </c>
      <c r="BL298" s="17" t="s">
        <v>311</v>
      </c>
      <c r="BM298" s="149" t="s">
        <v>559</v>
      </c>
    </row>
    <row r="299" spans="2:65" s="12" customFormat="1">
      <c r="B299" s="156"/>
      <c r="D299" s="157" t="s">
        <v>254</v>
      </c>
      <c r="E299" s="158" t="s">
        <v>1</v>
      </c>
      <c r="F299" s="159" t="s">
        <v>560</v>
      </c>
      <c r="H299" s="160">
        <v>31</v>
      </c>
      <c r="I299" s="161"/>
      <c r="L299" s="156"/>
      <c r="M299" s="162"/>
      <c r="T299" s="163"/>
      <c r="AT299" s="158" t="s">
        <v>254</v>
      </c>
      <c r="AU299" s="158" t="s">
        <v>86</v>
      </c>
      <c r="AV299" s="12" t="s">
        <v>86</v>
      </c>
      <c r="AW299" s="12" t="s">
        <v>33</v>
      </c>
      <c r="AX299" s="12" t="s">
        <v>84</v>
      </c>
      <c r="AY299" s="158" t="s">
        <v>190</v>
      </c>
    </row>
    <row r="300" spans="2:65" s="1" customFormat="1" ht="21.75" customHeight="1">
      <c r="B300" s="32"/>
      <c r="C300" s="184" t="s">
        <v>561</v>
      </c>
      <c r="D300" s="184" t="s">
        <v>299</v>
      </c>
      <c r="E300" s="185" t="s">
        <v>562</v>
      </c>
      <c r="F300" s="186" t="s">
        <v>563</v>
      </c>
      <c r="G300" s="187" t="s">
        <v>564</v>
      </c>
      <c r="H300" s="188">
        <v>18.600000000000001</v>
      </c>
      <c r="I300" s="189"/>
      <c r="J300" s="190">
        <f>ROUND(I300*H300,2)</f>
        <v>0</v>
      </c>
      <c r="K300" s="191"/>
      <c r="L300" s="192"/>
      <c r="M300" s="193" t="s">
        <v>1</v>
      </c>
      <c r="N300" s="194" t="s">
        <v>42</v>
      </c>
      <c r="P300" s="147">
        <f>O300*H300</f>
        <v>0</v>
      </c>
      <c r="Q300" s="147">
        <v>1.7860000000000001E-2</v>
      </c>
      <c r="R300" s="147">
        <f>Q300*H300</f>
        <v>0.33219600000000005</v>
      </c>
      <c r="S300" s="147">
        <v>0</v>
      </c>
      <c r="T300" s="148">
        <f>S300*H300</f>
        <v>0</v>
      </c>
      <c r="AR300" s="149" t="s">
        <v>426</v>
      </c>
      <c r="AT300" s="149" t="s">
        <v>299</v>
      </c>
      <c r="AU300" s="149" t="s">
        <v>86</v>
      </c>
      <c r="AY300" s="17" t="s">
        <v>190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84</v>
      </c>
      <c r="BK300" s="150">
        <f>ROUND(I300*H300,2)</f>
        <v>0</v>
      </c>
      <c r="BL300" s="17" t="s">
        <v>311</v>
      </c>
      <c r="BM300" s="149" t="s">
        <v>565</v>
      </c>
    </row>
    <row r="301" spans="2:65" s="12" customFormat="1">
      <c r="B301" s="156"/>
      <c r="D301" s="157" t="s">
        <v>254</v>
      </c>
      <c r="F301" s="159" t="s">
        <v>566</v>
      </c>
      <c r="H301" s="160">
        <v>18.600000000000001</v>
      </c>
      <c r="I301" s="161"/>
      <c r="L301" s="156"/>
      <c r="M301" s="162"/>
      <c r="T301" s="163"/>
      <c r="AT301" s="158" t="s">
        <v>254</v>
      </c>
      <c r="AU301" s="158" t="s">
        <v>86</v>
      </c>
      <c r="AV301" s="12" t="s">
        <v>86</v>
      </c>
      <c r="AW301" s="12" t="s">
        <v>4</v>
      </c>
      <c r="AX301" s="12" t="s">
        <v>84</v>
      </c>
      <c r="AY301" s="158" t="s">
        <v>190</v>
      </c>
    </row>
    <row r="302" spans="2:65" s="1" customFormat="1" ht="33" customHeight="1">
      <c r="B302" s="32"/>
      <c r="C302" s="137" t="s">
        <v>567</v>
      </c>
      <c r="D302" s="137" t="s">
        <v>193</v>
      </c>
      <c r="E302" s="138" t="s">
        <v>568</v>
      </c>
      <c r="F302" s="139" t="s">
        <v>569</v>
      </c>
      <c r="G302" s="140" t="s">
        <v>391</v>
      </c>
      <c r="H302" s="141">
        <v>31</v>
      </c>
      <c r="I302" s="142"/>
      <c r="J302" s="143">
        <f>ROUND(I302*H302,2)</f>
        <v>0</v>
      </c>
      <c r="K302" s="144"/>
      <c r="L302" s="32"/>
      <c r="M302" s="145" t="s">
        <v>1</v>
      </c>
      <c r="N302" s="146" t="s">
        <v>42</v>
      </c>
      <c r="P302" s="147">
        <f>O302*H302</f>
        <v>0</v>
      </c>
      <c r="Q302" s="147">
        <v>2.1000000000000001E-4</v>
      </c>
      <c r="R302" s="147">
        <f>Q302*H302</f>
        <v>6.5100000000000002E-3</v>
      </c>
      <c r="S302" s="147">
        <v>0</v>
      </c>
      <c r="T302" s="148">
        <f>S302*H302</f>
        <v>0</v>
      </c>
      <c r="AR302" s="149" t="s">
        <v>311</v>
      </c>
      <c r="AT302" s="149" t="s">
        <v>193</v>
      </c>
      <c r="AU302" s="149" t="s">
        <v>86</v>
      </c>
      <c r="AY302" s="17" t="s">
        <v>190</v>
      </c>
      <c r="BE302" s="150">
        <f>IF(N302="základní",J302,0)</f>
        <v>0</v>
      </c>
      <c r="BF302" s="150">
        <f>IF(N302="snížená",J302,0)</f>
        <v>0</v>
      </c>
      <c r="BG302" s="150">
        <f>IF(N302="zákl. přenesená",J302,0)</f>
        <v>0</v>
      </c>
      <c r="BH302" s="150">
        <f>IF(N302="sníž. přenesená",J302,0)</f>
        <v>0</v>
      </c>
      <c r="BI302" s="150">
        <f>IF(N302="nulová",J302,0)</f>
        <v>0</v>
      </c>
      <c r="BJ302" s="17" t="s">
        <v>84</v>
      </c>
      <c r="BK302" s="150">
        <f>ROUND(I302*H302,2)</f>
        <v>0</v>
      </c>
      <c r="BL302" s="17" t="s">
        <v>311</v>
      </c>
      <c r="BM302" s="149" t="s">
        <v>570</v>
      </c>
    </row>
    <row r="303" spans="2:65" s="1" customFormat="1" ht="16.5" customHeight="1">
      <c r="B303" s="32"/>
      <c r="C303" s="184" t="s">
        <v>571</v>
      </c>
      <c r="D303" s="184" t="s">
        <v>299</v>
      </c>
      <c r="E303" s="185" t="s">
        <v>572</v>
      </c>
      <c r="F303" s="186" t="s">
        <v>573</v>
      </c>
      <c r="G303" s="187" t="s">
        <v>434</v>
      </c>
      <c r="H303" s="188">
        <v>10.23</v>
      </c>
      <c r="I303" s="189"/>
      <c r="J303" s="190">
        <f>ROUND(I303*H303,2)</f>
        <v>0</v>
      </c>
      <c r="K303" s="191"/>
      <c r="L303" s="192"/>
      <c r="M303" s="193" t="s">
        <v>1</v>
      </c>
      <c r="N303" s="194" t="s">
        <v>42</v>
      </c>
      <c r="P303" s="147">
        <f>O303*H303</f>
        <v>0</v>
      </c>
      <c r="Q303" s="147">
        <v>1E-3</v>
      </c>
      <c r="R303" s="147">
        <f>Q303*H303</f>
        <v>1.0230000000000001E-2</v>
      </c>
      <c r="S303" s="147">
        <v>0</v>
      </c>
      <c r="T303" s="148">
        <f>S303*H303</f>
        <v>0</v>
      </c>
      <c r="AR303" s="149" t="s">
        <v>426</v>
      </c>
      <c r="AT303" s="149" t="s">
        <v>299</v>
      </c>
      <c r="AU303" s="149" t="s">
        <v>86</v>
      </c>
      <c r="AY303" s="17" t="s">
        <v>190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84</v>
      </c>
      <c r="BK303" s="150">
        <f>ROUND(I303*H303,2)</f>
        <v>0</v>
      </c>
      <c r="BL303" s="17" t="s">
        <v>311</v>
      </c>
      <c r="BM303" s="149" t="s">
        <v>574</v>
      </c>
    </row>
    <row r="304" spans="2:65" s="12" customFormat="1">
      <c r="B304" s="156"/>
      <c r="D304" s="157" t="s">
        <v>254</v>
      </c>
      <c r="F304" s="159" t="s">
        <v>575</v>
      </c>
      <c r="H304" s="160">
        <v>10.23</v>
      </c>
      <c r="I304" s="161"/>
      <c r="L304" s="156"/>
      <c r="M304" s="162"/>
      <c r="T304" s="163"/>
      <c r="AT304" s="158" t="s">
        <v>254</v>
      </c>
      <c r="AU304" s="158" t="s">
        <v>86</v>
      </c>
      <c r="AV304" s="12" t="s">
        <v>86</v>
      </c>
      <c r="AW304" s="12" t="s">
        <v>4</v>
      </c>
      <c r="AX304" s="12" t="s">
        <v>84</v>
      </c>
      <c r="AY304" s="158" t="s">
        <v>190</v>
      </c>
    </row>
    <row r="305" spans="2:65" s="1" customFormat="1" ht="24.15" customHeight="1">
      <c r="B305" s="32"/>
      <c r="C305" s="137" t="s">
        <v>576</v>
      </c>
      <c r="D305" s="137" t="s">
        <v>193</v>
      </c>
      <c r="E305" s="138" t="s">
        <v>577</v>
      </c>
      <c r="F305" s="139" t="s">
        <v>578</v>
      </c>
      <c r="G305" s="140" t="s">
        <v>296</v>
      </c>
      <c r="H305" s="141">
        <v>1.0449999999999999</v>
      </c>
      <c r="I305" s="142"/>
      <c r="J305" s="143">
        <f>ROUND(I305*H305,2)</f>
        <v>0</v>
      </c>
      <c r="K305" s="144"/>
      <c r="L305" s="32"/>
      <c r="M305" s="145" t="s">
        <v>1</v>
      </c>
      <c r="N305" s="146" t="s">
        <v>42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311</v>
      </c>
      <c r="AT305" s="149" t="s">
        <v>193</v>
      </c>
      <c r="AU305" s="149" t="s">
        <v>86</v>
      </c>
      <c r="AY305" s="17" t="s">
        <v>190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84</v>
      </c>
      <c r="BK305" s="150">
        <f>ROUND(I305*H305,2)</f>
        <v>0</v>
      </c>
      <c r="BL305" s="17" t="s">
        <v>311</v>
      </c>
      <c r="BM305" s="149" t="s">
        <v>579</v>
      </c>
    </row>
    <row r="306" spans="2:65" s="11" customFormat="1" ht="22.8" customHeight="1">
      <c r="B306" s="125"/>
      <c r="D306" s="126" t="s">
        <v>76</v>
      </c>
      <c r="E306" s="135" t="s">
        <v>580</v>
      </c>
      <c r="F306" s="135" t="s">
        <v>581</v>
      </c>
      <c r="I306" s="128"/>
      <c r="J306" s="136">
        <f>BK306</f>
        <v>0</v>
      </c>
      <c r="L306" s="125"/>
      <c r="M306" s="130"/>
      <c r="P306" s="131">
        <f>SUM(P307:P319)</f>
        <v>0</v>
      </c>
      <c r="R306" s="131">
        <f>SUM(R307:R319)</f>
        <v>0.40973525</v>
      </c>
      <c r="T306" s="132">
        <f>SUM(T307:T319)</f>
        <v>0</v>
      </c>
      <c r="AR306" s="126" t="s">
        <v>86</v>
      </c>
      <c r="AT306" s="133" t="s">
        <v>76</v>
      </c>
      <c r="AU306" s="133" t="s">
        <v>84</v>
      </c>
      <c r="AY306" s="126" t="s">
        <v>190</v>
      </c>
      <c r="BK306" s="134">
        <f>SUM(BK307:BK319)</f>
        <v>0</v>
      </c>
    </row>
    <row r="307" spans="2:65" s="1" customFormat="1" ht="24.15" customHeight="1">
      <c r="B307" s="32"/>
      <c r="C307" s="184" t="s">
        <v>582</v>
      </c>
      <c r="D307" s="184" t="s">
        <v>299</v>
      </c>
      <c r="E307" s="185" t="s">
        <v>583</v>
      </c>
      <c r="F307" s="186" t="s">
        <v>584</v>
      </c>
      <c r="G307" s="187" t="s">
        <v>252</v>
      </c>
      <c r="H307" s="188">
        <v>53.098999999999997</v>
      </c>
      <c r="I307" s="189"/>
      <c r="J307" s="190">
        <f>ROUND(I307*H307,2)</f>
        <v>0</v>
      </c>
      <c r="K307" s="191"/>
      <c r="L307" s="192"/>
      <c r="M307" s="193" t="s">
        <v>1</v>
      </c>
      <c r="N307" s="194" t="s">
        <v>42</v>
      </c>
      <c r="P307" s="147">
        <f>O307*H307</f>
        <v>0</v>
      </c>
      <c r="Q307" s="147">
        <v>1.75E-3</v>
      </c>
      <c r="R307" s="147">
        <f>Q307*H307</f>
        <v>9.2923249999999999E-2</v>
      </c>
      <c r="S307" s="147">
        <v>0</v>
      </c>
      <c r="T307" s="148">
        <f>S307*H307</f>
        <v>0</v>
      </c>
      <c r="AR307" s="149" t="s">
        <v>426</v>
      </c>
      <c r="AT307" s="149" t="s">
        <v>299</v>
      </c>
      <c r="AU307" s="149" t="s">
        <v>86</v>
      </c>
      <c r="AY307" s="17" t="s">
        <v>190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84</v>
      </c>
      <c r="BK307" s="150">
        <f>ROUND(I307*H307,2)</f>
        <v>0</v>
      </c>
      <c r="BL307" s="17" t="s">
        <v>311</v>
      </c>
      <c r="BM307" s="149" t="s">
        <v>585</v>
      </c>
    </row>
    <row r="308" spans="2:65" s="12" customFormat="1">
      <c r="B308" s="156"/>
      <c r="D308" s="157" t="s">
        <v>254</v>
      </c>
      <c r="E308" s="158" t="s">
        <v>1</v>
      </c>
      <c r="F308" s="159" t="s">
        <v>586</v>
      </c>
      <c r="H308" s="160">
        <v>50.57</v>
      </c>
      <c r="I308" s="161"/>
      <c r="L308" s="156"/>
      <c r="M308" s="162"/>
      <c r="T308" s="163"/>
      <c r="AT308" s="158" t="s">
        <v>254</v>
      </c>
      <c r="AU308" s="158" t="s">
        <v>86</v>
      </c>
      <c r="AV308" s="12" t="s">
        <v>86</v>
      </c>
      <c r="AW308" s="12" t="s">
        <v>33</v>
      </c>
      <c r="AX308" s="12" t="s">
        <v>84</v>
      </c>
      <c r="AY308" s="158" t="s">
        <v>190</v>
      </c>
    </row>
    <row r="309" spans="2:65" s="12" customFormat="1">
      <c r="B309" s="156"/>
      <c r="D309" s="157" t="s">
        <v>254</v>
      </c>
      <c r="F309" s="159" t="s">
        <v>587</v>
      </c>
      <c r="H309" s="160">
        <v>53.098999999999997</v>
      </c>
      <c r="I309" s="161"/>
      <c r="L309" s="156"/>
      <c r="M309" s="162"/>
      <c r="T309" s="163"/>
      <c r="AT309" s="158" t="s">
        <v>254</v>
      </c>
      <c r="AU309" s="158" t="s">
        <v>86</v>
      </c>
      <c r="AV309" s="12" t="s">
        <v>86</v>
      </c>
      <c r="AW309" s="12" t="s">
        <v>4</v>
      </c>
      <c r="AX309" s="12" t="s">
        <v>84</v>
      </c>
      <c r="AY309" s="158" t="s">
        <v>190</v>
      </c>
    </row>
    <row r="310" spans="2:65" s="1" customFormat="1" ht="24.15" customHeight="1">
      <c r="B310" s="32"/>
      <c r="C310" s="184" t="s">
        <v>588</v>
      </c>
      <c r="D310" s="184" t="s">
        <v>299</v>
      </c>
      <c r="E310" s="185" t="s">
        <v>589</v>
      </c>
      <c r="F310" s="186" t="s">
        <v>590</v>
      </c>
      <c r="G310" s="187" t="s">
        <v>396</v>
      </c>
      <c r="H310" s="188">
        <v>37.200000000000003</v>
      </c>
      <c r="I310" s="189"/>
      <c r="J310" s="190">
        <f>ROUND(I310*H310,2)</f>
        <v>0</v>
      </c>
      <c r="K310" s="191"/>
      <c r="L310" s="192"/>
      <c r="M310" s="193" t="s">
        <v>1</v>
      </c>
      <c r="N310" s="194" t="s">
        <v>42</v>
      </c>
      <c r="P310" s="147">
        <f>O310*H310</f>
        <v>0</v>
      </c>
      <c r="Q310" s="147">
        <v>2.5000000000000001E-4</v>
      </c>
      <c r="R310" s="147">
        <f>Q310*H310</f>
        <v>9.300000000000001E-3</v>
      </c>
      <c r="S310" s="147">
        <v>0</v>
      </c>
      <c r="T310" s="148">
        <f>S310*H310</f>
        <v>0</v>
      </c>
      <c r="AR310" s="149" t="s">
        <v>426</v>
      </c>
      <c r="AT310" s="149" t="s">
        <v>299</v>
      </c>
      <c r="AU310" s="149" t="s">
        <v>86</v>
      </c>
      <c r="AY310" s="17" t="s">
        <v>190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84</v>
      </c>
      <c r="BK310" s="150">
        <f>ROUND(I310*H310,2)</f>
        <v>0</v>
      </c>
      <c r="BL310" s="17" t="s">
        <v>311</v>
      </c>
      <c r="BM310" s="149" t="s">
        <v>591</v>
      </c>
    </row>
    <row r="311" spans="2:65" s="12" customFormat="1">
      <c r="B311" s="156"/>
      <c r="D311" s="157" t="s">
        <v>254</v>
      </c>
      <c r="E311" s="158" t="s">
        <v>1</v>
      </c>
      <c r="F311" s="159" t="s">
        <v>592</v>
      </c>
      <c r="H311" s="160">
        <v>37.200000000000003</v>
      </c>
      <c r="I311" s="161"/>
      <c r="L311" s="156"/>
      <c r="M311" s="162"/>
      <c r="T311" s="163"/>
      <c r="AT311" s="158" t="s">
        <v>254</v>
      </c>
      <c r="AU311" s="158" t="s">
        <v>86</v>
      </c>
      <c r="AV311" s="12" t="s">
        <v>86</v>
      </c>
      <c r="AW311" s="12" t="s">
        <v>33</v>
      </c>
      <c r="AX311" s="12" t="s">
        <v>84</v>
      </c>
      <c r="AY311" s="158" t="s">
        <v>190</v>
      </c>
    </row>
    <row r="312" spans="2:65" s="1" customFormat="1" ht="24.15" customHeight="1">
      <c r="B312" s="32"/>
      <c r="C312" s="137" t="s">
        <v>593</v>
      </c>
      <c r="D312" s="137" t="s">
        <v>193</v>
      </c>
      <c r="E312" s="138" t="s">
        <v>594</v>
      </c>
      <c r="F312" s="139" t="s">
        <v>595</v>
      </c>
      <c r="G312" s="140" t="s">
        <v>252</v>
      </c>
      <c r="H312" s="141">
        <v>50.57</v>
      </c>
      <c r="I312" s="142"/>
      <c r="J312" s="143">
        <f>ROUND(I312*H312,2)</f>
        <v>0</v>
      </c>
      <c r="K312" s="144"/>
      <c r="L312" s="32"/>
      <c r="M312" s="145" t="s">
        <v>1</v>
      </c>
      <c r="N312" s="146" t="s">
        <v>42</v>
      </c>
      <c r="P312" s="147">
        <f>O312*H312</f>
        <v>0</v>
      </c>
      <c r="Q312" s="147">
        <v>6.0000000000000001E-3</v>
      </c>
      <c r="R312" s="147">
        <f>Q312*H312</f>
        <v>0.30342000000000002</v>
      </c>
      <c r="S312" s="147">
        <v>0</v>
      </c>
      <c r="T312" s="148">
        <f>S312*H312</f>
        <v>0</v>
      </c>
      <c r="AR312" s="149" t="s">
        <v>311</v>
      </c>
      <c r="AT312" s="149" t="s">
        <v>193</v>
      </c>
      <c r="AU312" s="149" t="s">
        <v>86</v>
      </c>
      <c r="AY312" s="17" t="s">
        <v>190</v>
      </c>
      <c r="BE312" s="150">
        <f>IF(N312="základní",J312,0)</f>
        <v>0</v>
      </c>
      <c r="BF312" s="150">
        <f>IF(N312="snížená",J312,0)</f>
        <v>0</v>
      </c>
      <c r="BG312" s="150">
        <f>IF(N312="zákl. přenesená",J312,0)</f>
        <v>0</v>
      </c>
      <c r="BH312" s="150">
        <f>IF(N312="sníž. přenesená",J312,0)</f>
        <v>0</v>
      </c>
      <c r="BI312" s="150">
        <f>IF(N312="nulová",J312,0)</f>
        <v>0</v>
      </c>
      <c r="BJ312" s="17" t="s">
        <v>84</v>
      </c>
      <c r="BK312" s="150">
        <f>ROUND(I312*H312,2)</f>
        <v>0</v>
      </c>
      <c r="BL312" s="17" t="s">
        <v>311</v>
      </c>
      <c r="BM312" s="149" t="s">
        <v>596</v>
      </c>
    </row>
    <row r="313" spans="2:65" s="13" customFormat="1">
      <c r="B313" s="164"/>
      <c r="D313" s="157" t="s">
        <v>254</v>
      </c>
      <c r="E313" s="165" t="s">
        <v>1</v>
      </c>
      <c r="F313" s="166" t="s">
        <v>467</v>
      </c>
      <c r="H313" s="165" t="s">
        <v>1</v>
      </c>
      <c r="I313" s="167"/>
      <c r="L313" s="164"/>
      <c r="M313" s="168"/>
      <c r="T313" s="169"/>
      <c r="AT313" s="165" t="s">
        <v>254</v>
      </c>
      <c r="AU313" s="165" t="s">
        <v>86</v>
      </c>
      <c r="AV313" s="13" t="s">
        <v>84</v>
      </c>
      <c r="AW313" s="13" t="s">
        <v>33</v>
      </c>
      <c r="AX313" s="13" t="s">
        <v>77</v>
      </c>
      <c r="AY313" s="165" t="s">
        <v>190</v>
      </c>
    </row>
    <row r="314" spans="2:65" s="12" customFormat="1">
      <c r="B314" s="156"/>
      <c r="D314" s="157" t="s">
        <v>254</v>
      </c>
      <c r="E314" s="158" t="s">
        <v>1</v>
      </c>
      <c r="F314" s="159" t="s">
        <v>597</v>
      </c>
      <c r="H314" s="160">
        <v>52.064</v>
      </c>
      <c r="I314" s="161"/>
      <c r="L314" s="156"/>
      <c r="M314" s="162"/>
      <c r="T314" s="163"/>
      <c r="AT314" s="158" t="s">
        <v>254</v>
      </c>
      <c r="AU314" s="158" t="s">
        <v>86</v>
      </c>
      <c r="AV314" s="12" t="s">
        <v>86</v>
      </c>
      <c r="AW314" s="12" t="s">
        <v>33</v>
      </c>
      <c r="AX314" s="12" t="s">
        <v>77</v>
      </c>
      <c r="AY314" s="158" t="s">
        <v>190</v>
      </c>
    </row>
    <row r="315" spans="2:65" s="12" customFormat="1">
      <c r="B315" s="156"/>
      <c r="D315" s="157" t="s">
        <v>254</v>
      </c>
      <c r="E315" s="158" t="s">
        <v>1</v>
      </c>
      <c r="F315" s="159" t="s">
        <v>469</v>
      </c>
      <c r="H315" s="160">
        <v>-1.494</v>
      </c>
      <c r="I315" s="161"/>
      <c r="L315" s="156"/>
      <c r="M315" s="162"/>
      <c r="T315" s="163"/>
      <c r="AT315" s="158" t="s">
        <v>254</v>
      </c>
      <c r="AU315" s="158" t="s">
        <v>86</v>
      </c>
      <c r="AV315" s="12" t="s">
        <v>86</v>
      </c>
      <c r="AW315" s="12" t="s">
        <v>33</v>
      </c>
      <c r="AX315" s="12" t="s">
        <v>77</v>
      </c>
      <c r="AY315" s="158" t="s">
        <v>190</v>
      </c>
    </row>
    <row r="316" spans="2:65" s="15" customFormat="1">
      <c r="B316" s="177"/>
      <c r="D316" s="157" t="s">
        <v>254</v>
      </c>
      <c r="E316" s="178" t="s">
        <v>1</v>
      </c>
      <c r="F316" s="179" t="s">
        <v>274</v>
      </c>
      <c r="H316" s="180">
        <v>50.57</v>
      </c>
      <c r="I316" s="181"/>
      <c r="L316" s="177"/>
      <c r="M316" s="182"/>
      <c r="T316" s="183"/>
      <c r="AT316" s="178" t="s">
        <v>254</v>
      </c>
      <c r="AU316" s="178" t="s">
        <v>86</v>
      </c>
      <c r="AV316" s="15" t="s">
        <v>149</v>
      </c>
      <c r="AW316" s="15" t="s">
        <v>33</v>
      </c>
      <c r="AX316" s="15" t="s">
        <v>84</v>
      </c>
      <c r="AY316" s="178" t="s">
        <v>190</v>
      </c>
    </row>
    <row r="317" spans="2:65" s="1" customFormat="1" ht="33" customHeight="1">
      <c r="B317" s="32"/>
      <c r="C317" s="137" t="s">
        <v>598</v>
      </c>
      <c r="D317" s="137" t="s">
        <v>193</v>
      </c>
      <c r="E317" s="138" t="s">
        <v>599</v>
      </c>
      <c r="F317" s="139" t="s">
        <v>600</v>
      </c>
      <c r="G317" s="140" t="s">
        <v>396</v>
      </c>
      <c r="H317" s="141">
        <v>37.200000000000003</v>
      </c>
      <c r="I317" s="142"/>
      <c r="J317" s="143">
        <f>ROUND(I317*H317,2)</f>
        <v>0</v>
      </c>
      <c r="K317" s="144"/>
      <c r="L317" s="32"/>
      <c r="M317" s="145" t="s">
        <v>1</v>
      </c>
      <c r="N317" s="146" t="s">
        <v>42</v>
      </c>
      <c r="P317" s="147">
        <f>O317*H317</f>
        <v>0</v>
      </c>
      <c r="Q317" s="147">
        <v>1.1E-4</v>
      </c>
      <c r="R317" s="147">
        <f>Q317*H317</f>
        <v>4.0920000000000002E-3</v>
      </c>
      <c r="S317" s="147">
        <v>0</v>
      </c>
      <c r="T317" s="148">
        <f>S317*H317</f>
        <v>0</v>
      </c>
      <c r="AR317" s="149" t="s">
        <v>311</v>
      </c>
      <c r="AT317" s="149" t="s">
        <v>193</v>
      </c>
      <c r="AU317" s="149" t="s">
        <v>86</v>
      </c>
      <c r="AY317" s="17" t="s">
        <v>190</v>
      </c>
      <c r="BE317" s="150">
        <f>IF(N317="základní",J317,0)</f>
        <v>0</v>
      </c>
      <c r="BF317" s="150">
        <f>IF(N317="snížená",J317,0)</f>
        <v>0</v>
      </c>
      <c r="BG317" s="150">
        <f>IF(N317="zákl. přenesená",J317,0)</f>
        <v>0</v>
      </c>
      <c r="BH317" s="150">
        <f>IF(N317="sníž. přenesená",J317,0)</f>
        <v>0</v>
      </c>
      <c r="BI317" s="150">
        <f>IF(N317="nulová",J317,0)</f>
        <v>0</v>
      </c>
      <c r="BJ317" s="17" t="s">
        <v>84</v>
      </c>
      <c r="BK317" s="150">
        <f>ROUND(I317*H317,2)</f>
        <v>0</v>
      </c>
      <c r="BL317" s="17" t="s">
        <v>311</v>
      </c>
      <c r="BM317" s="149" t="s">
        <v>601</v>
      </c>
    </row>
    <row r="318" spans="2:65" s="12" customFormat="1">
      <c r="B318" s="156"/>
      <c r="D318" s="157" t="s">
        <v>254</v>
      </c>
      <c r="E318" s="158" t="s">
        <v>1</v>
      </c>
      <c r="F318" s="159" t="s">
        <v>592</v>
      </c>
      <c r="H318" s="160">
        <v>37.200000000000003</v>
      </c>
      <c r="I318" s="161"/>
      <c r="L318" s="156"/>
      <c r="M318" s="162"/>
      <c r="T318" s="163"/>
      <c r="AT318" s="158" t="s">
        <v>254</v>
      </c>
      <c r="AU318" s="158" t="s">
        <v>86</v>
      </c>
      <c r="AV318" s="12" t="s">
        <v>86</v>
      </c>
      <c r="AW318" s="12" t="s">
        <v>33</v>
      </c>
      <c r="AX318" s="12" t="s">
        <v>84</v>
      </c>
      <c r="AY318" s="158" t="s">
        <v>190</v>
      </c>
    </row>
    <row r="319" spans="2:65" s="1" customFormat="1" ht="24.15" customHeight="1">
      <c r="B319" s="32"/>
      <c r="C319" s="137" t="s">
        <v>602</v>
      </c>
      <c r="D319" s="137" t="s">
        <v>193</v>
      </c>
      <c r="E319" s="138" t="s">
        <v>603</v>
      </c>
      <c r="F319" s="139" t="s">
        <v>604</v>
      </c>
      <c r="G319" s="140" t="s">
        <v>296</v>
      </c>
      <c r="H319" s="141">
        <v>0.41</v>
      </c>
      <c r="I319" s="142"/>
      <c r="J319" s="143">
        <f>ROUND(I319*H319,2)</f>
        <v>0</v>
      </c>
      <c r="K319" s="144"/>
      <c r="L319" s="32"/>
      <c r="M319" s="145" t="s">
        <v>1</v>
      </c>
      <c r="N319" s="146" t="s">
        <v>42</v>
      </c>
      <c r="P319" s="147">
        <f>O319*H319</f>
        <v>0</v>
      </c>
      <c r="Q319" s="147">
        <v>0</v>
      </c>
      <c r="R319" s="147">
        <f>Q319*H319</f>
        <v>0</v>
      </c>
      <c r="S319" s="147">
        <v>0</v>
      </c>
      <c r="T319" s="148">
        <f>S319*H319</f>
        <v>0</v>
      </c>
      <c r="AR319" s="149" t="s">
        <v>311</v>
      </c>
      <c r="AT319" s="149" t="s">
        <v>193</v>
      </c>
      <c r="AU319" s="149" t="s">
        <v>86</v>
      </c>
      <c r="AY319" s="17" t="s">
        <v>190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84</v>
      </c>
      <c r="BK319" s="150">
        <f>ROUND(I319*H319,2)</f>
        <v>0</v>
      </c>
      <c r="BL319" s="17" t="s">
        <v>311</v>
      </c>
      <c r="BM319" s="149" t="s">
        <v>605</v>
      </c>
    </row>
    <row r="320" spans="2:65" s="11" customFormat="1" ht="22.8" customHeight="1">
      <c r="B320" s="125"/>
      <c r="D320" s="126" t="s">
        <v>76</v>
      </c>
      <c r="E320" s="135" t="s">
        <v>606</v>
      </c>
      <c r="F320" s="135" t="s">
        <v>607</v>
      </c>
      <c r="I320" s="128"/>
      <c r="J320" s="136">
        <f>BK320</f>
        <v>0</v>
      </c>
      <c r="L320" s="125"/>
      <c r="M320" s="130"/>
      <c r="P320" s="131">
        <f>SUM(P321:P328)</f>
        <v>0</v>
      </c>
      <c r="R320" s="131">
        <f>SUM(R321:R328)</f>
        <v>0.53576400000000002</v>
      </c>
      <c r="T320" s="132">
        <f>SUM(T321:T328)</f>
        <v>0</v>
      </c>
      <c r="AR320" s="126" t="s">
        <v>86</v>
      </c>
      <c r="AT320" s="133" t="s">
        <v>76</v>
      </c>
      <c r="AU320" s="133" t="s">
        <v>84</v>
      </c>
      <c r="AY320" s="126" t="s">
        <v>190</v>
      </c>
      <c r="BK320" s="134">
        <f>SUM(BK321:BK328)</f>
        <v>0</v>
      </c>
    </row>
    <row r="321" spans="2:65" s="1" customFormat="1" ht="21.75" customHeight="1">
      <c r="B321" s="32"/>
      <c r="C321" s="137" t="s">
        <v>608</v>
      </c>
      <c r="D321" s="137" t="s">
        <v>193</v>
      </c>
      <c r="E321" s="138" t="s">
        <v>609</v>
      </c>
      <c r="F321" s="139" t="s">
        <v>610</v>
      </c>
      <c r="G321" s="140" t="s">
        <v>396</v>
      </c>
      <c r="H321" s="141">
        <v>31.6</v>
      </c>
      <c r="I321" s="142"/>
      <c r="J321" s="143">
        <f>ROUND(I321*H321,2)</f>
        <v>0</v>
      </c>
      <c r="K321" s="144"/>
      <c r="L321" s="32"/>
      <c r="M321" s="145" t="s">
        <v>1</v>
      </c>
      <c r="N321" s="146" t="s">
        <v>42</v>
      </c>
      <c r="P321" s="147">
        <f>O321*H321</f>
        <v>0</v>
      </c>
      <c r="Q321" s="147">
        <v>1.42E-3</v>
      </c>
      <c r="R321" s="147">
        <f>Q321*H321</f>
        <v>4.4872000000000002E-2</v>
      </c>
      <c r="S321" s="147">
        <v>0</v>
      </c>
      <c r="T321" s="148">
        <f>S321*H321</f>
        <v>0</v>
      </c>
      <c r="AR321" s="149" t="s">
        <v>311</v>
      </c>
      <c r="AT321" s="149" t="s">
        <v>193</v>
      </c>
      <c r="AU321" s="149" t="s">
        <v>86</v>
      </c>
      <c r="AY321" s="17" t="s">
        <v>190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84</v>
      </c>
      <c r="BK321" s="150">
        <f>ROUND(I321*H321,2)</f>
        <v>0</v>
      </c>
      <c r="BL321" s="17" t="s">
        <v>311</v>
      </c>
      <c r="BM321" s="149" t="s">
        <v>611</v>
      </c>
    </row>
    <row r="322" spans="2:65" s="1" customFormat="1" ht="21.75" customHeight="1">
      <c r="B322" s="32"/>
      <c r="C322" s="137" t="s">
        <v>612</v>
      </c>
      <c r="D322" s="137" t="s">
        <v>193</v>
      </c>
      <c r="E322" s="138" t="s">
        <v>613</v>
      </c>
      <c r="F322" s="139" t="s">
        <v>614</v>
      </c>
      <c r="G322" s="140" t="s">
        <v>396</v>
      </c>
      <c r="H322" s="141">
        <v>21.7</v>
      </c>
      <c r="I322" s="142"/>
      <c r="J322" s="143">
        <f>ROUND(I322*H322,2)</f>
        <v>0</v>
      </c>
      <c r="K322" s="144"/>
      <c r="L322" s="32"/>
      <c r="M322" s="145" t="s">
        <v>1</v>
      </c>
      <c r="N322" s="146" t="s">
        <v>42</v>
      </c>
      <c r="P322" s="147">
        <f>O322*H322</f>
        <v>0</v>
      </c>
      <c r="Q322" s="147">
        <v>7.4400000000000004E-3</v>
      </c>
      <c r="R322" s="147">
        <f>Q322*H322</f>
        <v>0.16144800000000001</v>
      </c>
      <c r="S322" s="147">
        <v>0</v>
      </c>
      <c r="T322" s="148">
        <f>S322*H322</f>
        <v>0</v>
      </c>
      <c r="AR322" s="149" t="s">
        <v>311</v>
      </c>
      <c r="AT322" s="149" t="s">
        <v>193</v>
      </c>
      <c r="AU322" s="149" t="s">
        <v>86</v>
      </c>
      <c r="AY322" s="17" t="s">
        <v>190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84</v>
      </c>
      <c r="BK322" s="150">
        <f>ROUND(I322*H322,2)</f>
        <v>0</v>
      </c>
      <c r="BL322" s="17" t="s">
        <v>311</v>
      </c>
      <c r="BM322" s="149" t="s">
        <v>615</v>
      </c>
    </row>
    <row r="323" spans="2:65" s="1" customFormat="1" ht="21.75" customHeight="1">
      <c r="B323" s="32"/>
      <c r="C323" s="137" t="s">
        <v>616</v>
      </c>
      <c r="D323" s="137" t="s">
        <v>193</v>
      </c>
      <c r="E323" s="138" t="s">
        <v>617</v>
      </c>
      <c r="F323" s="139" t="s">
        <v>618</v>
      </c>
      <c r="G323" s="140" t="s">
        <v>396</v>
      </c>
      <c r="H323" s="141">
        <v>22</v>
      </c>
      <c r="I323" s="142"/>
      <c r="J323" s="143">
        <f>ROUND(I323*H323,2)</f>
        <v>0</v>
      </c>
      <c r="K323" s="144"/>
      <c r="L323" s="32"/>
      <c r="M323" s="145" t="s">
        <v>1</v>
      </c>
      <c r="N323" s="146" t="s">
        <v>42</v>
      </c>
      <c r="P323" s="147">
        <f>O323*H323</f>
        <v>0</v>
      </c>
      <c r="Q323" s="147">
        <v>1.2319999999999999E-2</v>
      </c>
      <c r="R323" s="147">
        <f>Q323*H323</f>
        <v>0.27104</v>
      </c>
      <c r="S323" s="147">
        <v>0</v>
      </c>
      <c r="T323" s="148">
        <f>S323*H323</f>
        <v>0</v>
      </c>
      <c r="AR323" s="149" t="s">
        <v>311</v>
      </c>
      <c r="AT323" s="149" t="s">
        <v>193</v>
      </c>
      <c r="AU323" s="149" t="s">
        <v>86</v>
      </c>
      <c r="AY323" s="17" t="s">
        <v>190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84</v>
      </c>
      <c r="BK323" s="150">
        <f>ROUND(I323*H323,2)</f>
        <v>0</v>
      </c>
      <c r="BL323" s="17" t="s">
        <v>311</v>
      </c>
      <c r="BM323" s="149" t="s">
        <v>619</v>
      </c>
    </row>
    <row r="324" spans="2:65" s="1" customFormat="1" ht="16.5" customHeight="1">
      <c r="B324" s="32"/>
      <c r="C324" s="137" t="s">
        <v>620</v>
      </c>
      <c r="D324" s="137" t="s">
        <v>193</v>
      </c>
      <c r="E324" s="138" t="s">
        <v>621</v>
      </c>
      <c r="F324" s="139" t="s">
        <v>622</v>
      </c>
      <c r="G324" s="140" t="s">
        <v>396</v>
      </c>
      <c r="H324" s="141">
        <v>37.200000000000003</v>
      </c>
      <c r="I324" s="142"/>
      <c r="J324" s="143">
        <f>ROUND(I324*H324,2)</f>
        <v>0</v>
      </c>
      <c r="K324" s="144"/>
      <c r="L324" s="32"/>
      <c r="M324" s="145" t="s">
        <v>1</v>
      </c>
      <c r="N324" s="146" t="s">
        <v>42</v>
      </c>
      <c r="P324" s="147">
        <f>O324*H324</f>
        <v>0</v>
      </c>
      <c r="Q324" s="147">
        <v>1.57E-3</v>
      </c>
      <c r="R324" s="147">
        <f>Q324*H324</f>
        <v>5.8404000000000005E-2</v>
      </c>
      <c r="S324" s="147">
        <v>0</v>
      </c>
      <c r="T324" s="148">
        <f>S324*H324</f>
        <v>0</v>
      </c>
      <c r="AR324" s="149" t="s">
        <v>311</v>
      </c>
      <c r="AT324" s="149" t="s">
        <v>193</v>
      </c>
      <c r="AU324" s="149" t="s">
        <v>86</v>
      </c>
      <c r="AY324" s="17" t="s">
        <v>190</v>
      </c>
      <c r="BE324" s="150">
        <f>IF(N324="základní",J324,0)</f>
        <v>0</v>
      </c>
      <c r="BF324" s="150">
        <f>IF(N324="snížená",J324,0)</f>
        <v>0</v>
      </c>
      <c r="BG324" s="150">
        <f>IF(N324="zákl. přenesená",J324,0)</f>
        <v>0</v>
      </c>
      <c r="BH324" s="150">
        <f>IF(N324="sníž. přenesená",J324,0)</f>
        <v>0</v>
      </c>
      <c r="BI324" s="150">
        <f>IF(N324="nulová",J324,0)</f>
        <v>0</v>
      </c>
      <c r="BJ324" s="17" t="s">
        <v>84</v>
      </c>
      <c r="BK324" s="150">
        <f>ROUND(I324*H324,2)</f>
        <v>0</v>
      </c>
      <c r="BL324" s="17" t="s">
        <v>311</v>
      </c>
      <c r="BM324" s="149" t="s">
        <v>623</v>
      </c>
    </row>
    <row r="325" spans="2:65" s="1" customFormat="1" ht="21.75" customHeight="1">
      <c r="B325" s="32"/>
      <c r="C325" s="137" t="s">
        <v>624</v>
      </c>
      <c r="D325" s="137" t="s">
        <v>193</v>
      </c>
      <c r="E325" s="138" t="s">
        <v>625</v>
      </c>
      <c r="F325" s="139" t="s">
        <v>626</v>
      </c>
      <c r="G325" s="140" t="s">
        <v>396</v>
      </c>
      <c r="H325" s="141">
        <v>90.5</v>
      </c>
      <c r="I325" s="142"/>
      <c r="J325" s="143">
        <f>ROUND(I325*H325,2)</f>
        <v>0</v>
      </c>
      <c r="K325" s="144"/>
      <c r="L325" s="32"/>
      <c r="M325" s="145" t="s">
        <v>1</v>
      </c>
      <c r="N325" s="146" t="s">
        <v>42</v>
      </c>
      <c r="P325" s="147">
        <f>O325*H325</f>
        <v>0</v>
      </c>
      <c r="Q325" s="147">
        <v>0</v>
      </c>
      <c r="R325" s="147">
        <f>Q325*H325</f>
        <v>0</v>
      </c>
      <c r="S325" s="147">
        <v>0</v>
      </c>
      <c r="T325" s="148">
        <f>S325*H325</f>
        <v>0</v>
      </c>
      <c r="AR325" s="149" t="s">
        <v>311</v>
      </c>
      <c r="AT325" s="149" t="s">
        <v>193</v>
      </c>
      <c r="AU325" s="149" t="s">
        <v>86</v>
      </c>
      <c r="AY325" s="17" t="s">
        <v>190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84</v>
      </c>
      <c r="BK325" s="150">
        <f>ROUND(I325*H325,2)</f>
        <v>0</v>
      </c>
      <c r="BL325" s="17" t="s">
        <v>311</v>
      </c>
      <c r="BM325" s="149" t="s">
        <v>627</v>
      </c>
    </row>
    <row r="326" spans="2:65" s="12" customFormat="1">
      <c r="B326" s="156"/>
      <c r="D326" s="157" t="s">
        <v>254</v>
      </c>
      <c r="E326" s="158" t="s">
        <v>1</v>
      </c>
      <c r="F326" s="159" t="s">
        <v>628</v>
      </c>
      <c r="H326" s="160">
        <v>90.5</v>
      </c>
      <c r="I326" s="161"/>
      <c r="L326" s="156"/>
      <c r="M326" s="162"/>
      <c r="T326" s="163"/>
      <c r="AT326" s="158" t="s">
        <v>254</v>
      </c>
      <c r="AU326" s="158" t="s">
        <v>86</v>
      </c>
      <c r="AV326" s="12" t="s">
        <v>86</v>
      </c>
      <c r="AW326" s="12" t="s">
        <v>33</v>
      </c>
      <c r="AX326" s="12" t="s">
        <v>84</v>
      </c>
      <c r="AY326" s="158" t="s">
        <v>190</v>
      </c>
    </row>
    <row r="327" spans="2:65" s="1" customFormat="1" ht="21.75" customHeight="1">
      <c r="B327" s="32"/>
      <c r="C327" s="137" t="s">
        <v>629</v>
      </c>
      <c r="D327" s="137" t="s">
        <v>193</v>
      </c>
      <c r="E327" s="138" t="s">
        <v>630</v>
      </c>
      <c r="F327" s="139" t="s">
        <v>631</v>
      </c>
      <c r="G327" s="140" t="s">
        <v>396</v>
      </c>
      <c r="H327" s="141">
        <v>22</v>
      </c>
      <c r="I327" s="142"/>
      <c r="J327" s="143">
        <f>ROUND(I327*H327,2)</f>
        <v>0</v>
      </c>
      <c r="K327" s="144"/>
      <c r="L327" s="32"/>
      <c r="M327" s="145" t="s">
        <v>1</v>
      </c>
      <c r="N327" s="146" t="s">
        <v>42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311</v>
      </c>
      <c r="AT327" s="149" t="s">
        <v>193</v>
      </c>
      <c r="AU327" s="149" t="s">
        <v>86</v>
      </c>
      <c r="AY327" s="17" t="s">
        <v>190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84</v>
      </c>
      <c r="BK327" s="150">
        <f>ROUND(I327*H327,2)</f>
        <v>0</v>
      </c>
      <c r="BL327" s="17" t="s">
        <v>311</v>
      </c>
      <c r="BM327" s="149" t="s">
        <v>632</v>
      </c>
    </row>
    <row r="328" spans="2:65" s="1" customFormat="1" ht="24.15" customHeight="1">
      <c r="B328" s="32"/>
      <c r="C328" s="137" t="s">
        <v>633</v>
      </c>
      <c r="D328" s="137" t="s">
        <v>193</v>
      </c>
      <c r="E328" s="138" t="s">
        <v>634</v>
      </c>
      <c r="F328" s="139" t="s">
        <v>635</v>
      </c>
      <c r="G328" s="140" t="s">
        <v>296</v>
      </c>
      <c r="H328" s="141">
        <v>0.53600000000000003</v>
      </c>
      <c r="I328" s="142"/>
      <c r="J328" s="143">
        <f>ROUND(I328*H328,2)</f>
        <v>0</v>
      </c>
      <c r="K328" s="144"/>
      <c r="L328" s="32"/>
      <c r="M328" s="145" t="s">
        <v>1</v>
      </c>
      <c r="N328" s="146" t="s">
        <v>42</v>
      </c>
      <c r="P328" s="147">
        <f>O328*H328</f>
        <v>0</v>
      </c>
      <c r="Q328" s="147">
        <v>0</v>
      </c>
      <c r="R328" s="147">
        <f>Q328*H328</f>
        <v>0</v>
      </c>
      <c r="S328" s="147">
        <v>0</v>
      </c>
      <c r="T328" s="148">
        <f>S328*H328</f>
        <v>0</v>
      </c>
      <c r="AR328" s="149" t="s">
        <v>311</v>
      </c>
      <c r="AT328" s="149" t="s">
        <v>193</v>
      </c>
      <c r="AU328" s="149" t="s">
        <v>86</v>
      </c>
      <c r="AY328" s="17" t="s">
        <v>190</v>
      </c>
      <c r="BE328" s="150">
        <f>IF(N328="základní",J328,0)</f>
        <v>0</v>
      </c>
      <c r="BF328" s="150">
        <f>IF(N328="snížená",J328,0)</f>
        <v>0</v>
      </c>
      <c r="BG328" s="150">
        <f>IF(N328="zákl. přenesená",J328,0)</f>
        <v>0</v>
      </c>
      <c r="BH328" s="150">
        <f>IF(N328="sníž. přenesená",J328,0)</f>
        <v>0</v>
      </c>
      <c r="BI328" s="150">
        <f>IF(N328="nulová",J328,0)</f>
        <v>0</v>
      </c>
      <c r="BJ328" s="17" t="s">
        <v>84</v>
      </c>
      <c r="BK328" s="150">
        <f>ROUND(I328*H328,2)</f>
        <v>0</v>
      </c>
      <c r="BL328" s="17" t="s">
        <v>311</v>
      </c>
      <c r="BM328" s="149" t="s">
        <v>636</v>
      </c>
    </row>
    <row r="329" spans="2:65" s="11" customFormat="1" ht="22.8" customHeight="1">
      <c r="B329" s="125"/>
      <c r="D329" s="126" t="s">
        <v>76</v>
      </c>
      <c r="E329" s="135" t="s">
        <v>637</v>
      </c>
      <c r="F329" s="135" t="s">
        <v>638</v>
      </c>
      <c r="I329" s="128"/>
      <c r="J329" s="136">
        <f>BK329</f>
        <v>0</v>
      </c>
      <c r="L329" s="125"/>
      <c r="M329" s="130"/>
      <c r="P329" s="131">
        <f>SUM(P330:P332)</f>
        <v>0</v>
      </c>
      <c r="R329" s="131">
        <f>SUM(R330:R332)</f>
        <v>6.5079999999999999E-2</v>
      </c>
      <c r="T329" s="132">
        <f>SUM(T330:T332)</f>
        <v>0</v>
      </c>
      <c r="AR329" s="126" t="s">
        <v>86</v>
      </c>
      <c r="AT329" s="133" t="s">
        <v>76</v>
      </c>
      <c r="AU329" s="133" t="s">
        <v>84</v>
      </c>
      <c r="AY329" s="126" t="s">
        <v>190</v>
      </c>
      <c r="BK329" s="134">
        <f>SUM(BK330:BK332)</f>
        <v>0</v>
      </c>
    </row>
    <row r="330" spans="2:65" s="1" customFormat="1" ht="24.15" customHeight="1">
      <c r="B330" s="32"/>
      <c r="C330" s="137" t="s">
        <v>639</v>
      </c>
      <c r="D330" s="137" t="s">
        <v>193</v>
      </c>
      <c r="E330" s="138" t="s">
        <v>640</v>
      </c>
      <c r="F330" s="139" t="s">
        <v>641</v>
      </c>
      <c r="G330" s="140" t="s">
        <v>396</v>
      </c>
      <c r="H330" s="141">
        <v>65.08</v>
      </c>
      <c r="I330" s="142"/>
      <c r="J330" s="143">
        <f>ROUND(I330*H330,2)</f>
        <v>0</v>
      </c>
      <c r="K330" s="144"/>
      <c r="L330" s="32"/>
      <c r="M330" s="145" t="s">
        <v>1</v>
      </c>
      <c r="N330" s="146" t="s">
        <v>42</v>
      </c>
      <c r="P330" s="147">
        <f>O330*H330</f>
        <v>0</v>
      </c>
      <c r="Q330" s="147">
        <v>0</v>
      </c>
      <c r="R330" s="147">
        <f>Q330*H330</f>
        <v>0</v>
      </c>
      <c r="S330" s="147">
        <v>0</v>
      </c>
      <c r="T330" s="148">
        <f>S330*H330</f>
        <v>0</v>
      </c>
      <c r="AR330" s="149" t="s">
        <v>311</v>
      </c>
      <c r="AT330" s="149" t="s">
        <v>193</v>
      </c>
      <c r="AU330" s="149" t="s">
        <v>86</v>
      </c>
      <c r="AY330" s="17" t="s">
        <v>190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84</v>
      </c>
      <c r="BK330" s="150">
        <f>ROUND(I330*H330,2)</f>
        <v>0</v>
      </c>
      <c r="BL330" s="17" t="s">
        <v>311</v>
      </c>
      <c r="BM330" s="149" t="s">
        <v>642</v>
      </c>
    </row>
    <row r="331" spans="2:65" s="12" customFormat="1">
      <c r="B331" s="156"/>
      <c r="D331" s="157" t="s">
        <v>254</v>
      </c>
      <c r="E331" s="158" t="s">
        <v>1</v>
      </c>
      <c r="F331" s="159" t="s">
        <v>643</v>
      </c>
      <c r="H331" s="160">
        <v>65.08</v>
      </c>
      <c r="I331" s="161"/>
      <c r="L331" s="156"/>
      <c r="M331" s="162"/>
      <c r="T331" s="163"/>
      <c r="AT331" s="158" t="s">
        <v>254</v>
      </c>
      <c r="AU331" s="158" t="s">
        <v>86</v>
      </c>
      <c r="AV331" s="12" t="s">
        <v>86</v>
      </c>
      <c r="AW331" s="12" t="s">
        <v>33</v>
      </c>
      <c r="AX331" s="12" t="s">
        <v>84</v>
      </c>
      <c r="AY331" s="158" t="s">
        <v>190</v>
      </c>
    </row>
    <row r="332" spans="2:65" s="1" customFormat="1" ht="16.5" customHeight="1">
      <c r="B332" s="32"/>
      <c r="C332" s="184" t="s">
        <v>644</v>
      </c>
      <c r="D332" s="184" t="s">
        <v>299</v>
      </c>
      <c r="E332" s="185" t="s">
        <v>645</v>
      </c>
      <c r="F332" s="186" t="s">
        <v>646</v>
      </c>
      <c r="G332" s="187" t="s">
        <v>434</v>
      </c>
      <c r="H332" s="188">
        <v>65.08</v>
      </c>
      <c r="I332" s="189"/>
      <c r="J332" s="190">
        <f>ROUND(I332*H332,2)</f>
        <v>0</v>
      </c>
      <c r="K332" s="191"/>
      <c r="L332" s="192"/>
      <c r="M332" s="195" t="s">
        <v>1</v>
      </c>
      <c r="N332" s="196" t="s">
        <v>42</v>
      </c>
      <c r="O332" s="153"/>
      <c r="P332" s="154">
        <f>O332*H332</f>
        <v>0</v>
      </c>
      <c r="Q332" s="154">
        <v>1E-3</v>
      </c>
      <c r="R332" s="154">
        <f>Q332*H332</f>
        <v>6.5079999999999999E-2</v>
      </c>
      <c r="S332" s="154">
        <v>0</v>
      </c>
      <c r="T332" s="155">
        <f>S332*H332</f>
        <v>0</v>
      </c>
      <c r="AR332" s="149" t="s">
        <v>426</v>
      </c>
      <c r="AT332" s="149" t="s">
        <v>299</v>
      </c>
      <c r="AU332" s="149" t="s">
        <v>86</v>
      </c>
      <c r="AY332" s="17" t="s">
        <v>190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84</v>
      </c>
      <c r="BK332" s="150">
        <f>ROUND(I332*H332,2)</f>
        <v>0</v>
      </c>
      <c r="BL332" s="17" t="s">
        <v>311</v>
      </c>
      <c r="BM332" s="149" t="s">
        <v>647</v>
      </c>
    </row>
    <row r="333" spans="2:65" s="1" customFormat="1" ht="6.9" customHeight="1">
      <c r="B333" s="44"/>
      <c r="C333" s="45"/>
      <c r="D333" s="45"/>
      <c r="E333" s="45"/>
      <c r="F333" s="45"/>
      <c r="G333" s="45"/>
      <c r="H333" s="45"/>
      <c r="I333" s="45"/>
      <c r="J333" s="45"/>
      <c r="K333" s="45"/>
      <c r="L333" s="32"/>
    </row>
  </sheetData>
  <sheetProtection algorithmName="SHA-512" hashValue="4nq+4jxPWtfGoW9ORODauA1HRzeOAmRz3m6ZYZdPJSKsmwP/hixoyKjAFKED5eoNw8tyg17YeZshL0Gkw98nvQ==" saltValue="x62J0REjGQhBIDhs7Hs/i7O/4c8vRlxiRqKO+ErhZ+ctaVG7ETz1kxstAdlOuMvep7kEBS8X8K1z7LOodETl3A==" spinCount="100000" sheet="1" objects="1" scenarios="1" formatColumns="0" formatRows="0" autoFilter="0"/>
  <autoFilter ref="C132:K332" xr:uid="{00000000-0009-0000-0000-000002000000}"/>
  <mergeCells count="12">
    <mergeCell ref="E125:H125"/>
    <mergeCell ref="L2:V2"/>
    <mergeCell ref="E85:H85"/>
    <mergeCell ref="E87:H87"/>
    <mergeCell ref="E89:H89"/>
    <mergeCell ref="E121:H121"/>
    <mergeCell ref="E123:H12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781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95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231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648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ROUND(J140,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ROUND((SUM(BE140:BE780)),  2)</f>
        <v>0</v>
      </c>
      <c r="I35" s="96">
        <v>0.21</v>
      </c>
      <c r="J35" s="86">
        <f>ROUND(((SUM(BE140:BE780))*I35),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ROUND((SUM(BF140:BF780)),  2)</f>
        <v>0</v>
      </c>
      <c r="I36" s="96">
        <v>0.15</v>
      </c>
      <c r="J36" s="86">
        <f>ROUND(((SUM(BF140:BF780))*I36),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ROUND((SUM(BG140:BG780)),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ROUND((SUM(BH140:BH780)),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ROUND((SUM(BI140:BI780)),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231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1b - Vrchní stavba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J140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234</v>
      </c>
      <c r="E99" s="110"/>
      <c r="F99" s="110"/>
      <c r="G99" s="110"/>
      <c r="H99" s="110"/>
      <c r="I99" s="110"/>
      <c r="J99" s="111">
        <f>J141</f>
        <v>0</v>
      </c>
      <c r="L99" s="108"/>
    </row>
    <row r="100" spans="2:47" s="9" customFormat="1" ht="19.95" customHeight="1">
      <c r="B100" s="112"/>
      <c r="D100" s="113" t="s">
        <v>239</v>
      </c>
      <c r="E100" s="114"/>
      <c r="F100" s="114"/>
      <c r="G100" s="114"/>
      <c r="H100" s="114"/>
      <c r="I100" s="114"/>
      <c r="J100" s="115">
        <f>J142</f>
        <v>0</v>
      </c>
      <c r="L100" s="112"/>
    </row>
    <row r="101" spans="2:47" s="9" customFormat="1" ht="19.95" customHeight="1">
      <c r="B101" s="112"/>
      <c r="D101" s="113" t="s">
        <v>649</v>
      </c>
      <c r="E101" s="114"/>
      <c r="F101" s="114"/>
      <c r="G101" s="114"/>
      <c r="H101" s="114"/>
      <c r="I101" s="114"/>
      <c r="J101" s="115">
        <f>J235</f>
        <v>0</v>
      </c>
      <c r="L101" s="112"/>
    </row>
    <row r="102" spans="2:47" s="8" customFormat="1" ht="24.9" customHeight="1">
      <c r="B102" s="108"/>
      <c r="D102" s="109" t="s">
        <v>242</v>
      </c>
      <c r="E102" s="110"/>
      <c r="F102" s="110"/>
      <c r="G102" s="110"/>
      <c r="H102" s="110"/>
      <c r="I102" s="110"/>
      <c r="J102" s="111">
        <f>J249</f>
        <v>0</v>
      </c>
      <c r="L102" s="108"/>
    </row>
    <row r="103" spans="2:47" s="9" customFormat="1" ht="19.95" customHeight="1">
      <c r="B103" s="112"/>
      <c r="D103" s="113" t="s">
        <v>243</v>
      </c>
      <c r="E103" s="114"/>
      <c r="F103" s="114"/>
      <c r="G103" s="114"/>
      <c r="H103" s="114"/>
      <c r="I103" s="114"/>
      <c r="J103" s="115">
        <f>J250</f>
        <v>0</v>
      </c>
      <c r="L103" s="112"/>
    </row>
    <row r="104" spans="2:47" s="9" customFormat="1" ht="19.95" customHeight="1">
      <c r="B104" s="112"/>
      <c r="D104" s="113" t="s">
        <v>244</v>
      </c>
      <c r="E104" s="114"/>
      <c r="F104" s="114"/>
      <c r="G104" s="114"/>
      <c r="H104" s="114"/>
      <c r="I104" s="114"/>
      <c r="J104" s="115">
        <f>J272</f>
        <v>0</v>
      </c>
      <c r="L104" s="112"/>
    </row>
    <row r="105" spans="2:47" s="9" customFormat="1" ht="19.95" customHeight="1">
      <c r="B105" s="112"/>
      <c r="D105" s="113" t="s">
        <v>650</v>
      </c>
      <c r="E105" s="114"/>
      <c r="F105" s="114"/>
      <c r="G105" s="114"/>
      <c r="H105" s="114"/>
      <c r="I105" s="114"/>
      <c r="J105" s="115">
        <f>J305</f>
        <v>0</v>
      </c>
      <c r="L105" s="112"/>
    </row>
    <row r="106" spans="2:47" s="9" customFormat="1" ht="19.95" customHeight="1">
      <c r="B106" s="112"/>
      <c r="D106" s="113" t="s">
        <v>651</v>
      </c>
      <c r="E106" s="114"/>
      <c r="F106" s="114"/>
      <c r="G106" s="114"/>
      <c r="H106" s="114"/>
      <c r="I106" s="114"/>
      <c r="J106" s="115">
        <f>J322</f>
        <v>0</v>
      </c>
      <c r="L106" s="112"/>
    </row>
    <row r="107" spans="2:47" s="9" customFormat="1" ht="19.95" customHeight="1">
      <c r="B107" s="112"/>
      <c r="D107" s="113" t="s">
        <v>652</v>
      </c>
      <c r="E107" s="114"/>
      <c r="F107" s="114"/>
      <c r="G107" s="114"/>
      <c r="H107" s="114"/>
      <c r="I107" s="114"/>
      <c r="J107" s="115">
        <f>J324</f>
        <v>0</v>
      </c>
      <c r="L107" s="112"/>
    </row>
    <row r="108" spans="2:47" s="9" customFormat="1" ht="19.95" customHeight="1">
      <c r="B108" s="112"/>
      <c r="D108" s="113" t="s">
        <v>653</v>
      </c>
      <c r="E108" s="114"/>
      <c r="F108" s="114"/>
      <c r="G108" s="114"/>
      <c r="H108" s="114"/>
      <c r="I108" s="114"/>
      <c r="J108" s="115">
        <f>J337</f>
        <v>0</v>
      </c>
      <c r="L108" s="112"/>
    </row>
    <row r="109" spans="2:47" s="9" customFormat="1" ht="19.95" customHeight="1">
      <c r="B109" s="112"/>
      <c r="D109" s="113" t="s">
        <v>654</v>
      </c>
      <c r="E109" s="114"/>
      <c r="F109" s="114"/>
      <c r="G109" s="114"/>
      <c r="H109" s="114"/>
      <c r="I109" s="114"/>
      <c r="J109" s="115">
        <f>J439</f>
        <v>0</v>
      </c>
      <c r="L109" s="112"/>
    </row>
    <row r="110" spans="2:47" s="9" customFormat="1" ht="19.95" customHeight="1">
      <c r="B110" s="112"/>
      <c r="D110" s="113" t="s">
        <v>655</v>
      </c>
      <c r="E110" s="114"/>
      <c r="F110" s="114"/>
      <c r="G110" s="114"/>
      <c r="H110" s="114"/>
      <c r="I110" s="114"/>
      <c r="J110" s="115">
        <f>J476</f>
        <v>0</v>
      </c>
      <c r="L110" s="112"/>
    </row>
    <row r="111" spans="2:47" s="9" customFormat="1" ht="19.95" customHeight="1">
      <c r="B111" s="112"/>
      <c r="D111" s="113" t="s">
        <v>656</v>
      </c>
      <c r="E111" s="114"/>
      <c r="F111" s="114"/>
      <c r="G111" s="114"/>
      <c r="H111" s="114"/>
      <c r="I111" s="114"/>
      <c r="J111" s="115">
        <f>J486</f>
        <v>0</v>
      </c>
      <c r="L111" s="112"/>
    </row>
    <row r="112" spans="2:47" s="9" customFormat="1" ht="19.95" customHeight="1">
      <c r="B112" s="112"/>
      <c r="D112" s="113" t="s">
        <v>657</v>
      </c>
      <c r="E112" s="114"/>
      <c r="F112" s="114"/>
      <c r="G112" s="114"/>
      <c r="H112" s="114"/>
      <c r="I112" s="114"/>
      <c r="J112" s="115">
        <f>J569</f>
        <v>0</v>
      </c>
      <c r="L112" s="112"/>
    </row>
    <row r="113" spans="2:12" s="9" customFormat="1" ht="19.95" customHeight="1">
      <c r="B113" s="112"/>
      <c r="D113" s="113" t="s">
        <v>658</v>
      </c>
      <c r="E113" s="114"/>
      <c r="F113" s="114"/>
      <c r="G113" s="114"/>
      <c r="H113" s="114"/>
      <c r="I113" s="114"/>
      <c r="J113" s="115">
        <f>J581</f>
        <v>0</v>
      </c>
      <c r="L113" s="112"/>
    </row>
    <row r="114" spans="2:12" s="9" customFormat="1" ht="19.95" customHeight="1">
      <c r="B114" s="112"/>
      <c r="D114" s="113" t="s">
        <v>659</v>
      </c>
      <c r="E114" s="114"/>
      <c r="F114" s="114"/>
      <c r="G114" s="114"/>
      <c r="H114" s="114"/>
      <c r="I114" s="114"/>
      <c r="J114" s="115">
        <f>J623</f>
        <v>0</v>
      </c>
      <c r="L114" s="112"/>
    </row>
    <row r="115" spans="2:12" s="9" customFormat="1" ht="19.95" customHeight="1">
      <c r="B115" s="112"/>
      <c r="D115" s="113" t="s">
        <v>660</v>
      </c>
      <c r="E115" s="114"/>
      <c r="F115" s="114"/>
      <c r="G115" s="114"/>
      <c r="H115" s="114"/>
      <c r="I115" s="114"/>
      <c r="J115" s="115">
        <f>J656</f>
        <v>0</v>
      </c>
      <c r="L115" s="112"/>
    </row>
    <row r="116" spans="2:12" s="9" customFormat="1" ht="19.95" customHeight="1">
      <c r="B116" s="112"/>
      <c r="D116" s="113" t="s">
        <v>661</v>
      </c>
      <c r="E116" s="114"/>
      <c r="F116" s="114"/>
      <c r="G116" s="114"/>
      <c r="H116" s="114"/>
      <c r="I116" s="114"/>
      <c r="J116" s="115">
        <f>J672</f>
        <v>0</v>
      </c>
      <c r="L116" s="112"/>
    </row>
    <row r="117" spans="2:12" s="9" customFormat="1" ht="19.95" customHeight="1">
      <c r="B117" s="112"/>
      <c r="D117" s="113" t="s">
        <v>662</v>
      </c>
      <c r="E117" s="114"/>
      <c r="F117" s="114"/>
      <c r="G117" s="114"/>
      <c r="H117" s="114"/>
      <c r="I117" s="114"/>
      <c r="J117" s="115">
        <f>J692</f>
        <v>0</v>
      </c>
      <c r="L117" s="112"/>
    </row>
    <row r="118" spans="2:12" s="9" customFormat="1" ht="19.95" customHeight="1">
      <c r="B118" s="112"/>
      <c r="D118" s="113" t="s">
        <v>663</v>
      </c>
      <c r="E118" s="114"/>
      <c r="F118" s="114"/>
      <c r="G118" s="114"/>
      <c r="H118" s="114"/>
      <c r="I118" s="114"/>
      <c r="J118" s="115">
        <f>J771</f>
        <v>0</v>
      </c>
      <c r="L118" s="112"/>
    </row>
    <row r="119" spans="2:12" s="1" customFormat="1" ht="21.75" customHeight="1">
      <c r="B119" s="32"/>
      <c r="L119" s="32"/>
    </row>
    <row r="120" spans="2:12" s="1" customFormat="1" ht="6.9" customHeight="1">
      <c r="B120" s="44"/>
      <c r="C120" s="45"/>
      <c r="D120" s="45"/>
      <c r="E120" s="45"/>
      <c r="F120" s="45"/>
      <c r="G120" s="45"/>
      <c r="H120" s="45"/>
      <c r="I120" s="45"/>
      <c r="J120" s="45"/>
      <c r="K120" s="45"/>
      <c r="L120" s="32"/>
    </row>
    <row r="124" spans="2:12" s="1" customFormat="1" ht="6.9" customHeight="1">
      <c r="B124" s="46"/>
      <c r="C124" s="47"/>
      <c r="D124" s="47"/>
      <c r="E124" s="47"/>
      <c r="F124" s="47"/>
      <c r="G124" s="47"/>
      <c r="H124" s="47"/>
      <c r="I124" s="47"/>
      <c r="J124" s="47"/>
      <c r="K124" s="47"/>
      <c r="L124" s="32"/>
    </row>
    <row r="125" spans="2:12" s="1" customFormat="1" ht="24.9" customHeight="1">
      <c r="B125" s="32"/>
      <c r="C125" s="21" t="s">
        <v>176</v>
      </c>
      <c r="L125" s="32"/>
    </row>
    <row r="126" spans="2:12" s="1" customFormat="1" ht="6.9" customHeight="1">
      <c r="B126" s="32"/>
      <c r="L126" s="32"/>
    </row>
    <row r="127" spans="2:12" s="1" customFormat="1" ht="12" customHeight="1">
      <c r="B127" s="32"/>
      <c r="C127" s="27" t="s">
        <v>16</v>
      </c>
      <c r="L127" s="32"/>
    </row>
    <row r="128" spans="2:12" s="1" customFormat="1" ht="26.25" customHeight="1">
      <c r="B128" s="32"/>
      <c r="E128" s="243" t="str">
        <f>E7</f>
        <v>Novostavba mateřské školy v dřevěné nosné konstrukci k.ú. Dřínov, parc.č.82/1 a 82/2</v>
      </c>
      <c r="F128" s="244"/>
      <c r="G128" s="244"/>
      <c r="H128" s="244"/>
      <c r="L128" s="32"/>
    </row>
    <row r="129" spans="2:65" ht="12" customHeight="1">
      <c r="B129" s="20"/>
      <c r="C129" s="27" t="s">
        <v>165</v>
      </c>
      <c r="L129" s="20"/>
    </row>
    <row r="130" spans="2:65" s="1" customFormat="1" ht="16.5" customHeight="1">
      <c r="B130" s="32"/>
      <c r="E130" s="243" t="s">
        <v>231</v>
      </c>
      <c r="F130" s="242"/>
      <c r="G130" s="242"/>
      <c r="H130" s="242"/>
      <c r="L130" s="32"/>
    </row>
    <row r="131" spans="2:65" s="1" customFormat="1" ht="12" customHeight="1">
      <c r="B131" s="32"/>
      <c r="C131" s="27" t="s">
        <v>232</v>
      </c>
      <c r="L131" s="32"/>
    </row>
    <row r="132" spans="2:65" s="1" customFormat="1" ht="16.5" customHeight="1">
      <c r="B132" s="32"/>
      <c r="E132" s="238" t="str">
        <f>E11</f>
        <v>1b - Vrchní stavba</v>
      </c>
      <c r="F132" s="242"/>
      <c r="G132" s="242"/>
      <c r="H132" s="242"/>
      <c r="L132" s="32"/>
    </row>
    <row r="133" spans="2:65" s="1" customFormat="1" ht="6.9" customHeight="1">
      <c r="B133" s="32"/>
      <c r="L133" s="32"/>
    </row>
    <row r="134" spans="2:65" s="1" customFormat="1" ht="12" customHeight="1">
      <c r="B134" s="32"/>
      <c r="C134" s="27" t="s">
        <v>20</v>
      </c>
      <c r="F134" s="25" t="str">
        <f>F14</f>
        <v>obec Dřínov, okres Mělník</v>
      </c>
      <c r="I134" s="27" t="s">
        <v>22</v>
      </c>
      <c r="J134" s="52" t="str">
        <f>IF(J14="","",J14)</f>
        <v>31. 1. 2020</v>
      </c>
      <c r="L134" s="32"/>
    </row>
    <row r="135" spans="2:65" s="1" customFormat="1" ht="6.9" customHeight="1">
      <c r="B135" s="32"/>
      <c r="L135" s="32"/>
    </row>
    <row r="136" spans="2:65" s="1" customFormat="1" ht="40.049999999999997" customHeight="1">
      <c r="B136" s="32"/>
      <c r="C136" s="27" t="s">
        <v>24</v>
      </c>
      <c r="F136" s="25" t="str">
        <f>E17</f>
        <v>Obec Dřínov, Dřínov čp.38, 277 45 Úžice</v>
      </c>
      <c r="I136" s="27" t="s">
        <v>31</v>
      </c>
      <c r="J136" s="30" t="str">
        <f>E23</f>
        <v>PilsProjekt,s.r.o., Částkova 74,326 00 Plzeň</v>
      </c>
      <c r="L136" s="32"/>
    </row>
    <row r="137" spans="2:65" s="1" customFormat="1" ht="15.15" customHeight="1">
      <c r="B137" s="32"/>
      <c r="C137" s="27" t="s">
        <v>29</v>
      </c>
      <c r="F137" s="25" t="str">
        <f>IF(E20="","",E20)</f>
        <v>Vyplň údaj</v>
      </c>
      <c r="I137" s="27" t="s">
        <v>34</v>
      </c>
      <c r="J137" s="30" t="str">
        <f>E26</f>
        <v>Preclíková</v>
      </c>
      <c r="L137" s="32"/>
    </row>
    <row r="138" spans="2:65" s="1" customFormat="1" ht="10.35" customHeight="1">
      <c r="B138" s="32"/>
      <c r="L138" s="32"/>
    </row>
    <row r="139" spans="2:65" s="10" customFormat="1" ht="29.25" customHeight="1">
      <c r="B139" s="116"/>
      <c r="C139" s="117" t="s">
        <v>177</v>
      </c>
      <c r="D139" s="118" t="s">
        <v>62</v>
      </c>
      <c r="E139" s="118" t="s">
        <v>58</v>
      </c>
      <c r="F139" s="118" t="s">
        <v>59</v>
      </c>
      <c r="G139" s="118" t="s">
        <v>178</v>
      </c>
      <c r="H139" s="118" t="s">
        <v>179</v>
      </c>
      <c r="I139" s="118" t="s">
        <v>180</v>
      </c>
      <c r="J139" s="119" t="s">
        <v>169</v>
      </c>
      <c r="K139" s="120" t="s">
        <v>181</v>
      </c>
      <c r="L139" s="116"/>
      <c r="M139" s="59" t="s">
        <v>1</v>
      </c>
      <c r="N139" s="60" t="s">
        <v>41</v>
      </c>
      <c r="O139" s="60" t="s">
        <v>182</v>
      </c>
      <c r="P139" s="60" t="s">
        <v>183</v>
      </c>
      <c r="Q139" s="60" t="s">
        <v>184</v>
      </c>
      <c r="R139" s="60" t="s">
        <v>185</v>
      </c>
      <c r="S139" s="60" t="s">
        <v>186</v>
      </c>
      <c r="T139" s="61" t="s">
        <v>187</v>
      </c>
    </row>
    <row r="140" spans="2:65" s="1" customFormat="1" ht="22.8" customHeight="1">
      <c r="B140" s="32"/>
      <c r="C140" s="64" t="s">
        <v>188</v>
      </c>
      <c r="J140" s="121">
        <f>BK140</f>
        <v>0</v>
      </c>
      <c r="L140" s="32"/>
      <c r="M140" s="62"/>
      <c r="N140" s="53"/>
      <c r="O140" s="53"/>
      <c r="P140" s="122">
        <f>P141+P249</f>
        <v>0</v>
      </c>
      <c r="Q140" s="53"/>
      <c r="R140" s="122">
        <f>R141+R249</f>
        <v>61.216660690000005</v>
      </c>
      <c r="S140" s="53"/>
      <c r="T140" s="123">
        <f>T141+T249</f>
        <v>0</v>
      </c>
      <c r="AT140" s="17" t="s">
        <v>76</v>
      </c>
      <c r="AU140" s="17" t="s">
        <v>171</v>
      </c>
      <c r="BK140" s="124">
        <f>BK141+BK249</f>
        <v>0</v>
      </c>
    </row>
    <row r="141" spans="2:65" s="11" customFormat="1" ht="25.95" customHeight="1">
      <c r="B141" s="125"/>
      <c r="D141" s="126" t="s">
        <v>76</v>
      </c>
      <c r="E141" s="127" t="s">
        <v>247</v>
      </c>
      <c r="F141" s="127" t="s">
        <v>248</v>
      </c>
      <c r="I141" s="128"/>
      <c r="J141" s="129">
        <f>BK141</f>
        <v>0</v>
      </c>
      <c r="L141" s="125"/>
      <c r="M141" s="130"/>
      <c r="P141" s="131">
        <f>P142+P235</f>
        <v>0</v>
      </c>
      <c r="R141" s="131">
        <f>R142+R235</f>
        <v>23.414355420000007</v>
      </c>
      <c r="T141" s="132">
        <f>T142+T235</f>
        <v>0</v>
      </c>
      <c r="AR141" s="126" t="s">
        <v>84</v>
      </c>
      <c r="AT141" s="133" t="s">
        <v>76</v>
      </c>
      <c r="AU141" s="133" t="s">
        <v>77</v>
      </c>
      <c r="AY141" s="126" t="s">
        <v>190</v>
      </c>
      <c r="BK141" s="134">
        <f>BK142+BK235</f>
        <v>0</v>
      </c>
    </row>
    <row r="142" spans="2:65" s="11" customFormat="1" ht="22.8" customHeight="1">
      <c r="B142" s="125"/>
      <c r="D142" s="126" t="s">
        <v>76</v>
      </c>
      <c r="E142" s="135" t="s">
        <v>199</v>
      </c>
      <c r="F142" s="135" t="s">
        <v>453</v>
      </c>
      <c r="I142" s="128"/>
      <c r="J142" s="136">
        <f>BK142</f>
        <v>0</v>
      </c>
      <c r="L142" s="125"/>
      <c r="M142" s="130"/>
      <c r="P142" s="131">
        <f>SUM(P143:P234)</f>
        <v>0</v>
      </c>
      <c r="R142" s="131">
        <f>SUM(R143:R234)</f>
        <v>23.352095010000006</v>
      </c>
      <c r="T142" s="132">
        <f>SUM(T143:T234)</f>
        <v>0</v>
      </c>
      <c r="AR142" s="126" t="s">
        <v>84</v>
      </c>
      <c r="AT142" s="133" t="s">
        <v>76</v>
      </c>
      <c r="AU142" s="133" t="s">
        <v>84</v>
      </c>
      <c r="AY142" s="126" t="s">
        <v>190</v>
      </c>
      <c r="BK142" s="134">
        <f>SUM(BK143:BK234)</f>
        <v>0</v>
      </c>
    </row>
    <row r="143" spans="2:65" s="1" customFormat="1" ht="24.15" customHeight="1">
      <c r="B143" s="32"/>
      <c r="C143" s="137" t="s">
        <v>84</v>
      </c>
      <c r="D143" s="137" t="s">
        <v>193</v>
      </c>
      <c r="E143" s="138" t="s">
        <v>664</v>
      </c>
      <c r="F143" s="139" t="s">
        <v>665</v>
      </c>
      <c r="G143" s="140" t="s">
        <v>252</v>
      </c>
      <c r="H143" s="141">
        <v>8.3729999999999993</v>
      </c>
      <c r="I143" s="142"/>
      <c r="J143" s="143">
        <f>ROUND(I143*H143,2)</f>
        <v>0</v>
      </c>
      <c r="K143" s="144"/>
      <c r="L143" s="32"/>
      <c r="M143" s="145" t="s">
        <v>1</v>
      </c>
      <c r="N143" s="146" t="s">
        <v>42</v>
      </c>
      <c r="P143" s="147">
        <f>O143*H143</f>
        <v>0</v>
      </c>
      <c r="Q143" s="147">
        <v>4.3800000000000002E-3</v>
      </c>
      <c r="R143" s="147">
        <f>Q143*H143</f>
        <v>3.6673739999999996E-2</v>
      </c>
      <c r="S143" s="147">
        <v>0</v>
      </c>
      <c r="T143" s="148">
        <f>S143*H143</f>
        <v>0</v>
      </c>
      <c r="AR143" s="149" t="s">
        <v>149</v>
      </c>
      <c r="AT143" s="149" t="s">
        <v>193</v>
      </c>
      <c r="AU143" s="149" t="s">
        <v>86</v>
      </c>
      <c r="AY143" s="17" t="s">
        <v>190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84</v>
      </c>
      <c r="BK143" s="150">
        <f>ROUND(I143*H143,2)</f>
        <v>0</v>
      </c>
      <c r="BL143" s="17" t="s">
        <v>149</v>
      </c>
      <c r="BM143" s="149" t="s">
        <v>666</v>
      </c>
    </row>
    <row r="144" spans="2:65" s="13" customFormat="1">
      <c r="B144" s="164"/>
      <c r="D144" s="157" t="s">
        <v>254</v>
      </c>
      <c r="E144" s="165" t="s">
        <v>1</v>
      </c>
      <c r="F144" s="166" t="s">
        <v>667</v>
      </c>
      <c r="H144" s="165" t="s">
        <v>1</v>
      </c>
      <c r="I144" s="167"/>
      <c r="L144" s="164"/>
      <c r="M144" s="168"/>
      <c r="T144" s="169"/>
      <c r="AT144" s="165" t="s">
        <v>254</v>
      </c>
      <c r="AU144" s="165" t="s">
        <v>86</v>
      </c>
      <c r="AV144" s="13" t="s">
        <v>84</v>
      </c>
      <c r="AW144" s="13" t="s">
        <v>33</v>
      </c>
      <c r="AX144" s="13" t="s">
        <v>77</v>
      </c>
      <c r="AY144" s="165" t="s">
        <v>190</v>
      </c>
    </row>
    <row r="145" spans="2:65" s="12" customFormat="1" ht="20.399999999999999">
      <c r="B145" s="156"/>
      <c r="D145" s="157" t="s">
        <v>254</v>
      </c>
      <c r="E145" s="158" t="s">
        <v>1</v>
      </c>
      <c r="F145" s="159" t="s">
        <v>668</v>
      </c>
      <c r="H145" s="160">
        <v>4.4050000000000002</v>
      </c>
      <c r="I145" s="161"/>
      <c r="L145" s="156"/>
      <c r="M145" s="162"/>
      <c r="T145" s="163"/>
      <c r="AT145" s="158" t="s">
        <v>254</v>
      </c>
      <c r="AU145" s="158" t="s">
        <v>86</v>
      </c>
      <c r="AV145" s="12" t="s">
        <v>86</v>
      </c>
      <c r="AW145" s="12" t="s">
        <v>33</v>
      </c>
      <c r="AX145" s="12" t="s">
        <v>77</v>
      </c>
      <c r="AY145" s="158" t="s">
        <v>190</v>
      </c>
    </row>
    <row r="146" spans="2:65" s="12" customFormat="1" ht="30.6">
      <c r="B146" s="156"/>
      <c r="D146" s="157" t="s">
        <v>254</v>
      </c>
      <c r="E146" s="158" t="s">
        <v>1</v>
      </c>
      <c r="F146" s="159" t="s">
        <v>669</v>
      </c>
      <c r="H146" s="160">
        <v>3.968</v>
      </c>
      <c r="I146" s="161"/>
      <c r="L146" s="156"/>
      <c r="M146" s="162"/>
      <c r="T146" s="163"/>
      <c r="AT146" s="158" t="s">
        <v>254</v>
      </c>
      <c r="AU146" s="158" t="s">
        <v>86</v>
      </c>
      <c r="AV146" s="12" t="s">
        <v>86</v>
      </c>
      <c r="AW146" s="12" t="s">
        <v>33</v>
      </c>
      <c r="AX146" s="12" t="s">
        <v>77</v>
      </c>
      <c r="AY146" s="158" t="s">
        <v>190</v>
      </c>
    </row>
    <row r="147" spans="2:65" s="15" customFormat="1">
      <c r="B147" s="177"/>
      <c r="D147" s="157" t="s">
        <v>254</v>
      </c>
      <c r="E147" s="178" t="s">
        <v>1</v>
      </c>
      <c r="F147" s="179" t="s">
        <v>274</v>
      </c>
      <c r="H147" s="180">
        <v>8.3729999999999993</v>
      </c>
      <c r="I147" s="181"/>
      <c r="L147" s="177"/>
      <c r="M147" s="182"/>
      <c r="T147" s="183"/>
      <c r="AT147" s="178" t="s">
        <v>254</v>
      </c>
      <c r="AU147" s="178" t="s">
        <v>86</v>
      </c>
      <c r="AV147" s="15" t="s">
        <v>149</v>
      </c>
      <c r="AW147" s="15" t="s">
        <v>33</v>
      </c>
      <c r="AX147" s="15" t="s">
        <v>84</v>
      </c>
      <c r="AY147" s="178" t="s">
        <v>190</v>
      </c>
    </row>
    <row r="148" spans="2:65" s="1" customFormat="1" ht="24.15" customHeight="1">
      <c r="B148" s="32"/>
      <c r="C148" s="137" t="s">
        <v>86</v>
      </c>
      <c r="D148" s="137" t="s">
        <v>193</v>
      </c>
      <c r="E148" s="138" t="s">
        <v>670</v>
      </c>
      <c r="F148" s="139" t="s">
        <v>671</v>
      </c>
      <c r="G148" s="140" t="s">
        <v>252</v>
      </c>
      <c r="H148" s="141">
        <v>8.3729999999999993</v>
      </c>
      <c r="I148" s="142"/>
      <c r="J148" s="143">
        <f>ROUND(I148*H148,2)</f>
        <v>0</v>
      </c>
      <c r="K148" s="144"/>
      <c r="L148" s="32"/>
      <c r="M148" s="145" t="s">
        <v>1</v>
      </c>
      <c r="N148" s="146" t="s">
        <v>42</v>
      </c>
      <c r="P148" s="147">
        <f>O148*H148</f>
        <v>0</v>
      </c>
      <c r="Q148" s="147">
        <v>4.5799999999999999E-3</v>
      </c>
      <c r="R148" s="147">
        <f>Q148*H148</f>
        <v>3.8348339999999995E-2</v>
      </c>
      <c r="S148" s="147">
        <v>0</v>
      </c>
      <c r="T148" s="148">
        <f>S148*H148</f>
        <v>0</v>
      </c>
      <c r="AR148" s="149" t="s">
        <v>149</v>
      </c>
      <c r="AT148" s="149" t="s">
        <v>193</v>
      </c>
      <c r="AU148" s="149" t="s">
        <v>86</v>
      </c>
      <c r="AY148" s="17" t="s">
        <v>190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84</v>
      </c>
      <c r="BK148" s="150">
        <f>ROUND(I148*H148,2)</f>
        <v>0</v>
      </c>
      <c r="BL148" s="17" t="s">
        <v>149</v>
      </c>
      <c r="BM148" s="149" t="s">
        <v>672</v>
      </c>
    </row>
    <row r="149" spans="2:65" s="13" customFormat="1">
      <c r="B149" s="164"/>
      <c r="D149" s="157" t="s">
        <v>254</v>
      </c>
      <c r="E149" s="165" t="s">
        <v>1</v>
      </c>
      <c r="F149" s="166" t="s">
        <v>667</v>
      </c>
      <c r="H149" s="165" t="s">
        <v>1</v>
      </c>
      <c r="I149" s="167"/>
      <c r="L149" s="164"/>
      <c r="M149" s="168"/>
      <c r="T149" s="169"/>
      <c r="AT149" s="165" t="s">
        <v>254</v>
      </c>
      <c r="AU149" s="165" t="s">
        <v>86</v>
      </c>
      <c r="AV149" s="13" t="s">
        <v>84</v>
      </c>
      <c r="AW149" s="13" t="s">
        <v>33</v>
      </c>
      <c r="AX149" s="13" t="s">
        <v>77</v>
      </c>
      <c r="AY149" s="165" t="s">
        <v>190</v>
      </c>
    </row>
    <row r="150" spans="2:65" s="12" customFormat="1" ht="20.399999999999999">
      <c r="B150" s="156"/>
      <c r="D150" s="157" t="s">
        <v>254</v>
      </c>
      <c r="E150" s="158" t="s">
        <v>1</v>
      </c>
      <c r="F150" s="159" t="s">
        <v>668</v>
      </c>
      <c r="H150" s="160">
        <v>4.4050000000000002</v>
      </c>
      <c r="I150" s="161"/>
      <c r="L150" s="156"/>
      <c r="M150" s="162"/>
      <c r="T150" s="163"/>
      <c r="AT150" s="158" t="s">
        <v>254</v>
      </c>
      <c r="AU150" s="158" t="s">
        <v>86</v>
      </c>
      <c r="AV150" s="12" t="s">
        <v>86</v>
      </c>
      <c r="AW150" s="12" t="s">
        <v>33</v>
      </c>
      <c r="AX150" s="12" t="s">
        <v>77</v>
      </c>
      <c r="AY150" s="158" t="s">
        <v>190</v>
      </c>
    </row>
    <row r="151" spans="2:65" s="12" customFormat="1" ht="30.6">
      <c r="B151" s="156"/>
      <c r="D151" s="157" t="s">
        <v>254</v>
      </c>
      <c r="E151" s="158" t="s">
        <v>1</v>
      </c>
      <c r="F151" s="159" t="s">
        <v>669</v>
      </c>
      <c r="H151" s="160">
        <v>3.968</v>
      </c>
      <c r="I151" s="161"/>
      <c r="L151" s="156"/>
      <c r="M151" s="162"/>
      <c r="T151" s="163"/>
      <c r="AT151" s="158" t="s">
        <v>254</v>
      </c>
      <c r="AU151" s="158" t="s">
        <v>86</v>
      </c>
      <c r="AV151" s="12" t="s">
        <v>86</v>
      </c>
      <c r="AW151" s="12" t="s">
        <v>33</v>
      </c>
      <c r="AX151" s="12" t="s">
        <v>77</v>
      </c>
      <c r="AY151" s="158" t="s">
        <v>190</v>
      </c>
    </row>
    <row r="152" spans="2:65" s="15" customFormat="1">
      <c r="B152" s="177"/>
      <c r="D152" s="157" t="s">
        <v>254</v>
      </c>
      <c r="E152" s="178" t="s">
        <v>1</v>
      </c>
      <c r="F152" s="179" t="s">
        <v>274</v>
      </c>
      <c r="H152" s="180">
        <v>8.3729999999999993</v>
      </c>
      <c r="I152" s="181"/>
      <c r="L152" s="177"/>
      <c r="M152" s="182"/>
      <c r="T152" s="183"/>
      <c r="AT152" s="178" t="s">
        <v>254</v>
      </c>
      <c r="AU152" s="178" t="s">
        <v>86</v>
      </c>
      <c r="AV152" s="15" t="s">
        <v>149</v>
      </c>
      <c r="AW152" s="15" t="s">
        <v>33</v>
      </c>
      <c r="AX152" s="15" t="s">
        <v>84</v>
      </c>
      <c r="AY152" s="178" t="s">
        <v>190</v>
      </c>
    </row>
    <row r="153" spans="2:65" s="1" customFormat="1" ht="24.15" customHeight="1">
      <c r="B153" s="32"/>
      <c r="C153" s="137" t="s">
        <v>104</v>
      </c>
      <c r="D153" s="137" t="s">
        <v>193</v>
      </c>
      <c r="E153" s="138" t="s">
        <v>673</v>
      </c>
      <c r="F153" s="139" t="s">
        <v>674</v>
      </c>
      <c r="G153" s="140" t="s">
        <v>396</v>
      </c>
      <c r="H153" s="141">
        <v>64.867999999999995</v>
      </c>
      <c r="I153" s="142"/>
      <c r="J153" s="143">
        <f>ROUND(I153*H153,2)</f>
        <v>0</v>
      </c>
      <c r="K153" s="144"/>
      <c r="L153" s="32"/>
      <c r="M153" s="145" t="s">
        <v>1</v>
      </c>
      <c r="N153" s="146" t="s">
        <v>42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149</v>
      </c>
      <c r="AT153" s="149" t="s">
        <v>193</v>
      </c>
      <c r="AU153" s="149" t="s">
        <v>86</v>
      </c>
      <c r="AY153" s="17" t="s">
        <v>190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84</v>
      </c>
      <c r="BK153" s="150">
        <f>ROUND(I153*H153,2)</f>
        <v>0</v>
      </c>
      <c r="BL153" s="17" t="s">
        <v>149</v>
      </c>
      <c r="BM153" s="149" t="s">
        <v>675</v>
      </c>
    </row>
    <row r="154" spans="2:65" s="12" customFormat="1">
      <c r="B154" s="156"/>
      <c r="D154" s="157" t="s">
        <v>254</v>
      </c>
      <c r="E154" s="158" t="s">
        <v>1</v>
      </c>
      <c r="F154" s="159" t="s">
        <v>676</v>
      </c>
      <c r="H154" s="160">
        <v>64.867999999999995</v>
      </c>
      <c r="I154" s="161"/>
      <c r="L154" s="156"/>
      <c r="M154" s="162"/>
      <c r="T154" s="163"/>
      <c r="AT154" s="158" t="s">
        <v>254</v>
      </c>
      <c r="AU154" s="158" t="s">
        <v>86</v>
      </c>
      <c r="AV154" s="12" t="s">
        <v>86</v>
      </c>
      <c r="AW154" s="12" t="s">
        <v>33</v>
      </c>
      <c r="AX154" s="12" t="s">
        <v>84</v>
      </c>
      <c r="AY154" s="158" t="s">
        <v>190</v>
      </c>
    </row>
    <row r="155" spans="2:65" s="1" customFormat="1" ht="24.15" customHeight="1">
      <c r="B155" s="32"/>
      <c r="C155" s="184" t="s">
        <v>149</v>
      </c>
      <c r="D155" s="184" t="s">
        <v>299</v>
      </c>
      <c r="E155" s="185" t="s">
        <v>677</v>
      </c>
      <c r="F155" s="186" t="s">
        <v>678</v>
      </c>
      <c r="G155" s="187" t="s">
        <v>396</v>
      </c>
      <c r="H155" s="188">
        <v>64.867999999999995</v>
      </c>
      <c r="I155" s="189"/>
      <c r="J155" s="190">
        <f>ROUND(I155*H155,2)</f>
        <v>0</v>
      </c>
      <c r="K155" s="191"/>
      <c r="L155" s="192"/>
      <c r="M155" s="193" t="s">
        <v>1</v>
      </c>
      <c r="N155" s="194" t="s">
        <v>42</v>
      </c>
      <c r="P155" s="147">
        <f>O155*H155</f>
        <v>0</v>
      </c>
      <c r="Q155" s="147">
        <v>4.4999999999999999E-4</v>
      </c>
      <c r="R155" s="147">
        <f>Q155*H155</f>
        <v>2.9190599999999997E-2</v>
      </c>
      <c r="S155" s="147">
        <v>0</v>
      </c>
      <c r="T155" s="148">
        <f>S155*H155</f>
        <v>0</v>
      </c>
      <c r="AR155" s="149" t="s">
        <v>211</v>
      </c>
      <c r="AT155" s="149" t="s">
        <v>299</v>
      </c>
      <c r="AU155" s="149" t="s">
        <v>86</v>
      </c>
      <c r="AY155" s="17" t="s">
        <v>190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84</v>
      </c>
      <c r="BK155" s="150">
        <f>ROUND(I155*H155,2)</f>
        <v>0</v>
      </c>
      <c r="BL155" s="17" t="s">
        <v>149</v>
      </c>
      <c r="BM155" s="149" t="s">
        <v>679</v>
      </c>
    </row>
    <row r="156" spans="2:65" s="1" customFormat="1" ht="24.15" customHeight="1">
      <c r="B156" s="32"/>
      <c r="C156" s="137" t="s">
        <v>161</v>
      </c>
      <c r="D156" s="137" t="s">
        <v>193</v>
      </c>
      <c r="E156" s="138" t="s">
        <v>680</v>
      </c>
      <c r="F156" s="139" t="s">
        <v>681</v>
      </c>
      <c r="G156" s="140" t="s">
        <v>396</v>
      </c>
      <c r="H156" s="141">
        <v>110.19499999999999</v>
      </c>
      <c r="I156" s="142"/>
      <c r="J156" s="143">
        <f>ROUND(I156*H156,2)</f>
        <v>0</v>
      </c>
      <c r="K156" s="144"/>
      <c r="L156" s="32"/>
      <c r="M156" s="145" t="s">
        <v>1</v>
      </c>
      <c r="N156" s="146" t="s">
        <v>42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149</v>
      </c>
      <c r="AT156" s="149" t="s">
        <v>193</v>
      </c>
      <c r="AU156" s="149" t="s">
        <v>86</v>
      </c>
      <c r="AY156" s="17" t="s">
        <v>190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84</v>
      </c>
      <c r="BK156" s="150">
        <f>ROUND(I156*H156,2)</f>
        <v>0</v>
      </c>
      <c r="BL156" s="17" t="s">
        <v>149</v>
      </c>
      <c r="BM156" s="149" t="s">
        <v>682</v>
      </c>
    </row>
    <row r="157" spans="2:65" s="12" customFormat="1">
      <c r="B157" s="156"/>
      <c r="D157" s="157" t="s">
        <v>254</v>
      </c>
      <c r="E157" s="158" t="s">
        <v>1</v>
      </c>
      <c r="F157" s="159" t="s">
        <v>683</v>
      </c>
      <c r="H157" s="160">
        <v>40.15</v>
      </c>
      <c r="I157" s="161"/>
      <c r="L157" s="156"/>
      <c r="M157" s="162"/>
      <c r="T157" s="163"/>
      <c r="AT157" s="158" t="s">
        <v>254</v>
      </c>
      <c r="AU157" s="158" t="s">
        <v>86</v>
      </c>
      <c r="AV157" s="12" t="s">
        <v>86</v>
      </c>
      <c r="AW157" s="12" t="s">
        <v>33</v>
      </c>
      <c r="AX157" s="12" t="s">
        <v>77</v>
      </c>
      <c r="AY157" s="158" t="s">
        <v>190</v>
      </c>
    </row>
    <row r="158" spans="2:65" s="12" customFormat="1">
      <c r="B158" s="156"/>
      <c r="D158" s="157" t="s">
        <v>254</v>
      </c>
      <c r="E158" s="158" t="s">
        <v>1</v>
      </c>
      <c r="F158" s="159" t="s">
        <v>684</v>
      </c>
      <c r="H158" s="160">
        <v>10.99</v>
      </c>
      <c r="I158" s="161"/>
      <c r="L158" s="156"/>
      <c r="M158" s="162"/>
      <c r="T158" s="163"/>
      <c r="AT158" s="158" t="s">
        <v>254</v>
      </c>
      <c r="AU158" s="158" t="s">
        <v>86</v>
      </c>
      <c r="AV158" s="12" t="s">
        <v>86</v>
      </c>
      <c r="AW158" s="12" t="s">
        <v>33</v>
      </c>
      <c r="AX158" s="12" t="s">
        <v>77</v>
      </c>
      <c r="AY158" s="158" t="s">
        <v>190</v>
      </c>
    </row>
    <row r="159" spans="2:65" s="12" customFormat="1">
      <c r="B159" s="156"/>
      <c r="D159" s="157" t="s">
        <v>254</v>
      </c>
      <c r="E159" s="158" t="s">
        <v>1</v>
      </c>
      <c r="F159" s="159" t="s">
        <v>685</v>
      </c>
      <c r="H159" s="160">
        <v>4.33</v>
      </c>
      <c r="I159" s="161"/>
      <c r="L159" s="156"/>
      <c r="M159" s="162"/>
      <c r="T159" s="163"/>
      <c r="AT159" s="158" t="s">
        <v>254</v>
      </c>
      <c r="AU159" s="158" t="s">
        <v>86</v>
      </c>
      <c r="AV159" s="12" t="s">
        <v>86</v>
      </c>
      <c r="AW159" s="12" t="s">
        <v>33</v>
      </c>
      <c r="AX159" s="12" t="s">
        <v>77</v>
      </c>
      <c r="AY159" s="158" t="s">
        <v>190</v>
      </c>
    </row>
    <row r="160" spans="2:65" s="12" customFormat="1">
      <c r="B160" s="156"/>
      <c r="D160" s="157" t="s">
        <v>254</v>
      </c>
      <c r="E160" s="158" t="s">
        <v>1</v>
      </c>
      <c r="F160" s="159" t="s">
        <v>686</v>
      </c>
      <c r="H160" s="160">
        <v>4.7300000000000004</v>
      </c>
      <c r="I160" s="161"/>
      <c r="L160" s="156"/>
      <c r="M160" s="162"/>
      <c r="T160" s="163"/>
      <c r="AT160" s="158" t="s">
        <v>254</v>
      </c>
      <c r="AU160" s="158" t="s">
        <v>86</v>
      </c>
      <c r="AV160" s="12" t="s">
        <v>86</v>
      </c>
      <c r="AW160" s="12" t="s">
        <v>33</v>
      </c>
      <c r="AX160" s="12" t="s">
        <v>77</v>
      </c>
      <c r="AY160" s="158" t="s">
        <v>190</v>
      </c>
    </row>
    <row r="161" spans="2:65" s="12" customFormat="1">
      <c r="B161" s="156"/>
      <c r="D161" s="157" t="s">
        <v>254</v>
      </c>
      <c r="E161" s="158" t="s">
        <v>1</v>
      </c>
      <c r="F161" s="159" t="s">
        <v>687</v>
      </c>
      <c r="H161" s="160">
        <v>5.3949999999999996</v>
      </c>
      <c r="I161" s="161"/>
      <c r="L161" s="156"/>
      <c r="M161" s="162"/>
      <c r="T161" s="163"/>
      <c r="AT161" s="158" t="s">
        <v>254</v>
      </c>
      <c r="AU161" s="158" t="s">
        <v>86</v>
      </c>
      <c r="AV161" s="12" t="s">
        <v>86</v>
      </c>
      <c r="AW161" s="12" t="s">
        <v>33</v>
      </c>
      <c r="AX161" s="12" t="s">
        <v>77</v>
      </c>
      <c r="AY161" s="158" t="s">
        <v>190</v>
      </c>
    </row>
    <row r="162" spans="2:65" s="12" customFormat="1">
      <c r="B162" s="156"/>
      <c r="D162" s="157" t="s">
        <v>254</v>
      </c>
      <c r="E162" s="158" t="s">
        <v>1</v>
      </c>
      <c r="F162" s="159" t="s">
        <v>688</v>
      </c>
      <c r="H162" s="160">
        <v>5.5449999999999999</v>
      </c>
      <c r="I162" s="161"/>
      <c r="L162" s="156"/>
      <c r="M162" s="162"/>
      <c r="T162" s="163"/>
      <c r="AT162" s="158" t="s">
        <v>254</v>
      </c>
      <c r="AU162" s="158" t="s">
        <v>86</v>
      </c>
      <c r="AV162" s="12" t="s">
        <v>86</v>
      </c>
      <c r="AW162" s="12" t="s">
        <v>33</v>
      </c>
      <c r="AX162" s="12" t="s">
        <v>77</v>
      </c>
      <c r="AY162" s="158" t="s">
        <v>190</v>
      </c>
    </row>
    <row r="163" spans="2:65" s="12" customFormat="1">
      <c r="B163" s="156"/>
      <c r="D163" s="157" t="s">
        <v>254</v>
      </c>
      <c r="E163" s="158" t="s">
        <v>1</v>
      </c>
      <c r="F163" s="159" t="s">
        <v>689</v>
      </c>
      <c r="H163" s="160">
        <v>12.09</v>
      </c>
      <c r="I163" s="161"/>
      <c r="L163" s="156"/>
      <c r="M163" s="162"/>
      <c r="T163" s="163"/>
      <c r="AT163" s="158" t="s">
        <v>254</v>
      </c>
      <c r="AU163" s="158" t="s">
        <v>86</v>
      </c>
      <c r="AV163" s="12" t="s">
        <v>86</v>
      </c>
      <c r="AW163" s="12" t="s">
        <v>33</v>
      </c>
      <c r="AX163" s="12" t="s">
        <v>77</v>
      </c>
      <c r="AY163" s="158" t="s">
        <v>190</v>
      </c>
    </row>
    <row r="164" spans="2:65" s="12" customFormat="1">
      <c r="B164" s="156"/>
      <c r="D164" s="157" t="s">
        <v>254</v>
      </c>
      <c r="E164" s="158" t="s">
        <v>1</v>
      </c>
      <c r="F164" s="159" t="s">
        <v>690</v>
      </c>
      <c r="H164" s="160">
        <v>6.73</v>
      </c>
      <c r="I164" s="161"/>
      <c r="L164" s="156"/>
      <c r="M164" s="162"/>
      <c r="T164" s="163"/>
      <c r="AT164" s="158" t="s">
        <v>254</v>
      </c>
      <c r="AU164" s="158" t="s">
        <v>86</v>
      </c>
      <c r="AV164" s="12" t="s">
        <v>86</v>
      </c>
      <c r="AW164" s="12" t="s">
        <v>33</v>
      </c>
      <c r="AX164" s="12" t="s">
        <v>77</v>
      </c>
      <c r="AY164" s="158" t="s">
        <v>190</v>
      </c>
    </row>
    <row r="165" spans="2:65" s="12" customFormat="1">
      <c r="B165" s="156"/>
      <c r="D165" s="157" t="s">
        <v>254</v>
      </c>
      <c r="E165" s="158" t="s">
        <v>1</v>
      </c>
      <c r="F165" s="159" t="s">
        <v>691</v>
      </c>
      <c r="H165" s="160">
        <v>6.4950000000000001</v>
      </c>
      <c r="I165" s="161"/>
      <c r="L165" s="156"/>
      <c r="M165" s="162"/>
      <c r="T165" s="163"/>
      <c r="AT165" s="158" t="s">
        <v>254</v>
      </c>
      <c r="AU165" s="158" t="s">
        <v>86</v>
      </c>
      <c r="AV165" s="12" t="s">
        <v>86</v>
      </c>
      <c r="AW165" s="12" t="s">
        <v>33</v>
      </c>
      <c r="AX165" s="12" t="s">
        <v>77</v>
      </c>
      <c r="AY165" s="158" t="s">
        <v>190</v>
      </c>
    </row>
    <row r="166" spans="2:65" s="12" customFormat="1">
      <c r="B166" s="156"/>
      <c r="D166" s="157" t="s">
        <v>254</v>
      </c>
      <c r="E166" s="158" t="s">
        <v>1</v>
      </c>
      <c r="F166" s="159" t="s">
        <v>692</v>
      </c>
      <c r="H166" s="160">
        <v>10.54</v>
      </c>
      <c r="I166" s="161"/>
      <c r="L166" s="156"/>
      <c r="M166" s="162"/>
      <c r="T166" s="163"/>
      <c r="AT166" s="158" t="s">
        <v>254</v>
      </c>
      <c r="AU166" s="158" t="s">
        <v>86</v>
      </c>
      <c r="AV166" s="12" t="s">
        <v>86</v>
      </c>
      <c r="AW166" s="12" t="s">
        <v>33</v>
      </c>
      <c r="AX166" s="12" t="s">
        <v>77</v>
      </c>
      <c r="AY166" s="158" t="s">
        <v>190</v>
      </c>
    </row>
    <row r="167" spans="2:65" s="12" customFormat="1">
      <c r="B167" s="156"/>
      <c r="D167" s="157" t="s">
        <v>254</v>
      </c>
      <c r="E167" s="158" t="s">
        <v>1</v>
      </c>
      <c r="F167" s="159" t="s">
        <v>693</v>
      </c>
      <c r="H167" s="160">
        <v>3.2</v>
      </c>
      <c r="I167" s="161"/>
      <c r="L167" s="156"/>
      <c r="M167" s="162"/>
      <c r="T167" s="163"/>
      <c r="AT167" s="158" t="s">
        <v>254</v>
      </c>
      <c r="AU167" s="158" t="s">
        <v>86</v>
      </c>
      <c r="AV167" s="12" t="s">
        <v>86</v>
      </c>
      <c r="AW167" s="12" t="s">
        <v>33</v>
      </c>
      <c r="AX167" s="12" t="s">
        <v>77</v>
      </c>
      <c r="AY167" s="158" t="s">
        <v>190</v>
      </c>
    </row>
    <row r="168" spans="2:65" s="15" customFormat="1">
      <c r="B168" s="177"/>
      <c r="D168" s="157" t="s">
        <v>254</v>
      </c>
      <c r="E168" s="178" t="s">
        <v>1</v>
      </c>
      <c r="F168" s="179" t="s">
        <v>274</v>
      </c>
      <c r="H168" s="180">
        <v>110.19499999999999</v>
      </c>
      <c r="I168" s="181"/>
      <c r="L168" s="177"/>
      <c r="M168" s="182"/>
      <c r="T168" s="183"/>
      <c r="AT168" s="178" t="s">
        <v>254</v>
      </c>
      <c r="AU168" s="178" t="s">
        <v>86</v>
      </c>
      <c r="AV168" s="15" t="s">
        <v>149</v>
      </c>
      <c r="AW168" s="15" t="s">
        <v>33</v>
      </c>
      <c r="AX168" s="15" t="s">
        <v>84</v>
      </c>
      <c r="AY168" s="178" t="s">
        <v>190</v>
      </c>
    </row>
    <row r="169" spans="2:65" s="1" customFormat="1" ht="24.15" customHeight="1">
      <c r="B169" s="32"/>
      <c r="C169" s="184" t="s">
        <v>199</v>
      </c>
      <c r="D169" s="184" t="s">
        <v>299</v>
      </c>
      <c r="E169" s="185" t="s">
        <v>694</v>
      </c>
      <c r="F169" s="186" t="s">
        <v>695</v>
      </c>
      <c r="G169" s="187" t="s">
        <v>396</v>
      </c>
      <c r="H169" s="188">
        <v>59.734999999999999</v>
      </c>
      <c r="I169" s="189"/>
      <c r="J169" s="190">
        <f>ROUND(I169*H169,2)</f>
        <v>0</v>
      </c>
      <c r="K169" s="191"/>
      <c r="L169" s="192"/>
      <c r="M169" s="193" t="s">
        <v>1</v>
      </c>
      <c r="N169" s="194" t="s">
        <v>42</v>
      </c>
      <c r="P169" s="147">
        <f>O169*H169</f>
        <v>0</v>
      </c>
      <c r="Q169" s="147">
        <v>4.0000000000000003E-5</v>
      </c>
      <c r="R169" s="147">
        <f>Q169*H169</f>
        <v>2.3894000000000003E-3</v>
      </c>
      <c r="S169" s="147">
        <v>0</v>
      </c>
      <c r="T169" s="148">
        <f>S169*H169</f>
        <v>0</v>
      </c>
      <c r="AR169" s="149" t="s">
        <v>211</v>
      </c>
      <c r="AT169" s="149" t="s">
        <v>299</v>
      </c>
      <c r="AU169" s="149" t="s">
        <v>86</v>
      </c>
      <c r="AY169" s="17" t="s">
        <v>190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84</v>
      </c>
      <c r="BK169" s="150">
        <f>ROUND(I169*H169,2)</f>
        <v>0</v>
      </c>
      <c r="BL169" s="17" t="s">
        <v>149</v>
      </c>
      <c r="BM169" s="149" t="s">
        <v>696</v>
      </c>
    </row>
    <row r="170" spans="2:65" s="12" customFormat="1">
      <c r="B170" s="156"/>
      <c r="D170" s="157" t="s">
        <v>254</v>
      </c>
      <c r="E170" s="158" t="s">
        <v>1</v>
      </c>
      <c r="F170" s="159" t="s">
        <v>697</v>
      </c>
      <c r="H170" s="160">
        <v>34.44</v>
      </c>
      <c r="I170" s="161"/>
      <c r="L170" s="156"/>
      <c r="M170" s="162"/>
      <c r="T170" s="163"/>
      <c r="AT170" s="158" t="s">
        <v>254</v>
      </c>
      <c r="AU170" s="158" t="s">
        <v>86</v>
      </c>
      <c r="AV170" s="12" t="s">
        <v>86</v>
      </c>
      <c r="AW170" s="12" t="s">
        <v>33</v>
      </c>
      <c r="AX170" s="12" t="s">
        <v>77</v>
      </c>
      <c r="AY170" s="158" t="s">
        <v>190</v>
      </c>
    </row>
    <row r="171" spans="2:65" s="12" customFormat="1">
      <c r="B171" s="156"/>
      <c r="D171" s="157" t="s">
        <v>254</v>
      </c>
      <c r="E171" s="158" t="s">
        <v>1</v>
      </c>
      <c r="F171" s="159" t="s">
        <v>698</v>
      </c>
      <c r="H171" s="160">
        <v>22.45</v>
      </c>
      <c r="I171" s="161"/>
      <c r="L171" s="156"/>
      <c r="M171" s="162"/>
      <c r="T171" s="163"/>
      <c r="AT171" s="158" t="s">
        <v>254</v>
      </c>
      <c r="AU171" s="158" t="s">
        <v>86</v>
      </c>
      <c r="AV171" s="12" t="s">
        <v>86</v>
      </c>
      <c r="AW171" s="12" t="s">
        <v>33</v>
      </c>
      <c r="AX171" s="12" t="s">
        <v>77</v>
      </c>
      <c r="AY171" s="158" t="s">
        <v>190</v>
      </c>
    </row>
    <row r="172" spans="2:65" s="15" customFormat="1">
      <c r="B172" s="177"/>
      <c r="D172" s="157" t="s">
        <v>254</v>
      </c>
      <c r="E172" s="178" t="s">
        <v>1</v>
      </c>
      <c r="F172" s="179" t="s">
        <v>274</v>
      </c>
      <c r="H172" s="180">
        <v>56.89</v>
      </c>
      <c r="I172" s="181"/>
      <c r="L172" s="177"/>
      <c r="M172" s="182"/>
      <c r="T172" s="183"/>
      <c r="AT172" s="178" t="s">
        <v>254</v>
      </c>
      <c r="AU172" s="178" t="s">
        <v>86</v>
      </c>
      <c r="AV172" s="15" t="s">
        <v>149</v>
      </c>
      <c r="AW172" s="15" t="s">
        <v>33</v>
      </c>
      <c r="AX172" s="15" t="s">
        <v>84</v>
      </c>
      <c r="AY172" s="178" t="s">
        <v>190</v>
      </c>
    </row>
    <row r="173" spans="2:65" s="12" customFormat="1">
      <c r="B173" s="156"/>
      <c r="D173" s="157" t="s">
        <v>254</v>
      </c>
      <c r="F173" s="159" t="s">
        <v>699</v>
      </c>
      <c r="H173" s="160">
        <v>59.734999999999999</v>
      </c>
      <c r="I173" s="161"/>
      <c r="L173" s="156"/>
      <c r="M173" s="162"/>
      <c r="T173" s="163"/>
      <c r="AT173" s="158" t="s">
        <v>254</v>
      </c>
      <c r="AU173" s="158" t="s">
        <v>86</v>
      </c>
      <c r="AV173" s="12" t="s">
        <v>86</v>
      </c>
      <c r="AW173" s="12" t="s">
        <v>4</v>
      </c>
      <c r="AX173" s="12" t="s">
        <v>84</v>
      </c>
      <c r="AY173" s="158" t="s">
        <v>190</v>
      </c>
    </row>
    <row r="174" spans="2:65" s="1" customFormat="1" ht="24.15" customHeight="1">
      <c r="B174" s="32"/>
      <c r="C174" s="184" t="s">
        <v>204</v>
      </c>
      <c r="D174" s="184" t="s">
        <v>299</v>
      </c>
      <c r="E174" s="185" t="s">
        <v>700</v>
      </c>
      <c r="F174" s="186" t="s">
        <v>701</v>
      </c>
      <c r="G174" s="187" t="s">
        <v>396</v>
      </c>
      <c r="H174" s="188">
        <v>31.542000000000002</v>
      </c>
      <c r="I174" s="189"/>
      <c r="J174" s="190">
        <f>ROUND(I174*H174,2)</f>
        <v>0</v>
      </c>
      <c r="K174" s="191"/>
      <c r="L174" s="192"/>
      <c r="M174" s="193" t="s">
        <v>1</v>
      </c>
      <c r="N174" s="194" t="s">
        <v>42</v>
      </c>
      <c r="P174" s="147">
        <f>O174*H174</f>
        <v>0</v>
      </c>
      <c r="Q174" s="147">
        <v>2.9999999999999997E-4</v>
      </c>
      <c r="R174" s="147">
        <f>Q174*H174</f>
        <v>9.4625999999999998E-3</v>
      </c>
      <c r="S174" s="147">
        <v>0</v>
      </c>
      <c r="T174" s="148">
        <f>S174*H174</f>
        <v>0</v>
      </c>
      <c r="AR174" s="149" t="s">
        <v>211</v>
      </c>
      <c r="AT174" s="149" t="s">
        <v>299</v>
      </c>
      <c r="AU174" s="149" t="s">
        <v>86</v>
      </c>
      <c r="AY174" s="17" t="s">
        <v>190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84</v>
      </c>
      <c r="BK174" s="150">
        <f>ROUND(I174*H174,2)</f>
        <v>0</v>
      </c>
      <c r="BL174" s="17" t="s">
        <v>149</v>
      </c>
      <c r="BM174" s="149" t="s">
        <v>702</v>
      </c>
    </row>
    <row r="175" spans="2:65" s="12" customFormat="1">
      <c r="B175" s="156"/>
      <c r="D175" s="157" t="s">
        <v>254</v>
      </c>
      <c r="E175" s="158" t="s">
        <v>1</v>
      </c>
      <c r="F175" s="159" t="s">
        <v>703</v>
      </c>
      <c r="H175" s="160">
        <v>23.265000000000001</v>
      </c>
      <c r="I175" s="161"/>
      <c r="L175" s="156"/>
      <c r="M175" s="162"/>
      <c r="T175" s="163"/>
      <c r="AT175" s="158" t="s">
        <v>254</v>
      </c>
      <c r="AU175" s="158" t="s">
        <v>86</v>
      </c>
      <c r="AV175" s="12" t="s">
        <v>86</v>
      </c>
      <c r="AW175" s="12" t="s">
        <v>33</v>
      </c>
      <c r="AX175" s="12" t="s">
        <v>77</v>
      </c>
      <c r="AY175" s="158" t="s">
        <v>190</v>
      </c>
    </row>
    <row r="176" spans="2:65" s="12" customFormat="1">
      <c r="B176" s="156"/>
      <c r="D176" s="157" t="s">
        <v>254</v>
      </c>
      <c r="E176" s="158" t="s">
        <v>1</v>
      </c>
      <c r="F176" s="159" t="s">
        <v>704</v>
      </c>
      <c r="H176" s="160">
        <v>6.7750000000000004</v>
      </c>
      <c r="I176" s="161"/>
      <c r="L176" s="156"/>
      <c r="M176" s="162"/>
      <c r="T176" s="163"/>
      <c r="AT176" s="158" t="s">
        <v>254</v>
      </c>
      <c r="AU176" s="158" t="s">
        <v>86</v>
      </c>
      <c r="AV176" s="12" t="s">
        <v>86</v>
      </c>
      <c r="AW176" s="12" t="s">
        <v>33</v>
      </c>
      <c r="AX176" s="12" t="s">
        <v>77</v>
      </c>
      <c r="AY176" s="158" t="s">
        <v>190</v>
      </c>
    </row>
    <row r="177" spans="2:65" s="15" customFormat="1">
      <c r="B177" s="177"/>
      <c r="D177" s="157" t="s">
        <v>254</v>
      </c>
      <c r="E177" s="178" t="s">
        <v>1</v>
      </c>
      <c r="F177" s="179" t="s">
        <v>274</v>
      </c>
      <c r="H177" s="180">
        <v>30.04</v>
      </c>
      <c r="I177" s="181"/>
      <c r="L177" s="177"/>
      <c r="M177" s="182"/>
      <c r="T177" s="183"/>
      <c r="AT177" s="178" t="s">
        <v>254</v>
      </c>
      <c r="AU177" s="178" t="s">
        <v>86</v>
      </c>
      <c r="AV177" s="15" t="s">
        <v>149</v>
      </c>
      <c r="AW177" s="15" t="s">
        <v>33</v>
      </c>
      <c r="AX177" s="15" t="s">
        <v>84</v>
      </c>
      <c r="AY177" s="178" t="s">
        <v>190</v>
      </c>
    </row>
    <row r="178" spans="2:65" s="12" customFormat="1">
      <c r="B178" s="156"/>
      <c r="D178" s="157" t="s">
        <v>254</v>
      </c>
      <c r="F178" s="159" t="s">
        <v>705</v>
      </c>
      <c r="H178" s="160">
        <v>31.542000000000002</v>
      </c>
      <c r="I178" s="161"/>
      <c r="L178" s="156"/>
      <c r="M178" s="162"/>
      <c r="T178" s="163"/>
      <c r="AT178" s="158" t="s">
        <v>254</v>
      </c>
      <c r="AU178" s="158" t="s">
        <v>86</v>
      </c>
      <c r="AV178" s="12" t="s">
        <v>86</v>
      </c>
      <c r="AW178" s="12" t="s">
        <v>4</v>
      </c>
      <c r="AX178" s="12" t="s">
        <v>84</v>
      </c>
      <c r="AY178" s="158" t="s">
        <v>190</v>
      </c>
    </row>
    <row r="179" spans="2:65" s="1" customFormat="1" ht="24.15" customHeight="1">
      <c r="B179" s="32"/>
      <c r="C179" s="184" t="s">
        <v>211</v>
      </c>
      <c r="D179" s="184" t="s">
        <v>299</v>
      </c>
      <c r="E179" s="185" t="s">
        <v>706</v>
      </c>
      <c r="F179" s="186" t="s">
        <v>707</v>
      </c>
      <c r="G179" s="187" t="s">
        <v>396</v>
      </c>
      <c r="H179" s="188">
        <v>24.428000000000001</v>
      </c>
      <c r="I179" s="189"/>
      <c r="J179" s="190">
        <f>ROUND(I179*H179,2)</f>
        <v>0</v>
      </c>
      <c r="K179" s="191"/>
      <c r="L179" s="192"/>
      <c r="M179" s="193" t="s">
        <v>1</v>
      </c>
      <c r="N179" s="194" t="s">
        <v>42</v>
      </c>
      <c r="P179" s="147">
        <f>O179*H179</f>
        <v>0</v>
      </c>
      <c r="Q179" s="147">
        <v>2.0000000000000001E-4</v>
      </c>
      <c r="R179" s="147">
        <f>Q179*H179</f>
        <v>4.8856000000000004E-3</v>
      </c>
      <c r="S179" s="147">
        <v>0</v>
      </c>
      <c r="T179" s="148">
        <f>S179*H179</f>
        <v>0</v>
      </c>
      <c r="AR179" s="149" t="s">
        <v>211</v>
      </c>
      <c r="AT179" s="149" t="s">
        <v>299</v>
      </c>
      <c r="AU179" s="149" t="s">
        <v>86</v>
      </c>
      <c r="AY179" s="17" t="s">
        <v>190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84</v>
      </c>
      <c r="BK179" s="150">
        <f>ROUND(I179*H179,2)</f>
        <v>0</v>
      </c>
      <c r="BL179" s="17" t="s">
        <v>149</v>
      </c>
      <c r="BM179" s="149" t="s">
        <v>708</v>
      </c>
    </row>
    <row r="180" spans="2:65" s="12" customFormat="1">
      <c r="B180" s="156"/>
      <c r="D180" s="157" t="s">
        <v>254</v>
      </c>
      <c r="E180" s="158" t="s">
        <v>1</v>
      </c>
      <c r="F180" s="159" t="s">
        <v>703</v>
      </c>
      <c r="H180" s="160">
        <v>23.265000000000001</v>
      </c>
      <c r="I180" s="161"/>
      <c r="L180" s="156"/>
      <c r="M180" s="162"/>
      <c r="T180" s="163"/>
      <c r="AT180" s="158" t="s">
        <v>254</v>
      </c>
      <c r="AU180" s="158" t="s">
        <v>86</v>
      </c>
      <c r="AV180" s="12" t="s">
        <v>86</v>
      </c>
      <c r="AW180" s="12" t="s">
        <v>33</v>
      </c>
      <c r="AX180" s="12" t="s">
        <v>77</v>
      </c>
      <c r="AY180" s="158" t="s">
        <v>190</v>
      </c>
    </row>
    <row r="181" spans="2:65" s="15" customFormat="1">
      <c r="B181" s="177"/>
      <c r="D181" s="157" t="s">
        <v>254</v>
      </c>
      <c r="E181" s="178" t="s">
        <v>1</v>
      </c>
      <c r="F181" s="179" t="s">
        <v>274</v>
      </c>
      <c r="H181" s="180">
        <v>23.265000000000001</v>
      </c>
      <c r="I181" s="181"/>
      <c r="L181" s="177"/>
      <c r="M181" s="182"/>
      <c r="T181" s="183"/>
      <c r="AT181" s="178" t="s">
        <v>254</v>
      </c>
      <c r="AU181" s="178" t="s">
        <v>86</v>
      </c>
      <c r="AV181" s="15" t="s">
        <v>149</v>
      </c>
      <c r="AW181" s="15" t="s">
        <v>33</v>
      </c>
      <c r="AX181" s="15" t="s">
        <v>84</v>
      </c>
      <c r="AY181" s="178" t="s">
        <v>190</v>
      </c>
    </row>
    <row r="182" spans="2:65" s="12" customFormat="1">
      <c r="B182" s="156"/>
      <c r="D182" s="157" t="s">
        <v>254</v>
      </c>
      <c r="F182" s="159" t="s">
        <v>709</v>
      </c>
      <c r="H182" s="160">
        <v>24.428000000000001</v>
      </c>
      <c r="I182" s="161"/>
      <c r="L182" s="156"/>
      <c r="M182" s="162"/>
      <c r="T182" s="163"/>
      <c r="AT182" s="158" t="s">
        <v>254</v>
      </c>
      <c r="AU182" s="158" t="s">
        <v>86</v>
      </c>
      <c r="AV182" s="12" t="s">
        <v>86</v>
      </c>
      <c r="AW182" s="12" t="s">
        <v>4</v>
      </c>
      <c r="AX182" s="12" t="s">
        <v>84</v>
      </c>
      <c r="AY182" s="158" t="s">
        <v>190</v>
      </c>
    </row>
    <row r="183" spans="2:65" s="1" customFormat="1" ht="37.799999999999997" customHeight="1">
      <c r="B183" s="32"/>
      <c r="C183" s="137" t="s">
        <v>227</v>
      </c>
      <c r="D183" s="137" t="s">
        <v>193</v>
      </c>
      <c r="E183" s="138" t="s">
        <v>710</v>
      </c>
      <c r="F183" s="139" t="s">
        <v>711</v>
      </c>
      <c r="G183" s="140" t="s">
        <v>252</v>
      </c>
      <c r="H183" s="141">
        <v>11.696999999999999</v>
      </c>
      <c r="I183" s="142"/>
      <c r="J183" s="143">
        <f>ROUND(I183*H183,2)</f>
        <v>0</v>
      </c>
      <c r="K183" s="144"/>
      <c r="L183" s="32"/>
      <c r="M183" s="145" t="s">
        <v>1</v>
      </c>
      <c r="N183" s="146" t="s">
        <v>42</v>
      </c>
      <c r="P183" s="147">
        <f>O183*H183</f>
        <v>0</v>
      </c>
      <c r="Q183" s="147">
        <v>8.3499999999999998E-3</v>
      </c>
      <c r="R183" s="147">
        <f>Q183*H183</f>
        <v>9.7669949999999991E-2</v>
      </c>
      <c r="S183" s="147">
        <v>0</v>
      </c>
      <c r="T183" s="148">
        <f>S183*H183</f>
        <v>0</v>
      </c>
      <c r="AR183" s="149" t="s">
        <v>149</v>
      </c>
      <c r="AT183" s="149" t="s">
        <v>193</v>
      </c>
      <c r="AU183" s="149" t="s">
        <v>86</v>
      </c>
      <c r="AY183" s="17" t="s">
        <v>190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84</v>
      </c>
      <c r="BK183" s="150">
        <f>ROUND(I183*H183,2)</f>
        <v>0</v>
      </c>
      <c r="BL183" s="17" t="s">
        <v>149</v>
      </c>
      <c r="BM183" s="149" t="s">
        <v>712</v>
      </c>
    </row>
    <row r="184" spans="2:65" s="13" customFormat="1">
      <c r="B184" s="164"/>
      <c r="D184" s="157" t="s">
        <v>254</v>
      </c>
      <c r="E184" s="165" t="s">
        <v>1</v>
      </c>
      <c r="F184" s="166" t="s">
        <v>713</v>
      </c>
      <c r="H184" s="165" t="s">
        <v>1</v>
      </c>
      <c r="I184" s="167"/>
      <c r="L184" s="164"/>
      <c r="M184" s="168"/>
      <c r="T184" s="169"/>
      <c r="AT184" s="165" t="s">
        <v>254</v>
      </c>
      <c r="AU184" s="165" t="s">
        <v>86</v>
      </c>
      <c r="AV184" s="13" t="s">
        <v>84</v>
      </c>
      <c r="AW184" s="13" t="s">
        <v>33</v>
      </c>
      <c r="AX184" s="13" t="s">
        <v>77</v>
      </c>
      <c r="AY184" s="165" t="s">
        <v>190</v>
      </c>
    </row>
    <row r="185" spans="2:65" s="13" customFormat="1">
      <c r="B185" s="164"/>
      <c r="D185" s="157" t="s">
        <v>254</v>
      </c>
      <c r="E185" s="165" t="s">
        <v>1</v>
      </c>
      <c r="F185" s="166" t="s">
        <v>714</v>
      </c>
      <c r="H185" s="165" t="s">
        <v>1</v>
      </c>
      <c r="I185" s="167"/>
      <c r="L185" s="164"/>
      <c r="M185" s="168"/>
      <c r="T185" s="169"/>
      <c r="AT185" s="165" t="s">
        <v>254</v>
      </c>
      <c r="AU185" s="165" t="s">
        <v>86</v>
      </c>
      <c r="AV185" s="13" t="s">
        <v>84</v>
      </c>
      <c r="AW185" s="13" t="s">
        <v>33</v>
      </c>
      <c r="AX185" s="13" t="s">
        <v>77</v>
      </c>
      <c r="AY185" s="165" t="s">
        <v>190</v>
      </c>
    </row>
    <row r="186" spans="2:65" s="12" customFormat="1" ht="20.399999999999999">
      <c r="B186" s="156"/>
      <c r="D186" s="157" t="s">
        <v>254</v>
      </c>
      <c r="E186" s="158" t="s">
        <v>1</v>
      </c>
      <c r="F186" s="159" t="s">
        <v>715</v>
      </c>
      <c r="H186" s="160">
        <v>6.008</v>
      </c>
      <c r="I186" s="161"/>
      <c r="L186" s="156"/>
      <c r="M186" s="162"/>
      <c r="T186" s="163"/>
      <c r="AT186" s="158" t="s">
        <v>254</v>
      </c>
      <c r="AU186" s="158" t="s">
        <v>86</v>
      </c>
      <c r="AV186" s="12" t="s">
        <v>86</v>
      </c>
      <c r="AW186" s="12" t="s">
        <v>33</v>
      </c>
      <c r="AX186" s="12" t="s">
        <v>77</v>
      </c>
      <c r="AY186" s="158" t="s">
        <v>190</v>
      </c>
    </row>
    <row r="187" spans="2:65" s="13" customFormat="1">
      <c r="B187" s="164"/>
      <c r="D187" s="157" t="s">
        <v>254</v>
      </c>
      <c r="E187" s="165" t="s">
        <v>1</v>
      </c>
      <c r="F187" s="166" t="s">
        <v>716</v>
      </c>
      <c r="H187" s="165" t="s">
        <v>1</v>
      </c>
      <c r="I187" s="167"/>
      <c r="L187" s="164"/>
      <c r="M187" s="168"/>
      <c r="T187" s="169"/>
      <c r="AT187" s="165" t="s">
        <v>254</v>
      </c>
      <c r="AU187" s="165" t="s">
        <v>86</v>
      </c>
      <c r="AV187" s="13" t="s">
        <v>84</v>
      </c>
      <c r="AW187" s="13" t="s">
        <v>33</v>
      </c>
      <c r="AX187" s="13" t="s">
        <v>77</v>
      </c>
      <c r="AY187" s="165" t="s">
        <v>190</v>
      </c>
    </row>
    <row r="188" spans="2:65" s="12" customFormat="1" ht="20.399999999999999">
      <c r="B188" s="156"/>
      <c r="D188" s="157" t="s">
        <v>254</v>
      </c>
      <c r="E188" s="158" t="s">
        <v>1</v>
      </c>
      <c r="F188" s="159" t="s">
        <v>717</v>
      </c>
      <c r="H188" s="160">
        <v>5.6890000000000001</v>
      </c>
      <c r="I188" s="161"/>
      <c r="L188" s="156"/>
      <c r="M188" s="162"/>
      <c r="T188" s="163"/>
      <c r="AT188" s="158" t="s">
        <v>254</v>
      </c>
      <c r="AU188" s="158" t="s">
        <v>86</v>
      </c>
      <c r="AV188" s="12" t="s">
        <v>86</v>
      </c>
      <c r="AW188" s="12" t="s">
        <v>33</v>
      </c>
      <c r="AX188" s="12" t="s">
        <v>77</v>
      </c>
      <c r="AY188" s="158" t="s">
        <v>190</v>
      </c>
    </row>
    <row r="189" spans="2:65" s="15" customFormat="1">
      <c r="B189" s="177"/>
      <c r="D189" s="157" t="s">
        <v>254</v>
      </c>
      <c r="E189" s="178" t="s">
        <v>1</v>
      </c>
      <c r="F189" s="179" t="s">
        <v>274</v>
      </c>
      <c r="H189" s="180">
        <v>11.696999999999999</v>
      </c>
      <c r="I189" s="181"/>
      <c r="L189" s="177"/>
      <c r="M189" s="182"/>
      <c r="T189" s="183"/>
      <c r="AT189" s="178" t="s">
        <v>254</v>
      </c>
      <c r="AU189" s="178" t="s">
        <v>86</v>
      </c>
      <c r="AV189" s="15" t="s">
        <v>149</v>
      </c>
      <c r="AW189" s="15" t="s">
        <v>33</v>
      </c>
      <c r="AX189" s="15" t="s">
        <v>84</v>
      </c>
      <c r="AY189" s="178" t="s">
        <v>190</v>
      </c>
    </row>
    <row r="190" spans="2:65" s="1" customFormat="1" ht="16.5" customHeight="1">
      <c r="B190" s="32"/>
      <c r="C190" s="184" t="s">
        <v>303</v>
      </c>
      <c r="D190" s="184" t="s">
        <v>299</v>
      </c>
      <c r="E190" s="185" t="s">
        <v>718</v>
      </c>
      <c r="F190" s="186" t="s">
        <v>719</v>
      </c>
      <c r="G190" s="187" t="s">
        <v>252</v>
      </c>
      <c r="H190" s="188">
        <v>11.930999999999999</v>
      </c>
      <c r="I190" s="189"/>
      <c r="J190" s="190">
        <f>ROUND(I190*H190,2)</f>
        <v>0</v>
      </c>
      <c r="K190" s="191"/>
      <c r="L190" s="192"/>
      <c r="M190" s="193" t="s">
        <v>1</v>
      </c>
      <c r="N190" s="194" t="s">
        <v>42</v>
      </c>
      <c r="P190" s="147">
        <f>O190*H190</f>
        <v>0</v>
      </c>
      <c r="Q190" s="147">
        <v>9.2000000000000003E-4</v>
      </c>
      <c r="R190" s="147">
        <f>Q190*H190</f>
        <v>1.097652E-2</v>
      </c>
      <c r="S190" s="147">
        <v>0</v>
      </c>
      <c r="T190" s="148">
        <f>S190*H190</f>
        <v>0</v>
      </c>
      <c r="AR190" s="149" t="s">
        <v>211</v>
      </c>
      <c r="AT190" s="149" t="s">
        <v>299</v>
      </c>
      <c r="AU190" s="149" t="s">
        <v>86</v>
      </c>
      <c r="AY190" s="17" t="s">
        <v>190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84</v>
      </c>
      <c r="BK190" s="150">
        <f>ROUND(I190*H190,2)</f>
        <v>0</v>
      </c>
      <c r="BL190" s="17" t="s">
        <v>149</v>
      </c>
      <c r="BM190" s="149" t="s">
        <v>720</v>
      </c>
    </row>
    <row r="191" spans="2:65" s="12" customFormat="1">
      <c r="B191" s="156"/>
      <c r="D191" s="157" t="s">
        <v>254</v>
      </c>
      <c r="F191" s="159" t="s">
        <v>721</v>
      </c>
      <c r="H191" s="160">
        <v>11.930999999999999</v>
      </c>
      <c r="I191" s="161"/>
      <c r="L191" s="156"/>
      <c r="M191" s="162"/>
      <c r="T191" s="163"/>
      <c r="AT191" s="158" t="s">
        <v>254</v>
      </c>
      <c r="AU191" s="158" t="s">
        <v>86</v>
      </c>
      <c r="AV191" s="12" t="s">
        <v>86</v>
      </c>
      <c r="AW191" s="12" t="s">
        <v>4</v>
      </c>
      <c r="AX191" s="12" t="s">
        <v>84</v>
      </c>
      <c r="AY191" s="158" t="s">
        <v>190</v>
      </c>
    </row>
    <row r="192" spans="2:65" s="1" customFormat="1" ht="37.799999999999997" customHeight="1">
      <c r="B192" s="32"/>
      <c r="C192" s="137" t="s">
        <v>308</v>
      </c>
      <c r="D192" s="137" t="s">
        <v>193</v>
      </c>
      <c r="E192" s="138" t="s">
        <v>722</v>
      </c>
      <c r="F192" s="139" t="s">
        <v>723</v>
      </c>
      <c r="G192" s="140" t="s">
        <v>252</v>
      </c>
      <c r="H192" s="141">
        <v>216.554</v>
      </c>
      <c r="I192" s="142"/>
      <c r="J192" s="143">
        <f>ROUND(I192*H192,2)</f>
        <v>0</v>
      </c>
      <c r="K192" s="144"/>
      <c r="L192" s="32"/>
      <c r="M192" s="145" t="s">
        <v>1</v>
      </c>
      <c r="N192" s="146" t="s">
        <v>42</v>
      </c>
      <c r="P192" s="147">
        <f>O192*H192</f>
        <v>0</v>
      </c>
      <c r="Q192" s="147">
        <v>8.5199999999999998E-3</v>
      </c>
      <c r="R192" s="147">
        <f>Q192*H192</f>
        <v>1.84504008</v>
      </c>
      <c r="S192" s="147">
        <v>0</v>
      </c>
      <c r="T192" s="148">
        <f>S192*H192</f>
        <v>0</v>
      </c>
      <c r="AR192" s="149" t="s">
        <v>149</v>
      </c>
      <c r="AT192" s="149" t="s">
        <v>193</v>
      </c>
      <c r="AU192" s="149" t="s">
        <v>86</v>
      </c>
      <c r="AY192" s="17" t="s">
        <v>190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84</v>
      </c>
      <c r="BK192" s="150">
        <f>ROUND(I192*H192,2)</f>
        <v>0</v>
      </c>
      <c r="BL192" s="17" t="s">
        <v>149</v>
      </c>
      <c r="BM192" s="149" t="s">
        <v>724</v>
      </c>
    </row>
    <row r="193" spans="2:65" s="12" customFormat="1" ht="20.399999999999999">
      <c r="B193" s="156"/>
      <c r="D193" s="157" t="s">
        <v>254</v>
      </c>
      <c r="E193" s="158" t="s">
        <v>1</v>
      </c>
      <c r="F193" s="159" t="s">
        <v>725</v>
      </c>
      <c r="H193" s="160">
        <v>52.222999999999999</v>
      </c>
      <c r="I193" s="161"/>
      <c r="L193" s="156"/>
      <c r="M193" s="162"/>
      <c r="T193" s="163"/>
      <c r="AT193" s="158" t="s">
        <v>254</v>
      </c>
      <c r="AU193" s="158" t="s">
        <v>86</v>
      </c>
      <c r="AV193" s="12" t="s">
        <v>86</v>
      </c>
      <c r="AW193" s="12" t="s">
        <v>33</v>
      </c>
      <c r="AX193" s="12" t="s">
        <v>77</v>
      </c>
      <c r="AY193" s="158" t="s">
        <v>190</v>
      </c>
    </row>
    <row r="194" spans="2:65" s="12" customFormat="1" ht="20.399999999999999">
      <c r="B194" s="156"/>
      <c r="D194" s="157" t="s">
        <v>254</v>
      </c>
      <c r="E194" s="158" t="s">
        <v>1</v>
      </c>
      <c r="F194" s="159" t="s">
        <v>726</v>
      </c>
      <c r="H194" s="160">
        <v>50.643999999999998</v>
      </c>
      <c r="I194" s="161"/>
      <c r="L194" s="156"/>
      <c r="M194" s="162"/>
      <c r="T194" s="163"/>
      <c r="AT194" s="158" t="s">
        <v>254</v>
      </c>
      <c r="AU194" s="158" t="s">
        <v>86</v>
      </c>
      <c r="AV194" s="12" t="s">
        <v>86</v>
      </c>
      <c r="AW194" s="12" t="s">
        <v>33</v>
      </c>
      <c r="AX194" s="12" t="s">
        <v>77</v>
      </c>
      <c r="AY194" s="158" t="s">
        <v>190</v>
      </c>
    </row>
    <row r="195" spans="2:65" s="12" customFormat="1">
      <c r="B195" s="156"/>
      <c r="D195" s="157" t="s">
        <v>254</v>
      </c>
      <c r="E195" s="158" t="s">
        <v>1</v>
      </c>
      <c r="F195" s="159" t="s">
        <v>727</v>
      </c>
      <c r="H195" s="160">
        <v>34.128</v>
      </c>
      <c r="I195" s="161"/>
      <c r="L195" s="156"/>
      <c r="M195" s="162"/>
      <c r="T195" s="163"/>
      <c r="AT195" s="158" t="s">
        <v>254</v>
      </c>
      <c r="AU195" s="158" t="s">
        <v>86</v>
      </c>
      <c r="AV195" s="12" t="s">
        <v>86</v>
      </c>
      <c r="AW195" s="12" t="s">
        <v>33</v>
      </c>
      <c r="AX195" s="12" t="s">
        <v>77</v>
      </c>
      <c r="AY195" s="158" t="s">
        <v>190</v>
      </c>
    </row>
    <row r="196" spans="2:65" s="12" customFormat="1">
      <c r="B196" s="156"/>
      <c r="D196" s="157" t="s">
        <v>254</v>
      </c>
      <c r="E196" s="158" t="s">
        <v>1</v>
      </c>
      <c r="F196" s="159" t="s">
        <v>728</v>
      </c>
      <c r="H196" s="160">
        <v>33.598999999999997</v>
      </c>
      <c r="I196" s="161"/>
      <c r="L196" s="156"/>
      <c r="M196" s="162"/>
      <c r="T196" s="163"/>
      <c r="AT196" s="158" t="s">
        <v>254</v>
      </c>
      <c r="AU196" s="158" t="s">
        <v>86</v>
      </c>
      <c r="AV196" s="12" t="s">
        <v>86</v>
      </c>
      <c r="AW196" s="12" t="s">
        <v>33</v>
      </c>
      <c r="AX196" s="12" t="s">
        <v>77</v>
      </c>
      <c r="AY196" s="158" t="s">
        <v>190</v>
      </c>
    </row>
    <row r="197" spans="2:65" s="12" customFormat="1">
      <c r="B197" s="156"/>
      <c r="D197" s="157" t="s">
        <v>254</v>
      </c>
      <c r="E197" s="158" t="s">
        <v>1</v>
      </c>
      <c r="F197" s="159" t="s">
        <v>729</v>
      </c>
      <c r="H197" s="160">
        <v>45.96</v>
      </c>
      <c r="I197" s="161"/>
      <c r="L197" s="156"/>
      <c r="M197" s="162"/>
      <c r="T197" s="163"/>
      <c r="AT197" s="158" t="s">
        <v>254</v>
      </c>
      <c r="AU197" s="158" t="s">
        <v>86</v>
      </c>
      <c r="AV197" s="12" t="s">
        <v>86</v>
      </c>
      <c r="AW197" s="12" t="s">
        <v>33</v>
      </c>
      <c r="AX197" s="12" t="s">
        <v>77</v>
      </c>
      <c r="AY197" s="158" t="s">
        <v>190</v>
      </c>
    </row>
    <row r="198" spans="2:65" s="15" customFormat="1">
      <c r="B198" s="177"/>
      <c r="D198" s="157" t="s">
        <v>254</v>
      </c>
      <c r="E198" s="178" t="s">
        <v>1</v>
      </c>
      <c r="F198" s="179" t="s">
        <v>274</v>
      </c>
      <c r="H198" s="180">
        <v>216.554</v>
      </c>
      <c r="I198" s="181"/>
      <c r="L198" s="177"/>
      <c r="M198" s="182"/>
      <c r="T198" s="183"/>
      <c r="AT198" s="178" t="s">
        <v>254</v>
      </c>
      <c r="AU198" s="178" t="s">
        <v>86</v>
      </c>
      <c r="AV198" s="15" t="s">
        <v>149</v>
      </c>
      <c r="AW198" s="15" t="s">
        <v>33</v>
      </c>
      <c r="AX198" s="15" t="s">
        <v>84</v>
      </c>
      <c r="AY198" s="178" t="s">
        <v>190</v>
      </c>
    </row>
    <row r="199" spans="2:65" s="1" customFormat="1" ht="16.5" customHeight="1">
      <c r="B199" s="32"/>
      <c r="C199" s="184" t="s">
        <v>315</v>
      </c>
      <c r="D199" s="184" t="s">
        <v>299</v>
      </c>
      <c r="E199" s="185" t="s">
        <v>730</v>
      </c>
      <c r="F199" s="186" t="s">
        <v>731</v>
      </c>
      <c r="G199" s="187" t="s">
        <v>252</v>
      </c>
      <c r="H199" s="188">
        <v>220.88499999999999</v>
      </c>
      <c r="I199" s="189"/>
      <c r="J199" s="190">
        <f>ROUND(I199*H199,2)</f>
        <v>0</v>
      </c>
      <c r="K199" s="191"/>
      <c r="L199" s="192"/>
      <c r="M199" s="193" t="s">
        <v>1</v>
      </c>
      <c r="N199" s="194" t="s">
        <v>42</v>
      </c>
      <c r="P199" s="147">
        <f>O199*H199</f>
        <v>0</v>
      </c>
      <c r="Q199" s="147">
        <v>2.3E-3</v>
      </c>
      <c r="R199" s="147">
        <f>Q199*H199</f>
        <v>0.50803549999999997</v>
      </c>
      <c r="S199" s="147">
        <v>0</v>
      </c>
      <c r="T199" s="148">
        <f>S199*H199</f>
        <v>0</v>
      </c>
      <c r="AR199" s="149" t="s">
        <v>211</v>
      </c>
      <c r="AT199" s="149" t="s">
        <v>299</v>
      </c>
      <c r="AU199" s="149" t="s">
        <v>86</v>
      </c>
      <c r="AY199" s="17" t="s">
        <v>190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84</v>
      </c>
      <c r="BK199" s="150">
        <f>ROUND(I199*H199,2)</f>
        <v>0</v>
      </c>
      <c r="BL199" s="17" t="s">
        <v>149</v>
      </c>
      <c r="BM199" s="149" t="s">
        <v>732</v>
      </c>
    </row>
    <row r="200" spans="2:65" s="12" customFormat="1">
      <c r="B200" s="156"/>
      <c r="D200" s="157" t="s">
        <v>254</v>
      </c>
      <c r="F200" s="159" t="s">
        <v>733</v>
      </c>
      <c r="H200" s="160">
        <v>220.88499999999999</v>
      </c>
      <c r="I200" s="161"/>
      <c r="L200" s="156"/>
      <c r="M200" s="162"/>
      <c r="T200" s="163"/>
      <c r="AT200" s="158" t="s">
        <v>254</v>
      </c>
      <c r="AU200" s="158" t="s">
        <v>86</v>
      </c>
      <c r="AV200" s="12" t="s">
        <v>86</v>
      </c>
      <c r="AW200" s="12" t="s">
        <v>4</v>
      </c>
      <c r="AX200" s="12" t="s">
        <v>84</v>
      </c>
      <c r="AY200" s="158" t="s">
        <v>190</v>
      </c>
    </row>
    <row r="201" spans="2:65" s="1" customFormat="1" ht="24.15" customHeight="1">
      <c r="B201" s="32"/>
      <c r="C201" s="137" t="s">
        <v>320</v>
      </c>
      <c r="D201" s="137" t="s">
        <v>193</v>
      </c>
      <c r="E201" s="138" t="s">
        <v>734</v>
      </c>
      <c r="F201" s="139" t="s">
        <v>735</v>
      </c>
      <c r="G201" s="140" t="s">
        <v>252</v>
      </c>
      <c r="H201" s="141">
        <v>216.554</v>
      </c>
      <c r="I201" s="142"/>
      <c r="J201" s="143">
        <f>ROUND(I201*H201,2)</f>
        <v>0</v>
      </c>
      <c r="K201" s="144"/>
      <c r="L201" s="32"/>
      <c r="M201" s="145" t="s">
        <v>1</v>
      </c>
      <c r="N201" s="146" t="s">
        <v>42</v>
      </c>
      <c r="P201" s="147">
        <f>O201*H201</f>
        <v>0</v>
      </c>
      <c r="Q201" s="147">
        <v>4.5799999999999999E-3</v>
      </c>
      <c r="R201" s="147">
        <f>Q201*H201</f>
        <v>0.99181732</v>
      </c>
      <c r="S201" s="147">
        <v>0</v>
      </c>
      <c r="T201" s="148">
        <f>S201*H201</f>
        <v>0</v>
      </c>
      <c r="AR201" s="149" t="s">
        <v>149</v>
      </c>
      <c r="AT201" s="149" t="s">
        <v>193</v>
      </c>
      <c r="AU201" s="149" t="s">
        <v>86</v>
      </c>
      <c r="AY201" s="17" t="s">
        <v>190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84</v>
      </c>
      <c r="BK201" s="150">
        <f>ROUND(I201*H201,2)</f>
        <v>0</v>
      </c>
      <c r="BL201" s="17" t="s">
        <v>149</v>
      </c>
      <c r="BM201" s="149" t="s">
        <v>736</v>
      </c>
    </row>
    <row r="202" spans="2:65" s="1" customFormat="1" ht="24.15" customHeight="1">
      <c r="B202" s="32"/>
      <c r="C202" s="137" t="s">
        <v>326</v>
      </c>
      <c r="D202" s="137" t="s">
        <v>193</v>
      </c>
      <c r="E202" s="138" t="s">
        <v>737</v>
      </c>
      <c r="F202" s="139" t="s">
        <v>738</v>
      </c>
      <c r="G202" s="140" t="s">
        <v>252</v>
      </c>
      <c r="H202" s="141">
        <v>43.09</v>
      </c>
      <c r="I202" s="142"/>
      <c r="J202" s="143">
        <f>ROUND(I202*H202,2)</f>
        <v>0</v>
      </c>
      <c r="K202" s="144"/>
      <c r="L202" s="32"/>
      <c r="M202" s="145" t="s">
        <v>1</v>
      </c>
      <c r="N202" s="146" t="s">
        <v>42</v>
      </c>
      <c r="P202" s="147">
        <f>O202*H202</f>
        <v>0</v>
      </c>
      <c r="Q202" s="147">
        <v>0</v>
      </c>
      <c r="R202" s="147">
        <f>Q202*H202</f>
        <v>0</v>
      </c>
      <c r="S202" s="147">
        <v>0</v>
      </c>
      <c r="T202" s="148">
        <f>S202*H202</f>
        <v>0</v>
      </c>
      <c r="AR202" s="149" t="s">
        <v>149</v>
      </c>
      <c r="AT202" s="149" t="s">
        <v>193</v>
      </c>
      <c r="AU202" s="149" t="s">
        <v>86</v>
      </c>
      <c r="AY202" s="17" t="s">
        <v>190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84</v>
      </c>
      <c r="BK202" s="150">
        <f>ROUND(I202*H202,2)</f>
        <v>0</v>
      </c>
      <c r="BL202" s="17" t="s">
        <v>149</v>
      </c>
      <c r="BM202" s="149" t="s">
        <v>739</v>
      </c>
    </row>
    <row r="203" spans="2:65" s="13" customFormat="1">
      <c r="B203" s="164"/>
      <c r="D203" s="157" t="s">
        <v>254</v>
      </c>
      <c r="E203" s="165" t="s">
        <v>1</v>
      </c>
      <c r="F203" s="166" t="s">
        <v>740</v>
      </c>
      <c r="H203" s="165" t="s">
        <v>1</v>
      </c>
      <c r="I203" s="167"/>
      <c r="L203" s="164"/>
      <c r="M203" s="168"/>
      <c r="T203" s="169"/>
      <c r="AT203" s="165" t="s">
        <v>254</v>
      </c>
      <c r="AU203" s="165" t="s">
        <v>86</v>
      </c>
      <c r="AV203" s="13" t="s">
        <v>84</v>
      </c>
      <c r="AW203" s="13" t="s">
        <v>33</v>
      </c>
      <c r="AX203" s="13" t="s">
        <v>77</v>
      </c>
      <c r="AY203" s="165" t="s">
        <v>190</v>
      </c>
    </row>
    <row r="204" spans="2:65" s="12" customFormat="1" ht="20.399999999999999">
      <c r="B204" s="156"/>
      <c r="D204" s="157" t="s">
        <v>254</v>
      </c>
      <c r="E204" s="158" t="s">
        <v>1</v>
      </c>
      <c r="F204" s="159" t="s">
        <v>741</v>
      </c>
      <c r="H204" s="160">
        <v>28.716000000000001</v>
      </c>
      <c r="I204" s="161"/>
      <c r="L204" s="156"/>
      <c r="M204" s="162"/>
      <c r="T204" s="163"/>
      <c r="AT204" s="158" t="s">
        <v>254</v>
      </c>
      <c r="AU204" s="158" t="s">
        <v>86</v>
      </c>
      <c r="AV204" s="12" t="s">
        <v>86</v>
      </c>
      <c r="AW204" s="12" t="s">
        <v>33</v>
      </c>
      <c r="AX204" s="12" t="s">
        <v>77</v>
      </c>
      <c r="AY204" s="158" t="s">
        <v>190</v>
      </c>
    </row>
    <row r="205" spans="2:65" s="13" customFormat="1">
      <c r="B205" s="164"/>
      <c r="D205" s="157" t="s">
        <v>254</v>
      </c>
      <c r="E205" s="165" t="s">
        <v>1</v>
      </c>
      <c r="F205" s="166" t="s">
        <v>742</v>
      </c>
      <c r="H205" s="165" t="s">
        <v>1</v>
      </c>
      <c r="I205" s="167"/>
      <c r="L205" s="164"/>
      <c r="M205" s="168"/>
      <c r="T205" s="169"/>
      <c r="AT205" s="165" t="s">
        <v>254</v>
      </c>
      <c r="AU205" s="165" t="s">
        <v>86</v>
      </c>
      <c r="AV205" s="13" t="s">
        <v>84</v>
      </c>
      <c r="AW205" s="13" t="s">
        <v>33</v>
      </c>
      <c r="AX205" s="13" t="s">
        <v>77</v>
      </c>
      <c r="AY205" s="165" t="s">
        <v>190</v>
      </c>
    </row>
    <row r="206" spans="2:65" s="12" customFormat="1">
      <c r="B206" s="156"/>
      <c r="D206" s="157" t="s">
        <v>254</v>
      </c>
      <c r="E206" s="158" t="s">
        <v>1</v>
      </c>
      <c r="F206" s="159" t="s">
        <v>743</v>
      </c>
      <c r="H206" s="160">
        <v>13.414</v>
      </c>
      <c r="I206" s="161"/>
      <c r="L206" s="156"/>
      <c r="M206" s="162"/>
      <c r="T206" s="163"/>
      <c r="AT206" s="158" t="s">
        <v>254</v>
      </c>
      <c r="AU206" s="158" t="s">
        <v>86</v>
      </c>
      <c r="AV206" s="12" t="s">
        <v>86</v>
      </c>
      <c r="AW206" s="12" t="s">
        <v>33</v>
      </c>
      <c r="AX206" s="12" t="s">
        <v>77</v>
      </c>
      <c r="AY206" s="158" t="s">
        <v>190</v>
      </c>
    </row>
    <row r="207" spans="2:65" s="12" customFormat="1">
      <c r="B207" s="156"/>
      <c r="D207" s="157" t="s">
        <v>254</v>
      </c>
      <c r="E207" s="158" t="s">
        <v>1</v>
      </c>
      <c r="F207" s="159" t="s">
        <v>744</v>
      </c>
      <c r="H207" s="160">
        <v>0.96</v>
      </c>
      <c r="I207" s="161"/>
      <c r="L207" s="156"/>
      <c r="M207" s="162"/>
      <c r="T207" s="163"/>
      <c r="AT207" s="158" t="s">
        <v>254</v>
      </c>
      <c r="AU207" s="158" t="s">
        <v>86</v>
      </c>
      <c r="AV207" s="12" t="s">
        <v>86</v>
      </c>
      <c r="AW207" s="12" t="s">
        <v>33</v>
      </c>
      <c r="AX207" s="12" t="s">
        <v>77</v>
      </c>
      <c r="AY207" s="158" t="s">
        <v>190</v>
      </c>
    </row>
    <row r="208" spans="2:65" s="15" customFormat="1">
      <c r="B208" s="177"/>
      <c r="D208" s="157" t="s">
        <v>254</v>
      </c>
      <c r="E208" s="178" t="s">
        <v>1</v>
      </c>
      <c r="F208" s="179" t="s">
        <v>274</v>
      </c>
      <c r="H208" s="180">
        <v>43.09</v>
      </c>
      <c r="I208" s="181"/>
      <c r="L208" s="177"/>
      <c r="M208" s="182"/>
      <c r="T208" s="183"/>
      <c r="AT208" s="178" t="s">
        <v>254</v>
      </c>
      <c r="AU208" s="178" t="s">
        <v>86</v>
      </c>
      <c r="AV208" s="15" t="s">
        <v>149</v>
      </c>
      <c r="AW208" s="15" t="s">
        <v>33</v>
      </c>
      <c r="AX208" s="15" t="s">
        <v>84</v>
      </c>
      <c r="AY208" s="178" t="s">
        <v>190</v>
      </c>
    </row>
    <row r="209" spans="2:65" s="1" customFormat="1" ht="21.75" customHeight="1">
      <c r="B209" s="32"/>
      <c r="C209" s="137" t="s">
        <v>8</v>
      </c>
      <c r="D209" s="137" t="s">
        <v>193</v>
      </c>
      <c r="E209" s="138" t="s">
        <v>745</v>
      </c>
      <c r="F209" s="139" t="s">
        <v>746</v>
      </c>
      <c r="G209" s="140" t="s">
        <v>252</v>
      </c>
      <c r="H209" s="141">
        <v>210.49</v>
      </c>
      <c r="I209" s="142"/>
      <c r="J209" s="143">
        <f>ROUND(I209*H209,2)</f>
        <v>0</v>
      </c>
      <c r="K209" s="144"/>
      <c r="L209" s="32"/>
      <c r="M209" s="145" t="s">
        <v>1</v>
      </c>
      <c r="N209" s="146" t="s">
        <v>42</v>
      </c>
      <c r="P209" s="147">
        <f>O209*H209</f>
        <v>0</v>
      </c>
      <c r="Q209" s="147">
        <v>9.3840000000000007E-2</v>
      </c>
      <c r="R209" s="147">
        <f>Q209*H209</f>
        <v>19.752381600000003</v>
      </c>
      <c r="S209" s="147">
        <v>0</v>
      </c>
      <c r="T209" s="148">
        <f>S209*H209</f>
        <v>0</v>
      </c>
      <c r="AR209" s="149" t="s">
        <v>149</v>
      </c>
      <c r="AT209" s="149" t="s">
        <v>193</v>
      </c>
      <c r="AU209" s="149" t="s">
        <v>86</v>
      </c>
      <c r="AY209" s="17" t="s">
        <v>190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84</v>
      </c>
      <c r="BK209" s="150">
        <f>ROUND(I209*H209,2)</f>
        <v>0</v>
      </c>
      <c r="BL209" s="17" t="s">
        <v>149</v>
      </c>
      <c r="BM209" s="149" t="s">
        <v>747</v>
      </c>
    </row>
    <row r="210" spans="2:65" s="1" customFormat="1" ht="24.15" customHeight="1">
      <c r="B210" s="32"/>
      <c r="C210" s="137" t="s">
        <v>311</v>
      </c>
      <c r="D210" s="137" t="s">
        <v>193</v>
      </c>
      <c r="E210" s="138" t="s">
        <v>748</v>
      </c>
      <c r="F210" s="139" t="s">
        <v>749</v>
      </c>
      <c r="G210" s="140" t="s">
        <v>396</v>
      </c>
      <c r="H210" s="141">
        <v>210.422</v>
      </c>
      <c r="I210" s="142"/>
      <c r="J210" s="143">
        <f>ROUND(I210*H210,2)</f>
        <v>0</v>
      </c>
      <c r="K210" s="144"/>
      <c r="L210" s="32"/>
      <c r="M210" s="145" t="s">
        <v>1</v>
      </c>
      <c r="N210" s="146" t="s">
        <v>42</v>
      </c>
      <c r="P210" s="147">
        <f>O210*H210</f>
        <v>0</v>
      </c>
      <c r="Q210" s="147">
        <v>8.0000000000000007E-5</v>
      </c>
      <c r="R210" s="147">
        <f>Q210*H210</f>
        <v>1.683376E-2</v>
      </c>
      <c r="S210" s="147">
        <v>0</v>
      </c>
      <c r="T210" s="148">
        <f>S210*H210</f>
        <v>0</v>
      </c>
      <c r="AR210" s="149" t="s">
        <v>149</v>
      </c>
      <c r="AT210" s="149" t="s">
        <v>193</v>
      </c>
      <c r="AU210" s="149" t="s">
        <v>86</v>
      </c>
      <c r="AY210" s="17" t="s">
        <v>190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84</v>
      </c>
      <c r="BK210" s="150">
        <f>ROUND(I210*H210,2)</f>
        <v>0</v>
      </c>
      <c r="BL210" s="17" t="s">
        <v>149</v>
      </c>
      <c r="BM210" s="149" t="s">
        <v>750</v>
      </c>
    </row>
    <row r="211" spans="2:65" s="12" customFormat="1">
      <c r="B211" s="156"/>
      <c r="D211" s="157" t="s">
        <v>254</v>
      </c>
      <c r="E211" s="158" t="s">
        <v>1</v>
      </c>
      <c r="F211" s="159" t="s">
        <v>751</v>
      </c>
      <c r="H211" s="160">
        <v>12.406000000000001</v>
      </c>
      <c r="I211" s="161"/>
      <c r="L211" s="156"/>
      <c r="M211" s="162"/>
      <c r="T211" s="163"/>
      <c r="AT211" s="158" t="s">
        <v>254</v>
      </c>
      <c r="AU211" s="158" t="s">
        <v>86</v>
      </c>
      <c r="AV211" s="12" t="s">
        <v>86</v>
      </c>
      <c r="AW211" s="12" t="s">
        <v>33</v>
      </c>
      <c r="AX211" s="12" t="s">
        <v>77</v>
      </c>
      <c r="AY211" s="158" t="s">
        <v>190</v>
      </c>
    </row>
    <row r="212" spans="2:65" s="12" customFormat="1">
      <c r="B212" s="156"/>
      <c r="D212" s="157" t="s">
        <v>254</v>
      </c>
      <c r="E212" s="158" t="s">
        <v>1</v>
      </c>
      <c r="F212" s="159" t="s">
        <v>752</v>
      </c>
      <c r="H212" s="160">
        <v>13.183999999999999</v>
      </c>
      <c r="I212" s="161"/>
      <c r="L212" s="156"/>
      <c r="M212" s="162"/>
      <c r="T212" s="163"/>
      <c r="AT212" s="158" t="s">
        <v>254</v>
      </c>
      <c r="AU212" s="158" t="s">
        <v>86</v>
      </c>
      <c r="AV212" s="12" t="s">
        <v>86</v>
      </c>
      <c r="AW212" s="12" t="s">
        <v>33</v>
      </c>
      <c r="AX212" s="12" t="s">
        <v>77</v>
      </c>
      <c r="AY212" s="158" t="s">
        <v>190</v>
      </c>
    </row>
    <row r="213" spans="2:65" s="12" customFormat="1">
      <c r="B213" s="156"/>
      <c r="D213" s="157" t="s">
        <v>254</v>
      </c>
      <c r="E213" s="158" t="s">
        <v>1</v>
      </c>
      <c r="F213" s="159" t="s">
        <v>753</v>
      </c>
      <c r="H213" s="160">
        <v>16.3</v>
      </c>
      <c r="I213" s="161"/>
      <c r="L213" s="156"/>
      <c r="M213" s="162"/>
      <c r="T213" s="163"/>
      <c r="AT213" s="158" t="s">
        <v>254</v>
      </c>
      <c r="AU213" s="158" t="s">
        <v>86</v>
      </c>
      <c r="AV213" s="12" t="s">
        <v>86</v>
      </c>
      <c r="AW213" s="12" t="s">
        <v>33</v>
      </c>
      <c r="AX213" s="12" t="s">
        <v>77</v>
      </c>
      <c r="AY213" s="158" t="s">
        <v>190</v>
      </c>
    </row>
    <row r="214" spans="2:65" s="12" customFormat="1">
      <c r="B214" s="156"/>
      <c r="D214" s="157" t="s">
        <v>254</v>
      </c>
      <c r="E214" s="158" t="s">
        <v>1</v>
      </c>
      <c r="F214" s="159" t="s">
        <v>754</v>
      </c>
      <c r="H214" s="160">
        <v>15.4</v>
      </c>
      <c r="I214" s="161"/>
      <c r="L214" s="156"/>
      <c r="M214" s="162"/>
      <c r="T214" s="163"/>
      <c r="AT214" s="158" t="s">
        <v>254</v>
      </c>
      <c r="AU214" s="158" t="s">
        <v>86</v>
      </c>
      <c r="AV214" s="12" t="s">
        <v>86</v>
      </c>
      <c r="AW214" s="12" t="s">
        <v>33</v>
      </c>
      <c r="AX214" s="12" t="s">
        <v>77</v>
      </c>
      <c r="AY214" s="158" t="s">
        <v>190</v>
      </c>
    </row>
    <row r="215" spans="2:65" s="12" customFormat="1">
      <c r="B215" s="156"/>
      <c r="D215" s="157" t="s">
        <v>254</v>
      </c>
      <c r="E215" s="158" t="s">
        <v>1</v>
      </c>
      <c r="F215" s="159" t="s">
        <v>755</v>
      </c>
      <c r="H215" s="160">
        <v>11.384</v>
      </c>
      <c r="I215" s="161"/>
      <c r="L215" s="156"/>
      <c r="M215" s="162"/>
      <c r="T215" s="163"/>
      <c r="AT215" s="158" t="s">
        <v>254</v>
      </c>
      <c r="AU215" s="158" t="s">
        <v>86</v>
      </c>
      <c r="AV215" s="12" t="s">
        <v>86</v>
      </c>
      <c r="AW215" s="12" t="s">
        <v>33</v>
      </c>
      <c r="AX215" s="12" t="s">
        <v>77</v>
      </c>
      <c r="AY215" s="158" t="s">
        <v>190</v>
      </c>
    </row>
    <row r="216" spans="2:65" s="12" customFormat="1">
      <c r="B216" s="156"/>
      <c r="D216" s="157" t="s">
        <v>254</v>
      </c>
      <c r="E216" s="158" t="s">
        <v>1</v>
      </c>
      <c r="F216" s="159" t="s">
        <v>756</v>
      </c>
      <c r="H216" s="160">
        <v>9.6080000000000005</v>
      </c>
      <c r="I216" s="161"/>
      <c r="L216" s="156"/>
      <c r="M216" s="162"/>
      <c r="T216" s="163"/>
      <c r="AT216" s="158" t="s">
        <v>254</v>
      </c>
      <c r="AU216" s="158" t="s">
        <v>86</v>
      </c>
      <c r="AV216" s="12" t="s">
        <v>86</v>
      </c>
      <c r="AW216" s="12" t="s">
        <v>33</v>
      </c>
      <c r="AX216" s="12" t="s">
        <v>77</v>
      </c>
      <c r="AY216" s="158" t="s">
        <v>190</v>
      </c>
    </row>
    <row r="217" spans="2:65" s="12" customFormat="1">
      <c r="B217" s="156"/>
      <c r="D217" s="157" t="s">
        <v>254</v>
      </c>
      <c r="E217" s="158" t="s">
        <v>1</v>
      </c>
      <c r="F217" s="159" t="s">
        <v>757</v>
      </c>
      <c r="H217" s="160">
        <v>5.2240000000000002</v>
      </c>
      <c r="I217" s="161"/>
      <c r="L217" s="156"/>
      <c r="M217" s="162"/>
      <c r="T217" s="163"/>
      <c r="AT217" s="158" t="s">
        <v>254</v>
      </c>
      <c r="AU217" s="158" t="s">
        <v>86</v>
      </c>
      <c r="AV217" s="12" t="s">
        <v>86</v>
      </c>
      <c r="AW217" s="12" t="s">
        <v>33</v>
      </c>
      <c r="AX217" s="12" t="s">
        <v>77</v>
      </c>
      <c r="AY217" s="158" t="s">
        <v>190</v>
      </c>
    </row>
    <row r="218" spans="2:65" s="12" customFormat="1">
      <c r="B218" s="156"/>
      <c r="D218" s="157" t="s">
        <v>254</v>
      </c>
      <c r="E218" s="158" t="s">
        <v>1</v>
      </c>
      <c r="F218" s="159" t="s">
        <v>758</v>
      </c>
      <c r="H218" s="160">
        <v>44.707999999999998</v>
      </c>
      <c r="I218" s="161"/>
      <c r="L218" s="156"/>
      <c r="M218" s="162"/>
      <c r="T218" s="163"/>
      <c r="AT218" s="158" t="s">
        <v>254</v>
      </c>
      <c r="AU218" s="158" t="s">
        <v>86</v>
      </c>
      <c r="AV218" s="12" t="s">
        <v>86</v>
      </c>
      <c r="AW218" s="12" t="s">
        <v>33</v>
      </c>
      <c r="AX218" s="12" t="s">
        <v>77</v>
      </c>
      <c r="AY218" s="158" t="s">
        <v>190</v>
      </c>
    </row>
    <row r="219" spans="2:65" s="12" customFormat="1">
      <c r="B219" s="156"/>
      <c r="D219" s="157" t="s">
        <v>254</v>
      </c>
      <c r="E219" s="158" t="s">
        <v>1</v>
      </c>
      <c r="F219" s="159" t="s">
        <v>759</v>
      </c>
      <c r="H219" s="160">
        <v>7.7779999999999996</v>
      </c>
      <c r="I219" s="161"/>
      <c r="L219" s="156"/>
      <c r="M219" s="162"/>
      <c r="T219" s="163"/>
      <c r="AT219" s="158" t="s">
        <v>254</v>
      </c>
      <c r="AU219" s="158" t="s">
        <v>86</v>
      </c>
      <c r="AV219" s="12" t="s">
        <v>86</v>
      </c>
      <c r="AW219" s="12" t="s">
        <v>33</v>
      </c>
      <c r="AX219" s="12" t="s">
        <v>77</v>
      </c>
      <c r="AY219" s="158" t="s">
        <v>190</v>
      </c>
    </row>
    <row r="220" spans="2:65" s="12" customFormat="1">
      <c r="B220" s="156"/>
      <c r="D220" s="157" t="s">
        <v>254</v>
      </c>
      <c r="E220" s="158" t="s">
        <v>1</v>
      </c>
      <c r="F220" s="159" t="s">
        <v>760</v>
      </c>
      <c r="H220" s="160">
        <v>7.7779999999999996</v>
      </c>
      <c r="I220" s="161"/>
      <c r="L220" s="156"/>
      <c r="M220" s="162"/>
      <c r="T220" s="163"/>
      <c r="AT220" s="158" t="s">
        <v>254</v>
      </c>
      <c r="AU220" s="158" t="s">
        <v>86</v>
      </c>
      <c r="AV220" s="12" t="s">
        <v>86</v>
      </c>
      <c r="AW220" s="12" t="s">
        <v>33</v>
      </c>
      <c r="AX220" s="12" t="s">
        <v>77</v>
      </c>
      <c r="AY220" s="158" t="s">
        <v>190</v>
      </c>
    </row>
    <row r="221" spans="2:65" s="12" customFormat="1">
      <c r="B221" s="156"/>
      <c r="D221" s="157" t="s">
        <v>254</v>
      </c>
      <c r="E221" s="158" t="s">
        <v>1</v>
      </c>
      <c r="F221" s="159" t="s">
        <v>761</v>
      </c>
      <c r="H221" s="160">
        <v>5.1040000000000001</v>
      </c>
      <c r="I221" s="161"/>
      <c r="L221" s="156"/>
      <c r="M221" s="162"/>
      <c r="T221" s="163"/>
      <c r="AT221" s="158" t="s">
        <v>254</v>
      </c>
      <c r="AU221" s="158" t="s">
        <v>86</v>
      </c>
      <c r="AV221" s="12" t="s">
        <v>86</v>
      </c>
      <c r="AW221" s="12" t="s">
        <v>33</v>
      </c>
      <c r="AX221" s="12" t="s">
        <v>77</v>
      </c>
      <c r="AY221" s="158" t="s">
        <v>190</v>
      </c>
    </row>
    <row r="222" spans="2:65" s="12" customFormat="1">
      <c r="B222" s="156"/>
      <c r="D222" s="157" t="s">
        <v>254</v>
      </c>
      <c r="E222" s="158" t="s">
        <v>1</v>
      </c>
      <c r="F222" s="159" t="s">
        <v>762</v>
      </c>
      <c r="H222" s="160">
        <v>17.68</v>
      </c>
      <c r="I222" s="161"/>
      <c r="L222" s="156"/>
      <c r="M222" s="162"/>
      <c r="T222" s="163"/>
      <c r="AT222" s="158" t="s">
        <v>254</v>
      </c>
      <c r="AU222" s="158" t="s">
        <v>86</v>
      </c>
      <c r="AV222" s="12" t="s">
        <v>86</v>
      </c>
      <c r="AW222" s="12" t="s">
        <v>33</v>
      </c>
      <c r="AX222" s="12" t="s">
        <v>77</v>
      </c>
      <c r="AY222" s="158" t="s">
        <v>190</v>
      </c>
    </row>
    <row r="223" spans="2:65" s="12" customFormat="1">
      <c r="B223" s="156"/>
      <c r="D223" s="157" t="s">
        <v>254</v>
      </c>
      <c r="E223" s="158" t="s">
        <v>1</v>
      </c>
      <c r="F223" s="159" t="s">
        <v>763</v>
      </c>
      <c r="H223" s="160">
        <v>12.076000000000001</v>
      </c>
      <c r="I223" s="161"/>
      <c r="L223" s="156"/>
      <c r="M223" s="162"/>
      <c r="T223" s="163"/>
      <c r="AT223" s="158" t="s">
        <v>254</v>
      </c>
      <c r="AU223" s="158" t="s">
        <v>86</v>
      </c>
      <c r="AV223" s="12" t="s">
        <v>86</v>
      </c>
      <c r="AW223" s="12" t="s">
        <v>33</v>
      </c>
      <c r="AX223" s="12" t="s">
        <v>77</v>
      </c>
      <c r="AY223" s="158" t="s">
        <v>190</v>
      </c>
    </row>
    <row r="224" spans="2:65" s="12" customFormat="1">
      <c r="B224" s="156"/>
      <c r="D224" s="157" t="s">
        <v>254</v>
      </c>
      <c r="E224" s="158" t="s">
        <v>1</v>
      </c>
      <c r="F224" s="159" t="s">
        <v>764</v>
      </c>
      <c r="H224" s="160">
        <v>6.7039999999999997</v>
      </c>
      <c r="I224" s="161"/>
      <c r="L224" s="156"/>
      <c r="M224" s="162"/>
      <c r="T224" s="163"/>
      <c r="AT224" s="158" t="s">
        <v>254</v>
      </c>
      <c r="AU224" s="158" t="s">
        <v>86</v>
      </c>
      <c r="AV224" s="12" t="s">
        <v>86</v>
      </c>
      <c r="AW224" s="12" t="s">
        <v>33</v>
      </c>
      <c r="AX224" s="12" t="s">
        <v>77</v>
      </c>
      <c r="AY224" s="158" t="s">
        <v>190</v>
      </c>
    </row>
    <row r="225" spans="2:65" s="12" customFormat="1">
      <c r="B225" s="156"/>
      <c r="D225" s="157" t="s">
        <v>254</v>
      </c>
      <c r="E225" s="158" t="s">
        <v>1</v>
      </c>
      <c r="F225" s="159" t="s">
        <v>765</v>
      </c>
      <c r="H225" s="160">
        <v>6.28</v>
      </c>
      <c r="I225" s="161"/>
      <c r="L225" s="156"/>
      <c r="M225" s="162"/>
      <c r="T225" s="163"/>
      <c r="AT225" s="158" t="s">
        <v>254</v>
      </c>
      <c r="AU225" s="158" t="s">
        <v>86</v>
      </c>
      <c r="AV225" s="12" t="s">
        <v>86</v>
      </c>
      <c r="AW225" s="12" t="s">
        <v>33</v>
      </c>
      <c r="AX225" s="12" t="s">
        <v>77</v>
      </c>
      <c r="AY225" s="158" t="s">
        <v>190</v>
      </c>
    </row>
    <row r="226" spans="2:65" s="12" customFormat="1">
      <c r="B226" s="156"/>
      <c r="D226" s="157" t="s">
        <v>254</v>
      </c>
      <c r="E226" s="158" t="s">
        <v>1</v>
      </c>
      <c r="F226" s="159" t="s">
        <v>766</v>
      </c>
      <c r="H226" s="160">
        <v>8.9239999999999995</v>
      </c>
      <c r="I226" s="161"/>
      <c r="L226" s="156"/>
      <c r="M226" s="162"/>
      <c r="T226" s="163"/>
      <c r="AT226" s="158" t="s">
        <v>254</v>
      </c>
      <c r="AU226" s="158" t="s">
        <v>86</v>
      </c>
      <c r="AV226" s="12" t="s">
        <v>86</v>
      </c>
      <c r="AW226" s="12" t="s">
        <v>33</v>
      </c>
      <c r="AX226" s="12" t="s">
        <v>77</v>
      </c>
      <c r="AY226" s="158" t="s">
        <v>190</v>
      </c>
    </row>
    <row r="227" spans="2:65" s="12" customFormat="1">
      <c r="B227" s="156"/>
      <c r="D227" s="157" t="s">
        <v>254</v>
      </c>
      <c r="E227" s="158" t="s">
        <v>1</v>
      </c>
      <c r="F227" s="159" t="s">
        <v>767</v>
      </c>
      <c r="H227" s="160">
        <v>9.8840000000000003</v>
      </c>
      <c r="I227" s="161"/>
      <c r="L227" s="156"/>
      <c r="M227" s="162"/>
      <c r="T227" s="163"/>
      <c r="AT227" s="158" t="s">
        <v>254</v>
      </c>
      <c r="AU227" s="158" t="s">
        <v>86</v>
      </c>
      <c r="AV227" s="12" t="s">
        <v>86</v>
      </c>
      <c r="AW227" s="12" t="s">
        <v>33</v>
      </c>
      <c r="AX227" s="12" t="s">
        <v>77</v>
      </c>
      <c r="AY227" s="158" t="s">
        <v>190</v>
      </c>
    </row>
    <row r="228" spans="2:65" s="15" customFormat="1">
      <c r="B228" s="177"/>
      <c r="D228" s="157" t="s">
        <v>254</v>
      </c>
      <c r="E228" s="178" t="s">
        <v>1</v>
      </c>
      <c r="F228" s="179" t="s">
        <v>274</v>
      </c>
      <c r="H228" s="180">
        <v>210.422</v>
      </c>
      <c r="I228" s="181"/>
      <c r="L228" s="177"/>
      <c r="M228" s="182"/>
      <c r="T228" s="183"/>
      <c r="AT228" s="178" t="s">
        <v>254</v>
      </c>
      <c r="AU228" s="178" t="s">
        <v>86</v>
      </c>
      <c r="AV228" s="15" t="s">
        <v>149</v>
      </c>
      <c r="AW228" s="15" t="s">
        <v>33</v>
      </c>
      <c r="AX228" s="15" t="s">
        <v>84</v>
      </c>
      <c r="AY228" s="178" t="s">
        <v>190</v>
      </c>
    </row>
    <row r="229" spans="2:65" s="1" customFormat="1" ht="24.15" customHeight="1">
      <c r="B229" s="32"/>
      <c r="C229" s="137" t="s">
        <v>339</v>
      </c>
      <c r="D229" s="137" t="s">
        <v>193</v>
      </c>
      <c r="E229" s="138" t="s">
        <v>768</v>
      </c>
      <c r="F229" s="139" t="s">
        <v>769</v>
      </c>
      <c r="G229" s="140" t="s">
        <v>391</v>
      </c>
      <c r="H229" s="141">
        <v>4</v>
      </c>
      <c r="I229" s="142"/>
      <c r="J229" s="143">
        <f>ROUND(I229*H229,2)</f>
        <v>0</v>
      </c>
      <c r="K229" s="144"/>
      <c r="L229" s="32"/>
      <c r="M229" s="145" t="s">
        <v>1</v>
      </c>
      <c r="N229" s="146" t="s">
        <v>42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149</v>
      </c>
      <c r="AT229" s="149" t="s">
        <v>193</v>
      </c>
      <c r="AU229" s="149" t="s">
        <v>86</v>
      </c>
      <c r="AY229" s="17" t="s">
        <v>190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84</v>
      </c>
      <c r="BK229" s="150">
        <f>ROUND(I229*H229,2)</f>
        <v>0</v>
      </c>
      <c r="BL229" s="17" t="s">
        <v>149</v>
      </c>
      <c r="BM229" s="149" t="s">
        <v>770</v>
      </c>
    </row>
    <row r="230" spans="2:65" s="1" customFormat="1" ht="16.5" customHeight="1">
      <c r="B230" s="32"/>
      <c r="C230" s="184" t="s">
        <v>344</v>
      </c>
      <c r="D230" s="184" t="s">
        <v>299</v>
      </c>
      <c r="E230" s="185" t="s">
        <v>771</v>
      </c>
      <c r="F230" s="186" t="s">
        <v>772</v>
      </c>
      <c r="G230" s="187" t="s">
        <v>391</v>
      </c>
      <c r="H230" s="188">
        <v>3</v>
      </c>
      <c r="I230" s="189"/>
      <c r="J230" s="190">
        <f>ROUND(I230*H230,2)</f>
        <v>0</v>
      </c>
      <c r="K230" s="191"/>
      <c r="L230" s="192"/>
      <c r="M230" s="193" t="s">
        <v>1</v>
      </c>
      <c r="N230" s="194" t="s">
        <v>42</v>
      </c>
      <c r="P230" s="147">
        <f>O230*H230</f>
        <v>0</v>
      </c>
      <c r="Q230" s="147">
        <v>2.5999999999999999E-3</v>
      </c>
      <c r="R230" s="147">
        <f>Q230*H230</f>
        <v>7.7999999999999996E-3</v>
      </c>
      <c r="S230" s="147">
        <v>0</v>
      </c>
      <c r="T230" s="148">
        <f>S230*H230</f>
        <v>0</v>
      </c>
      <c r="AR230" s="149" t="s">
        <v>211</v>
      </c>
      <c r="AT230" s="149" t="s">
        <v>299</v>
      </c>
      <c r="AU230" s="149" t="s">
        <v>86</v>
      </c>
      <c r="AY230" s="17" t="s">
        <v>190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84</v>
      </c>
      <c r="BK230" s="150">
        <f>ROUND(I230*H230,2)</f>
        <v>0</v>
      </c>
      <c r="BL230" s="17" t="s">
        <v>149</v>
      </c>
      <c r="BM230" s="149" t="s">
        <v>773</v>
      </c>
    </row>
    <row r="231" spans="2:65" s="1" customFormat="1" ht="16.5" customHeight="1">
      <c r="B231" s="32"/>
      <c r="C231" s="184" t="s">
        <v>348</v>
      </c>
      <c r="D231" s="184" t="s">
        <v>299</v>
      </c>
      <c r="E231" s="185" t="s">
        <v>774</v>
      </c>
      <c r="F231" s="186" t="s">
        <v>775</v>
      </c>
      <c r="G231" s="187" t="s">
        <v>391</v>
      </c>
      <c r="H231" s="188">
        <v>1</v>
      </c>
      <c r="I231" s="189"/>
      <c r="J231" s="190">
        <f>ROUND(I231*H231,2)</f>
        <v>0</v>
      </c>
      <c r="K231" s="191"/>
      <c r="L231" s="192"/>
      <c r="M231" s="193" t="s">
        <v>1</v>
      </c>
      <c r="N231" s="194" t="s">
        <v>42</v>
      </c>
      <c r="P231" s="147">
        <f>O231*H231</f>
        <v>0</v>
      </c>
      <c r="Q231" s="147">
        <v>3.5E-4</v>
      </c>
      <c r="R231" s="147">
        <f>Q231*H231</f>
        <v>3.5E-4</v>
      </c>
      <c r="S231" s="147">
        <v>0</v>
      </c>
      <c r="T231" s="148">
        <f>S231*H231</f>
        <v>0</v>
      </c>
      <c r="AR231" s="149" t="s">
        <v>211</v>
      </c>
      <c r="AT231" s="149" t="s">
        <v>299</v>
      </c>
      <c r="AU231" s="149" t="s">
        <v>86</v>
      </c>
      <c r="AY231" s="17" t="s">
        <v>190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84</v>
      </c>
      <c r="BK231" s="150">
        <f>ROUND(I231*H231,2)</f>
        <v>0</v>
      </c>
      <c r="BL231" s="17" t="s">
        <v>149</v>
      </c>
      <c r="BM231" s="149" t="s">
        <v>776</v>
      </c>
    </row>
    <row r="232" spans="2:65" s="12" customFormat="1" ht="20.399999999999999">
      <c r="B232" s="156"/>
      <c r="D232" s="157" t="s">
        <v>254</v>
      </c>
      <c r="F232" s="159" t="s">
        <v>777</v>
      </c>
      <c r="H232" s="160">
        <v>1</v>
      </c>
      <c r="I232" s="161"/>
      <c r="L232" s="156"/>
      <c r="M232" s="162"/>
      <c r="T232" s="163"/>
      <c r="AT232" s="158" t="s">
        <v>254</v>
      </c>
      <c r="AU232" s="158" t="s">
        <v>86</v>
      </c>
      <c r="AV232" s="12" t="s">
        <v>86</v>
      </c>
      <c r="AW232" s="12" t="s">
        <v>4</v>
      </c>
      <c r="AX232" s="12" t="s">
        <v>84</v>
      </c>
      <c r="AY232" s="158" t="s">
        <v>190</v>
      </c>
    </row>
    <row r="233" spans="2:65" s="1" customFormat="1" ht="24.15" customHeight="1">
      <c r="B233" s="32"/>
      <c r="C233" s="137" t="s">
        <v>359</v>
      </c>
      <c r="D233" s="137" t="s">
        <v>193</v>
      </c>
      <c r="E233" s="138" t="s">
        <v>778</v>
      </c>
      <c r="F233" s="139" t="s">
        <v>779</v>
      </c>
      <c r="G233" s="140" t="s">
        <v>391</v>
      </c>
      <c r="H233" s="141">
        <v>4</v>
      </c>
      <c r="I233" s="142"/>
      <c r="J233" s="143">
        <f>ROUND(I233*H233,2)</f>
        <v>0</v>
      </c>
      <c r="K233" s="144"/>
      <c r="L233" s="32"/>
      <c r="M233" s="145" t="s">
        <v>1</v>
      </c>
      <c r="N233" s="146" t="s">
        <v>42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149</v>
      </c>
      <c r="AT233" s="149" t="s">
        <v>193</v>
      </c>
      <c r="AU233" s="149" t="s">
        <v>86</v>
      </c>
      <c r="AY233" s="17" t="s">
        <v>190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84</v>
      </c>
      <c r="BK233" s="150">
        <f>ROUND(I233*H233,2)</f>
        <v>0</v>
      </c>
      <c r="BL233" s="17" t="s">
        <v>149</v>
      </c>
      <c r="BM233" s="149" t="s">
        <v>780</v>
      </c>
    </row>
    <row r="234" spans="2:65" s="1" customFormat="1" ht="16.5" customHeight="1">
      <c r="B234" s="32"/>
      <c r="C234" s="184" t="s">
        <v>7</v>
      </c>
      <c r="D234" s="184" t="s">
        <v>299</v>
      </c>
      <c r="E234" s="185" t="s">
        <v>781</v>
      </c>
      <c r="F234" s="186" t="s">
        <v>782</v>
      </c>
      <c r="G234" s="187" t="s">
        <v>391</v>
      </c>
      <c r="H234" s="188">
        <v>4</v>
      </c>
      <c r="I234" s="189"/>
      <c r="J234" s="190">
        <f>ROUND(I234*H234,2)</f>
        <v>0</v>
      </c>
      <c r="K234" s="191"/>
      <c r="L234" s="192"/>
      <c r="M234" s="193" t="s">
        <v>1</v>
      </c>
      <c r="N234" s="194" t="s">
        <v>42</v>
      </c>
      <c r="P234" s="147">
        <f>O234*H234</f>
        <v>0</v>
      </c>
      <c r="Q234" s="147">
        <v>6.0000000000000002E-5</v>
      </c>
      <c r="R234" s="147">
        <f>Q234*H234</f>
        <v>2.4000000000000001E-4</v>
      </c>
      <c r="S234" s="147">
        <v>0</v>
      </c>
      <c r="T234" s="148">
        <f>S234*H234</f>
        <v>0</v>
      </c>
      <c r="AR234" s="149" t="s">
        <v>211</v>
      </c>
      <c r="AT234" s="149" t="s">
        <v>299</v>
      </c>
      <c r="AU234" s="149" t="s">
        <v>86</v>
      </c>
      <c r="AY234" s="17" t="s">
        <v>190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84</v>
      </c>
      <c r="BK234" s="150">
        <f>ROUND(I234*H234,2)</f>
        <v>0</v>
      </c>
      <c r="BL234" s="17" t="s">
        <v>149</v>
      </c>
      <c r="BM234" s="149" t="s">
        <v>783</v>
      </c>
    </row>
    <row r="235" spans="2:65" s="11" customFormat="1" ht="22.8" customHeight="1">
      <c r="B235" s="125"/>
      <c r="D235" s="126" t="s">
        <v>76</v>
      </c>
      <c r="E235" s="135" t="s">
        <v>227</v>
      </c>
      <c r="F235" s="135" t="s">
        <v>784</v>
      </c>
      <c r="I235" s="128"/>
      <c r="J235" s="136">
        <f>BK235</f>
        <v>0</v>
      </c>
      <c r="L235" s="125"/>
      <c r="M235" s="130"/>
      <c r="P235" s="131">
        <f>SUM(P236:P248)</f>
        <v>0</v>
      </c>
      <c r="R235" s="131">
        <f>SUM(R236:R248)</f>
        <v>6.2260409999999995E-2</v>
      </c>
      <c r="T235" s="132">
        <f>SUM(T236:T248)</f>
        <v>0</v>
      </c>
      <c r="AR235" s="126" t="s">
        <v>84</v>
      </c>
      <c r="AT235" s="133" t="s">
        <v>76</v>
      </c>
      <c r="AU235" s="133" t="s">
        <v>84</v>
      </c>
      <c r="AY235" s="126" t="s">
        <v>190</v>
      </c>
      <c r="BK235" s="134">
        <f>SUM(BK236:BK248)</f>
        <v>0</v>
      </c>
    </row>
    <row r="236" spans="2:65" s="1" customFormat="1" ht="24.15" customHeight="1">
      <c r="B236" s="32"/>
      <c r="C236" s="137" t="s">
        <v>372</v>
      </c>
      <c r="D236" s="137" t="s">
        <v>193</v>
      </c>
      <c r="E236" s="138" t="s">
        <v>785</v>
      </c>
      <c r="F236" s="139" t="s">
        <v>786</v>
      </c>
      <c r="G236" s="140" t="s">
        <v>196</v>
      </c>
      <c r="H236" s="141">
        <v>1</v>
      </c>
      <c r="I236" s="142"/>
      <c r="J236" s="143">
        <f>ROUND(I236*H236,2)</f>
        <v>0</v>
      </c>
      <c r="K236" s="144"/>
      <c r="L236" s="32"/>
      <c r="M236" s="145" t="s">
        <v>1</v>
      </c>
      <c r="N236" s="146" t="s">
        <v>42</v>
      </c>
      <c r="P236" s="147">
        <f>O236*H236</f>
        <v>0</v>
      </c>
      <c r="Q236" s="147">
        <v>0</v>
      </c>
      <c r="R236" s="147">
        <f>Q236*H236</f>
        <v>0</v>
      </c>
      <c r="S236" s="147">
        <v>0</v>
      </c>
      <c r="T236" s="148">
        <f>S236*H236</f>
        <v>0</v>
      </c>
      <c r="AR236" s="149" t="s">
        <v>149</v>
      </c>
      <c r="AT236" s="149" t="s">
        <v>193</v>
      </c>
      <c r="AU236" s="149" t="s">
        <v>86</v>
      </c>
      <c r="AY236" s="17" t="s">
        <v>190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84</v>
      </c>
      <c r="BK236" s="150">
        <f>ROUND(I236*H236,2)</f>
        <v>0</v>
      </c>
      <c r="BL236" s="17" t="s">
        <v>149</v>
      </c>
      <c r="BM236" s="149" t="s">
        <v>787</v>
      </c>
    </row>
    <row r="237" spans="2:65" s="1" customFormat="1" ht="33" customHeight="1">
      <c r="B237" s="32"/>
      <c r="C237" s="137" t="s">
        <v>378</v>
      </c>
      <c r="D237" s="137" t="s">
        <v>193</v>
      </c>
      <c r="E237" s="138" t="s">
        <v>788</v>
      </c>
      <c r="F237" s="139" t="s">
        <v>789</v>
      </c>
      <c r="G237" s="140" t="s">
        <v>252</v>
      </c>
      <c r="H237" s="141">
        <v>372</v>
      </c>
      <c r="I237" s="142"/>
      <c r="J237" s="143">
        <f>ROUND(I237*H237,2)</f>
        <v>0</v>
      </c>
      <c r="K237" s="144"/>
      <c r="L237" s="32"/>
      <c r="M237" s="145" t="s">
        <v>1</v>
      </c>
      <c r="N237" s="146" t="s">
        <v>42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149</v>
      </c>
      <c r="AT237" s="149" t="s">
        <v>193</v>
      </c>
      <c r="AU237" s="149" t="s">
        <v>86</v>
      </c>
      <c r="AY237" s="17" t="s">
        <v>190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84</v>
      </c>
      <c r="BK237" s="150">
        <f>ROUND(I237*H237,2)</f>
        <v>0</v>
      </c>
      <c r="BL237" s="17" t="s">
        <v>149</v>
      </c>
      <c r="BM237" s="149" t="s">
        <v>790</v>
      </c>
    </row>
    <row r="238" spans="2:65" s="12" customFormat="1">
      <c r="B238" s="156"/>
      <c r="D238" s="157" t="s">
        <v>254</v>
      </c>
      <c r="E238" s="158" t="s">
        <v>1</v>
      </c>
      <c r="F238" s="159" t="s">
        <v>791</v>
      </c>
      <c r="H238" s="160">
        <v>192</v>
      </c>
      <c r="I238" s="161"/>
      <c r="L238" s="156"/>
      <c r="M238" s="162"/>
      <c r="T238" s="163"/>
      <c r="AT238" s="158" t="s">
        <v>254</v>
      </c>
      <c r="AU238" s="158" t="s">
        <v>86</v>
      </c>
      <c r="AV238" s="12" t="s">
        <v>86</v>
      </c>
      <c r="AW238" s="12" t="s">
        <v>33</v>
      </c>
      <c r="AX238" s="12" t="s">
        <v>77</v>
      </c>
      <c r="AY238" s="158" t="s">
        <v>190</v>
      </c>
    </row>
    <row r="239" spans="2:65" s="12" customFormat="1">
      <c r="B239" s="156"/>
      <c r="D239" s="157" t="s">
        <v>254</v>
      </c>
      <c r="E239" s="158" t="s">
        <v>1</v>
      </c>
      <c r="F239" s="159" t="s">
        <v>792</v>
      </c>
      <c r="H239" s="160">
        <v>180</v>
      </c>
      <c r="I239" s="161"/>
      <c r="L239" s="156"/>
      <c r="M239" s="162"/>
      <c r="T239" s="163"/>
      <c r="AT239" s="158" t="s">
        <v>254</v>
      </c>
      <c r="AU239" s="158" t="s">
        <v>86</v>
      </c>
      <c r="AV239" s="12" t="s">
        <v>86</v>
      </c>
      <c r="AW239" s="12" t="s">
        <v>33</v>
      </c>
      <c r="AX239" s="12" t="s">
        <v>77</v>
      </c>
      <c r="AY239" s="158" t="s">
        <v>190</v>
      </c>
    </row>
    <row r="240" spans="2:65" s="15" customFormat="1">
      <c r="B240" s="177"/>
      <c r="D240" s="157" t="s">
        <v>254</v>
      </c>
      <c r="E240" s="178" t="s">
        <v>1</v>
      </c>
      <c r="F240" s="179" t="s">
        <v>274</v>
      </c>
      <c r="H240" s="180">
        <v>372</v>
      </c>
      <c r="I240" s="181"/>
      <c r="L240" s="177"/>
      <c r="M240" s="182"/>
      <c r="T240" s="183"/>
      <c r="AT240" s="178" t="s">
        <v>254</v>
      </c>
      <c r="AU240" s="178" t="s">
        <v>86</v>
      </c>
      <c r="AV240" s="15" t="s">
        <v>149</v>
      </c>
      <c r="AW240" s="15" t="s">
        <v>33</v>
      </c>
      <c r="AX240" s="15" t="s">
        <v>84</v>
      </c>
      <c r="AY240" s="178" t="s">
        <v>190</v>
      </c>
    </row>
    <row r="241" spans="2:65" s="1" customFormat="1" ht="33" customHeight="1">
      <c r="B241" s="32"/>
      <c r="C241" s="137" t="s">
        <v>384</v>
      </c>
      <c r="D241" s="137" t="s">
        <v>193</v>
      </c>
      <c r="E241" s="138" t="s">
        <v>793</v>
      </c>
      <c r="F241" s="139" t="s">
        <v>794</v>
      </c>
      <c r="G241" s="140" t="s">
        <v>252</v>
      </c>
      <c r="H241" s="141">
        <v>22320</v>
      </c>
      <c r="I241" s="142"/>
      <c r="J241" s="143">
        <f>ROUND(I241*H241,2)</f>
        <v>0</v>
      </c>
      <c r="K241" s="144"/>
      <c r="L241" s="32"/>
      <c r="M241" s="145" t="s">
        <v>1</v>
      </c>
      <c r="N241" s="146" t="s">
        <v>42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149</v>
      </c>
      <c r="AT241" s="149" t="s">
        <v>193</v>
      </c>
      <c r="AU241" s="149" t="s">
        <v>86</v>
      </c>
      <c r="AY241" s="17" t="s">
        <v>190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84</v>
      </c>
      <c r="BK241" s="150">
        <f>ROUND(I241*H241,2)</f>
        <v>0</v>
      </c>
      <c r="BL241" s="17" t="s">
        <v>149</v>
      </c>
      <c r="BM241" s="149" t="s">
        <v>795</v>
      </c>
    </row>
    <row r="242" spans="2:65" s="12" customFormat="1">
      <c r="B242" s="156"/>
      <c r="D242" s="157" t="s">
        <v>254</v>
      </c>
      <c r="E242" s="158" t="s">
        <v>1</v>
      </c>
      <c r="F242" s="159" t="s">
        <v>796</v>
      </c>
      <c r="H242" s="160">
        <v>22320</v>
      </c>
      <c r="I242" s="161"/>
      <c r="L242" s="156"/>
      <c r="M242" s="162"/>
      <c r="T242" s="163"/>
      <c r="AT242" s="158" t="s">
        <v>254</v>
      </c>
      <c r="AU242" s="158" t="s">
        <v>86</v>
      </c>
      <c r="AV242" s="12" t="s">
        <v>86</v>
      </c>
      <c r="AW242" s="12" t="s">
        <v>33</v>
      </c>
      <c r="AX242" s="12" t="s">
        <v>84</v>
      </c>
      <c r="AY242" s="158" t="s">
        <v>190</v>
      </c>
    </row>
    <row r="243" spans="2:65" s="1" customFormat="1" ht="33" customHeight="1">
      <c r="B243" s="32"/>
      <c r="C243" s="137" t="s">
        <v>388</v>
      </c>
      <c r="D243" s="137" t="s">
        <v>193</v>
      </c>
      <c r="E243" s="138" t="s">
        <v>797</v>
      </c>
      <c r="F243" s="139" t="s">
        <v>798</v>
      </c>
      <c r="G243" s="140" t="s">
        <v>252</v>
      </c>
      <c r="H243" s="141">
        <v>372</v>
      </c>
      <c r="I243" s="142"/>
      <c r="J243" s="143">
        <f>ROUND(I243*H243,2)</f>
        <v>0</v>
      </c>
      <c r="K243" s="144"/>
      <c r="L243" s="32"/>
      <c r="M243" s="145" t="s">
        <v>1</v>
      </c>
      <c r="N243" s="146" t="s">
        <v>42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149</v>
      </c>
      <c r="AT243" s="149" t="s">
        <v>193</v>
      </c>
      <c r="AU243" s="149" t="s">
        <v>86</v>
      </c>
      <c r="AY243" s="17" t="s">
        <v>190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84</v>
      </c>
      <c r="BK243" s="150">
        <f>ROUND(I243*H243,2)</f>
        <v>0</v>
      </c>
      <c r="BL243" s="17" t="s">
        <v>149</v>
      </c>
      <c r="BM243" s="149" t="s">
        <v>799</v>
      </c>
    </row>
    <row r="244" spans="2:65" s="1" customFormat="1" ht="33" customHeight="1">
      <c r="B244" s="32"/>
      <c r="C244" s="137" t="s">
        <v>393</v>
      </c>
      <c r="D244" s="137" t="s">
        <v>193</v>
      </c>
      <c r="E244" s="138" t="s">
        <v>800</v>
      </c>
      <c r="F244" s="139" t="s">
        <v>801</v>
      </c>
      <c r="G244" s="140" t="s">
        <v>252</v>
      </c>
      <c r="H244" s="141">
        <v>221.23699999999999</v>
      </c>
      <c r="I244" s="142"/>
      <c r="J244" s="143">
        <f>ROUND(I244*H244,2)</f>
        <v>0</v>
      </c>
      <c r="K244" s="144"/>
      <c r="L244" s="32"/>
      <c r="M244" s="145" t="s">
        <v>1</v>
      </c>
      <c r="N244" s="146" t="s">
        <v>42</v>
      </c>
      <c r="P244" s="147">
        <f>O244*H244</f>
        <v>0</v>
      </c>
      <c r="Q244" s="147">
        <v>1.2999999999999999E-4</v>
      </c>
      <c r="R244" s="147">
        <f>Q244*H244</f>
        <v>2.8760809999999998E-2</v>
      </c>
      <c r="S244" s="147">
        <v>0</v>
      </c>
      <c r="T244" s="148">
        <f>S244*H244</f>
        <v>0</v>
      </c>
      <c r="AR244" s="149" t="s">
        <v>149</v>
      </c>
      <c r="AT244" s="149" t="s">
        <v>193</v>
      </c>
      <c r="AU244" s="149" t="s">
        <v>86</v>
      </c>
      <c r="AY244" s="17" t="s">
        <v>190</v>
      </c>
      <c r="BE244" s="150">
        <f>IF(N244="základní",J244,0)</f>
        <v>0</v>
      </c>
      <c r="BF244" s="150">
        <f>IF(N244="snížená",J244,0)</f>
        <v>0</v>
      </c>
      <c r="BG244" s="150">
        <f>IF(N244="zákl. přenesená",J244,0)</f>
        <v>0</v>
      </c>
      <c r="BH244" s="150">
        <f>IF(N244="sníž. přenesená",J244,0)</f>
        <v>0</v>
      </c>
      <c r="BI244" s="150">
        <f>IF(N244="nulová",J244,0)</f>
        <v>0</v>
      </c>
      <c r="BJ244" s="17" t="s">
        <v>84</v>
      </c>
      <c r="BK244" s="150">
        <f>ROUND(I244*H244,2)</f>
        <v>0</v>
      </c>
      <c r="BL244" s="17" t="s">
        <v>149</v>
      </c>
      <c r="BM244" s="149" t="s">
        <v>802</v>
      </c>
    </row>
    <row r="245" spans="2:65" s="12" customFormat="1">
      <c r="B245" s="156"/>
      <c r="D245" s="157" t="s">
        <v>254</v>
      </c>
      <c r="E245" s="158" t="s">
        <v>1</v>
      </c>
      <c r="F245" s="159" t="s">
        <v>803</v>
      </c>
      <c r="H245" s="160">
        <v>221.23699999999999</v>
      </c>
      <c r="I245" s="161"/>
      <c r="L245" s="156"/>
      <c r="M245" s="162"/>
      <c r="T245" s="163"/>
      <c r="AT245" s="158" t="s">
        <v>254</v>
      </c>
      <c r="AU245" s="158" t="s">
        <v>86</v>
      </c>
      <c r="AV245" s="12" t="s">
        <v>86</v>
      </c>
      <c r="AW245" s="12" t="s">
        <v>33</v>
      </c>
      <c r="AX245" s="12" t="s">
        <v>84</v>
      </c>
      <c r="AY245" s="158" t="s">
        <v>190</v>
      </c>
    </row>
    <row r="246" spans="2:65" s="1" customFormat="1" ht="24.15" customHeight="1">
      <c r="B246" s="32"/>
      <c r="C246" s="137" t="s">
        <v>399</v>
      </c>
      <c r="D246" s="137" t="s">
        <v>193</v>
      </c>
      <c r="E246" s="138" t="s">
        <v>804</v>
      </c>
      <c r="F246" s="139" t="s">
        <v>805</v>
      </c>
      <c r="G246" s="140" t="s">
        <v>252</v>
      </c>
      <c r="H246" s="141">
        <v>210.49</v>
      </c>
      <c r="I246" s="142"/>
      <c r="J246" s="143">
        <f>ROUND(I246*H246,2)</f>
        <v>0</v>
      </c>
      <c r="K246" s="144"/>
      <c r="L246" s="32"/>
      <c r="M246" s="145" t="s">
        <v>1</v>
      </c>
      <c r="N246" s="146" t="s">
        <v>42</v>
      </c>
      <c r="P246" s="147">
        <f>O246*H246</f>
        <v>0</v>
      </c>
      <c r="Q246" s="147">
        <v>4.0000000000000003E-5</v>
      </c>
      <c r="R246" s="147">
        <f>Q246*H246</f>
        <v>8.419600000000001E-3</v>
      </c>
      <c r="S246" s="147">
        <v>0</v>
      </c>
      <c r="T246" s="148">
        <f>S246*H246</f>
        <v>0</v>
      </c>
      <c r="AR246" s="149" t="s">
        <v>149</v>
      </c>
      <c r="AT246" s="149" t="s">
        <v>193</v>
      </c>
      <c r="AU246" s="149" t="s">
        <v>86</v>
      </c>
      <c r="AY246" s="17" t="s">
        <v>190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84</v>
      </c>
      <c r="BK246" s="150">
        <f>ROUND(I246*H246,2)</f>
        <v>0</v>
      </c>
      <c r="BL246" s="17" t="s">
        <v>149</v>
      </c>
      <c r="BM246" s="149" t="s">
        <v>806</v>
      </c>
    </row>
    <row r="247" spans="2:65" s="1" customFormat="1" ht="16.5" customHeight="1">
      <c r="B247" s="32"/>
      <c r="C247" s="137" t="s">
        <v>405</v>
      </c>
      <c r="D247" s="137" t="s">
        <v>193</v>
      </c>
      <c r="E247" s="138" t="s">
        <v>807</v>
      </c>
      <c r="F247" s="139" t="s">
        <v>808</v>
      </c>
      <c r="G247" s="140" t="s">
        <v>391</v>
      </c>
      <c r="H247" s="141">
        <v>6</v>
      </c>
      <c r="I247" s="142"/>
      <c r="J247" s="143">
        <f>ROUND(I247*H247,2)</f>
        <v>0</v>
      </c>
      <c r="K247" s="144"/>
      <c r="L247" s="32"/>
      <c r="M247" s="145" t="s">
        <v>1</v>
      </c>
      <c r="N247" s="146" t="s">
        <v>42</v>
      </c>
      <c r="P247" s="147">
        <f>O247*H247</f>
        <v>0</v>
      </c>
      <c r="Q247" s="147">
        <v>1.8000000000000001E-4</v>
      </c>
      <c r="R247" s="147">
        <f>Q247*H247</f>
        <v>1.08E-3</v>
      </c>
      <c r="S247" s="147">
        <v>0</v>
      </c>
      <c r="T247" s="148">
        <f>S247*H247</f>
        <v>0</v>
      </c>
      <c r="AR247" s="149" t="s">
        <v>149</v>
      </c>
      <c r="AT247" s="149" t="s">
        <v>193</v>
      </c>
      <c r="AU247" s="149" t="s">
        <v>86</v>
      </c>
      <c r="AY247" s="17" t="s">
        <v>190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84</v>
      </c>
      <c r="BK247" s="150">
        <f>ROUND(I247*H247,2)</f>
        <v>0</v>
      </c>
      <c r="BL247" s="17" t="s">
        <v>149</v>
      </c>
      <c r="BM247" s="149" t="s">
        <v>809</v>
      </c>
    </row>
    <row r="248" spans="2:65" s="1" customFormat="1" ht="16.5" customHeight="1">
      <c r="B248" s="32"/>
      <c r="C248" s="184" t="s">
        <v>412</v>
      </c>
      <c r="D248" s="184" t="s">
        <v>299</v>
      </c>
      <c r="E248" s="185" t="s">
        <v>810</v>
      </c>
      <c r="F248" s="186" t="s">
        <v>811</v>
      </c>
      <c r="G248" s="187" t="s">
        <v>391</v>
      </c>
      <c r="H248" s="188">
        <v>6</v>
      </c>
      <c r="I248" s="189"/>
      <c r="J248" s="190">
        <f>ROUND(I248*H248,2)</f>
        <v>0</v>
      </c>
      <c r="K248" s="191"/>
      <c r="L248" s="192"/>
      <c r="M248" s="193" t="s">
        <v>1</v>
      </c>
      <c r="N248" s="194" t="s">
        <v>42</v>
      </c>
      <c r="P248" s="147">
        <f>O248*H248</f>
        <v>0</v>
      </c>
      <c r="Q248" s="147">
        <v>4.0000000000000001E-3</v>
      </c>
      <c r="R248" s="147">
        <f>Q248*H248</f>
        <v>2.4E-2</v>
      </c>
      <c r="S248" s="147">
        <v>0</v>
      </c>
      <c r="T248" s="148">
        <f>S248*H248</f>
        <v>0</v>
      </c>
      <c r="AR248" s="149" t="s">
        <v>211</v>
      </c>
      <c r="AT248" s="149" t="s">
        <v>299</v>
      </c>
      <c r="AU248" s="149" t="s">
        <v>86</v>
      </c>
      <c r="AY248" s="17" t="s">
        <v>190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84</v>
      </c>
      <c r="BK248" s="150">
        <f>ROUND(I248*H248,2)</f>
        <v>0</v>
      </c>
      <c r="BL248" s="17" t="s">
        <v>149</v>
      </c>
      <c r="BM248" s="149" t="s">
        <v>812</v>
      </c>
    </row>
    <row r="249" spans="2:65" s="11" customFormat="1" ht="25.95" customHeight="1">
      <c r="B249" s="125"/>
      <c r="D249" s="126" t="s">
        <v>76</v>
      </c>
      <c r="E249" s="127" t="s">
        <v>521</v>
      </c>
      <c r="F249" s="127" t="s">
        <v>522</v>
      </c>
      <c r="I249" s="128"/>
      <c r="J249" s="129">
        <f>BK249</f>
        <v>0</v>
      </c>
      <c r="L249" s="125"/>
      <c r="M249" s="130"/>
      <c r="P249" s="131">
        <f>P250+P272+P305+P322+P324+P337+P439+P476+P486+P569+P581+P623+P656+P672+P692+P771</f>
        <v>0</v>
      </c>
      <c r="R249" s="131">
        <f>R250+R272+R305+R322+R324+R337+R439+R476+R486+R569+R581+R623+R656+R672+R692+R771</f>
        <v>37.802305269999998</v>
      </c>
      <c r="T249" s="132">
        <f>T250+T272+T305+T322+T324+T337+T439+T476+T486+T569+T581+T623+T656+T672+T692+T771</f>
        <v>0</v>
      </c>
      <c r="AR249" s="126" t="s">
        <v>86</v>
      </c>
      <c r="AT249" s="133" t="s">
        <v>76</v>
      </c>
      <c r="AU249" s="133" t="s">
        <v>77</v>
      </c>
      <c r="AY249" s="126" t="s">
        <v>190</v>
      </c>
      <c r="BK249" s="134">
        <f>BK250+BK272+BK305+BK322+BK324+BK337+BK439+BK476+BK486+BK569+BK581+BK623+BK656+BK672+BK692+BK771</f>
        <v>0</v>
      </c>
    </row>
    <row r="250" spans="2:65" s="11" customFormat="1" ht="22.8" customHeight="1">
      <c r="B250" s="125"/>
      <c r="D250" s="126" t="s">
        <v>76</v>
      </c>
      <c r="E250" s="135" t="s">
        <v>523</v>
      </c>
      <c r="F250" s="135" t="s">
        <v>524</v>
      </c>
      <c r="I250" s="128"/>
      <c r="J250" s="136">
        <f>BK250</f>
        <v>0</v>
      </c>
      <c r="L250" s="125"/>
      <c r="M250" s="130"/>
      <c r="P250" s="131">
        <f>SUM(P251:P271)</f>
        <v>0</v>
      </c>
      <c r="R250" s="131">
        <f>SUM(R251:R271)</f>
        <v>0.15623100000000001</v>
      </c>
      <c r="T250" s="132">
        <f>SUM(T251:T271)</f>
        <v>0</v>
      </c>
      <c r="AR250" s="126" t="s">
        <v>86</v>
      </c>
      <c r="AT250" s="133" t="s">
        <v>76</v>
      </c>
      <c r="AU250" s="133" t="s">
        <v>84</v>
      </c>
      <c r="AY250" s="126" t="s">
        <v>190</v>
      </c>
      <c r="BK250" s="134">
        <f>SUM(BK251:BK271)</f>
        <v>0</v>
      </c>
    </row>
    <row r="251" spans="2:65" s="1" customFormat="1" ht="33" customHeight="1">
      <c r="B251" s="32"/>
      <c r="C251" s="137" t="s">
        <v>417</v>
      </c>
      <c r="D251" s="137" t="s">
        <v>193</v>
      </c>
      <c r="E251" s="138" t="s">
        <v>813</v>
      </c>
      <c r="F251" s="139" t="s">
        <v>814</v>
      </c>
      <c r="G251" s="140" t="s">
        <v>252</v>
      </c>
      <c r="H251" s="141">
        <v>45.82</v>
      </c>
      <c r="I251" s="142"/>
      <c r="J251" s="143">
        <f>ROUND(I251*H251,2)</f>
        <v>0</v>
      </c>
      <c r="K251" s="144"/>
      <c r="L251" s="32"/>
      <c r="M251" s="145" t="s">
        <v>1</v>
      </c>
      <c r="N251" s="146" t="s">
        <v>42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311</v>
      </c>
      <c r="AT251" s="149" t="s">
        <v>193</v>
      </c>
      <c r="AU251" s="149" t="s">
        <v>86</v>
      </c>
      <c r="AY251" s="17" t="s">
        <v>190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84</v>
      </c>
      <c r="BK251" s="150">
        <f>ROUND(I251*H251,2)</f>
        <v>0</v>
      </c>
      <c r="BL251" s="17" t="s">
        <v>311</v>
      </c>
      <c r="BM251" s="149" t="s">
        <v>815</v>
      </c>
    </row>
    <row r="252" spans="2:65" s="12" customFormat="1">
      <c r="B252" s="156"/>
      <c r="D252" s="157" t="s">
        <v>254</v>
      </c>
      <c r="E252" s="158" t="s">
        <v>1</v>
      </c>
      <c r="F252" s="159" t="s">
        <v>816</v>
      </c>
      <c r="H252" s="160">
        <v>13.13</v>
      </c>
      <c r="I252" s="161"/>
      <c r="L252" s="156"/>
      <c r="M252" s="162"/>
      <c r="T252" s="163"/>
      <c r="AT252" s="158" t="s">
        <v>254</v>
      </c>
      <c r="AU252" s="158" t="s">
        <v>86</v>
      </c>
      <c r="AV252" s="12" t="s">
        <v>86</v>
      </c>
      <c r="AW252" s="12" t="s">
        <v>33</v>
      </c>
      <c r="AX252" s="12" t="s">
        <v>77</v>
      </c>
      <c r="AY252" s="158" t="s">
        <v>190</v>
      </c>
    </row>
    <row r="253" spans="2:65" s="12" customFormat="1">
      <c r="B253" s="156"/>
      <c r="D253" s="157" t="s">
        <v>254</v>
      </c>
      <c r="E253" s="158" t="s">
        <v>1</v>
      </c>
      <c r="F253" s="159" t="s">
        <v>817</v>
      </c>
      <c r="H253" s="160">
        <v>1.61</v>
      </c>
      <c r="I253" s="161"/>
      <c r="L253" s="156"/>
      <c r="M253" s="162"/>
      <c r="T253" s="163"/>
      <c r="AT253" s="158" t="s">
        <v>254</v>
      </c>
      <c r="AU253" s="158" t="s">
        <v>86</v>
      </c>
      <c r="AV253" s="12" t="s">
        <v>86</v>
      </c>
      <c r="AW253" s="12" t="s">
        <v>33</v>
      </c>
      <c r="AX253" s="12" t="s">
        <v>77</v>
      </c>
      <c r="AY253" s="158" t="s">
        <v>190</v>
      </c>
    </row>
    <row r="254" spans="2:65" s="12" customFormat="1">
      <c r="B254" s="156"/>
      <c r="D254" s="157" t="s">
        <v>254</v>
      </c>
      <c r="E254" s="158" t="s">
        <v>1</v>
      </c>
      <c r="F254" s="159" t="s">
        <v>818</v>
      </c>
      <c r="H254" s="160">
        <v>1.61</v>
      </c>
      <c r="I254" s="161"/>
      <c r="L254" s="156"/>
      <c r="M254" s="162"/>
      <c r="T254" s="163"/>
      <c r="AT254" s="158" t="s">
        <v>254</v>
      </c>
      <c r="AU254" s="158" t="s">
        <v>86</v>
      </c>
      <c r="AV254" s="12" t="s">
        <v>86</v>
      </c>
      <c r="AW254" s="12" t="s">
        <v>33</v>
      </c>
      <c r="AX254" s="12" t="s">
        <v>77</v>
      </c>
      <c r="AY254" s="158" t="s">
        <v>190</v>
      </c>
    </row>
    <row r="255" spans="2:65" s="12" customFormat="1">
      <c r="B255" s="156"/>
      <c r="D255" s="157" t="s">
        <v>254</v>
      </c>
      <c r="E255" s="158" t="s">
        <v>1</v>
      </c>
      <c r="F255" s="159" t="s">
        <v>819</v>
      </c>
      <c r="H255" s="160">
        <v>2.85</v>
      </c>
      <c r="I255" s="161"/>
      <c r="L255" s="156"/>
      <c r="M255" s="162"/>
      <c r="T255" s="163"/>
      <c r="AT255" s="158" t="s">
        <v>254</v>
      </c>
      <c r="AU255" s="158" t="s">
        <v>86</v>
      </c>
      <c r="AV255" s="12" t="s">
        <v>86</v>
      </c>
      <c r="AW255" s="12" t="s">
        <v>33</v>
      </c>
      <c r="AX255" s="12" t="s">
        <v>77</v>
      </c>
      <c r="AY255" s="158" t="s">
        <v>190</v>
      </c>
    </row>
    <row r="256" spans="2:65" s="12" customFormat="1">
      <c r="B256" s="156"/>
      <c r="D256" s="157" t="s">
        <v>254</v>
      </c>
      <c r="E256" s="158" t="s">
        <v>1</v>
      </c>
      <c r="F256" s="159" t="s">
        <v>820</v>
      </c>
      <c r="H256" s="160">
        <v>5.13</v>
      </c>
      <c r="I256" s="161"/>
      <c r="L256" s="156"/>
      <c r="M256" s="162"/>
      <c r="T256" s="163"/>
      <c r="AT256" s="158" t="s">
        <v>254</v>
      </c>
      <c r="AU256" s="158" t="s">
        <v>86</v>
      </c>
      <c r="AV256" s="12" t="s">
        <v>86</v>
      </c>
      <c r="AW256" s="12" t="s">
        <v>33</v>
      </c>
      <c r="AX256" s="12" t="s">
        <v>77</v>
      </c>
      <c r="AY256" s="158" t="s">
        <v>190</v>
      </c>
    </row>
    <row r="257" spans="2:65" s="12" customFormat="1">
      <c r="B257" s="156"/>
      <c r="D257" s="157" t="s">
        <v>254</v>
      </c>
      <c r="E257" s="158" t="s">
        <v>1</v>
      </c>
      <c r="F257" s="159" t="s">
        <v>821</v>
      </c>
      <c r="H257" s="160">
        <v>4.03</v>
      </c>
      <c r="I257" s="161"/>
      <c r="L257" s="156"/>
      <c r="M257" s="162"/>
      <c r="T257" s="163"/>
      <c r="AT257" s="158" t="s">
        <v>254</v>
      </c>
      <c r="AU257" s="158" t="s">
        <v>86</v>
      </c>
      <c r="AV257" s="12" t="s">
        <v>86</v>
      </c>
      <c r="AW257" s="12" t="s">
        <v>33</v>
      </c>
      <c r="AX257" s="12" t="s">
        <v>77</v>
      </c>
      <c r="AY257" s="158" t="s">
        <v>190</v>
      </c>
    </row>
    <row r="258" spans="2:65" s="12" customFormat="1">
      <c r="B258" s="156"/>
      <c r="D258" s="157" t="s">
        <v>254</v>
      </c>
      <c r="E258" s="158" t="s">
        <v>1</v>
      </c>
      <c r="F258" s="159" t="s">
        <v>822</v>
      </c>
      <c r="H258" s="160">
        <v>17.46</v>
      </c>
      <c r="I258" s="161"/>
      <c r="L258" s="156"/>
      <c r="M258" s="162"/>
      <c r="T258" s="163"/>
      <c r="AT258" s="158" t="s">
        <v>254</v>
      </c>
      <c r="AU258" s="158" t="s">
        <v>86</v>
      </c>
      <c r="AV258" s="12" t="s">
        <v>86</v>
      </c>
      <c r="AW258" s="12" t="s">
        <v>33</v>
      </c>
      <c r="AX258" s="12" t="s">
        <v>77</v>
      </c>
      <c r="AY258" s="158" t="s">
        <v>190</v>
      </c>
    </row>
    <row r="259" spans="2:65" s="15" customFormat="1">
      <c r="B259" s="177"/>
      <c r="D259" s="157" t="s">
        <v>254</v>
      </c>
      <c r="E259" s="178" t="s">
        <v>1</v>
      </c>
      <c r="F259" s="179" t="s">
        <v>274</v>
      </c>
      <c r="H259" s="180">
        <v>45.82</v>
      </c>
      <c r="I259" s="181"/>
      <c r="L259" s="177"/>
      <c r="M259" s="182"/>
      <c r="T259" s="183"/>
      <c r="AT259" s="178" t="s">
        <v>254</v>
      </c>
      <c r="AU259" s="178" t="s">
        <v>86</v>
      </c>
      <c r="AV259" s="15" t="s">
        <v>149</v>
      </c>
      <c r="AW259" s="15" t="s">
        <v>33</v>
      </c>
      <c r="AX259" s="15" t="s">
        <v>84</v>
      </c>
      <c r="AY259" s="178" t="s">
        <v>190</v>
      </c>
    </row>
    <row r="260" spans="2:65" s="1" customFormat="1" ht="24.15" customHeight="1">
      <c r="B260" s="32"/>
      <c r="C260" s="184" t="s">
        <v>422</v>
      </c>
      <c r="D260" s="184" t="s">
        <v>299</v>
      </c>
      <c r="E260" s="185" t="s">
        <v>823</v>
      </c>
      <c r="F260" s="186" t="s">
        <v>824</v>
      </c>
      <c r="G260" s="187" t="s">
        <v>434</v>
      </c>
      <c r="H260" s="188">
        <v>68.73</v>
      </c>
      <c r="I260" s="189"/>
      <c r="J260" s="190">
        <f>ROUND(I260*H260,2)</f>
        <v>0</v>
      </c>
      <c r="K260" s="191"/>
      <c r="L260" s="192"/>
      <c r="M260" s="193" t="s">
        <v>1</v>
      </c>
      <c r="N260" s="194" t="s">
        <v>42</v>
      </c>
      <c r="P260" s="147">
        <f>O260*H260</f>
        <v>0</v>
      </c>
      <c r="Q260" s="147">
        <v>1E-3</v>
      </c>
      <c r="R260" s="147">
        <f>Q260*H260</f>
        <v>6.8729999999999999E-2</v>
      </c>
      <c r="S260" s="147">
        <v>0</v>
      </c>
      <c r="T260" s="148">
        <f>S260*H260</f>
        <v>0</v>
      </c>
      <c r="AR260" s="149" t="s">
        <v>426</v>
      </c>
      <c r="AT260" s="149" t="s">
        <v>299</v>
      </c>
      <c r="AU260" s="149" t="s">
        <v>86</v>
      </c>
      <c r="AY260" s="17" t="s">
        <v>190</v>
      </c>
      <c r="BE260" s="150">
        <f>IF(N260="základní",J260,0)</f>
        <v>0</v>
      </c>
      <c r="BF260" s="150">
        <f>IF(N260="snížená",J260,0)</f>
        <v>0</v>
      </c>
      <c r="BG260" s="150">
        <f>IF(N260="zákl. přenesená",J260,0)</f>
        <v>0</v>
      </c>
      <c r="BH260" s="150">
        <f>IF(N260="sníž. přenesená",J260,0)</f>
        <v>0</v>
      </c>
      <c r="BI260" s="150">
        <f>IF(N260="nulová",J260,0)</f>
        <v>0</v>
      </c>
      <c r="BJ260" s="17" t="s">
        <v>84</v>
      </c>
      <c r="BK260" s="150">
        <f>ROUND(I260*H260,2)</f>
        <v>0</v>
      </c>
      <c r="BL260" s="17" t="s">
        <v>311</v>
      </c>
      <c r="BM260" s="149" t="s">
        <v>825</v>
      </c>
    </row>
    <row r="261" spans="2:65" s="12" customFormat="1">
      <c r="B261" s="156"/>
      <c r="D261" s="157" t="s">
        <v>254</v>
      </c>
      <c r="F261" s="159" t="s">
        <v>826</v>
      </c>
      <c r="H261" s="160">
        <v>68.73</v>
      </c>
      <c r="I261" s="161"/>
      <c r="L261" s="156"/>
      <c r="M261" s="162"/>
      <c r="T261" s="163"/>
      <c r="AT261" s="158" t="s">
        <v>254</v>
      </c>
      <c r="AU261" s="158" t="s">
        <v>86</v>
      </c>
      <c r="AV261" s="12" t="s">
        <v>86</v>
      </c>
      <c r="AW261" s="12" t="s">
        <v>4</v>
      </c>
      <c r="AX261" s="12" t="s">
        <v>84</v>
      </c>
      <c r="AY261" s="158" t="s">
        <v>190</v>
      </c>
    </row>
    <row r="262" spans="2:65" s="1" customFormat="1" ht="24.15" customHeight="1">
      <c r="B262" s="32"/>
      <c r="C262" s="137" t="s">
        <v>426</v>
      </c>
      <c r="D262" s="137" t="s">
        <v>193</v>
      </c>
      <c r="E262" s="138" t="s">
        <v>827</v>
      </c>
      <c r="F262" s="139" t="s">
        <v>828</v>
      </c>
      <c r="G262" s="140" t="s">
        <v>252</v>
      </c>
      <c r="H262" s="141">
        <v>87.501000000000005</v>
      </c>
      <c r="I262" s="142"/>
      <c r="J262" s="143">
        <f>ROUND(I262*H262,2)</f>
        <v>0</v>
      </c>
      <c r="K262" s="144"/>
      <c r="L262" s="32"/>
      <c r="M262" s="145" t="s">
        <v>1</v>
      </c>
      <c r="N262" s="146" t="s">
        <v>42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311</v>
      </c>
      <c r="AT262" s="149" t="s">
        <v>193</v>
      </c>
      <c r="AU262" s="149" t="s">
        <v>86</v>
      </c>
      <c r="AY262" s="17" t="s">
        <v>190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84</v>
      </c>
      <c r="BK262" s="150">
        <f>ROUND(I262*H262,2)</f>
        <v>0</v>
      </c>
      <c r="BL262" s="17" t="s">
        <v>311</v>
      </c>
      <c r="BM262" s="149" t="s">
        <v>829</v>
      </c>
    </row>
    <row r="263" spans="2:65" s="12" customFormat="1">
      <c r="B263" s="156"/>
      <c r="D263" s="157" t="s">
        <v>254</v>
      </c>
      <c r="E263" s="158" t="s">
        <v>1</v>
      </c>
      <c r="F263" s="159" t="s">
        <v>830</v>
      </c>
      <c r="H263" s="160">
        <v>21.29</v>
      </c>
      <c r="I263" s="161"/>
      <c r="L263" s="156"/>
      <c r="M263" s="162"/>
      <c r="T263" s="163"/>
      <c r="AT263" s="158" t="s">
        <v>254</v>
      </c>
      <c r="AU263" s="158" t="s">
        <v>86</v>
      </c>
      <c r="AV263" s="12" t="s">
        <v>86</v>
      </c>
      <c r="AW263" s="12" t="s">
        <v>33</v>
      </c>
      <c r="AX263" s="12" t="s">
        <v>77</v>
      </c>
      <c r="AY263" s="158" t="s">
        <v>190</v>
      </c>
    </row>
    <row r="264" spans="2:65" s="12" customFormat="1">
      <c r="B264" s="156"/>
      <c r="D264" s="157" t="s">
        <v>254</v>
      </c>
      <c r="E264" s="158" t="s">
        <v>1</v>
      </c>
      <c r="F264" s="159" t="s">
        <v>831</v>
      </c>
      <c r="H264" s="160">
        <v>14.253</v>
      </c>
      <c r="I264" s="161"/>
      <c r="L264" s="156"/>
      <c r="M264" s="162"/>
      <c r="T264" s="163"/>
      <c r="AT264" s="158" t="s">
        <v>254</v>
      </c>
      <c r="AU264" s="158" t="s">
        <v>86</v>
      </c>
      <c r="AV264" s="12" t="s">
        <v>86</v>
      </c>
      <c r="AW264" s="12" t="s">
        <v>33</v>
      </c>
      <c r="AX264" s="12" t="s">
        <v>77</v>
      </c>
      <c r="AY264" s="158" t="s">
        <v>190</v>
      </c>
    </row>
    <row r="265" spans="2:65" s="12" customFormat="1">
      <c r="B265" s="156"/>
      <c r="D265" s="157" t="s">
        <v>254</v>
      </c>
      <c r="E265" s="158" t="s">
        <v>1</v>
      </c>
      <c r="F265" s="159" t="s">
        <v>832</v>
      </c>
      <c r="H265" s="160">
        <v>7.2380000000000004</v>
      </c>
      <c r="I265" s="161"/>
      <c r="L265" s="156"/>
      <c r="M265" s="162"/>
      <c r="T265" s="163"/>
      <c r="AT265" s="158" t="s">
        <v>254</v>
      </c>
      <c r="AU265" s="158" t="s">
        <v>86</v>
      </c>
      <c r="AV265" s="12" t="s">
        <v>86</v>
      </c>
      <c r="AW265" s="12" t="s">
        <v>33</v>
      </c>
      <c r="AX265" s="12" t="s">
        <v>77</v>
      </c>
      <c r="AY265" s="158" t="s">
        <v>190</v>
      </c>
    </row>
    <row r="266" spans="2:65" s="12" customFormat="1">
      <c r="B266" s="156"/>
      <c r="D266" s="157" t="s">
        <v>254</v>
      </c>
      <c r="E266" s="158" t="s">
        <v>1</v>
      </c>
      <c r="F266" s="159" t="s">
        <v>833</v>
      </c>
      <c r="H266" s="160">
        <v>6.718</v>
      </c>
      <c r="I266" s="161"/>
      <c r="L266" s="156"/>
      <c r="M266" s="162"/>
      <c r="T266" s="163"/>
      <c r="AT266" s="158" t="s">
        <v>254</v>
      </c>
      <c r="AU266" s="158" t="s">
        <v>86</v>
      </c>
      <c r="AV266" s="12" t="s">
        <v>86</v>
      </c>
      <c r="AW266" s="12" t="s">
        <v>33</v>
      </c>
      <c r="AX266" s="12" t="s">
        <v>77</v>
      </c>
      <c r="AY266" s="158" t="s">
        <v>190</v>
      </c>
    </row>
    <row r="267" spans="2:65" s="12" customFormat="1">
      <c r="B267" s="156"/>
      <c r="D267" s="157" t="s">
        <v>254</v>
      </c>
      <c r="E267" s="158" t="s">
        <v>1</v>
      </c>
      <c r="F267" s="159" t="s">
        <v>834</v>
      </c>
      <c r="H267" s="160">
        <v>24.844000000000001</v>
      </c>
      <c r="I267" s="161"/>
      <c r="L267" s="156"/>
      <c r="M267" s="162"/>
      <c r="T267" s="163"/>
      <c r="AT267" s="158" t="s">
        <v>254</v>
      </c>
      <c r="AU267" s="158" t="s">
        <v>86</v>
      </c>
      <c r="AV267" s="12" t="s">
        <v>86</v>
      </c>
      <c r="AW267" s="12" t="s">
        <v>33</v>
      </c>
      <c r="AX267" s="12" t="s">
        <v>77</v>
      </c>
      <c r="AY267" s="158" t="s">
        <v>190</v>
      </c>
    </row>
    <row r="268" spans="2:65" s="12" customFormat="1">
      <c r="B268" s="156"/>
      <c r="D268" s="157" t="s">
        <v>254</v>
      </c>
      <c r="E268" s="158" t="s">
        <v>1</v>
      </c>
      <c r="F268" s="159" t="s">
        <v>835</v>
      </c>
      <c r="H268" s="160">
        <v>13.157999999999999</v>
      </c>
      <c r="I268" s="161"/>
      <c r="L268" s="156"/>
      <c r="M268" s="162"/>
      <c r="T268" s="163"/>
      <c r="AT268" s="158" t="s">
        <v>254</v>
      </c>
      <c r="AU268" s="158" t="s">
        <v>86</v>
      </c>
      <c r="AV268" s="12" t="s">
        <v>86</v>
      </c>
      <c r="AW268" s="12" t="s">
        <v>33</v>
      </c>
      <c r="AX268" s="12" t="s">
        <v>77</v>
      </c>
      <c r="AY268" s="158" t="s">
        <v>190</v>
      </c>
    </row>
    <row r="269" spans="2:65" s="15" customFormat="1">
      <c r="B269" s="177"/>
      <c r="D269" s="157" t="s">
        <v>254</v>
      </c>
      <c r="E269" s="178" t="s">
        <v>1</v>
      </c>
      <c r="F269" s="179" t="s">
        <v>274</v>
      </c>
      <c r="H269" s="180">
        <v>87.501000000000005</v>
      </c>
      <c r="I269" s="181"/>
      <c r="L269" s="177"/>
      <c r="M269" s="182"/>
      <c r="T269" s="183"/>
      <c r="AT269" s="178" t="s">
        <v>254</v>
      </c>
      <c r="AU269" s="178" t="s">
        <v>86</v>
      </c>
      <c r="AV269" s="15" t="s">
        <v>149</v>
      </c>
      <c r="AW269" s="15" t="s">
        <v>33</v>
      </c>
      <c r="AX269" s="15" t="s">
        <v>84</v>
      </c>
      <c r="AY269" s="178" t="s">
        <v>190</v>
      </c>
    </row>
    <row r="270" spans="2:65" s="1" customFormat="1" ht="24.15" customHeight="1">
      <c r="B270" s="32"/>
      <c r="C270" s="184" t="s">
        <v>431</v>
      </c>
      <c r="D270" s="184" t="s">
        <v>299</v>
      </c>
      <c r="E270" s="185" t="s">
        <v>823</v>
      </c>
      <c r="F270" s="186" t="s">
        <v>824</v>
      </c>
      <c r="G270" s="187" t="s">
        <v>434</v>
      </c>
      <c r="H270" s="188">
        <v>87.501000000000005</v>
      </c>
      <c r="I270" s="189"/>
      <c r="J270" s="190">
        <f>ROUND(I270*H270,2)</f>
        <v>0</v>
      </c>
      <c r="K270" s="191"/>
      <c r="L270" s="192"/>
      <c r="M270" s="193" t="s">
        <v>1</v>
      </c>
      <c r="N270" s="194" t="s">
        <v>42</v>
      </c>
      <c r="P270" s="147">
        <f>O270*H270</f>
        <v>0</v>
      </c>
      <c r="Q270" s="147">
        <v>1E-3</v>
      </c>
      <c r="R270" s="147">
        <f>Q270*H270</f>
        <v>8.7501000000000009E-2</v>
      </c>
      <c r="S270" s="147">
        <v>0</v>
      </c>
      <c r="T270" s="148">
        <f>S270*H270</f>
        <v>0</v>
      </c>
      <c r="AR270" s="149" t="s">
        <v>426</v>
      </c>
      <c r="AT270" s="149" t="s">
        <v>299</v>
      </c>
      <c r="AU270" s="149" t="s">
        <v>86</v>
      </c>
      <c r="AY270" s="17" t="s">
        <v>190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84</v>
      </c>
      <c r="BK270" s="150">
        <f>ROUND(I270*H270,2)</f>
        <v>0</v>
      </c>
      <c r="BL270" s="17" t="s">
        <v>311</v>
      </c>
      <c r="BM270" s="149" t="s">
        <v>836</v>
      </c>
    </row>
    <row r="271" spans="2:65" s="1" customFormat="1" ht="24.15" customHeight="1">
      <c r="B271" s="32"/>
      <c r="C271" s="137" t="s">
        <v>437</v>
      </c>
      <c r="D271" s="137" t="s">
        <v>193</v>
      </c>
      <c r="E271" s="138" t="s">
        <v>577</v>
      </c>
      <c r="F271" s="139" t="s">
        <v>578</v>
      </c>
      <c r="G271" s="140" t="s">
        <v>296</v>
      </c>
      <c r="H271" s="141">
        <v>0.156</v>
      </c>
      <c r="I271" s="142"/>
      <c r="J271" s="143">
        <f>ROUND(I271*H271,2)</f>
        <v>0</v>
      </c>
      <c r="K271" s="144"/>
      <c r="L271" s="32"/>
      <c r="M271" s="145" t="s">
        <v>1</v>
      </c>
      <c r="N271" s="146" t="s">
        <v>42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311</v>
      </c>
      <c r="AT271" s="149" t="s">
        <v>193</v>
      </c>
      <c r="AU271" s="149" t="s">
        <v>86</v>
      </c>
      <c r="AY271" s="17" t="s">
        <v>190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84</v>
      </c>
      <c r="BK271" s="150">
        <f>ROUND(I271*H271,2)</f>
        <v>0</v>
      </c>
      <c r="BL271" s="17" t="s">
        <v>311</v>
      </c>
      <c r="BM271" s="149" t="s">
        <v>837</v>
      </c>
    </row>
    <row r="272" spans="2:65" s="11" customFormat="1" ht="22.8" customHeight="1">
      <c r="B272" s="125"/>
      <c r="D272" s="126" t="s">
        <v>76</v>
      </c>
      <c r="E272" s="135" t="s">
        <v>580</v>
      </c>
      <c r="F272" s="135" t="s">
        <v>581</v>
      </c>
      <c r="I272" s="128"/>
      <c r="J272" s="136">
        <f>BK272</f>
        <v>0</v>
      </c>
      <c r="L272" s="125"/>
      <c r="M272" s="130"/>
      <c r="P272" s="131">
        <f>SUM(P273:P304)</f>
        <v>0</v>
      </c>
      <c r="R272" s="131">
        <f>SUM(R273:R304)</f>
        <v>3.3258941900000001</v>
      </c>
      <c r="T272" s="132">
        <f>SUM(T273:T304)</f>
        <v>0</v>
      </c>
      <c r="AR272" s="126" t="s">
        <v>86</v>
      </c>
      <c r="AT272" s="133" t="s">
        <v>76</v>
      </c>
      <c r="AU272" s="133" t="s">
        <v>84</v>
      </c>
      <c r="AY272" s="126" t="s">
        <v>190</v>
      </c>
      <c r="BK272" s="134">
        <f>SUM(BK273:BK304)</f>
        <v>0</v>
      </c>
    </row>
    <row r="273" spans="2:65" s="1" customFormat="1" ht="24.15" customHeight="1">
      <c r="B273" s="32"/>
      <c r="C273" s="137" t="s">
        <v>442</v>
      </c>
      <c r="D273" s="137" t="s">
        <v>193</v>
      </c>
      <c r="E273" s="138" t="s">
        <v>838</v>
      </c>
      <c r="F273" s="139" t="s">
        <v>839</v>
      </c>
      <c r="G273" s="140" t="s">
        <v>252</v>
      </c>
      <c r="H273" s="141">
        <v>504</v>
      </c>
      <c r="I273" s="142"/>
      <c r="J273" s="143">
        <f>ROUND(I273*H273,2)</f>
        <v>0</v>
      </c>
      <c r="K273" s="144"/>
      <c r="L273" s="32"/>
      <c r="M273" s="145" t="s">
        <v>1</v>
      </c>
      <c r="N273" s="146" t="s">
        <v>42</v>
      </c>
      <c r="P273" s="147">
        <f>O273*H273</f>
        <v>0</v>
      </c>
      <c r="Q273" s="147">
        <v>0</v>
      </c>
      <c r="R273" s="147">
        <f>Q273*H273</f>
        <v>0</v>
      </c>
      <c r="S273" s="147">
        <v>0</v>
      </c>
      <c r="T273" s="148">
        <f>S273*H273</f>
        <v>0</v>
      </c>
      <c r="AR273" s="149" t="s">
        <v>311</v>
      </c>
      <c r="AT273" s="149" t="s">
        <v>193</v>
      </c>
      <c r="AU273" s="149" t="s">
        <v>86</v>
      </c>
      <c r="AY273" s="17" t="s">
        <v>190</v>
      </c>
      <c r="BE273" s="150">
        <f>IF(N273="základní",J273,0)</f>
        <v>0</v>
      </c>
      <c r="BF273" s="150">
        <f>IF(N273="snížená",J273,0)</f>
        <v>0</v>
      </c>
      <c r="BG273" s="150">
        <f>IF(N273="zákl. přenesená",J273,0)</f>
        <v>0</v>
      </c>
      <c r="BH273" s="150">
        <f>IF(N273="sníž. přenesená",J273,0)</f>
        <v>0</v>
      </c>
      <c r="BI273" s="150">
        <f>IF(N273="nulová",J273,0)</f>
        <v>0</v>
      </c>
      <c r="BJ273" s="17" t="s">
        <v>84</v>
      </c>
      <c r="BK273" s="150">
        <f>ROUND(I273*H273,2)</f>
        <v>0</v>
      </c>
      <c r="BL273" s="17" t="s">
        <v>311</v>
      </c>
      <c r="BM273" s="149" t="s">
        <v>840</v>
      </c>
    </row>
    <row r="274" spans="2:65" s="12" customFormat="1">
      <c r="B274" s="156"/>
      <c r="D274" s="157" t="s">
        <v>254</v>
      </c>
      <c r="E274" s="158" t="s">
        <v>1</v>
      </c>
      <c r="F274" s="159" t="s">
        <v>841</v>
      </c>
      <c r="H274" s="160">
        <v>504</v>
      </c>
      <c r="I274" s="161"/>
      <c r="L274" s="156"/>
      <c r="M274" s="162"/>
      <c r="T274" s="163"/>
      <c r="AT274" s="158" t="s">
        <v>254</v>
      </c>
      <c r="AU274" s="158" t="s">
        <v>86</v>
      </c>
      <c r="AV274" s="12" t="s">
        <v>86</v>
      </c>
      <c r="AW274" s="12" t="s">
        <v>33</v>
      </c>
      <c r="AX274" s="12" t="s">
        <v>84</v>
      </c>
      <c r="AY274" s="158" t="s">
        <v>190</v>
      </c>
    </row>
    <row r="275" spans="2:65" s="1" customFormat="1" ht="24.15" customHeight="1">
      <c r="B275" s="32"/>
      <c r="C275" s="184" t="s">
        <v>448</v>
      </c>
      <c r="D275" s="184" t="s">
        <v>299</v>
      </c>
      <c r="E275" s="185" t="s">
        <v>842</v>
      </c>
      <c r="F275" s="186" t="s">
        <v>843</v>
      </c>
      <c r="G275" s="187" t="s">
        <v>252</v>
      </c>
      <c r="H275" s="188">
        <v>514.08000000000004</v>
      </c>
      <c r="I275" s="189"/>
      <c r="J275" s="190">
        <f>ROUND(I275*H275,2)</f>
        <v>0</v>
      </c>
      <c r="K275" s="191"/>
      <c r="L275" s="192"/>
      <c r="M275" s="193" t="s">
        <v>1</v>
      </c>
      <c r="N275" s="194" t="s">
        <v>42</v>
      </c>
      <c r="P275" s="147">
        <f>O275*H275</f>
        <v>0</v>
      </c>
      <c r="Q275" s="147">
        <v>5.5999999999999999E-3</v>
      </c>
      <c r="R275" s="147">
        <f>Q275*H275</f>
        <v>2.8788480000000001</v>
      </c>
      <c r="S275" s="147">
        <v>0</v>
      </c>
      <c r="T275" s="148">
        <f>S275*H275</f>
        <v>0</v>
      </c>
      <c r="AR275" s="149" t="s">
        <v>426</v>
      </c>
      <c r="AT275" s="149" t="s">
        <v>299</v>
      </c>
      <c r="AU275" s="149" t="s">
        <v>86</v>
      </c>
      <c r="AY275" s="17" t="s">
        <v>190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84</v>
      </c>
      <c r="BK275" s="150">
        <f>ROUND(I275*H275,2)</f>
        <v>0</v>
      </c>
      <c r="BL275" s="17" t="s">
        <v>311</v>
      </c>
      <c r="BM275" s="149" t="s">
        <v>844</v>
      </c>
    </row>
    <row r="276" spans="2:65" s="12" customFormat="1">
      <c r="B276" s="156"/>
      <c r="D276" s="157" t="s">
        <v>254</v>
      </c>
      <c r="F276" s="159" t="s">
        <v>845</v>
      </c>
      <c r="H276" s="160">
        <v>514.08000000000004</v>
      </c>
      <c r="I276" s="161"/>
      <c r="L276" s="156"/>
      <c r="M276" s="162"/>
      <c r="T276" s="163"/>
      <c r="AT276" s="158" t="s">
        <v>254</v>
      </c>
      <c r="AU276" s="158" t="s">
        <v>86</v>
      </c>
      <c r="AV276" s="12" t="s">
        <v>86</v>
      </c>
      <c r="AW276" s="12" t="s">
        <v>4</v>
      </c>
      <c r="AX276" s="12" t="s">
        <v>84</v>
      </c>
      <c r="AY276" s="158" t="s">
        <v>190</v>
      </c>
    </row>
    <row r="277" spans="2:65" s="1" customFormat="1" ht="24.15" customHeight="1">
      <c r="B277" s="32"/>
      <c r="C277" s="137" t="s">
        <v>454</v>
      </c>
      <c r="D277" s="137" t="s">
        <v>193</v>
      </c>
      <c r="E277" s="138" t="s">
        <v>846</v>
      </c>
      <c r="F277" s="139" t="s">
        <v>847</v>
      </c>
      <c r="G277" s="140" t="s">
        <v>252</v>
      </c>
      <c r="H277" s="141">
        <v>210.49</v>
      </c>
      <c r="I277" s="142"/>
      <c r="J277" s="143">
        <f>ROUND(I277*H277,2)</f>
        <v>0</v>
      </c>
      <c r="K277" s="144"/>
      <c r="L277" s="32"/>
      <c r="M277" s="145" t="s">
        <v>1</v>
      </c>
      <c r="N277" s="146" t="s">
        <v>42</v>
      </c>
      <c r="P277" s="147">
        <f>O277*H277</f>
        <v>0</v>
      </c>
      <c r="Q277" s="147">
        <v>0</v>
      </c>
      <c r="R277" s="147">
        <f>Q277*H277</f>
        <v>0</v>
      </c>
      <c r="S277" s="147">
        <v>0</v>
      </c>
      <c r="T277" s="148">
        <f>S277*H277</f>
        <v>0</v>
      </c>
      <c r="AR277" s="149" t="s">
        <v>311</v>
      </c>
      <c r="AT277" s="149" t="s">
        <v>193</v>
      </c>
      <c r="AU277" s="149" t="s">
        <v>86</v>
      </c>
      <c r="AY277" s="17" t="s">
        <v>190</v>
      </c>
      <c r="BE277" s="150">
        <f>IF(N277="základní",J277,0)</f>
        <v>0</v>
      </c>
      <c r="BF277" s="150">
        <f>IF(N277="snížená",J277,0)</f>
        <v>0</v>
      </c>
      <c r="BG277" s="150">
        <f>IF(N277="zákl. přenesená",J277,0)</f>
        <v>0</v>
      </c>
      <c r="BH277" s="150">
        <f>IF(N277="sníž. přenesená",J277,0)</f>
        <v>0</v>
      </c>
      <c r="BI277" s="150">
        <f>IF(N277="nulová",J277,0)</f>
        <v>0</v>
      </c>
      <c r="BJ277" s="17" t="s">
        <v>84</v>
      </c>
      <c r="BK277" s="150">
        <f>ROUND(I277*H277,2)</f>
        <v>0</v>
      </c>
      <c r="BL277" s="17" t="s">
        <v>311</v>
      </c>
      <c r="BM277" s="149" t="s">
        <v>848</v>
      </c>
    </row>
    <row r="278" spans="2:65" s="12" customFormat="1">
      <c r="B278" s="156"/>
      <c r="D278" s="157" t="s">
        <v>254</v>
      </c>
      <c r="E278" s="158" t="s">
        <v>1</v>
      </c>
      <c r="F278" s="159" t="s">
        <v>849</v>
      </c>
      <c r="H278" s="160">
        <v>9.81</v>
      </c>
      <c r="I278" s="161"/>
      <c r="L278" s="156"/>
      <c r="M278" s="162"/>
      <c r="T278" s="163"/>
      <c r="AT278" s="158" t="s">
        <v>254</v>
      </c>
      <c r="AU278" s="158" t="s">
        <v>86</v>
      </c>
      <c r="AV278" s="12" t="s">
        <v>86</v>
      </c>
      <c r="AW278" s="12" t="s">
        <v>33</v>
      </c>
      <c r="AX278" s="12" t="s">
        <v>77</v>
      </c>
      <c r="AY278" s="158" t="s">
        <v>190</v>
      </c>
    </row>
    <row r="279" spans="2:65" s="12" customFormat="1">
      <c r="B279" s="156"/>
      <c r="D279" s="157" t="s">
        <v>254</v>
      </c>
      <c r="E279" s="158" t="s">
        <v>1</v>
      </c>
      <c r="F279" s="159" t="s">
        <v>850</v>
      </c>
      <c r="H279" s="160">
        <v>10.84</v>
      </c>
      <c r="I279" s="161"/>
      <c r="L279" s="156"/>
      <c r="M279" s="162"/>
      <c r="T279" s="163"/>
      <c r="AT279" s="158" t="s">
        <v>254</v>
      </c>
      <c r="AU279" s="158" t="s">
        <v>86</v>
      </c>
      <c r="AV279" s="12" t="s">
        <v>86</v>
      </c>
      <c r="AW279" s="12" t="s">
        <v>33</v>
      </c>
      <c r="AX279" s="12" t="s">
        <v>77</v>
      </c>
      <c r="AY279" s="158" t="s">
        <v>190</v>
      </c>
    </row>
    <row r="280" spans="2:65" s="12" customFormat="1">
      <c r="B280" s="156"/>
      <c r="D280" s="157" t="s">
        <v>254</v>
      </c>
      <c r="E280" s="158" t="s">
        <v>1</v>
      </c>
      <c r="F280" s="159" t="s">
        <v>851</v>
      </c>
      <c r="H280" s="160">
        <v>15.45</v>
      </c>
      <c r="I280" s="161"/>
      <c r="L280" s="156"/>
      <c r="M280" s="162"/>
      <c r="T280" s="163"/>
      <c r="AT280" s="158" t="s">
        <v>254</v>
      </c>
      <c r="AU280" s="158" t="s">
        <v>86</v>
      </c>
      <c r="AV280" s="12" t="s">
        <v>86</v>
      </c>
      <c r="AW280" s="12" t="s">
        <v>33</v>
      </c>
      <c r="AX280" s="12" t="s">
        <v>77</v>
      </c>
      <c r="AY280" s="158" t="s">
        <v>190</v>
      </c>
    </row>
    <row r="281" spans="2:65" s="12" customFormat="1">
      <c r="B281" s="156"/>
      <c r="D281" s="157" t="s">
        <v>254</v>
      </c>
      <c r="E281" s="158" t="s">
        <v>1</v>
      </c>
      <c r="F281" s="159" t="s">
        <v>852</v>
      </c>
      <c r="H281" s="160">
        <v>13.13</v>
      </c>
      <c r="I281" s="161"/>
      <c r="L281" s="156"/>
      <c r="M281" s="162"/>
      <c r="T281" s="163"/>
      <c r="AT281" s="158" t="s">
        <v>254</v>
      </c>
      <c r="AU281" s="158" t="s">
        <v>86</v>
      </c>
      <c r="AV281" s="12" t="s">
        <v>86</v>
      </c>
      <c r="AW281" s="12" t="s">
        <v>33</v>
      </c>
      <c r="AX281" s="12" t="s">
        <v>77</v>
      </c>
      <c r="AY281" s="158" t="s">
        <v>190</v>
      </c>
    </row>
    <row r="282" spans="2:65" s="12" customFormat="1">
      <c r="B282" s="156"/>
      <c r="D282" s="157" t="s">
        <v>254</v>
      </c>
      <c r="E282" s="158" t="s">
        <v>1</v>
      </c>
      <c r="F282" s="159" t="s">
        <v>853</v>
      </c>
      <c r="H282" s="160">
        <v>6.01</v>
      </c>
      <c r="I282" s="161"/>
      <c r="L282" s="156"/>
      <c r="M282" s="162"/>
      <c r="T282" s="163"/>
      <c r="AT282" s="158" t="s">
        <v>254</v>
      </c>
      <c r="AU282" s="158" t="s">
        <v>86</v>
      </c>
      <c r="AV282" s="12" t="s">
        <v>86</v>
      </c>
      <c r="AW282" s="12" t="s">
        <v>33</v>
      </c>
      <c r="AX282" s="12" t="s">
        <v>77</v>
      </c>
      <c r="AY282" s="158" t="s">
        <v>190</v>
      </c>
    </row>
    <row r="283" spans="2:65" s="12" customFormat="1">
      <c r="B283" s="156"/>
      <c r="D283" s="157" t="s">
        <v>254</v>
      </c>
      <c r="E283" s="158" t="s">
        <v>1</v>
      </c>
      <c r="F283" s="159" t="s">
        <v>854</v>
      </c>
      <c r="H283" s="160">
        <v>5.13</v>
      </c>
      <c r="I283" s="161"/>
      <c r="L283" s="156"/>
      <c r="M283" s="162"/>
      <c r="T283" s="163"/>
      <c r="AT283" s="158" t="s">
        <v>254</v>
      </c>
      <c r="AU283" s="158" t="s">
        <v>86</v>
      </c>
      <c r="AV283" s="12" t="s">
        <v>86</v>
      </c>
      <c r="AW283" s="12" t="s">
        <v>33</v>
      </c>
      <c r="AX283" s="12" t="s">
        <v>77</v>
      </c>
      <c r="AY283" s="158" t="s">
        <v>190</v>
      </c>
    </row>
    <row r="284" spans="2:65" s="12" customFormat="1">
      <c r="B284" s="156"/>
      <c r="D284" s="157" t="s">
        <v>254</v>
      </c>
      <c r="E284" s="158" t="s">
        <v>1</v>
      </c>
      <c r="F284" s="159" t="s">
        <v>855</v>
      </c>
      <c r="H284" s="160">
        <v>1.61</v>
      </c>
      <c r="I284" s="161"/>
      <c r="L284" s="156"/>
      <c r="M284" s="162"/>
      <c r="T284" s="163"/>
      <c r="AT284" s="158" t="s">
        <v>254</v>
      </c>
      <c r="AU284" s="158" t="s">
        <v>86</v>
      </c>
      <c r="AV284" s="12" t="s">
        <v>86</v>
      </c>
      <c r="AW284" s="12" t="s">
        <v>33</v>
      </c>
      <c r="AX284" s="12" t="s">
        <v>77</v>
      </c>
      <c r="AY284" s="158" t="s">
        <v>190</v>
      </c>
    </row>
    <row r="285" spans="2:65" s="12" customFormat="1">
      <c r="B285" s="156"/>
      <c r="D285" s="157" t="s">
        <v>254</v>
      </c>
      <c r="E285" s="158" t="s">
        <v>1</v>
      </c>
      <c r="F285" s="159" t="s">
        <v>856</v>
      </c>
      <c r="H285" s="160">
        <v>102.18</v>
      </c>
      <c r="I285" s="161"/>
      <c r="L285" s="156"/>
      <c r="M285" s="162"/>
      <c r="T285" s="163"/>
      <c r="AT285" s="158" t="s">
        <v>254</v>
      </c>
      <c r="AU285" s="158" t="s">
        <v>86</v>
      </c>
      <c r="AV285" s="12" t="s">
        <v>86</v>
      </c>
      <c r="AW285" s="12" t="s">
        <v>33</v>
      </c>
      <c r="AX285" s="12" t="s">
        <v>77</v>
      </c>
      <c r="AY285" s="158" t="s">
        <v>190</v>
      </c>
    </row>
    <row r="286" spans="2:65" s="12" customFormat="1">
      <c r="B286" s="156"/>
      <c r="D286" s="157" t="s">
        <v>254</v>
      </c>
      <c r="E286" s="158" t="s">
        <v>1</v>
      </c>
      <c r="F286" s="159" t="s">
        <v>857</v>
      </c>
      <c r="H286" s="160">
        <v>3.46</v>
      </c>
      <c r="I286" s="161"/>
      <c r="L286" s="156"/>
      <c r="M286" s="162"/>
      <c r="T286" s="163"/>
      <c r="AT286" s="158" t="s">
        <v>254</v>
      </c>
      <c r="AU286" s="158" t="s">
        <v>86</v>
      </c>
      <c r="AV286" s="12" t="s">
        <v>86</v>
      </c>
      <c r="AW286" s="12" t="s">
        <v>33</v>
      </c>
      <c r="AX286" s="12" t="s">
        <v>77</v>
      </c>
      <c r="AY286" s="158" t="s">
        <v>190</v>
      </c>
    </row>
    <row r="287" spans="2:65" s="12" customFormat="1">
      <c r="B287" s="156"/>
      <c r="D287" s="157" t="s">
        <v>254</v>
      </c>
      <c r="E287" s="158" t="s">
        <v>1</v>
      </c>
      <c r="F287" s="159" t="s">
        <v>858</v>
      </c>
      <c r="H287" s="160">
        <v>3.46</v>
      </c>
      <c r="I287" s="161"/>
      <c r="L287" s="156"/>
      <c r="M287" s="162"/>
      <c r="T287" s="163"/>
      <c r="AT287" s="158" t="s">
        <v>254</v>
      </c>
      <c r="AU287" s="158" t="s">
        <v>86</v>
      </c>
      <c r="AV287" s="12" t="s">
        <v>86</v>
      </c>
      <c r="AW287" s="12" t="s">
        <v>33</v>
      </c>
      <c r="AX287" s="12" t="s">
        <v>77</v>
      </c>
      <c r="AY287" s="158" t="s">
        <v>190</v>
      </c>
    </row>
    <row r="288" spans="2:65" s="12" customFormat="1">
      <c r="B288" s="156"/>
      <c r="D288" s="157" t="s">
        <v>254</v>
      </c>
      <c r="E288" s="158" t="s">
        <v>1</v>
      </c>
      <c r="F288" s="159" t="s">
        <v>859</v>
      </c>
      <c r="H288" s="160">
        <v>1.61</v>
      </c>
      <c r="I288" s="161"/>
      <c r="L288" s="156"/>
      <c r="M288" s="162"/>
      <c r="T288" s="163"/>
      <c r="AT288" s="158" t="s">
        <v>254</v>
      </c>
      <c r="AU288" s="158" t="s">
        <v>86</v>
      </c>
      <c r="AV288" s="12" t="s">
        <v>86</v>
      </c>
      <c r="AW288" s="12" t="s">
        <v>33</v>
      </c>
      <c r="AX288" s="12" t="s">
        <v>77</v>
      </c>
      <c r="AY288" s="158" t="s">
        <v>190</v>
      </c>
    </row>
    <row r="289" spans="2:65" s="12" customFormat="1">
      <c r="B289" s="156"/>
      <c r="D289" s="157" t="s">
        <v>254</v>
      </c>
      <c r="E289" s="158" t="s">
        <v>1</v>
      </c>
      <c r="F289" s="159" t="s">
        <v>860</v>
      </c>
      <c r="H289" s="160">
        <v>17.46</v>
      </c>
      <c r="I289" s="161"/>
      <c r="L289" s="156"/>
      <c r="M289" s="162"/>
      <c r="T289" s="163"/>
      <c r="AT289" s="158" t="s">
        <v>254</v>
      </c>
      <c r="AU289" s="158" t="s">
        <v>86</v>
      </c>
      <c r="AV289" s="12" t="s">
        <v>86</v>
      </c>
      <c r="AW289" s="12" t="s">
        <v>33</v>
      </c>
      <c r="AX289" s="12" t="s">
        <v>77</v>
      </c>
      <c r="AY289" s="158" t="s">
        <v>190</v>
      </c>
    </row>
    <row r="290" spans="2:65" s="12" customFormat="1">
      <c r="B290" s="156"/>
      <c r="D290" s="157" t="s">
        <v>254</v>
      </c>
      <c r="E290" s="158" t="s">
        <v>1</v>
      </c>
      <c r="F290" s="159" t="s">
        <v>861</v>
      </c>
      <c r="H290" s="160">
        <v>5.86</v>
      </c>
      <c r="I290" s="161"/>
      <c r="L290" s="156"/>
      <c r="M290" s="162"/>
      <c r="T290" s="163"/>
      <c r="AT290" s="158" t="s">
        <v>254</v>
      </c>
      <c r="AU290" s="158" t="s">
        <v>86</v>
      </c>
      <c r="AV290" s="12" t="s">
        <v>86</v>
      </c>
      <c r="AW290" s="12" t="s">
        <v>33</v>
      </c>
      <c r="AX290" s="12" t="s">
        <v>77</v>
      </c>
      <c r="AY290" s="158" t="s">
        <v>190</v>
      </c>
    </row>
    <row r="291" spans="2:65" s="12" customFormat="1">
      <c r="B291" s="156"/>
      <c r="D291" s="157" t="s">
        <v>254</v>
      </c>
      <c r="E291" s="158" t="s">
        <v>1</v>
      </c>
      <c r="F291" s="159" t="s">
        <v>862</v>
      </c>
      <c r="H291" s="160">
        <v>2.4700000000000002</v>
      </c>
      <c r="I291" s="161"/>
      <c r="L291" s="156"/>
      <c r="M291" s="162"/>
      <c r="T291" s="163"/>
      <c r="AT291" s="158" t="s">
        <v>254</v>
      </c>
      <c r="AU291" s="158" t="s">
        <v>86</v>
      </c>
      <c r="AV291" s="12" t="s">
        <v>86</v>
      </c>
      <c r="AW291" s="12" t="s">
        <v>33</v>
      </c>
      <c r="AX291" s="12" t="s">
        <v>77</v>
      </c>
      <c r="AY291" s="158" t="s">
        <v>190</v>
      </c>
    </row>
    <row r="292" spans="2:65" s="12" customFormat="1">
      <c r="B292" s="156"/>
      <c r="D292" s="157" t="s">
        <v>254</v>
      </c>
      <c r="E292" s="158" t="s">
        <v>1</v>
      </c>
      <c r="F292" s="159" t="s">
        <v>863</v>
      </c>
      <c r="H292" s="160">
        <v>2.85</v>
      </c>
      <c r="I292" s="161"/>
      <c r="L292" s="156"/>
      <c r="M292" s="162"/>
      <c r="T292" s="163"/>
      <c r="AT292" s="158" t="s">
        <v>254</v>
      </c>
      <c r="AU292" s="158" t="s">
        <v>86</v>
      </c>
      <c r="AV292" s="12" t="s">
        <v>86</v>
      </c>
      <c r="AW292" s="12" t="s">
        <v>33</v>
      </c>
      <c r="AX292" s="12" t="s">
        <v>77</v>
      </c>
      <c r="AY292" s="158" t="s">
        <v>190</v>
      </c>
    </row>
    <row r="293" spans="2:65" s="12" customFormat="1">
      <c r="B293" s="156"/>
      <c r="D293" s="157" t="s">
        <v>254</v>
      </c>
      <c r="E293" s="158" t="s">
        <v>1</v>
      </c>
      <c r="F293" s="159" t="s">
        <v>864</v>
      </c>
      <c r="H293" s="160">
        <v>4.03</v>
      </c>
      <c r="I293" s="161"/>
      <c r="L293" s="156"/>
      <c r="M293" s="162"/>
      <c r="T293" s="163"/>
      <c r="AT293" s="158" t="s">
        <v>254</v>
      </c>
      <c r="AU293" s="158" t="s">
        <v>86</v>
      </c>
      <c r="AV293" s="12" t="s">
        <v>86</v>
      </c>
      <c r="AW293" s="12" t="s">
        <v>33</v>
      </c>
      <c r="AX293" s="12" t="s">
        <v>77</v>
      </c>
      <c r="AY293" s="158" t="s">
        <v>190</v>
      </c>
    </row>
    <row r="294" spans="2:65" s="12" customFormat="1">
      <c r="B294" s="156"/>
      <c r="D294" s="157" t="s">
        <v>254</v>
      </c>
      <c r="E294" s="158" t="s">
        <v>1</v>
      </c>
      <c r="F294" s="159" t="s">
        <v>865</v>
      </c>
      <c r="H294" s="160">
        <v>5.13</v>
      </c>
      <c r="I294" s="161"/>
      <c r="L294" s="156"/>
      <c r="M294" s="162"/>
      <c r="T294" s="163"/>
      <c r="AT294" s="158" t="s">
        <v>254</v>
      </c>
      <c r="AU294" s="158" t="s">
        <v>86</v>
      </c>
      <c r="AV294" s="12" t="s">
        <v>86</v>
      </c>
      <c r="AW294" s="12" t="s">
        <v>33</v>
      </c>
      <c r="AX294" s="12" t="s">
        <v>77</v>
      </c>
      <c r="AY294" s="158" t="s">
        <v>190</v>
      </c>
    </row>
    <row r="295" spans="2:65" s="15" customFormat="1">
      <c r="B295" s="177"/>
      <c r="D295" s="157" t="s">
        <v>254</v>
      </c>
      <c r="E295" s="178" t="s">
        <v>1</v>
      </c>
      <c r="F295" s="179" t="s">
        <v>274</v>
      </c>
      <c r="H295" s="180">
        <v>210.49</v>
      </c>
      <c r="I295" s="181"/>
      <c r="L295" s="177"/>
      <c r="M295" s="182"/>
      <c r="T295" s="183"/>
      <c r="AT295" s="178" t="s">
        <v>254</v>
      </c>
      <c r="AU295" s="178" t="s">
        <v>86</v>
      </c>
      <c r="AV295" s="15" t="s">
        <v>149</v>
      </c>
      <c r="AW295" s="15" t="s">
        <v>33</v>
      </c>
      <c r="AX295" s="15" t="s">
        <v>84</v>
      </c>
      <c r="AY295" s="178" t="s">
        <v>190</v>
      </c>
    </row>
    <row r="296" spans="2:65" s="1" customFormat="1" ht="24.15" customHeight="1">
      <c r="B296" s="32"/>
      <c r="C296" s="184" t="s">
        <v>463</v>
      </c>
      <c r="D296" s="184" t="s">
        <v>299</v>
      </c>
      <c r="E296" s="185" t="s">
        <v>866</v>
      </c>
      <c r="F296" s="186" t="s">
        <v>867</v>
      </c>
      <c r="G296" s="187" t="s">
        <v>252</v>
      </c>
      <c r="H296" s="188">
        <v>214.7</v>
      </c>
      <c r="I296" s="189"/>
      <c r="J296" s="190">
        <f>ROUND(I296*H296,2)</f>
        <v>0</v>
      </c>
      <c r="K296" s="191"/>
      <c r="L296" s="192"/>
      <c r="M296" s="193" t="s">
        <v>1</v>
      </c>
      <c r="N296" s="194" t="s">
        <v>42</v>
      </c>
      <c r="P296" s="147">
        <f>O296*H296</f>
        <v>0</v>
      </c>
      <c r="Q296" s="147">
        <v>1.8E-3</v>
      </c>
      <c r="R296" s="147">
        <f>Q296*H296</f>
        <v>0.38645999999999997</v>
      </c>
      <c r="S296" s="147">
        <v>0</v>
      </c>
      <c r="T296" s="148">
        <f>S296*H296</f>
        <v>0</v>
      </c>
      <c r="AR296" s="149" t="s">
        <v>426</v>
      </c>
      <c r="AT296" s="149" t="s">
        <v>299</v>
      </c>
      <c r="AU296" s="149" t="s">
        <v>86</v>
      </c>
      <c r="AY296" s="17" t="s">
        <v>190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84</v>
      </c>
      <c r="BK296" s="150">
        <f>ROUND(I296*H296,2)</f>
        <v>0</v>
      </c>
      <c r="BL296" s="17" t="s">
        <v>311</v>
      </c>
      <c r="BM296" s="149" t="s">
        <v>868</v>
      </c>
    </row>
    <row r="297" spans="2:65" s="12" customFormat="1">
      <c r="B297" s="156"/>
      <c r="D297" s="157" t="s">
        <v>254</v>
      </c>
      <c r="F297" s="159" t="s">
        <v>869</v>
      </c>
      <c r="H297" s="160">
        <v>214.7</v>
      </c>
      <c r="I297" s="161"/>
      <c r="L297" s="156"/>
      <c r="M297" s="162"/>
      <c r="T297" s="163"/>
      <c r="AT297" s="158" t="s">
        <v>254</v>
      </c>
      <c r="AU297" s="158" t="s">
        <v>86</v>
      </c>
      <c r="AV297" s="12" t="s">
        <v>86</v>
      </c>
      <c r="AW297" s="12" t="s">
        <v>4</v>
      </c>
      <c r="AX297" s="12" t="s">
        <v>84</v>
      </c>
      <c r="AY297" s="158" t="s">
        <v>190</v>
      </c>
    </row>
    <row r="298" spans="2:65" s="1" customFormat="1" ht="24.15" customHeight="1">
      <c r="B298" s="32"/>
      <c r="C298" s="137" t="s">
        <v>471</v>
      </c>
      <c r="D298" s="137" t="s">
        <v>193</v>
      </c>
      <c r="E298" s="138" t="s">
        <v>870</v>
      </c>
      <c r="F298" s="139" t="s">
        <v>871</v>
      </c>
      <c r="G298" s="140" t="s">
        <v>252</v>
      </c>
      <c r="H298" s="141">
        <v>462.49</v>
      </c>
      <c r="I298" s="142"/>
      <c r="J298" s="143">
        <f>ROUND(I298*H298,2)</f>
        <v>0</v>
      </c>
      <c r="K298" s="144"/>
      <c r="L298" s="32"/>
      <c r="M298" s="145" t="s">
        <v>1</v>
      </c>
      <c r="N298" s="146" t="s">
        <v>42</v>
      </c>
      <c r="P298" s="147">
        <f>O298*H298</f>
        <v>0</v>
      </c>
      <c r="Q298" s="147">
        <v>1.0000000000000001E-5</v>
      </c>
      <c r="R298" s="147">
        <f>Q298*H298</f>
        <v>4.6249000000000004E-3</v>
      </c>
      <c r="S298" s="147">
        <v>0</v>
      </c>
      <c r="T298" s="148">
        <f>S298*H298</f>
        <v>0</v>
      </c>
      <c r="AR298" s="149" t="s">
        <v>311</v>
      </c>
      <c r="AT298" s="149" t="s">
        <v>193</v>
      </c>
      <c r="AU298" s="149" t="s">
        <v>86</v>
      </c>
      <c r="AY298" s="17" t="s">
        <v>190</v>
      </c>
      <c r="BE298" s="150">
        <f>IF(N298="základní",J298,0)</f>
        <v>0</v>
      </c>
      <c r="BF298" s="150">
        <f>IF(N298="snížená",J298,0)</f>
        <v>0</v>
      </c>
      <c r="BG298" s="150">
        <f>IF(N298="zákl. přenesená",J298,0)</f>
        <v>0</v>
      </c>
      <c r="BH298" s="150">
        <f>IF(N298="sníž. přenesená",J298,0)</f>
        <v>0</v>
      </c>
      <c r="BI298" s="150">
        <f>IF(N298="nulová",J298,0)</f>
        <v>0</v>
      </c>
      <c r="BJ298" s="17" t="s">
        <v>84</v>
      </c>
      <c r="BK298" s="150">
        <f>ROUND(I298*H298,2)</f>
        <v>0</v>
      </c>
      <c r="BL298" s="17" t="s">
        <v>311</v>
      </c>
      <c r="BM298" s="149" t="s">
        <v>872</v>
      </c>
    </row>
    <row r="299" spans="2:65" s="12" customFormat="1">
      <c r="B299" s="156"/>
      <c r="D299" s="157" t="s">
        <v>254</v>
      </c>
      <c r="E299" s="158" t="s">
        <v>1</v>
      </c>
      <c r="F299" s="159" t="s">
        <v>873</v>
      </c>
      <c r="H299" s="160">
        <v>210.49</v>
      </c>
      <c r="I299" s="161"/>
      <c r="L299" s="156"/>
      <c r="M299" s="162"/>
      <c r="T299" s="163"/>
      <c r="AT299" s="158" t="s">
        <v>254</v>
      </c>
      <c r="AU299" s="158" t="s">
        <v>86</v>
      </c>
      <c r="AV299" s="12" t="s">
        <v>86</v>
      </c>
      <c r="AW299" s="12" t="s">
        <v>33</v>
      </c>
      <c r="AX299" s="12" t="s">
        <v>77</v>
      </c>
      <c r="AY299" s="158" t="s">
        <v>190</v>
      </c>
    </row>
    <row r="300" spans="2:65" s="12" customFormat="1">
      <c r="B300" s="156"/>
      <c r="D300" s="157" t="s">
        <v>254</v>
      </c>
      <c r="E300" s="158" t="s">
        <v>1</v>
      </c>
      <c r="F300" s="159" t="s">
        <v>874</v>
      </c>
      <c r="H300" s="160">
        <v>252</v>
      </c>
      <c r="I300" s="161"/>
      <c r="L300" s="156"/>
      <c r="M300" s="162"/>
      <c r="T300" s="163"/>
      <c r="AT300" s="158" t="s">
        <v>254</v>
      </c>
      <c r="AU300" s="158" t="s">
        <v>86</v>
      </c>
      <c r="AV300" s="12" t="s">
        <v>86</v>
      </c>
      <c r="AW300" s="12" t="s">
        <v>33</v>
      </c>
      <c r="AX300" s="12" t="s">
        <v>77</v>
      </c>
      <c r="AY300" s="158" t="s">
        <v>190</v>
      </c>
    </row>
    <row r="301" spans="2:65" s="15" customFormat="1">
      <c r="B301" s="177"/>
      <c r="D301" s="157" t="s">
        <v>254</v>
      </c>
      <c r="E301" s="178" t="s">
        <v>1</v>
      </c>
      <c r="F301" s="179" t="s">
        <v>274</v>
      </c>
      <c r="H301" s="180">
        <v>462.49</v>
      </c>
      <c r="I301" s="181"/>
      <c r="L301" s="177"/>
      <c r="M301" s="182"/>
      <c r="T301" s="183"/>
      <c r="AT301" s="178" t="s">
        <v>254</v>
      </c>
      <c r="AU301" s="178" t="s">
        <v>86</v>
      </c>
      <c r="AV301" s="15" t="s">
        <v>149</v>
      </c>
      <c r="AW301" s="15" t="s">
        <v>33</v>
      </c>
      <c r="AX301" s="15" t="s">
        <v>84</v>
      </c>
      <c r="AY301" s="178" t="s">
        <v>190</v>
      </c>
    </row>
    <row r="302" spans="2:65" s="1" customFormat="1" ht="24.15" customHeight="1">
      <c r="B302" s="32"/>
      <c r="C302" s="184" t="s">
        <v>476</v>
      </c>
      <c r="D302" s="184" t="s">
        <v>299</v>
      </c>
      <c r="E302" s="185" t="s">
        <v>875</v>
      </c>
      <c r="F302" s="186" t="s">
        <v>876</v>
      </c>
      <c r="G302" s="187" t="s">
        <v>252</v>
      </c>
      <c r="H302" s="188">
        <v>508.73899999999998</v>
      </c>
      <c r="I302" s="189"/>
      <c r="J302" s="190">
        <f>ROUND(I302*H302,2)</f>
        <v>0</v>
      </c>
      <c r="K302" s="191"/>
      <c r="L302" s="192"/>
      <c r="M302" s="193" t="s">
        <v>1</v>
      </c>
      <c r="N302" s="194" t="s">
        <v>42</v>
      </c>
      <c r="P302" s="147">
        <f>O302*H302</f>
        <v>0</v>
      </c>
      <c r="Q302" s="147">
        <v>1.1E-4</v>
      </c>
      <c r="R302" s="147">
        <f>Q302*H302</f>
        <v>5.5961289999999997E-2</v>
      </c>
      <c r="S302" s="147">
        <v>0</v>
      </c>
      <c r="T302" s="148">
        <f>S302*H302</f>
        <v>0</v>
      </c>
      <c r="AR302" s="149" t="s">
        <v>426</v>
      </c>
      <c r="AT302" s="149" t="s">
        <v>299</v>
      </c>
      <c r="AU302" s="149" t="s">
        <v>86</v>
      </c>
      <c r="AY302" s="17" t="s">
        <v>190</v>
      </c>
      <c r="BE302" s="150">
        <f>IF(N302="základní",J302,0)</f>
        <v>0</v>
      </c>
      <c r="BF302" s="150">
        <f>IF(N302="snížená",J302,0)</f>
        <v>0</v>
      </c>
      <c r="BG302" s="150">
        <f>IF(N302="zákl. přenesená",J302,0)</f>
        <v>0</v>
      </c>
      <c r="BH302" s="150">
        <f>IF(N302="sníž. přenesená",J302,0)</f>
        <v>0</v>
      </c>
      <c r="BI302" s="150">
        <f>IF(N302="nulová",J302,0)</f>
        <v>0</v>
      </c>
      <c r="BJ302" s="17" t="s">
        <v>84</v>
      </c>
      <c r="BK302" s="150">
        <f>ROUND(I302*H302,2)</f>
        <v>0</v>
      </c>
      <c r="BL302" s="17" t="s">
        <v>311</v>
      </c>
      <c r="BM302" s="149" t="s">
        <v>877</v>
      </c>
    </row>
    <row r="303" spans="2:65" s="12" customFormat="1">
      <c r="B303" s="156"/>
      <c r="D303" s="157" t="s">
        <v>254</v>
      </c>
      <c r="F303" s="159" t="s">
        <v>878</v>
      </c>
      <c r="H303" s="160">
        <v>508.73899999999998</v>
      </c>
      <c r="I303" s="161"/>
      <c r="L303" s="156"/>
      <c r="M303" s="162"/>
      <c r="T303" s="163"/>
      <c r="AT303" s="158" t="s">
        <v>254</v>
      </c>
      <c r="AU303" s="158" t="s">
        <v>86</v>
      </c>
      <c r="AV303" s="12" t="s">
        <v>86</v>
      </c>
      <c r="AW303" s="12" t="s">
        <v>4</v>
      </c>
      <c r="AX303" s="12" t="s">
        <v>84</v>
      </c>
      <c r="AY303" s="158" t="s">
        <v>190</v>
      </c>
    </row>
    <row r="304" spans="2:65" s="1" customFormat="1" ht="24.15" customHeight="1">
      <c r="B304" s="32"/>
      <c r="C304" s="137" t="s">
        <v>481</v>
      </c>
      <c r="D304" s="137" t="s">
        <v>193</v>
      </c>
      <c r="E304" s="138" t="s">
        <v>603</v>
      </c>
      <c r="F304" s="139" t="s">
        <v>604</v>
      </c>
      <c r="G304" s="140" t="s">
        <v>296</v>
      </c>
      <c r="H304" s="141">
        <v>3.3260000000000001</v>
      </c>
      <c r="I304" s="142"/>
      <c r="J304" s="143">
        <f>ROUND(I304*H304,2)</f>
        <v>0</v>
      </c>
      <c r="K304" s="144"/>
      <c r="L304" s="32"/>
      <c r="M304" s="145" t="s">
        <v>1</v>
      </c>
      <c r="N304" s="146" t="s">
        <v>42</v>
      </c>
      <c r="P304" s="147">
        <f>O304*H304</f>
        <v>0</v>
      </c>
      <c r="Q304" s="147">
        <v>0</v>
      </c>
      <c r="R304" s="147">
        <f>Q304*H304</f>
        <v>0</v>
      </c>
      <c r="S304" s="147">
        <v>0</v>
      </c>
      <c r="T304" s="148">
        <f>S304*H304</f>
        <v>0</v>
      </c>
      <c r="AR304" s="149" t="s">
        <v>311</v>
      </c>
      <c r="AT304" s="149" t="s">
        <v>193</v>
      </c>
      <c r="AU304" s="149" t="s">
        <v>86</v>
      </c>
      <c r="AY304" s="17" t="s">
        <v>190</v>
      </c>
      <c r="BE304" s="150">
        <f>IF(N304="základní",J304,0)</f>
        <v>0</v>
      </c>
      <c r="BF304" s="150">
        <f>IF(N304="snížená",J304,0)</f>
        <v>0</v>
      </c>
      <c r="BG304" s="150">
        <f>IF(N304="zákl. přenesená",J304,0)</f>
        <v>0</v>
      </c>
      <c r="BH304" s="150">
        <f>IF(N304="sníž. přenesená",J304,0)</f>
        <v>0</v>
      </c>
      <c r="BI304" s="150">
        <f>IF(N304="nulová",J304,0)</f>
        <v>0</v>
      </c>
      <c r="BJ304" s="17" t="s">
        <v>84</v>
      </c>
      <c r="BK304" s="150">
        <f>ROUND(I304*H304,2)</f>
        <v>0</v>
      </c>
      <c r="BL304" s="17" t="s">
        <v>311</v>
      </c>
      <c r="BM304" s="149" t="s">
        <v>879</v>
      </c>
    </row>
    <row r="305" spans="2:65" s="11" customFormat="1" ht="22.8" customHeight="1">
      <c r="B305" s="125"/>
      <c r="D305" s="126" t="s">
        <v>76</v>
      </c>
      <c r="E305" s="135" t="s">
        <v>880</v>
      </c>
      <c r="F305" s="135" t="s">
        <v>881</v>
      </c>
      <c r="I305" s="128"/>
      <c r="J305" s="136">
        <f>BK305</f>
        <v>0</v>
      </c>
      <c r="L305" s="125"/>
      <c r="M305" s="130"/>
      <c r="P305" s="131">
        <f>SUM(P306:P321)</f>
        <v>0</v>
      </c>
      <c r="R305" s="131">
        <f>SUM(R306:R321)</f>
        <v>0.51682046000000004</v>
      </c>
      <c r="T305" s="132">
        <f>SUM(T306:T321)</f>
        <v>0</v>
      </c>
      <c r="AR305" s="126" t="s">
        <v>86</v>
      </c>
      <c r="AT305" s="133" t="s">
        <v>76</v>
      </c>
      <c r="AU305" s="133" t="s">
        <v>84</v>
      </c>
      <c r="AY305" s="126" t="s">
        <v>190</v>
      </c>
      <c r="BK305" s="134">
        <f>SUM(BK306:BK321)</f>
        <v>0</v>
      </c>
    </row>
    <row r="306" spans="2:65" s="1" customFormat="1" ht="24.15" customHeight="1">
      <c r="B306" s="32"/>
      <c r="C306" s="137" t="s">
        <v>485</v>
      </c>
      <c r="D306" s="137" t="s">
        <v>193</v>
      </c>
      <c r="E306" s="138" t="s">
        <v>882</v>
      </c>
      <c r="F306" s="139" t="s">
        <v>883</v>
      </c>
      <c r="G306" s="140" t="s">
        <v>252</v>
      </c>
      <c r="H306" s="141">
        <v>102.18</v>
      </c>
      <c r="I306" s="142"/>
      <c r="J306" s="143">
        <f>ROUND(I306*H306,2)</f>
        <v>0</v>
      </c>
      <c r="K306" s="144"/>
      <c r="L306" s="32"/>
      <c r="M306" s="145" t="s">
        <v>1</v>
      </c>
      <c r="N306" s="146" t="s">
        <v>42</v>
      </c>
      <c r="P306" s="147">
        <f>O306*H306</f>
        <v>0</v>
      </c>
      <c r="Q306" s="147">
        <v>1.32E-3</v>
      </c>
      <c r="R306" s="147">
        <f>Q306*H306</f>
        <v>0.13487760000000001</v>
      </c>
      <c r="S306" s="147">
        <v>0</v>
      </c>
      <c r="T306" s="148">
        <f>S306*H306</f>
        <v>0</v>
      </c>
      <c r="AR306" s="149" t="s">
        <v>311</v>
      </c>
      <c r="AT306" s="149" t="s">
        <v>193</v>
      </c>
      <c r="AU306" s="149" t="s">
        <v>86</v>
      </c>
      <c r="AY306" s="17" t="s">
        <v>190</v>
      </c>
      <c r="BE306" s="150">
        <f>IF(N306="základní",J306,0)</f>
        <v>0</v>
      </c>
      <c r="BF306" s="150">
        <f>IF(N306="snížená",J306,0)</f>
        <v>0</v>
      </c>
      <c r="BG306" s="150">
        <f>IF(N306="zákl. přenesená",J306,0)</f>
        <v>0</v>
      </c>
      <c r="BH306" s="150">
        <f>IF(N306="sníž. přenesená",J306,0)</f>
        <v>0</v>
      </c>
      <c r="BI306" s="150">
        <f>IF(N306="nulová",J306,0)</f>
        <v>0</v>
      </c>
      <c r="BJ306" s="17" t="s">
        <v>84</v>
      </c>
      <c r="BK306" s="150">
        <f>ROUND(I306*H306,2)</f>
        <v>0</v>
      </c>
      <c r="BL306" s="17" t="s">
        <v>311</v>
      </c>
      <c r="BM306" s="149" t="s">
        <v>884</v>
      </c>
    </row>
    <row r="307" spans="2:65" s="12" customFormat="1">
      <c r="B307" s="156"/>
      <c r="D307" s="157" t="s">
        <v>254</v>
      </c>
      <c r="E307" s="158" t="s">
        <v>1</v>
      </c>
      <c r="F307" s="159" t="s">
        <v>885</v>
      </c>
      <c r="H307" s="160">
        <v>102.18</v>
      </c>
      <c r="I307" s="161"/>
      <c r="L307" s="156"/>
      <c r="M307" s="162"/>
      <c r="T307" s="163"/>
      <c r="AT307" s="158" t="s">
        <v>254</v>
      </c>
      <c r="AU307" s="158" t="s">
        <v>86</v>
      </c>
      <c r="AV307" s="12" t="s">
        <v>86</v>
      </c>
      <c r="AW307" s="12" t="s">
        <v>33</v>
      </c>
      <c r="AX307" s="12" t="s">
        <v>84</v>
      </c>
      <c r="AY307" s="158" t="s">
        <v>190</v>
      </c>
    </row>
    <row r="308" spans="2:65" s="1" customFormat="1" ht="33" customHeight="1">
      <c r="B308" s="32"/>
      <c r="C308" s="184" t="s">
        <v>490</v>
      </c>
      <c r="D308" s="184" t="s">
        <v>299</v>
      </c>
      <c r="E308" s="185" t="s">
        <v>886</v>
      </c>
      <c r="F308" s="186" t="s">
        <v>887</v>
      </c>
      <c r="G308" s="187" t="s">
        <v>252</v>
      </c>
      <c r="H308" s="188">
        <v>97.781000000000006</v>
      </c>
      <c r="I308" s="189"/>
      <c r="J308" s="190">
        <f>ROUND(I308*H308,2)</f>
        <v>0</v>
      </c>
      <c r="K308" s="191"/>
      <c r="L308" s="192"/>
      <c r="M308" s="193" t="s">
        <v>1</v>
      </c>
      <c r="N308" s="194" t="s">
        <v>42</v>
      </c>
      <c r="P308" s="147">
        <f>O308*H308</f>
        <v>0</v>
      </c>
      <c r="Q308" s="147">
        <v>2.8900000000000002E-3</v>
      </c>
      <c r="R308" s="147">
        <f>Q308*H308</f>
        <v>0.28258709000000004</v>
      </c>
      <c r="S308" s="147">
        <v>0</v>
      </c>
      <c r="T308" s="148">
        <f>S308*H308</f>
        <v>0</v>
      </c>
      <c r="AR308" s="149" t="s">
        <v>426</v>
      </c>
      <c r="AT308" s="149" t="s">
        <v>299</v>
      </c>
      <c r="AU308" s="149" t="s">
        <v>86</v>
      </c>
      <c r="AY308" s="17" t="s">
        <v>190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84</v>
      </c>
      <c r="BK308" s="150">
        <f>ROUND(I308*H308,2)</f>
        <v>0</v>
      </c>
      <c r="BL308" s="17" t="s">
        <v>311</v>
      </c>
      <c r="BM308" s="149" t="s">
        <v>888</v>
      </c>
    </row>
    <row r="309" spans="2:65" s="12" customFormat="1">
      <c r="B309" s="156"/>
      <c r="D309" s="157" t="s">
        <v>254</v>
      </c>
      <c r="E309" s="158" t="s">
        <v>1</v>
      </c>
      <c r="F309" s="159" t="s">
        <v>889</v>
      </c>
      <c r="H309" s="160">
        <v>102.18</v>
      </c>
      <c r="I309" s="161"/>
      <c r="L309" s="156"/>
      <c r="M309" s="162"/>
      <c r="T309" s="163"/>
      <c r="AT309" s="158" t="s">
        <v>254</v>
      </c>
      <c r="AU309" s="158" t="s">
        <v>86</v>
      </c>
      <c r="AV309" s="12" t="s">
        <v>86</v>
      </c>
      <c r="AW309" s="12" t="s">
        <v>33</v>
      </c>
      <c r="AX309" s="12" t="s">
        <v>77</v>
      </c>
      <c r="AY309" s="158" t="s">
        <v>190</v>
      </c>
    </row>
    <row r="310" spans="2:65" s="13" customFormat="1">
      <c r="B310" s="164"/>
      <c r="D310" s="157" t="s">
        <v>254</v>
      </c>
      <c r="E310" s="165" t="s">
        <v>1</v>
      </c>
      <c r="F310" s="166" t="s">
        <v>890</v>
      </c>
      <c r="H310" s="165" t="s">
        <v>1</v>
      </c>
      <c r="I310" s="167"/>
      <c r="L310" s="164"/>
      <c r="M310" s="168"/>
      <c r="T310" s="169"/>
      <c r="AT310" s="165" t="s">
        <v>254</v>
      </c>
      <c r="AU310" s="165" t="s">
        <v>86</v>
      </c>
      <c r="AV310" s="13" t="s">
        <v>84</v>
      </c>
      <c r="AW310" s="13" t="s">
        <v>33</v>
      </c>
      <c r="AX310" s="13" t="s">
        <v>77</v>
      </c>
      <c r="AY310" s="165" t="s">
        <v>190</v>
      </c>
    </row>
    <row r="311" spans="2:65" s="12" customFormat="1">
      <c r="B311" s="156"/>
      <c r="D311" s="157" t="s">
        <v>254</v>
      </c>
      <c r="E311" s="158" t="s">
        <v>1</v>
      </c>
      <c r="F311" s="159" t="s">
        <v>891</v>
      </c>
      <c r="H311" s="160">
        <v>-9.0549999999999997</v>
      </c>
      <c r="I311" s="161"/>
      <c r="L311" s="156"/>
      <c r="M311" s="162"/>
      <c r="T311" s="163"/>
      <c r="AT311" s="158" t="s">
        <v>254</v>
      </c>
      <c r="AU311" s="158" t="s">
        <v>86</v>
      </c>
      <c r="AV311" s="12" t="s">
        <v>86</v>
      </c>
      <c r="AW311" s="12" t="s">
        <v>33</v>
      </c>
      <c r="AX311" s="12" t="s">
        <v>77</v>
      </c>
      <c r="AY311" s="158" t="s">
        <v>190</v>
      </c>
    </row>
    <row r="312" spans="2:65" s="15" customFormat="1">
      <c r="B312" s="177"/>
      <c r="D312" s="157" t="s">
        <v>254</v>
      </c>
      <c r="E312" s="178" t="s">
        <v>1</v>
      </c>
      <c r="F312" s="179" t="s">
        <v>274</v>
      </c>
      <c r="H312" s="180">
        <v>93.125</v>
      </c>
      <c r="I312" s="181"/>
      <c r="L312" s="177"/>
      <c r="M312" s="182"/>
      <c r="T312" s="183"/>
      <c r="AT312" s="178" t="s">
        <v>254</v>
      </c>
      <c r="AU312" s="178" t="s">
        <v>86</v>
      </c>
      <c r="AV312" s="15" t="s">
        <v>149</v>
      </c>
      <c r="AW312" s="15" t="s">
        <v>33</v>
      </c>
      <c r="AX312" s="15" t="s">
        <v>84</v>
      </c>
      <c r="AY312" s="178" t="s">
        <v>190</v>
      </c>
    </row>
    <row r="313" spans="2:65" s="12" customFormat="1">
      <c r="B313" s="156"/>
      <c r="D313" s="157" t="s">
        <v>254</v>
      </c>
      <c r="F313" s="159" t="s">
        <v>892</v>
      </c>
      <c r="H313" s="160">
        <v>97.781000000000006</v>
      </c>
      <c r="I313" s="161"/>
      <c r="L313" s="156"/>
      <c r="M313" s="162"/>
      <c r="T313" s="163"/>
      <c r="AT313" s="158" t="s">
        <v>254</v>
      </c>
      <c r="AU313" s="158" t="s">
        <v>86</v>
      </c>
      <c r="AV313" s="12" t="s">
        <v>86</v>
      </c>
      <c r="AW313" s="12" t="s">
        <v>4</v>
      </c>
      <c r="AX313" s="12" t="s">
        <v>84</v>
      </c>
      <c r="AY313" s="158" t="s">
        <v>190</v>
      </c>
    </row>
    <row r="314" spans="2:65" s="1" customFormat="1" ht="16.5" customHeight="1">
      <c r="B314" s="32"/>
      <c r="C314" s="184" t="s">
        <v>494</v>
      </c>
      <c r="D314" s="184" t="s">
        <v>299</v>
      </c>
      <c r="E314" s="185" t="s">
        <v>893</v>
      </c>
      <c r="F314" s="186" t="s">
        <v>894</v>
      </c>
      <c r="G314" s="187" t="s">
        <v>252</v>
      </c>
      <c r="H314" s="188">
        <v>9.0549999999999997</v>
      </c>
      <c r="I314" s="189"/>
      <c r="J314" s="190">
        <f>ROUND(I314*H314,2)</f>
        <v>0</v>
      </c>
      <c r="K314" s="191"/>
      <c r="L314" s="192"/>
      <c r="M314" s="193" t="s">
        <v>1</v>
      </c>
      <c r="N314" s="194" t="s">
        <v>42</v>
      </c>
      <c r="P314" s="147">
        <f>O314*H314</f>
        <v>0</v>
      </c>
      <c r="Q314" s="147">
        <v>8.9999999999999993E-3</v>
      </c>
      <c r="R314" s="147">
        <f>Q314*H314</f>
        <v>8.1494999999999998E-2</v>
      </c>
      <c r="S314" s="147">
        <v>0</v>
      </c>
      <c r="T314" s="148">
        <f>S314*H314</f>
        <v>0</v>
      </c>
      <c r="AR314" s="149" t="s">
        <v>426</v>
      </c>
      <c r="AT314" s="149" t="s">
        <v>299</v>
      </c>
      <c r="AU314" s="149" t="s">
        <v>86</v>
      </c>
      <c r="AY314" s="17" t="s">
        <v>190</v>
      </c>
      <c r="BE314" s="150">
        <f>IF(N314="základní",J314,0)</f>
        <v>0</v>
      </c>
      <c r="BF314" s="150">
        <f>IF(N314="snížená",J314,0)</f>
        <v>0</v>
      </c>
      <c r="BG314" s="150">
        <f>IF(N314="zákl. přenesená",J314,0)</f>
        <v>0</v>
      </c>
      <c r="BH314" s="150">
        <f>IF(N314="sníž. přenesená",J314,0)</f>
        <v>0</v>
      </c>
      <c r="BI314" s="150">
        <f>IF(N314="nulová",J314,0)</f>
        <v>0</v>
      </c>
      <c r="BJ314" s="17" t="s">
        <v>84</v>
      </c>
      <c r="BK314" s="150">
        <f>ROUND(I314*H314,2)</f>
        <v>0</v>
      </c>
      <c r="BL314" s="17" t="s">
        <v>311</v>
      </c>
      <c r="BM314" s="149" t="s">
        <v>895</v>
      </c>
    </row>
    <row r="315" spans="2:65" s="13" customFormat="1">
      <c r="B315" s="164"/>
      <c r="D315" s="157" t="s">
        <v>254</v>
      </c>
      <c r="E315" s="165" t="s">
        <v>1</v>
      </c>
      <c r="F315" s="166" t="s">
        <v>890</v>
      </c>
      <c r="H315" s="165" t="s">
        <v>1</v>
      </c>
      <c r="I315" s="167"/>
      <c r="L315" s="164"/>
      <c r="M315" s="168"/>
      <c r="T315" s="169"/>
      <c r="AT315" s="165" t="s">
        <v>254</v>
      </c>
      <c r="AU315" s="165" t="s">
        <v>86</v>
      </c>
      <c r="AV315" s="13" t="s">
        <v>84</v>
      </c>
      <c r="AW315" s="13" t="s">
        <v>33</v>
      </c>
      <c r="AX315" s="13" t="s">
        <v>77</v>
      </c>
      <c r="AY315" s="165" t="s">
        <v>190</v>
      </c>
    </row>
    <row r="316" spans="2:65" s="12" customFormat="1">
      <c r="B316" s="156"/>
      <c r="D316" s="157" t="s">
        <v>254</v>
      </c>
      <c r="E316" s="158" t="s">
        <v>1</v>
      </c>
      <c r="F316" s="159" t="s">
        <v>896</v>
      </c>
      <c r="H316" s="160">
        <v>9.0549999999999997</v>
      </c>
      <c r="I316" s="161"/>
      <c r="L316" s="156"/>
      <c r="M316" s="162"/>
      <c r="T316" s="163"/>
      <c r="AT316" s="158" t="s">
        <v>254</v>
      </c>
      <c r="AU316" s="158" t="s">
        <v>86</v>
      </c>
      <c r="AV316" s="12" t="s">
        <v>86</v>
      </c>
      <c r="AW316" s="12" t="s">
        <v>33</v>
      </c>
      <c r="AX316" s="12" t="s">
        <v>84</v>
      </c>
      <c r="AY316" s="158" t="s">
        <v>190</v>
      </c>
    </row>
    <row r="317" spans="2:65" s="1" customFormat="1" ht="24.15" customHeight="1">
      <c r="B317" s="32"/>
      <c r="C317" s="137" t="s">
        <v>499</v>
      </c>
      <c r="D317" s="137" t="s">
        <v>193</v>
      </c>
      <c r="E317" s="138" t="s">
        <v>897</v>
      </c>
      <c r="F317" s="139" t="s">
        <v>898</v>
      </c>
      <c r="G317" s="140" t="s">
        <v>396</v>
      </c>
      <c r="H317" s="141">
        <v>44.707999999999998</v>
      </c>
      <c r="I317" s="142"/>
      <c r="J317" s="143">
        <f>ROUND(I317*H317,2)</f>
        <v>0</v>
      </c>
      <c r="K317" s="144"/>
      <c r="L317" s="32"/>
      <c r="M317" s="145" t="s">
        <v>1</v>
      </c>
      <c r="N317" s="146" t="s">
        <v>42</v>
      </c>
      <c r="P317" s="147">
        <f>O317*H317</f>
        <v>0</v>
      </c>
      <c r="Q317" s="147">
        <v>2.0000000000000001E-4</v>
      </c>
      <c r="R317" s="147">
        <f>Q317*H317</f>
        <v>8.9416000000000009E-3</v>
      </c>
      <c r="S317" s="147">
        <v>0</v>
      </c>
      <c r="T317" s="148">
        <f>S317*H317</f>
        <v>0</v>
      </c>
      <c r="AR317" s="149" t="s">
        <v>311</v>
      </c>
      <c r="AT317" s="149" t="s">
        <v>193</v>
      </c>
      <c r="AU317" s="149" t="s">
        <v>86</v>
      </c>
      <c r="AY317" s="17" t="s">
        <v>190</v>
      </c>
      <c r="BE317" s="150">
        <f>IF(N317="základní",J317,0)</f>
        <v>0</v>
      </c>
      <c r="BF317" s="150">
        <f>IF(N317="snížená",J317,0)</f>
        <v>0</v>
      </c>
      <c r="BG317" s="150">
        <f>IF(N317="zákl. přenesená",J317,0)</f>
        <v>0</v>
      </c>
      <c r="BH317" s="150">
        <f>IF(N317="sníž. přenesená",J317,0)</f>
        <v>0</v>
      </c>
      <c r="BI317" s="150">
        <f>IF(N317="nulová",J317,0)</f>
        <v>0</v>
      </c>
      <c r="BJ317" s="17" t="s">
        <v>84</v>
      </c>
      <c r="BK317" s="150">
        <f>ROUND(I317*H317,2)</f>
        <v>0</v>
      </c>
      <c r="BL317" s="17" t="s">
        <v>311</v>
      </c>
      <c r="BM317" s="149" t="s">
        <v>899</v>
      </c>
    </row>
    <row r="318" spans="2:65" s="12" customFormat="1">
      <c r="B318" s="156"/>
      <c r="D318" s="157" t="s">
        <v>254</v>
      </c>
      <c r="E318" s="158" t="s">
        <v>1</v>
      </c>
      <c r="F318" s="159" t="s">
        <v>900</v>
      </c>
      <c r="H318" s="160">
        <v>44.707999999999998</v>
      </c>
      <c r="I318" s="161"/>
      <c r="L318" s="156"/>
      <c r="M318" s="162"/>
      <c r="T318" s="163"/>
      <c r="AT318" s="158" t="s">
        <v>254</v>
      </c>
      <c r="AU318" s="158" t="s">
        <v>86</v>
      </c>
      <c r="AV318" s="12" t="s">
        <v>86</v>
      </c>
      <c r="AW318" s="12" t="s">
        <v>33</v>
      </c>
      <c r="AX318" s="12" t="s">
        <v>84</v>
      </c>
      <c r="AY318" s="158" t="s">
        <v>190</v>
      </c>
    </row>
    <row r="319" spans="2:65" s="1" customFormat="1" ht="24.15" customHeight="1">
      <c r="B319" s="32"/>
      <c r="C319" s="184" t="s">
        <v>505</v>
      </c>
      <c r="D319" s="184" t="s">
        <v>299</v>
      </c>
      <c r="E319" s="185" t="s">
        <v>901</v>
      </c>
      <c r="F319" s="186" t="s">
        <v>902</v>
      </c>
      <c r="G319" s="187" t="s">
        <v>396</v>
      </c>
      <c r="H319" s="188">
        <v>46.942999999999998</v>
      </c>
      <c r="I319" s="189"/>
      <c r="J319" s="190">
        <f>ROUND(I319*H319,2)</f>
        <v>0</v>
      </c>
      <c r="K319" s="191"/>
      <c r="L319" s="192"/>
      <c r="M319" s="193" t="s">
        <v>1</v>
      </c>
      <c r="N319" s="194" t="s">
        <v>42</v>
      </c>
      <c r="P319" s="147">
        <f>O319*H319</f>
        <v>0</v>
      </c>
      <c r="Q319" s="147">
        <v>1.9000000000000001E-4</v>
      </c>
      <c r="R319" s="147">
        <f>Q319*H319</f>
        <v>8.9191700000000006E-3</v>
      </c>
      <c r="S319" s="147">
        <v>0</v>
      </c>
      <c r="T319" s="148">
        <f>S319*H319</f>
        <v>0</v>
      </c>
      <c r="AR319" s="149" t="s">
        <v>426</v>
      </c>
      <c r="AT319" s="149" t="s">
        <v>299</v>
      </c>
      <c r="AU319" s="149" t="s">
        <v>86</v>
      </c>
      <c r="AY319" s="17" t="s">
        <v>190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84</v>
      </c>
      <c r="BK319" s="150">
        <f>ROUND(I319*H319,2)</f>
        <v>0</v>
      </c>
      <c r="BL319" s="17" t="s">
        <v>311</v>
      </c>
      <c r="BM319" s="149" t="s">
        <v>903</v>
      </c>
    </row>
    <row r="320" spans="2:65" s="12" customFormat="1">
      <c r="B320" s="156"/>
      <c r="D320" s="157" t="s">
        <v>254</v>
      </c>
      <c r="F320" s="159" t="s">
        <v>904</v>
      </c>
      <c r="H320" s="160">
        <v>46.942999999999998</v>
      </c>
      <c r="I320" s="161"/>
      <c r="L320" s="156"/>
      <c r="M320" s="162"/>
      <c r="T320" s="163"/>
      <c r="AT320" s="158" t="s">
        <v>254</v>
      </c>
      <c r="AU320" s="158" t="s">
        <v>86</v>
      </c>
      <c r="AV320" s="12" t="s">
        <v>86</v>
      </c>
      <c r="AW320" s="12" t="s">
        <v>4</v>
      </c>
      <c r="AX320" s="12" t="s">
        <v>84</v>
      </c>
      <c r="AY320" s="158" t="s">
        <v>190</v>
      </c>
    </row>
    <row r="321" spans="2:65" s="1" customFormat="1" ht="24.15" customHeight="1">
      <c r="B321" s="32"/>
      <c r="C321" s="137" t="s">
        <v>510</v>
      </c>
      <c r="D321" s="137" t="s">
        <v>193</v>
      </c>
      <c r="E321" s="138" t="s">
        <v>905</v>
      </c>
      <c r="F321" s="139" t="s">
        <v>906</v>
      </c>
      <c r="G321" s="140" t="s">
        <v>296</v>
      </c>
      <c r="H321" s="141">
        <v>0.51700000000000002</v>
      </c>
      <c r="I321" s="142"/>
      <c r="J321" s="143">
        <f>ROUND(I321*H321,2)</f>
        <v>0</v>
      </c>
      <c r="K321" s="144"/>
      <c r="L321" s="32"/>
      <c r="M321" s="145" t="s">
        <v>1</v>
      </c>
      <c r="N321" s="146" t="s">
        <v>42</v>
      </c>
      <c r="P321" s="147">
        <f>O321*H321</f>
        <v>0</v>
      </c>
      <c r="Q321" s="147">
        <v>0</v>
      </c>
      <c r="R321" s="147">
        <f>Q321*H321</f>
        <v>0</v>
      </c>
      <c r="S321" s="147">
        <v>0</v>
      </c>
      <c r="T321" s="148">
        <f>S321*H321</f>
        <v>0</v>
      </c>
      <c r="AR321" s="149" t="s">
        <v>311</v>
      </c>
      <c r="AT321" s="149" t="s">
        <v>193</v>
      </c>
      <c r="AU321" s="149" t="s">
        <v>86</v>
      </c>
      <c r="AY321" s="17" t="s">
        <v>190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84</v>
      </c>
      <c r="BK321" s="150">
        <f>ROUND(I321*H321,2)</f>
        <v>0</v>
      </c>
      <c r="BL321" s="17" t="s">
        <v>311</v>
      </c>
      <c r="BM321" s="149" t="s">
        <v>907</v>
      </c>
    </row>
    <row r="322" spans="2:65" s="11" customFormat="1" ht="22.8" customHeight="1">
      <c r="B322" s="125"/>
      <c r="D322" s="126" t="s">
        <v>76</v>
      </c>
      <c r="E322" s="135" t="s">
        <v>908</v>
      </c>
      <c r="F322" s="135" t="s">
        <v>909</v>
      </c>
      <c r="I322" s="128"/>
      <c r="J322" s="136">
        <f>BK322</f>
        <v>0</v>
      </c>
      <c r="L322" s="125"/>
      <c r="M322" s="130"/>
      <c r="P322" s="131">
        <f>P323</f>
        <v>0</v>
      </c>
      <c r="R322" s="131">
        <f>R323</f>
        <v>8.4999999999999995E-4</v>
      </c>
      <c r="T322" s="132">
        <f>T323</f>
        <v>0</v>
      </c>
      <c r="AR322" s="126" t="s">
        <v>86</v>
      </c>
      <c r="AT322" s="133" t="s">
        <v>76</v>
      </c>
      <c r="AU322" s="133" t="s">
        <v>84</v>
      </c>
      <c r="AY322" s="126" t="s">
        <v>190</v>
      </c>
      <c r="BK322" s="134">
        <f>BK323</f>
        <v>0</v>
      </c>
    </row>
    <row r="323" spans="2:65" s="1" customFormat="1" ht="24.15" customHeight="1">
      <c r="B323" s="32"/>
      <c r="C323" s="137" t="s">
        <v>517</v>
      </c>
      <c r="D323" s="137" t="s">
        <v>193</v>
      </c>
      <c r="E323" s="138" t="s">
        <v>910</v>
      </c>
      <c r="F323" s="139" t="s">
        <v>911</v>
      </c>
      <c r="G323" s="140" t="s">
        <v>912</v>
      </c>
      <c r="H323" s="141">
        <v>1</v>
      </c>
      <c r="I323" s="142"/>
      <c r="J323" s="143">
        <f>ROUND(I323*H323,2)</f>
        <v>0</v>
      </c>
      <c r="K323" s="144"/>
      <c r="L323" s="32"/>
      <c r="M323" s="145" t="s">
        <v>1</v>
      </c>
      <c r="N323" s="146" t="s">
        <v>42</v>
      </c>
      <c r="P323" s="147">
        <f>O323*H323</f>
        <v>0</v>
      </c>
      <c r="Q323" s="147">
        <v>8.4999999999999995E-4</v>
      </c>
      <c r="R323" s="147">
        <f>Q323*H323</f>
        <v>8.4999999999999995E-4</v>
      </c>
      <c r="S323" s="147">
        <v>0</v>
      </c>
      <c r="T323" s="148">
        <f>S323*H323</f>
        <v>0</v>
      </c>
      <c r="AR323" s="149" t="s">
        <v>311</v>
      </c>
      <c r="AT323" s="149" t="s">
        <v>193</v>
      </c>
      <c r="AU323" s="149" t="s">
        <v>86</v>
      </c>
      <c r="AY323" s="17" t="s">
        <v>190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84</v>
      </c>
      <c r="BK323" s="150">
        <f>ROUND(I323*H323,2)</f>
        <v>0</v>
      </c>
      <c r="BL323" s="17" t="s">
        <v>311</v>
      </c>
      <c r="BM323" s="149" t="s">
        <v>913</v>
      </c>
    </row>
    <row r="324" spans="2:65" s="11" customFormat="1" ht="22.8" customHeight="1">
      <c r="B324" s="125"/>
      <c r="D324" s="126" t="s">
        <v>76</v>
      </c>
      <c r="E324" s="135" t="s">
        <v>914</v>
      </c>
      <c r="F324" s="135" t="s">
        <v>915</v>
      </c>
      <c r="I324" s="128"/>
      <c r="J324" s="136">
        <f>BK324</f>
        <v>0</v>
      </c>
      <c r="L324" s="125"/>
      <c r="M324" s="130"/>
      <c r="P324" s="131">
        <f>SUM(P325:P336)</f>
        <v>0</v>
      </c>
      <c r="R324" s="131">
        <f>SUM(R325:R336)</f>
        <v>2.2814392300000006</v>
      </c>
      <c r="T324" s="132">
        <f>SUM(T325:T336)</f>
        <v>0</v>
      </c>
      <c r="AR324" s="126" t="s">
        <v>86</v>
      </c>
      <c r="AT324" s="133" t="s">
        <v>76</v>
      </c>
      <c r="AU324" s="133" t="s">
        <v>84</v>
      </c>
      <c r="AY324" s="126" t="s">
        <v>190</v>
      </c>
      <c r="BK324" s="134">
        <f>SUM(BK325:BK336)</f>
        <v>0</v>
      </c>
    </row>
    <row r="325" spans="2:65" s="1" customFormat="1" ht="24.15" customHeight="1">
      <c r="B325" s="32"/>
      <c r="C325" s="137" t="s">
        <v>525</v>
      </c>
      <c r="D325" s="137" t="s">
        <v>193</v>
      </c>
      <c r="E325" s="138" t="s">
        <v>916</v>
      </c>
      <c r="F325" s="139" t="s">
        <v>917</v>
      </c>
      <c r="G325" s="140" t="s">
        <v>252</v>
      </c>
      <c r="H325" s="141">
        <v>494.75099999999998</v>
      </c>
      <c r="I325" s="142"/>
      <c r="J325" s="143">
        <f>ROUND(I325*H325,2)</f>
        <v>0</v>
      </c>
      <c r="K325" s="144"/>
      <c r="L325" s="32"/>
      <c r="M325" s="145" t="s">
        <v>1</v>
      </c>
      <c r="N325" s="146" t="s">
        <v>42</v>
      </c>
      <c r="P325" s="147">
        <f>O325*H325</f>
        <v>0</v>
      </c>
      <c r="Q325" s="147">
        <v>0</v>
      </c>
      <c r="R325" s="147">
        <f>Q325*H325</f>
        <v>0</v>
      </c>
      <c r="S325" s="147">
        <v>0</v>
      </c>
      <c r="T325" s="148">
        <f>S325*H325</f>
        <v>0</v>
      </c>
      <c r="AR325" s="149" t="s">
        <v>311</v>
      </c>
      <c r="AT325" s="149" t="s">
        <v>193</v>
      </c>
      <c r="AU325" s="149" t="s">
        <v>86</v>
      </c>
      <c r="AY325" s="17" t="s">
        <v>190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84</v>
      </c>
      <c r="BK325" s="150">
        <f>ROUND(I325*H325,2)</f>
        <v>0</v>
      </c>
      <c r="BL325" s="17" t="s">
        <v>311</v>
      </c>
      <c r="BM325" s="149" t="s">
        <v>918</v>
      </c>
    </row>
    <row r="326" spans="2:65" s="1" customFormat="1" ht="16.5" customHeight="1">
      <c r="B326" s="32"/>
      <c r="C326" s="184" t="s">
        <v>530</v>
      </c>
      <c r="D326" s="184" t="s">
        <v>299</v>
      </c>
      <c r="E326" s="185" t="s">
        <v>919</v>
      </c>
      <c r="F326" s="186" t="s">
        <v>920</v>
      </c>
      <c r="G326" s="187" t="s">
        <v>258</v>
      </c>
      <c r="H326" s="188">
        <v>3.024</v>
      </c>
      <c r="I326" s="189"/>
      <c r="J326" s="190">
        <f>ROUND(I326*H326,2)</f>
        <v>0</v>
      </c>
      <c r="K326" s="191"/>
      <c r="L326" s="192"/>
      <c r="M326" s="193" t="s">
        <v>1</v>
      </c>
      <c r="N326" s="194" t="s">
        <v>42</v>
      </c>
      <c r="P326" s="147">
        <f>O326*H326</f>
        <v>0</v>
      </c>
      <c r="Q326" s="147">
        <v>0.55000000000000004</v>
      </c>
      <c r="R326" s="147">
        <f>Q326*H326</f>
        <v>1.6632000000000002</v>
      </c>
      <c r="S326" s="147">
        <v>0</v>
      </c>
      <c r="T326" s="148">
        <f>S326*H326</f>
        <v>0</v>
      </c>
      <c r="AR326" s="149" t="s">
        <v>426</v>
      </c>
      <c r="AT326" s="149" t="s">
        <v>299</v>
      </c>
      <c r="AU326" s="149" t="s">
        <v>86</v>
      </c>
      <c r="AY326" s="17" t="s">
        <v>190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84</v>
      </c>
      <c r="BK326" s="150">
        <f>ROUND(I326*H326,2)</f>
        <v>0</v>
      </c>
      <c r="BL326" s="17" t="s">
        <v>311</v>
      </c>
      <c r="BM326" s="149" t="s">
        <v>921</v>
      </c>
    </row>
    <row r="327" spans="2:65" s="12" customFormat="1">
      <c r="B327" s="156"/>
      <c r="D327" s="157" t="s">
        <v>254</v>
      </c>
      <c r="E327" s="158" t="s">
        <v>1</v>
      </c>
      <c r="F327" s="159" t="s">
        <v>922</v>
      </c>
      <c r="H327" s="160">
        <v>2.52</v>
      </c>
      <c r="I327" s="161"/>
      <c r="L327" s="156"/>
      <c r="M327" s="162"/>
      <c r="T327" s="163"/>
      <c r="AT327" s="158" t="s">
        <v>254</v>
      </c>
      <c r="AU327" s="158" t="s">
        <v>86</v>
      </c>
      <c r="AV327" s="12" t="s">
        <v>86</v>
      </c>
      <c r="AW327" s="12" t="s">
        <v>33</v>
      </c>
      <c r="AX327" s="12" t="s">
        <v>84</v>
      </c>
      <c r="AY327" s="158" t="s">
        <v>190</v>
      </c>
    </row>
    <row r="328" spans="2:65" s="12" customFormat="1">
      <c r="B328" s="156"/>
      <c r="D328" s="157" t="s">
        <v>254</v>
      </c>
      <c r="F328" s="159" t="s">
        <v>923</v>
      </c>
      <c r="H328" s="160">
        <v>3.024</v>
      </c>
      <c r="I328" s="161"/>
      <c r="L328" s="156"/>
      <c r="M328" s="162"/>
      <c r="T328" s="163"/>
      <c r="AT328" s="158" t="s">
        <v>254</v>
      </c>
      <c r="AU328" s="158" t="s">
        <v>86</v>
      </c>
      <c r="AV328" s="12" t="s">
        <v>86</v>
      </c>
      <c r="AW328" s="12" t="s">
        <v>4</v>
      </c>
      <c r="AX328" s="12" t="s">
        <v>84</v>
      </c>
      <c r="AY328" s="158" t="s">
        <v>190</v>
      </c>
    </row>
    <row r="329" spans="2:65" s="1" customFormat="1" ht="24.15" customHeight="1">
      <c r="B329" s="32"/>
      <c r="C329" s="137" t="s">
        <v>535</v>
      </c>
      <c r="D329" s="137" t="s">
        <v>193</v>
      </c>
      <c r="E329" s="138" t="s">
        <v>924</v>
      </c>
      <c r="F329" s="139" t="s">
        <v>925</v>
      </c>
      <c r="G329" s="140" t="s">
        <v>396</v>
      </c>
      <c r="H329" s="141">
        <v>331.76</v>
      </c>
      <c r="I329" s="142"/>
      <c r="J329" s="143">
        <f>ROUND(I329*H329,2)</f>
        <v>0</v>
      </c>
      <c r="K329" s="144"/>
      <c r="L329" s="32"/>
      <c r="M329" s="145" t="s">
        <v>1</v>
      </c>
      <c r="N329" s="146" t="s">
        <v>42</v>
      </c>
      <c r="P329" s="147">
        <f>O329*H329</f>
        <v>0</v>
      </c>
      <c r="Q329" s="147">
        <v>0</v>
      </c>
      <c r="R329" s="147">
        <f>Q329*H329</f>
        <v>0</v>
      </c>
      <c r="S329" s="147">
        <v>0</v>
      </c>
      <c r="T329" s="148">
        <f>S329*H329</f>
        <v>0</v>
      </c>
      <c r="AR329" s="149" t="s">
        <v>311</v>
      </c>
      <c r="AT329" s="149" t="s">
        <v>193</v>
      </c>
      <c r="AU329" s="149" t="s">
        <v>86</v>
      </c>
      <c r="AY329" s="17" t="s">
        <v>190</v>
      </c>
      <c r="BE329" s="150">
        <f>IF(N329="základní",J329,0)</f>
        <v>0</v>
      </c>
      <c r="BF329" s="150">
        <f>IF(N329="snížená",J329,0)</f>
        <v>0</v>
      </c>
      <c r="BG329" s="150">
        <f>IF(N329="zákl. přenesená",J329,0)</f>
        <v>0</v>
      </c>
      <c r="BH329" s="150">
        <f>IF(N329="sníž. přenesená",J329,0)</f>
        <v>0</v>
      </c>
      <c r="BI329" s="150">
        <f>IF(N329="nulová",J329,0)</f>
        <v>0</v>
      </c>
      <c r="BJ329" s="17" t="s">
        <v>84</v>
      </c>
      <c r="BK329" s="150">
        <f>ROUND(I329*H329,2)</f>
        <v>0</v>
      </c>
      <c r="BL329" s="17" t="s">
        <v>311</v>
      </c>
      <c r="BM329" s="149" t="s">
        <v>926</v>
      </c>
    </row>
    <row r="330" spans="2:65" s="12" customFormat="1">
      <c r="B330" s="156"/>
      <c r="D330" s="157" t="s">
        <v>254</v>
      </c>
      <c r="E330" s="158" t="s">
        <v>1</v>
      </c>
      <c r="F330" s="159" t="s">
        <v>927</v>
      </c>
      <c r="H330" s="160">
        <v>331.76</v>
      </c>
      <c r="I330" s="161"/>
      <c r="L330" s="156"/>
      <c r="M330" s="162"/>
      <c r="T330" s="163"/>
      <c r="AT330" s="158" t="s">
        <v>254</v>
      </c>
      <c r="AU330" s="158" t="s">
        <v>86</v>
      </c>
      <c r="AV330" s="12" t="s">
        <v>86</v>
      </c>
      <c r="AW330" s="12" t="s">
        <v>33</v>
      </c>
      <c r="AX330" s="12" t="s">
        <v>84</v>
      </c>
      <c r="AY330" s="158" t="s">
        <v>190</v>
      </c>
    </row>
    <row r="331" spans="2:65" s="1" customFormat="1" ht="16.5" customHeight="1">
      <c r="B331" s="32"/>
      <c r="C331" s="184" t="s">
        <v>540</v>
      </c>
      <c r="D331" s="184" t="s">
        <v>299</v>
      </c>
      <c r="E331" s="185" t="s">
        <v>919</v>
      </c>
      <c r="F331" s="186" t="s">
        <v>920</v>
      </c>
      <c r="G331" s="187" t="s">
        <v>258</v>
      </c>
      <c r="H331" s="188">
        <v>0.95499999999999996</v>
      </c>
      <c r="I331" s="189"/>
      <c r="J331" s="190">
        <f>ROUND(I331*H331,2)</f>
        <v>0</v>
      </c>
      <c r="K331" s="191"/>
      <c r="L331" s="192"/>
      <c r="M331" s="193" t="s">
        <v>1</v>
      </c>
      <c r="N331" s="194" t="s">
        <v>42</v>
      </c>
      <c r="P331" s="147">
        <f>O331*H331</f>
        <v>0</v>
      </c>
      <c r="Q331" s="147">
        <v>0.55000000000000004</v>
      </c>
      <c r="R331" s="147">
        <f>Q331*H331</f>
        <v>0.52524999999999999</v>
      </c>
      <c r="S331" s="147">
        <v>0</v>
      </c>
      <c r="T331" s="148">
        <f>S331*H331</f>
        <v>0</v>
      </c>
      <c r="AR331" s="149" t="s">
        <v>426</v>
      </c>
      <c r="AT331" s="149" t="s">
        <v>299</v>
      </c>
      <c r="AU331" s="149" t="s">
        <v>86</v>
      </c>
      <c r="AY331" s="17" t="s">
        <v>190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84</v>
      </c>
      <c r="BK331" s="150">
        <f>ROUND(I331*H331,2)</f>
        <v>0</v>
      </c>
      <c r="BL331" s="17" t="s">
        <v>311</v>
      </c>
      <c r="BM331" s="149" t="s">
        <v>928</v>
      </c>
    </row>
    <row r="332" spans="2:65" s="12" customFormat="1">
      <c r="B332" s="156"/>
      <c r="D332" s="157" t="s">
        <v>254</v>
      </c>
      <c r="E332" s="158" t="s">
        <v>1</v>
      </c>
      <c r="F332" s="159" t="s">
        <v>929</v>
      </c>
      <c r="H332" s="160">
        <v>0.79600000000000004</v>
      </c>
      <c r="I332" s="161"/>
      <c r="L332" s="156"/>
      <c r="M332" s="162"/>
      <c r="T332" s="163"/>
      <c r="AT332" s="158" t="s">
        <v>254</v>
      </c>
      <c r="AU332" s="158" t="s">
        <v>86</v>
      </c>
      <c r="AV332" s="12" t="s">
        <v>86</v>
      </c>
      <c r="AW332" s="12" t="s">
        <v>33</v>
      </c>
      <c r="AX332" s="12" t="s">
        <v>84</v>
      </c>
      <c r="AY332" s="158" t="s">
        <v>190</v>
      </c>
    </row>
    <row r="333" spans="2:65" s="12" customFormat="1">
      <c r="B333" s="156"/>
      <c r="D333" s="157" t="s">
        <v>254</v>
      </c>
      <c r="F333" s="159" t="s">
        <v>930</v>
      </c>
      <c r="H333" s="160">
        <v>0.95499999999999996</v>
      </c>
      <c r="I333" s="161"/>
      <c r="L333" s="156"/>
      <c r="M333" s="162"/>
      <c r="T333" s="163"/>
      <c r="AT333" s="158" t="s">
        <v>254</v>
      </c>
      <c r="AU333" s="158" t="s">
        <v>86</v>
      </c>
      <c r="AV333" s="12" t="s">
        <v>86</v>
      </c>
      <c r="AW333" s="12" t="s">
        <v>4</v>
      </c>
      <c r="AX333" s="12" t="s">
        <v>84</v>
      </c>
      <c r="AY333" s="158" t="s">
        <v>190</v>
      </c>
    </row>
    <row r="334" spans="2:65" s="1" customFormat="1" ht="24.15" customHeight="1">
      <c r="B334" s="32"/>
      <c r="C334" s="137" t="s">
        <v>546</v>
      </c>
      <c r="D334" s="137" t="s">
        <v>193</v>
      </c>
      <c r="E334" s="138" t="s">
        <v>931</v>
      </c>
      <c r="F334" s="139" t="s">
        <v>932</v>
      </c>
      <c r="G334" s="140" t="s">
        <v>258</v>
      </c>
      <c r="H334" s="141">
        <v>3.9790000000000001</v>
      </c>
      <c r="I334" s="142"/>
      <c r="J334" s="143">
        <f>ROUND(I334*H334,2)</f>
        <v>0</v>
      </c>
      <c r="K334" s="144"/>
      <c r="L334" s="32"/>
      <c r="M334" s="145" t="s">
        <v>1</v>
      </c>
      <c r="N334" s="146" t="s">
        <v>42</v>
      </c>
      <c r="P334" s="147">
        <f>O334*H334</f>
        <v>0</v>
      </c>
      <c r="Q334" s="147">
        <v>2.3369999999999998E-2</v>
      </c>
      <c r="R334" s="147">
        <f>Q334*H334</f>
        <v>9.2989229999999992E-2</v>
      </c>
      <c r="S334" s="147">
        <v>0</v>
      </c>
      <c r="T334" s="148">
        <f>S334*H334</f>
        <v>0</v>
      </c>
      <c r="AR334" s="149" t="s">
        <v>311</v>
      </c>
      <c r="AT334" s="149" t="s">
        <v>193</v>
      </c>
      <c r="AU334" s="149" t="s">
        <v>86</v>
      </c>
      <c r="AY334" s="17" t="s">
        <v>190</v>
      </c>
      <c r="BE334" s="150">
        <f>IF(N334="základní",J334,0)</f>
        <v>0</v>
      </c>
      <c r="BF334" s="150">
        <f>IF(N334="snížená",J334,0)</f>
        <v>0</v>
      </c>
      <c r="BG334" s="150">
        <f>IF(N334="zákl. přenesená",J334,0)</f>
        <v>0</v>
      </c>
      <c r="BH334" s="150">
        <f>IF(N334="sníž. přenesená",J334,0)</f>
        <v>0</v>
      </c>
      <c r="BI334" s="150">
        <f>IF(N334="nulová",J334,0)</f>
        <v>0</v>
      </c>
      <c r="BJ334" s="17" t="s">
        <v>84</v>
      </c>
      <c r="BK334" s="150">
        <f>ROUND(I334*H334,2)</f>
        <v>0</v>
      </c>
      <c r="BL334" s="17" t="s">
        <v>311</v>
      </c>
      <c r="BM334" s="149" t="s">
        <v>933</v>
      </c>
    </row>
    <row r="335" spans="2:65" s="12" customFormat="1">
      <c r="B335" s="156"/>
      <c r="D335" s="157" t="s">
        <v>254</v>
      </c>
      <c r="E335" s="158" t="s">
        <v>1</v>
      </c>
      <c r="F335" s="159" t="s">
        <v>934</v>
      </c>
      <c r="H335" s="160">
        <v>3.9790000000000001</v>
      </c>
      <c r="I335" s="161"/>
      <c r="L335" s="156"/>
      <c r="M335" s="162"/>
      <c r="T335" s="163"/>
      <c r="AT335" s="158" t="s">
        <v>254</v>
      </c>
      <c r="AU335" s="158" t="s">
        <v>86</v>
      </c>
      <c r="AV335" s="12" t="s">
        <v>86</v>
      </c>
      <c r="AW335" s="12" t="s">
        <v>33</v>
      </c>
      <c r="AX335" s="12" t="s">
        <v>84</v>
      </c>
      <c r="AY335" s="158" t="s">
        <v>190</v>
      </c>
    </row>
    <row r="336" spans="2:65" s="1" customFormat="1" ht="24.15" customHeight="1">
      <c r="B336" s="32"/>
      <c r="C336" s="137" t="s">
        <v>551</v>
      </c>
      <c r="D336" s="137" t="s">
        <v>193</v>
      </c>
      <c r="E336" s="138" t="s">
        <v>935</v>
      </c>
      <c r="F336" s="139" t="s">
        <v>936</v>
      </c>
      <c r="G336" s="140" t="s">
        <v>296</v>
      </c>
      <c r="H336" s="141">
        <v>2.2810000000000001</v>
      </c>
      <c r="I336" s="142"/>
      <c r="J336" s="143">
        <f>ROUND(I336*H336,2)</f>
        <v>0</v>
      </c>
      <c r="K336" s="144"/>
      <c r="L336" s="32"/>
      <c r="M336" s="145" t="s">
        <v>1</v>
      </c>
      <c r="N336" s="146" t="s">
        <v>42</v>
      </c>
      <c r="P336" s="147">
        <f>O336*H336</f>
        <v>0</v>
      </c>
      <c r="Q336" s="147">
        <v>0</v>
      </c>
      <c r="R336" s="147">
        <f>Q336*H336</f>
        <v>0</v>
      </c>
      <c r="S336" s="147">
        <v>0</v>
      </c>
      <c r="T336" s="148">
        <f>S336*H336</f>
        <v>0</v>
      </c>
      <c r="AR336" s="149" t="s">
        <v>311</v>
      </c>
      <c r="AT336" s="149" t="s">
        <v>193</v>
      </c>
      <c r="AU336" s="149" t="s">
        <v>86</v>
      </c>
      <c r="AY336" s="17" t="s">
        <v>190</v>
      </c>
      <c r="BE336" s="150">
        <f>IF(N336="základní",J336,0)</f>
        <v>0</v>
      </c>
      <c r="BF336" s="150">
        <f>IF(N336="snížená",J336,0)</f>
        <v>0</v>
      </c>
      <c r="BG336" s="150">
        <f>IF(N336="zákl. přenesená",J336,0)</f>
        <v>0</v>
      </c>
      <c r="BH336" s="150">
        <f>IF(N336="sníž. přenesená",J336,0)</f>
        <v>0</v>
      </c>
      <c r="BI336" s="150">
        <f>IF(N336="nulová",J336,0)</f>
        <v>0</v>
      </c>
      <c r="BJ336" s="17" t="s">
        <v>84</v>
      </c>
      <c r="BK336" s="150">
        <f>ROUND(I336*H336,2)</f>
        <v>0</v>
      </c>
      <c r="BL336" s="17" t="s">
        <v>311</v>
      </c>
      <c r="BM336" s="149" t="s">
        <v>937</v>
      </c>
    </row>
    <row r="337" spans="2:65" s="11" customFormat="1" ht="22.8" customHeight="1">
      <c r="B337" s="125"/>
      <c r="D337" s="126" t="s">
        <v>76</v>
      </c>
      <c r="E337" s="135" t="s">
        <v>938</v>
      </c>
      <c r="F337" s="135" t="s">
        <v>939</v>
      </c>
      <c r="I337" s="128"/>
      <c r="J337" s="136">
        <f>BK337</f>
        <v>0</v>
      </c>
      <c r="L337" s="125"/>
      <c r="M337" s="130"/>
      <c r="P337" s="131">
        <f>SUM(P338:P438)</f>
        <v>0</v>
      </c>
      <c r="R337" s="131">
        <f>SUM(R338:R438)</f>
        <v>20.929294189999997</v>
      </c>
      <c r="T337" s="132">
        <f>SUM(T338:T438)</f>
        <v>0</v>
      </c>
      <c r="AR337" s="126" t="s">
        <v>86</v>
      </c>
      <c r="AT337" s="133" t="s">
        <v>76</v>
      </c>
      <c r="AU337" s="133" t="s">
        <v>84</v>
      </c>
      <c r="AY337" s="126" t="s">
        <v>190</v>
      </c>
      <c r="BK337" s="134">
        <f>SUM(BK338:BK438)</f>
        <v>0</v>
      </c>
    </row>
    <row r="338" spans="2:65" s="1" customFormat="1" ht="16.5" customHeight="1">
      <c r="B338" s="32"/>
      <c r="C338" s="137" t="s">
        <v>556</v>
      </c>
      <c r="D338" s="137" t="s">
        <v>193</v>
      </c>
      <c r="E338" s="138" t="s">
        <v>940</v>
      </c>
      <c r="F338" s="139" t="s">
        <v>941</v>
      </c>
      <c r="G338" s="140" t="s">
        <v>252</v>
      </c>
      <c r="H338" s="141">
        <v>525.61</v>
      </c>
      <c r="I338" s="142"/>
      <c r="J338" s="143">
        <f>ROUND(I338*H338,2)</f>
        <v>0</v>
      </c>
      <c r="K338" s="144"/>
      <c r="L338" s="32"/>
      <c r="M338" s="145" t="s">
        <v>1</v>
      </c>
      <c r="N338" s="146" t="s">
        <v>42</v>
      </c>
      <c r="P338" s="147">
        <f>O338*H338</f>
        <v>0</v>
      </c>
      <c r="Q338" s="147">
        <v>1.4E-3</v>
      </c>
      <c r="R338" s="147">
        <f>Q338*H338</f>
        <v>0.73585400000000001</v>
      </c>
      <c r="S338" s="147">
        <v>0</v>
      </c>
      <c r="T338" s="148">
        <f>S338*H338</f>
        <v>0</v>
      </c>
      <c r="AR338" s="149" t="s">
        <v>311</v>
      </c>
      <c r="AT338" s="149" t="s">
        <v>193</v>
      </c>
      <c r="AU338" s="149" t="s">
        <v>86</v>
      </c>
      <c r="AY338" s="17" t="s">
        <v>190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84</v>
      </c>
      <c r="BK338" s="150">
        <f>ROUND(I338*H338,2)</f>
        <v>0</v>
      </c>
      <c r="BL338" s="17" t="s">
        <v>311</v>
      </c>
      <c r="BM338" s="149" t="s">
        <v>942</v>
      </c>
    </row>
    <row r="339" spans="2:65" s="12" customFormat="1" ht="20.399999999999999">
      <c r="B339" s="156"/>
      <c r="D339" s="157" t="s">
        <v>254</v>
      </c>
      <c r="E339" s="158" t="s">
        <v>1</v>
      </c>
      <c r="F339" s="159" t="s">
        <v>943</v>
      </c>
      <c r="H339" s="160">
        <v>27.382999999999999</v>
      </c>
      <c r="I339" s="161"/>
      <c r="L339" s="156"/>
      <c r="M339" s="162"/>
      <c r="T339" s="163"/>
      <c r="AT339" s="158" t="s">
        <v>254</v>
      </c>
      <c r="AU339" s="158" t="s">
        <v>86</v>
      </c>
      <c r="AV339" s="12" t="s">
        <v>86</v>
      </c>
      <c r="AW339" s="12" t="s">
        <v>33</v>
      </c>
      <c r="AX339" s="12" t="s">
        <v>77</v>
      </c>
      <c r="AY339" s="158" t="s">
        <v>190</v>
      </c>
    </row>
    <row r="340" spans="2:65" s="12" customFormat="1">
      <c r="B340" s="156"/>
      <c r="D340" s="157" t="s">
        <v>254</v>
      </c>
      <c r="E340" s="158" t="s">
        <v>1</v>
      </c>
      <c r="F340" s="159" t="s">
        <v>944</v>
      </c>
      <c r="H340" s="160">
        <v>34.485999999999997</v>
      </c>
      <c r="I340" s="161"/>
      <c r="L340" s="156"/>
      <c r="M340" s="162"/>
      <c r="T340" s="163"/>
      <c r="AT340" s="158" t="s">
        <v>254</v>
      </c>
      <c r="AU340" s="158" t="s">
        <v>86</v>
      </c>
      <c r="AV340" s="12" t="s">
        <v>86</v>
      </c>
      <c r="AW340" s="12" t="s">
        <v>33</v>
      </c>
      <c r="AX340" s="12" t="s">
        <v>77</v>
      </c>
      <c r="AY340" s="158" t="s">
        <v>190</v>
      </c>
    </row>
    <row r="341" spans="2:65" s="12" customFormat="1">
      <c r="B341" s="156"/>
      <c r="D341" s="157" t="s">
        <v>254</v>
      </c>
      <c r="E341" s="158" t="s">
        <v>1</v>
      </c>
      <c r="F341" s="159" t="s">
        <v>945</v>
      </c>
      <c r="H341" s="160">
        <v>41.362000000000002</v>
      </c>
      <c r="I341" s="161"/>
      <c r="L341" s="156"/>
      <c r="M341" s="162"/>
      <c r="T341" s="163"/>
      <c r="AT341" s="158" t="s">
        <v>254</v>
      </c>
      <c r="AU341" s="158" t="s">
        <v>86</v>
      </c>
      <c r="AV341" s="12" t="s">
        <v>86</v>
      </c>
      <c r="AW341" s="12" t="s">
        <v>33</v>
      </c>
      <c r="AX341" s="12" t="s">
        <v>77</v>
      </c>
      <c r="AY341" s="158" t="s">
        <v>190</v>
      </c>
    </row>
    <row r="342" spans="2:65" s="12" customFormat="1" ht="20.399999999999999">
      <c r="B342" s="156"/>
      <c r="D342" s="157" t="s">
        <v>254</v>
      </c>
      <c r="E342" s="158" t="s">
        <v>1</v>
      </c>
      <c r="F342" s="159" t="s">
        <v>946</v>
      </c>
      <c r="H342" s="160">
        <v>39.606999999999999</v>
      </c>
      <c r="I342" s="161"/>
      <c r="L342" s="156"/>
      <c r="M342" s="162"/>
      <c r="T342" s="163"/>
      <c r="AT342" s="158" t="s">
        <v>254</v>
      </c>
      <c r="AU342" s="158" t="s">
        <v>86</v>
      </c>
      <c r="AV342" s="12" t="s">
        <v>86</v>
      </c>
      <c r="AW342" s="12" t="s">
        <v>33</v>
      </c>
      <c r="AX342" s="12" t="s">
        <v>77</v>
      </c>
      <c r="AY342" s="158" t="s">
        <v>190</v>
      </c>
    </row>
    <row r="343" spans="2:65" s="12" customFormat="1" ht="20.399999999999999">
      <c r="B343" s="156"/>
      <c r="D343" s="157" t="s">
        <v>254</v>
      </c>
      <c r="E343" s="158" t="s">
        <v>1</v>
      </c>
      <c r="F343" s="159" t="s">
        <v>947</v>
      </c>
      <c r="H343" s="160">
        <v>24.763000000000002</v>
      </c>
      <c r="I343" s="161"/>
      <c r="L343" s="156"/>
      <c r="M343" s="162"/>
      <c r="T343" s="163"/>
      <c r="AT343" s="158" t="s">
        <v>254</v>
      </c>
      <c r="AU343" s="158" t="s">
        <v>86</v>
      </c>
      <c r="AV343" s="12" t="s">
        <v>86</v>
      </c>
      <c r="AW343" s="12" t="s">
        <v>33</v>
      </c>
      <c r="AX343" s="12" t="s">
        <v>77</v>
      </c>
      <c r="AY343" s="158" t="s">
        <v>190</v>
      </c>
    </row>
    <row r="344" spans="2:65" s="12" customFormat="1">
      <c r="B344" s="156"/>
      <c r="D344" s="157" t="s">
        <v>254</v>
      </c>
      <c r="E344" s="158" t="s">
        <v>1</v>
      </c>
      <c r="F344" s="159" t="s">
        <v>948</v>
      </c>
      <c r="H344" s="160">
        <v>26.873999999999999</v>
      </c>
      <c r="I344" s="161"/>
      <c r="L344" s="156"/>
      <c r="M344" s="162"/>
      <c r="T344" s="163"/>
      <c r="AT344" s="158" t="s">
        <v>254</v>
      </c>
      <c r="AU344" s="158" t="s">
        <v>86</v>
      </c>
      <c r="AV344" s="12" t="s">
        <v>86</v>
      </c>
      <c r="AW344" s="12" t="s">
        <v>33</v>
      </c>
      <c r="AX344" s="12" t="s">
        <v>77</v>
      </c>
      <c r="AY344" s="158" t="s">
        <v>190</v>
      </c>
    </row>
    <row r="345" spans="2:65" s="12" customFormat="1">
      <c r="B345" s="156"/>
      <c r="D345" s="157" t="s">
        <v>254</v>
      </c>
      <c r="E345" s="158" t="s">
        <v>1</v>
      </c>
      <c r="F345" s="159" t="s">
        <v>949</v>
      </c>
      <c r="H345" s="160">
        <v>13.941000000000001</v>
      </c>
      <c r="I345" s="161"/>
      <c r="L345" s="156"/>
      <c r="M345" s="162"/>
      <c r="T345" s="163"/>
      <c r="AT345" s="158" t="s">
        <v>254</v>
      </c>
      <c r="AU345" s="158" t="s">
        <v>86</v>
      </c>
      <c r="AV345" s="12" t="s">
        <v>86</v>
      </c>
      <c r="AW345" s="12" t="s">
        <v>33</v>
      </c>
      <c r="AX345" s="12" t="s">
        <v>77</v>
      </c>
      <c r="AY345" s="158" t="s">
        <v>190</v>
      </c>
    </row>
    <row r="346" spans="2:65" s="12" customFormat="1" ht="30.6">
      <c r="B346" s="156"/>
      <c r="D346" s="157" t="s">
        <v>254</v>
      </c>
      <c r="E346" s="158" t="s">
        <v>1</v>
      </c>
      <c r="F346" s="159" t="s">
        <v>950</v>
      </c>
      <c r="H346" s="160">
        <v>104.209</v>
      </c>
      <c r="I346" s="161"/>
      <c r="L346" s="156"/>
      <c r="M346" s="162"/>
      <c r="T346" s="163"/>
      <c r="AT346" s="158" t="s">
        <v>254</v>
      </c>
      <c r="AU346" s="158" t="s">
        <v>86</v>
      </c>
      <c r="AV346" s="12" t="s">
        <v>86</v>
      </c>
      <c r="AW346" s="12" t="s">
        <v>33</v>
      </c>
      <c r="AX346" s="12" t="s">
        <v>77</v>
      </c>
      <c r="AY346" s="158" t="s">
        <v>190</v>
      </c>
    </row>
    <row r="347" spans="2:65" s="12" customFormat="1">
      <c r="B347" s="156"/>
      <c r="D347" s="157" t="s">
        <v>254</v>
      </c>
      <c r="E347" s="158" t="s">
        <v>1</v>
      </c>
      <c r="F347" s="159" t="s">
        <v>951</v>
      </c>
      <c r="H347" s="160">
        <v>21.242000000000001</v>
      </c>
      <c r="I347" s="161"/>
      <c r="L347" s="156"/>
      <c r="M347" s="162"/>
      <c r="T347" s="163"/>
      <c r="AT347" s="158" t="s">
        <v>254</v>
      </c>
      <c r="AU347" s="158" t="s">
        <v>86</v>
      </c>
      <c r="AV347" s="12" t="s">
        <v>86</v>
      </c>
      <c r="AW347" s="12" t="s">
        <v>33</v>
      </c>
      <c r="AX347" s="12" t="s">
        <v>77</v>
      </c>
      <c r="AY347" s="158" t="s">
        <v>190</v>
      </c>
    </row>
    <row r="348" spans="2:65" s="12" customFormat="1">
      <c r="B348" s="156"/>
      <c r="D348" s="157" t="s">
        <v>254</v>
      </c>
      <c r="E348" s="158" t="s">
        <v>1</v>
      </c>
      <c r="F348" s="159" t="s">
        <v>952</v>
      </c>
      <c r="H348" s="160">
        <v>21.242000000000001</v>
      </c>
      <c r="I348" s="161"/>
      <c r="L348" s="156"/>
      <c r="M348" s="162"/>
      <c r="T348" s="163"/>
      <c r="AT348" s="158" t="s">
        <v>254</v>
      </c>
      <c r="AU348" s="158" t="s">
        <v>86</v>
      </c>
      <c r="AV348" s="12" t="s">
        <v>86</v>
      </c>
      <c r="AW348" s="12" t="s">
        <v>33</v>
      </c>
      <c r="AX348" s="12" t="s">
        <v>77</v>
      </c>
      <c r="AY348" s="158" t="s">
        <v>190</v>
      </c>
    </row>
    <row r="349" spans="2:65" s="12" customFormat="1">
      <c r="B349" s="156"/>
      <c r="D349" s="157" t="s">
        <v>254</v>
      </c>
      <c r="E349" s="158" t="s">
        <v>1</v>
      </c>
      <c r="F349" s="159" t="s">
        <v>953</v>
      </c>
      <c r="H349" s="160">
        <v>13.025</v>
      </c>
      <c r="I349" s="161"/>
      <c r="L349" s="156"/>
      <c r="M349" s="162"/>
      <c r="T349" s="163"/>
      <c r="AT349" s="158" t="s">
        <v>254</v>
      </c>
      <c r="AU349" s="158" t="s">
        <v>86</v>
      </c>
      <c r="AV349" s="12" t="s">
        <v>86</v>
      </c>
      <c r="AW349" s="12" t="s">
        <v>33</v>
      </c>
      <c r="AX349" s="12" t="s">
        <v>77</v>
      </c>
      <c r="AY349" s="158" t="s">
        <v>190</v>
      </c>
    </row>
    <row r="350" spans="2:65" s="12" customFormat="1" ht="20.399999999999999">
      <c r="B350" s="156"/>
      <c r="D350" s="157" t="s">
        <v>254</v>
      </c>
      <c r="E350" s="158" t="s">
        <v>1</v>
      </c>
      <c r="F350" s="159" t="s">
        <v>954</v>
      </c>
      <c r="H350" s="160">
        <v>46.262999999999998</v>
      </c>
      <c r="I350" s="161"/>
      <c r="L350" s="156"/>
      <c r="M350" s="162"/>
      <c r="T350" s="163"/>
      <c r="AT350" s="158" t="s">
        <v>254</v>
      </c>
      <c r="AU350" s="158" t="s">
        <v>86</v>
      </c>
      <c r="AV350" s="12" t="s">
        <v>86</v>
      </c>
      <c r="AW350" s="12" t="s">
        <v>33</v>
      </c>
      <c r="AX350" s="12" t="s">
        <v>77</v>
      </c>
      <c r="AY350" s="158" t="s">
        <v>190</v>
      </c>
    </row>
    <row r="351" spans="2:65" s="12" customFormat="1" ht="20.399999999999999">
      <c r="B351" s="156"/>
      <c r="D351" s="157" t="s">
        <v>254</v>
      </c>
      <c r="E351" s="158" t="s">
        <v>1</v>
      </c>
      <c r="F351" s="159" t="s">
        <v>955</v>
      </c>
      <c r="H351" s="160">
        <v>27.449000000000002</v>
      </c>
      <c r="I351" s="161"/>
      <c r="L351" s="156"/>
      <c r="M351" s="162"/>
      <c r="T351" s="163"/>
      <c r="AT351" s="158" t="s">
        <v>254</v>
      </c>
      <c r="AU351" s="158" t="s">
        <v>86</v>
      </c>
      <c r="AV351" s="12" t="s">
        <v>86</v>
      </c>
      <c r="AW351" s="12" t="s">
        <v>33</v>
      </c>
      <c r="AX351" s="12" t="s">
        <v>77</v>
      </c>
      <c r="AY351" s="158" t="s">
        <v>190</v>
      </c>
    </row>
    <row r="352" spans="2:65" s="12" customFormat="1">
      <c r="B352" s="156"/>
      <c r="D352" s="157" t="s">
        <v>254</v>
      </c>
      <c r="E352" s="158" t="s">
        <v>1</v>
      </c>
      <c r="F352" s="159" t="s">
        <v>956</v>
      </c>
      <c r="H352" s="160">
        <v>15.946</v>
      </c>
      <c r="I352" s="161"/>
      <c r="L352" s="156"/>
      <c r="M352" s="162"/>
      <c r="T352" s="163"/>
      <c r="AT352" s="158" t="s">
        <v>254</v>
      </c>
      <c r="AU352" s="158" t="s">
        <v>86</v>
      </c>
      <c r="AV352" s="12" t="s">
        <v>86</v>
      </c>
      <c r="AW352" s="12" t="s">
        <v>33</v>
      </c>
      <c r="AX352" s="12" t="s">
        <v>77</v>
      </c>
      <c r="AY352" s="158" t="s">
        <v>190</v>
      </c>
    </row>
    <row r="353" spans="2:65" s="12" customFormat="1">
      <c r="B353" s="156"/>
      <c r="D353" s="157" t="s">
        <v>254</v>
      </c>
      <c r="E353" s="158" t="s">
        <v>1</v>
      </c>
      <c r="F353" s="159" t="s">
        <v>957</v>
      </c>
      <c r="H353" s="160">
        <v>16.164999999999999</v>
      </c>
      <c r="I353" s="161"/>
      <c r="L353" s="156"/>
      <c r="M353" s="162"/>
      <c r="T353" s="163"/>
      <c r="AT353" s="158" t="s">
        <v>254</v>
      </c>
      <c r="AU353" s="158" t="s">
        <v>86</v>
      </c>
      <c r="AV353" s="12" t="s">
        <v>86</v>
      </c>
      <c r="AW353" s="12" t="s">
        <v>33</v>
      </c>
      <c r="AX353" s="12" t="s">
        <v>77</v>
      </c>
      <c r="AY353" s="158" t="s">
        <v>190</v>
      </c>
    </row>
    <row r="354" spans="2:65" s="12" customFormat="1">
      <c r="B354" s="156"/>
      <c r="D354" s="157" t="s">
        <v>254</v>
      </c>
      <c r="E354" s="158" t="s">
        <v>1</v>
      </c>
      <c r="F354" s="159" t="s">
        <v>958</v>
      </c>
      <c r="H354" s="160">
        <v>24.856000000000002</v>
      </c>
      <c r="I354" s="161"/>
      <c r="L354" s="156"/>
      <c r="M354" s="162"/>
      <c r="T354" s="163"/>
      <c r="AT354" s="158" t="s">
        <v>254</v>
      </c>
      <c r="AU354" s="158" t="s">
        <v>86</v>
      </c>
      <c r="AV354" s="12" t="s">
        <v>86</v>
      </c>
      <c r="AW354" s="12" t="s">
        <v>33</v>
      </c>
      <c r="AX354" s="12" t="s">
        <v>77</v>
      </c>
      <c r="AY354" s="158" t="s">
        <v>190</v>
      </c>
    </row>
    <row r="355" spans="2:65" s="12" customFormat="1">
      <c r="B355" s="156"/>
      <c r="D355" s="157" t="s">
        <v>254</v>
      </c>
      <c r="E355" s="158" t="s">
        <v>1</v>
      </c>
      <c r="F355" s="159" t="s">
        <v>959</v>
      </c>
      <c r="H355" s="160">
        <v>26.797000000000001</v>
      </c>
      <c r="I355" s="161"/>
      <c r="L355" s="156"/>
      <c r="M355" s="162"/>
      <c r="T355" s="163"/>
      <c r="AT355" s="158" t="s">
        <v>254</v>
      </c>
      <c r="AU355" s="158" t="s">
        <v>86</v>
      </c>
      <c r="AV355" s="12" t="s">
        <v>86</v>
      </c>
      <c r="AW355" s="12" t="s">
        <v>33</v>
      </c>
      <c r="AX355" s="12" t="s">
        <v>77</v>
      </c>
      <c r="AY355" s="158" t="s">
        <v>190</v>
      </c>
    </row>
    <row r="356" spans="2:65" s="15" customFormat="1">
      <c r="B356" s="177"/>
      <c r="D356" s="157" t="s">
        <v>254</v>
      </c>
      <c r="E356" s="178" t="s">
        <v>1</v>
      </c>
      <c r="F356" s="179" t="s">
        <v>274</v>
      </c>
      <c r="H356" s="180">
        <v>525.61</v>
      </c>
      <c r="I356" s="181"/>
      <c r="L356" s="177"/>
      <c r="M356" s="182"/>
      <c r="T356" s="183"/>
      <c r="AT356" s="178" t="s">
        <v>254</v>
      </c>
      <c r="AU356" s="178" t="s">
        <v>86</v>
      </c>
      <c r="AV356" s="15" t="s">
        <v>149</v>
      </c>
      <c r="AW356" s="15" t="s">
        <v>33</v>
      </c>
      <c r="AX356" s="15" t="s">
        <v>84</v>
      </c>
      <c r="AY356" s="178" t="s">
        <v>190</v>
      </c>
    </row>
    <row r="357" spans="2:65" s="1" customFormat="1" ht="24.15" customHeight="1">
      <c r="B357" s="32"/>
      <c r="C357" s="137" t="s">
        <v>561</v>
      </c>
      <c r="D357" s="137" t="s">
        <v>193</v>
      </c>
      <c r="E357" s="138" t="s">
        <v>960</v>
      </c>
      <c r="F357" s="139" t="s">
        <v>961</v>
      </c>
      <c r="G357" s="140" t="s">
        <v>196</v>
      </c>
      <c r="H357" s="141">
        <v>7</v>
      </c>
      <c r="I357" s="142"/>
      <c r="J357" s="143">
        <f>ROUND(I357*H357,2)</f>
        <v>0</v>
      </c>
      <c r="K357" s="144"/>
      <c r="L357" s="32"/>
      <c r="M357" s="145" t="s">
        <v>1</v>
      </c>
      <c r="N357" s="146" t="s">
        <v>42</v>
      </c>
      <c r="P357" s="147">
        <f>O357*H357</f>
        <v>0</v>
      </c>
      <c r="Q357" s="147">
        <v>0</v>
      </c>
      <c r="R357" s="147">
        <f>Q357*H357</f>
        <v>0</v>
      </c>
      <c r="S357" s="147">
        <v>0</v>
      </c>
      <c r="T357" s="148">
        <f>S357*H357</f>
        <v>0</v>
      </c>
      <c r="AR357" s="149" t="s">
        <v>311</v>
      </c>
      <c r="AT357" s="149" t="s">
        <v>193</v>
      </c>
      <c r="AU357" s="149" t="s">
        <v>86</v>
      </c>
      <c r="AY357" s="17" t="s">
        <v>190</v>
      </c>
      <c r="BE357" s="150">
        <f>IF(N357="základní",J357,0)</f>
        <v>0</v>
      </c>
      <c r="BF357" s="150">
        <f>IF(N357="snížená",J357,0)</f>
        <v>0</v>
      </c>
      <c r="BG357" s="150">
        <f>IF(N357="zákl. přenesená",J357,0)</f>
        <v>0</v>
      </c>
      <c r="BH357" s="150">
        <f>IF(N357="sníž. přenesená",J357,0)</f>
        <v>0</v>
      </c>
      <c r="BI357" s="150">
        <f>IF(N357="nulová",J357,0)</f>
        <v>0</v>
      </c>
      <c r="BJ357" s="17" t="s">
        <v>84</v>
      </c>
      <c r="BK357" s="150">
        <f>ROUND(I357*H357,2)</f>
        <v>0</v>
      </c>
      <c r="BL357" s="17" t="s">
        <v>311</v>
      </c>
      <c r="BM357" s="149" t="s">
        <v>962</v>
      </c>
    </row>
    <row r="358" spans="2:65" s="1" customFormat="1" ht="24.15" customHeight="1">
      <c r="B358" s="32"/>
      <c r="C358" s="137" t="s">
        <v>567</v>
      </c>
      <c r="D358" s="137" t="s">
        <v>193</v>
      </c>
      <c r="E358" s="138" t="s">
        <v>963</v>
      </c>
      <c r="F358" s="139" t="s">
        <v>964</v>
      </c>
      <c r="G358" s="140" t="s">
        <v>252</v>
      </c>
      <c r="H358" s="141">
        <v>2.4700000000000002</v>
      </c>
      <c r="I358" s="142"/>
      <c r="J358" s="143">
        <f>ROUND(I358*H358,2)</f>
        <v>0</v>
      </c>
      <c r="K358" s="144"/>
      <c r="L358" s="32"/>
      <c r="M358" s="145" t="s">
        <v>1</v>
      </c>
      <c r="N358" s="146" t="s">
        <v>42</v>
      </c>
      <c r="P358" s="147">
        <f>O358*H358</f>
        <v>0</v>
      </c>
      <c r="Q358" s="147">
        <v>1.3849999999999999E-2</v>
      </c>
      <c r="R358" s="147">
        <f>Q358*H358</f>
        <v>3.4209500000000004E-2</v>
      </c>
      <c r="S358" s="147">
        <v>0</v>
      </c>
      <c r="T358" s="148">
        <f>S358*H358</f>
        <v>0</v>
      </c>
      <c r="AR358" s="149" t="s">
        <v>311</v>
      </c>
      <c r="AT358" s="149" t="s">
        <v>193</v>
      </c>
      <c r="AU358" s="149" t="s">
        <v>86</v>
      </c>
      <c r="AY358" s="17" t="s">
        <v>190</v>
      </c>
      <c r="BE358" s="150">
        <f>IF(N358="základní",J358,0)</f>
        <v>0</v>
      </c>
      <c r="BF358" s="150">
        <f>IF(N358="snížená",J358,0)</f>
        <v>0</v>
      </c>
      <c r="BG358" s="150">
        <f>IF(N358="zákl. přenesená",J358,0)</f>
        <v>0</v>
      </c>
      <c r="BH358" s="150">
        <f>IF(N358="sníž. přenesená",J358,0)</f>
        <v>0</v>
      </c>
      <c r="BI358" s="150">
        <f>IF(N358="nulová",J358,0)</f>
        <v>0</v>
      </c>
      <c r="BJ358" s="17" t="s">
        <v>84</v>
      </c>
      <c r="BK358" s="150">
        <f>ROUND(I358*H358,2)</f>
        <v>0</v>
      </c>
      <c r="BL358" s="17" t="s">
        <v>311</v>
      </c>
      <c r="BM358" s="149" t="s">
        <v>965</v>
      </c>
    </row>
    <row r="359" spans="2:65" s="12" customFormat="1">
      <c r="B359" s="156"/>
      <c r="D359" s="157" t="s">
        <v>254</v>
      </c>
      <c r="E359" s="158" t="s">
        <v>1</v>
      </c>
      <c r="F359" s="159" t="s">
        <v>966</v>
      </c>
      <c r="H359" s="160">
        <v>2.4700000000000002</v>
      </c>
      <c r="I359" s="161"/>
      <c r="L359" s="156"/>
      <c r="M359" s="162"/>
      <c r="T359" s="163"/>
      <c r="AT359" s="158" t="s">
        <v>254</v>
      </c>
      <c r="AU359" s="158" t="s">
        <v>86</v>
      </c>
      <c r="AV359" s="12" t="s">
        <v>86</v>
      </c>
      <c r="AW359" s="12" t="s">
        <v>33</v>
      </c>
      <c r="AX359" s="12" t="s">
        <v>84</v>
      </c>
      <c r="AY359" s="158" t="s">
        <v>190</v>
      </c>
    </row>
    <row r="360" spans="2:65" s="1" customFormat="1" ht="24.15" customHeight="1">
      <c r="B360" s="32"/>
      <c r="C360" s="137" t="s">
        <v>571</v>
      </c>
      <c r="D360" s="137" t="s">
        <v>193</v>
      </c>
      <c r="E360" s="138" t="s">
        <v>967</v>
      </c>
      <c r="F360" s="139" t="s">
        <v>968</v>
      </c>
      <c r="G360" s="140" t="s">
        <v>252</v>
      </c>
      <c r="H360" s="141">
        <v>2.85</v>
      </c>
      <c r="I360" s="142"/>
      <c r="J360" s="143">
        <f>ROUND(I360*H360,2)</f>
        <v>0</v>
      </c>
      <c r="K360" s="144"/>
      <c r="L360" s="32"/>
      <c r="M360" s="145" t="s">
        <v>1</v>
      </c>
      <c r="N360" s="146" t="s">
        <v>42</v>
      </c>
      <c r="P360" s="147">
        <f>O360*H360</f>
        <v>0</v>
      </c>
      <c r="Q360" s="147">
        <v>2.487E-2</v>
      </c>
      <c r="R360" s="147">
        <f>Q360*H360</f>
        <v>7.0879499999999998E-2</v>
      </c>
      <c r="S360" s="147">
        <v>0</v>
      </c>
      <c r="T360" s="148">
        <f>S360*H360</f>
        <v>0</v>
      </c>
      <c r="AR360" s="149" t="s">
        <v>311</v>
      </c>
      <c r="AT360" s="149" t="s">
        <v>193</v>
      </c>
      <c r="AU360" s="149" t="s">
        <v>86</v>
      </c>
      <c r="AY360" s="17" t="s">
        <v>190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84</v>
      </c>
      <c r="BK360" s="150">
        <f>ROUND(I360*H360,2)</f>
        <v>0</v>
      </c>
      <c r="BL360" s="17" t="s">
        <v>311</v>
      </c>
      <c r="BM360" s="149" t="s">
        <v>969</v>
      </c>
    </row>
    <row r="361" spans="2:65" s="12" customFormat="1">
      <c r="B361" s="156"/>
      <c r="D361" s="157" t="s">
        <v>254</v>
      </c>
      <c r="E361" s="158" t="s">
        <v>1</v>
      </c>
      <c r="F361" s="159" t="s">
        <v>819</v>
      </c>
      <c r="H361" s="160">
        <v>2.85</v>
      </c>
      <c r="I361" s="161"/>
      <c r="L361" s="156"/>
      <c r="M361" s="162"/>
      <c r="T361" s="163"/>
      <c r="AT361" s="158" t="s">
        <v>254</v>
      </c>
      <c r="AU361" s="158" t="s">
        <v>86</v>
      </c>
      <c r="AV361" s="12" t="s">
        <v>86</v>
      </c>
      <c r="AW361" s="12" t="s">
        <v>33</v>
      </c>
      <c r="AX361" s="12" t="s">
        <v>84</v>
      </c>
      <c r="AY361" s="158" t="s">
        <v>190</v>
      </c>
    </row>
    <row r="362" spans="2:65" s="1" customFormat="1" ht="24.15" customHeight="1">
      <c r="B362" s="32"/>
      <c r="C362" s="137" t="s">
        <v>576</v>
      </c>
      <c r="D362" s="137" t="s">
        <v>193</v>
      </c>
      <c r="E362" s="138" t="s">
        <v>970</v>
      </c>
      <c r="F362" s="139" t="s">
        <v>971</v>
      </c>
      <c r="G362" s="140" t="s">
        <v>252</v>
      </c>
      <c r="H362" s="141">
        <v>45.82</v>
      </c>
      <c r="I362" s="142"/>
      <c r="J362" s="143">
        <f>ROUND(I362*H362,2)</f>
        <v>0</v>
      </c>
      <c r="K362" s="144"/>
      <c r="L362" s="32"/>
      <c r="M362" s="145" t="s">
        <v>1</v>
      </c>
      <c r="N362" s="146" t="s">
        <v>42</v>
      </c>
      <c r="P362" s="147">
        <f>O362*H362</f>
        <v>0</v>
      </c>
      <c r="Q362" s="147">
        <v>1.259E-2</v>
      </c>
      <c r="R362" s="147">
        <f>Q362*H362</f>
        <v>0.57687379999999999</v>
      </c>
      <c r="S362" s="147">
        <v>0</v>
      </c>
      <c r="T362" s="148">
        <f>S362*H362</f>
        <v>0</v>
      </c>
      <c r="AR362" s="149" t="s">
        <v>311</v>
      </c>
      <c r="AT362" s="149" t="s">
        <v>193</v>
      </c>
      <c r="AU362" s="149" t="s">
        <v>86</v>
      </c>
      <c r="AY362" s="17" t="s">
        <v>190</v>
      </c>
      <c r="BE362" s="150">
        <f>IF(N362="základní",J362,0)</f>
        <v>0</v>
      </c>
      <c r="BF362" s="150">
        <f>IF(N362="snížená",J362,0)</f>
        <v>0</v>
      </c>
      <c r="BG362" s="150">
        <f>IF(N362="zákl. přenesená",J362,0)</f>
        <v>0</v>
      </c>
      <c r="BH362" s="150">
        <f>IF(N362="sníž. přenesená",J362,0)</f>
        <v>0</v>
      </c>
      <c r="BI362" s="150">
        <f>IF(N362="nulová",J362,0)</f>
        <v>0</v>
      </c>
      <c r="BJ362" s="17" t="s">
        <v>84</v>
      </c>
      <c r="BK362" s="150">
        <f>ROUND(I362*H362,2)</f>
        <v>0</v>
      </c>
      <c r="BL362" s="17" t="s">
        <v>311</v>
      </c>
      <c r="BM362" s="149" t="s">
        <v>972</v>
      </c>
    </row>
    <row r="363" spans="2:65" s="12" customFormat="1">
      <c r="B363" s="156"/>
      <c r="D363" s="157" t="s">
        <v>254</v>
      </c>
      <c r="E363" s="158" t="s">
        <v>1</v>
      </c>
      <c r="F363" s="159" t="s">
        <v>973</v>
      </c>
      <c r="H363" s="160">
        <v>45.82</v>
      </c>
      <c r="I363" s="161"/>
      <c r="L363" s="156"/>
      <c r="M363" s="162"/>
      <c r="T363" s="163"/>
      <c r="AT363" s="158" t="s">
        <v>254</v>
      </c>
      <c r="AU363" s="158" t="s">
        <v>86</v>
      </c>
      <c r="AV363" s="12" t="s">
        <v>86</v>
      </c>
      <c r="AW363" s="12" t="s">
        <v>33</v>
      </c>
      <c r="AX363" s="12" t="s">
        <v>84</v>
      </c>
      <c r="AY363" s="158" t="s">
        <v>190</v>
      </c>
    </row>
    <row r="364" spans="2:65" s="1" customFormat="1" ht="24.15" customHeight="1">
      <c r="B364" s="32"/>
      <c r="C364" s="137" t="s">
        <v>582</v>
      </c>
      <c r="D364" s="137" t="s">
        <v>193</v>
      </c>
      <c r="E364" s="138" t="s">
        <v>974</v>
      </c>
      <c r="F364" s="139" t="s">
        <v>975</v>
      </c>
      <c r="G364" s="140" t="s">
        <v>252</v>
      </c>
      <c r="H364" s="141">
        <v>164.67</v>
      </c>
      <c r="I364" s="142"/>
      <c r="J364" s="143">
        <f>ROUND(I364*H364,2)</f>
        <v>0</v>
      </c>
      <c r="K364" s="144"/>
      <c r="L364" s="32"/>
      <c r="M364" s="145" t="s">
        <v>1</v>
      </c>
      <c r="N364" s="146" t="s">
        <v>42</v>
      </c>
      <c r="P364" s="147">
        <f>O364*H364</f>
        <v>0</v>
      </c>
      <c r="Q364" s="147">
        <v>1.3849999999999999E-2</v>
      </c>
      <c r="R364" s="147">
        <f>Q364*H364</f>
        <v>2.2806794999999997</v>
      </c>
      <c r="S364" s="147">
        <v>0</v>
      </c>
      <c r="T364" s="148">
        <f>S364*H364</f>
        <v>0</v>
      </c>
      <c r="AR364" s="149" t="s">
        <v>311</v>
      </c>
      <c r="AT364" s="149" t="s">
        <v>193</v>
      </c>
      <c r="AU364" s="149" t="s">
        <v>86</v>
      </c>
      <c r="AY364" s="17" t="s">
        <v>190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84</v>
      </c>
      <c r="BK364" s="150">
        <f>ROUND(I364*H364,2)</f>
        <v>0</v>
      </c>
      <c r="BL364" s="17" t="s">
        <v>311</v>
      </c>
      <c r="BM364" s="149" t="s">
        <v>976</v>
      </c>
    </row>
    <row r="365" spans="2:65" s="12" customFormat="1" ht="20.399999999999999">
      <c r="B365" s="156"/>
      <c r="D365" s="157" t="s">
        <v>254</v>
      </c>
      <c r="E365" s="158" t="s">
        <v>1</v>
      </c>
      <c r="F365" s="159" t="s">
        <v>977</v>
      </c>
      <c r="H365" s="160">
        <v>164.67</v>
      </c>
      <c r="I365" s="161"/>
      <c r="L365" s="156"/>
      <c r="M365" s="162"/>
      <c r="T365" s="163"/>
      <c r="AT365" s="158" t="s">
        <v>254</v>
      </c>
      <c r="AU365" s="158" t="s">
        <v>86</v>
      </c>
      <c r="AV365" s="12" t="s">
        <v>86</v>
      </c>
      <c r="AW365" s="12" t="s">
        <v>33</v>
      </c>
      <c r="AX365" s="12" t="s">
        <v>84</v>
      </c>
      <c r="AY365" s="158" t="s">
        <v>190</v>
      </c>
    </row>
    <row r="366" spans="2:65" s="1" customFormat="1" ht="16.5" customHeight="1">
      <c r="B366" s="32"/>
      <c r="C366" s="137" t="s">
        <v>588</v>
      </c>
      <c r="D366" s="137" t="s">
        <v>193</v>
      </c>
      <c r="E366" s="138" t="s">
        <v>978</v>
      </c>
      <c r="F366" s="139" t="s">
        <v>979</v>
      </c>
      <c r="G366" s="140" t="s">
        <v>252</v>
      </c>
      <c r="H366" s="141">
        <v>210.49</v>
      </c>
      <c r="I366" s="142"/>
      <c r="J366" s="143">
        <f>ROUND(I366*H366,2)</f>
        <v>0</v>
      </c>
      <c r="K366" s="144"/>
      <c r="L366" s="32"/>
      <c r="M366" s="145" t="s">
        <v>1</v>
      </c>
      <c r="N366" s="146" t="s">
        <v>42</v>
      </c>
      <c r="P366" s="147">
        <f>O366*H366</f>
        <v>0</v>
      </c>
      <c r="Q366" s="147">
        <v>0</v>
      </c>
      <c r="R366" s="147">
        <f>Q366*H366</f>
        <v>0</v>
      </c>
      <c r="S366" s="147">
        <v>0</v>
      </c>
      <c r="T366" s="148">
        <f>S366*H366</f>
        <v>0</v>
      </c>
      <c r="AR366" s="149" t="s">
        <v>311</v>
      </c>
      <c r="AT366" s="149" t="s">
        <v>193</v>
      </c>
      <c r="AU366" s="149" t="s">
        <v>86</v>
      </c>
      <c r="AY366" s="17" t="s">
        <v>190</v>
      </c>
      <c r="BE366" s="150">
        <f>IF(N366="základní",J366,0)</f>
        <v>0</v>
      </c>
      <c r="BF366" s="150">
        <f>IF(N366="snížená",J366,0)</f>
        <v>0</v>
      </c>
      <c r="BG366" s="150">
        <f>IF(N366="zákl. přenesená",J366,0)</f>
        <v>0</v>
      </c>
      <c r="BH366" s="150">
        <f>IF(N366="sníž. přenesená",J366,0)</f>
        <v>0</v>
      </c>
      <c r="BI366" s="150">
        <f>IF(N366="nulová",J366,0)</f>
        <v>0</v>
      </c>
      <c r="BJ366" s="17" t="s">
        <v>84</v>
      </c>
      <c r="BK366" s="150">
        <f>ROUND(I366*H366,2)</f>
        <v>0</v>
      </c>
      <c r="BL366" s="17" t="s">
        <v>311</v>
      </c>
      <c r="BM366" s="149" t="s">
        <v>980</v>
      </c>
    </row>
    <row r="367" spans="2:65" s="1" customFormat="1" ht="24.15" customHeight="1">
      <c r="B367" s="32"/>
      <c r="C367" s="184" t="s">
        <v>593</v>
      </c>
      <c r="D367" s="184" t="s">
        <v>299</v>
      </c>
      <c r="E367" s="185" t="s">
        <v>875</v>
      </c>
      <c r="F367" s="186" t="s">
        <v>876</v>
      </c>
      <c r="G367" s="187" t="s">
        <v>252</v>
      </c>
      <c r="H367" s="188">
        <v>231.53899999999999</v>
      </c>
      <c r="I367" s="189"/>
      <c r="J367" s="190">
        <f>ROUND(I367*H367,2)</f>
        <v>0</v>
      </c>
      <c r="K367" s="191"/>
      <c r="L367" s="192"/>
      <c r="M367" s="193" t="s">
        <v>1</v>
      </c>
      <c r="N367" s="194" t="s">
        <v>42</v>
      </c>
      <c r="P367" s="147">
        <f>O367*H367</f>
        <v>0</v>
      </c>
      <c r="Q367" s="147">
        <v>1.1E-4</v>
      </c>
      <c r="R367" s="147">
        <f>Q367*H367</f>
        <v>2.5469289999999999E-2</v>
      </c>
      <c r="S367" s="147">
        <v>0</v>
      </c>
      <c r="T367" s="148">
        <f>S367*H367</f>
        <v>0</v>
      </c>
      <c r="AR367" s="149" t="s">
        <v>426</v>
      </c>
      <c r="AT367" s="149" t="s">
        <v>299</v>
      </c>
      <c r="AU367" s="149" t="s">
        <v>86</v>
      </c>
      <c r="AY367" s="17" t="s">
        <v>190</v>
      </c>
      <c r="BE367" s="150">
        <f>IF(N367="základní",J367,0)</f>
        <v>0</v>
      </c>
      <c r="BF367" s="150">
        <f>IF(N367="snížená",J367,0)</f>
        <v>0</v>
      </c>
      <c r="BG367" s="150">
        <f>IF(N367="zákl. přenesená",J367,0)</f>
        <v>0</v>
      </c>
      <c r="BH367" s="150">
        <f>IF(N367="sníž. přenesená",J367,0)</f>
        <v>0</v>
      </c>
      <c r="BI367" s="150">
        <f>IF(N367="nulová",J367,0)</f>
        <v>0</v>
      </c>
      <c r="BJ367" s="17" t="s">
        <v>84</v>
      </c>
      <c r="BK367" s="150">
        <f>ROUND(I367*H367,2)</f>
        <v>0</v>
      </c>
      <c r="BL367" s="17" t="s">
        <v>311</v>
      </c>
      <c r="BM367" s="149" t="s">
        <v>981</v>
      </c>
    </row>
    <row r="368" spans="2:65" s="12" customFormat="1">
      <c r="B368" s="156"/>
      <c r="D368" s="157" t="s">
        <v>254</v>
      </c>
      <c r="F368" s="159" t="s">
        <v>982</v>
      </c>
      <c r="H368" s="160">
        <v>231.53899999999999</v>
      </c>
      <c r="I368" s="161"/>
      <c r="L368" s="156"/>
      <c r="M368" s="162"/>
      <c r="T368" s="163"/>
      <c r="AT368" s="158" t="s">
        <v>254</v>
      </c>
      <c r="AU368" s="158" t="s">
        <v>86</v>
      </c>
      <c r="AV368" s="12" t="s">
        <v>86</v>
      </c>
      <c r="AW368" s="12" t="s">
        <v>4</v>
      </c>
      <c r="AX368" s="12" t="s">
        <v>84</v>
      </c>
      <c r="AY368" s="158" t="s">
        <v>190</v>
      </c>
    </row>
    <row r="369" spans="2:65" s="1" customFormat="1" ht="21.75" customHeight="1">
      <c r="B369" s="32"/>
      <c r="C369" s="137" t="s">
        <v>598</v>
      </c>
      <c r="D369" s="137" t="s">
        <v>193</v>
      </c>
      <c r="E369" s="138" t="s">
        <v>983</v>
      </c>
      <c r="F369" s="139" t="s">
        <v>984</v>
      </c>
      <c r="G369" s="140" t="s">
        <v>252</v>
      </c>
      <c r="H369" s="141">
        <v>108.31</v>
      </c>
      <c r="I369" s="142"/>
      <c r="J369" s="143">
        <f>ROUND(I369*H369,2)</f>
        <v>0</v>
      </c>
      <c r="K369" s="144"/>
      <c r="L369" s="32"/>
      <c r="M369" s="145" t="s">
        <v>1</v>
      </c>
      <c r="N369" s="146" t="s">
        <v>42</v>
      </c>
      <c r="P369" s="147">
        <f>O369*H369</f>
        <v>0</v>
      </c>
      <c r="Q369" s="147">
        <v>6.9999999999999999E-4</v>
      </c>
      <c r="R369" s="147">
        <f>Q369*H369</f>
        <v>7.5816999999999996E-2</v>
      </c>
      <c r="S369" s="147">
        <v>0</v>
      </c>
      <c r="T369" s="148">
        <f>S369*H369</f>
        <v>0</v>
      </c>
      <c r="AR369" s="149" t="s">
        <v>311</v>
      </c>
      <c r="AT369" s="149" t="s">
        <v>193</v>
      </c>
      <c r="AU369" s="149" t="s">
        <v>86</v>
      </c>
      <c r="AY369" s="17" t="s">
        <v>190</v>
      </c>
      <c r="BE369" s="150">
        <f>IF(N369="základní",J369,0)</f>
        <v>0</v>
      </c>
      <c r="BF369" s="150">
        <f>IF(N369="snížená",J369,0)</f>
        <v>0</v>
      </c>
      <c r="BG369" s="150">
        <f>IF(N369="zákl. přenesená",J369,0)</f>
        <v>0</v>
      </c>
      <c r="BH369" s="150">
        <f>IF(N369="sníž. přenesená",J369,0)</f>
        <v>0</v>
      </c>
      <c r="BI369" s="150">
        <f>IF(N369="nulová",J369,0)</f>
        <v>0</v>
      </c>
      <c r="BJ369" s="17" t="s">
        <v>84</v>
      </c>
      <c r="BK369" s="150">
        <f>ROUND(I369*H369,2)</f>
        <v>0</v>
      </c>
      <c r="BL369" s="17" t="s">
        <v>311</v>
      </c>
      <c r="BM369" s="149" t="s">
        <v>985</v>
      </c>
    </row>
    <row r="370" spans="2:65" s="12" customFormat="1">
      <c r="B370" s="156"/>
      <c r="D370" s="157" t="s">
        <v>254</v>
      </c>
      <c r="E370" s="158" t="s">
        <v>1</v>
      </c>
      <c r="F370" s="159" t="s">
        <v>986</v>
      </c>
      <c r="H370" s="160">
        <v>108.31</v>
      </c>
      <c r="I370" s="161"/>
      <c r="L370" s="156"/>
      <c r="M370" s="162"/>
      <c r="T370" s="163"/>
      <c r="AT370" s="158" t="s">
        <v>254</v>
      </c>
      <c r="AU370" s="158" t="s">
        <v>86</v>
      </c>
      <c r="AV370" s="12" t="s">
        <v>86</v>
      </c>
      <c r="AW370" s="12" t="s">
        <v>33</v>
      </c>
      <c r="AX370" s="12" t="s">
        <v>84</v>
      </c>
      <c r="AY370" s="158" t="s">
        <v>190</v>
      </c>
    </row>
    <row r="371" spans="2:65" s="1" customFormat="1" ht="21.75" customHeight="1">
      <c r="B371" s="32"/>
      <c r="C371" s="137" t="s">
        <v>602</v>
      </c>
      <c r="D371" s="137" t="s">
        <v>193</v>
      </c>
      <c r="E371" s="138" t="s">
        <v>987</v>
      </c>
      <c r="F371" s="139" t="s">
        <v>988</v>
      </c>
      <c r="G371" s="140" t="s">
        <v>396</v>
      </c>
      <c r="H371" s="141">
        <v>3.9</v>
      </c>
      <c r="I371" s="142"/>
      <c r="J371" s="143">
        <f>ROUND(I371*H371,2)</f>
        <v>0</v>
      </c>
      <c r="K371" s="144"/>
      <c r="L371" s="32"/>
      <c r="M371" s="145" t="s">
        <v>1</v>
      </c>
      <c r="N371" s="146" t="s">
        <v>42</v>
      </c>
      <c r="P371" s="147">
        <f>O371*H371</f>
        <v>0</v>
      </c>
      <c r="Q371" s="147">
        <v>1.0019999999999999E-2</v>
      </c>
      <c r="R371" s="147">
        <f>Q371*H371</f>
        <v>3.9077999999999995E-2</v>
      </c>
      <c r="S371" s="147">
        <v>0</v>
      </c>
      <c r="T371" s="148">
        <f>S371*H371</f>
        <v>0</v>
      </c>
      <c r="AR371" s="149" t="s">
        <v>311</v>
      </c>
      <c r="AT371" s="149" t="s">
        <v>193</v>
      </c>
      <c r="AU371" s="149" t="s">
        <v>86</v>
      </c>
      <c r="AY371" s="17" t="s">
        <v>190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84</v>
      </c>
      <c r="BK371" s="150">
        <f>ROUND(I371*H371,2)</f>
        <v>0</v>
      </c>
      <c r="BL371" s="17" t="s">
        <v>311</v>
      </c>
      <c r="BM371" s="149" t="s">
        <v>989</v>
      </c>
    </row>
    <row r="372" spans="2:65" s="12" customFormat="1">
      <c r="B372" s="156"/>
      <c r="D372" s="157" t="s">
        <v>254</v>
      </c>
      <c r="E372" s="158" t="s">
        <v>1</v>
      </c>
      <c r="F372" s="159" t="s">
        <v>990</v>
      </c>
      <c r="H372" s="160">
        <v>2.2999999999999998</v>
      </c>
      <c r="I372" s="161"/>
      <c r="L372" s="156"/>
      <c r="M372" s="162"/>
      <c r="T372" s="163"/>
      <c r="AT372" s="158" t="s">
        <v>254</v>
      </c>
      <c r="AU372" s="158" t="s">
        <v>86</v>
      </c>
      <c r="AV372" s="12" t="s">
        <v>86</v>
      </c>
      <c r="AW372" s="12" t="s">
        <v>33</v>
      </c>
      <c r="AX372" s="12" t="s">
        <v>77</v>
      </c>
      <c r="AY372" s="158" t="s">
        <v>190</v>
      </c>
    </row>
    <row r="373" spans="2:65" s="12" customFormat="1">
      <c r="B373" s="156"/>
      <c r="D373" s="157" t="s">
        <v>254</v>
      </c>
      <c r="E373" s="158" t="s">
        <v>1</v>
      </c>
      <c r="F373" s="159" t="s">
        <v>991</v>
      </c>
      <c r="H373" s="160">
        <v>1.6</v>
      </c>
      <c r="I373" s="161"/>
      <c r="L373" s="156"/>
      <c r="M373" s="162"/>
      <c r="T373" s="163"/>
      <c r="AT373" s="158" t="s">
        <v>254</v>
      </c>
      <c r="AU373" s="158" t="s">
        <v>86</v>
      </c>
      <c r="AV373" s="12" t="s">
        <v>86</v>
      </c>
      <c r="AW373" s="12" t="s">
        <v>33</v>
      </c>
      <c r="AX373" s="12" t="s">
        <v>77</v>
      </c>
      <c r="AY373" s="158" t="s">
        <v>190</v>
      </c>
    </row>
    <row r="374" spans="2:65" s="15" customFormat="1">
      <c r="B374" s="177"/>
      <c r="D374" s="157" t="s">
        <v>254</v>
      </c>
      <c r="E374" s="178" t="s">
        <v>1</v>
      </c>
      <c r="F374" s="179" t="s">
        <v>274</v>
      </c>
      <c r="H374" s="180">
        <v>3.9</v>
      </c>
      <c r="I374" s="181"/>
      <c r="L374" s="177"/>
      <c r="M374" s="182"/>
      <c r="T374" s="183"/>
      <c r="AT374" s="178" t="s">
        <v>254</v>
      </c>
      <c r="AU374" s="178" t="s">
        <v>86</v>
      </c>
      <c r="AV374" s="15" t="s">
        <v>149</v>
      </c>
      <c r="AW374" s="15" t="s">
        <v>33</v>
      </c>
      <c r="AX374" s="15" t="s">
        <v>84</v>
      </c>
      <c r="AY374" s="178" t="s">
        <v>190</v>
      </c>
    </row>
    <row r="375" spans="2:65" s="1" customFormat="1" ht="21.75" customHeight="1">
      <c r="B375" s="32"/>
      <c r="C375" s="137" t="s">
        <v>608</v>
      </c>
      <c r="D375" s="137" t="s">
        <v>193</v>
      </c>
      <c r="E375" s="138" t="s">
        <v>992</v>
      </c>
      <c r="F375" s="139" t="s">
        <v>993</v>
      </c>
      <c r="G375" s="140" t="s">
        <v>252</v>
      </c>
      <c r="H375" s="141">
        <v>8.0399999999999991</v>
      </c>
      <c r="I375" s="142"/>
      <c r="J375" s="143">
        <f>ROUND(I375*H375,2)</f>
        <v>0</v>
      </c>
      <c r="K375" s="144"/>
      <c r="L375" s="32"/>
      <c r="M375" s="145" t="s">
        <v>1</v>
      </c>
      <c r="N375" s="146" t="s">
        <v>42</v>
      </c>
      <c r="P375" s="147">
        <f>O375*H375</f>
        <v>0</v>
      </c>
      <c r="Q375" s="147">
        <v>1.384E-2</v>
      </c>
      <c r="R375" s="147">
        <f>Q375*H375</f>
        <v>0.11127359999999999</v>
      </c>
      <c r="S375" s="147">
        <v>0</v>
      </c>
      <c r="T375" s="148">
        <f>S375*H375</f>
        <v>0</v>
      </c>
      <c r="AR375" s="149" t="s">
        <v>311</v>
      </c>
      <c r="AT375" s="149" t="s">
        <v>193</v>
      </c>
      <c r="AU375" s="149" t="s">
        <v>86</v>
      </c>
      <c r="AY375" s="17" t="s">
        <v>190</v>
      </c>
      <c r="BE375" s="150">
        <f>IF(N375="základní",J375,0)</f>
        <v>0</v>
      </c>
      <c r="BF375" s="150">
        <f>IF(N375="snížená",J375,0)</f>
        <v>0</v>
      </c>
      <c r="BG375" s="150">
        <f>IF(N375="zákl. přenesená",J375,0)</f>
        <v>0</v>
      </c>
      <c r="BH375" s="150">
        <f>IF(N375="sníž. přenesená",J375,0)</f>
        <v>0</v>
      </c>
      <c r="BI375" s="150">
        <f>IF(N375="nulová",J375,0)</f>
        <v>0</v>
      </c>
      <c r="BJ375" s="17" t="s">
        <v>84</v>
      </c>
      <c r="BK375" s="150">
        <f>ROUND(I375*H375,2)</f>
        <v>0</v>
      </c>
      <c r="BL375" s="17" t="s">
        <v>311</v>
      </c>
      <c r="BM375" s="149" t="s">
        <v>994</v>
      </c>
    </row>
    <row r="376" spans="2:65" s="12" customFormat="1">
      <c r="B376" s="156"/>
      <c r="D376" s="157" t="s">
        <v>254</v>
      </c>
      <c r="E376" s="158" t="s">
        <v>1</v>
      </c>
      <c r="F376" s="159" t="s">
        <v>995</v>
      </c>
      <c r="H376" s="160">
        <v>8.0399999999999991</v>
      </c>
      <c r="I376" s="161"/>
      <c r="L376" s="156"/>
      <c r="M376" s="162"/>
      <c r="T376" s="163"/>
      <c r="AT376" s="158" t="s">
        <v>254</v>
      </c>
      <c r="AU376" s="158" t="s">
        <v>86</v>
      </c>
      <c r="AV376" s="12" t="s">
        <v>86</v>
      </c>
      <c r="AW376" s="12" t="s">
        <v>33</v>
      </c>
      <c r="AX376" s="12" t="s">
        <v>84</v>
      </c>
      <c r="AY376" s="158" t="s">
        <v>190</v>
      </c>
    </row>
    <row r="377" spans="2:65" s="1" customFormat="1" ht="24.15" customHeight="1">
      <c r="B377" s="32"/>
      <c r="C377" s="137" t="s">
        <v>612</v>
      </c>
      <c r="D377" s="137" t="s">
        <v>193</v>
      </c>
      <c r="E377" s="138" t="s">
        <v>996</v>
      </c>
      <c r="F377" s="139" t="s">
        <v>997</v>
      </c>
      <c r="G377" s="140" t="s">
        <v>252</v>
      </c>
      <c r="H377" s="141">
        <v>92.432000000000002</v>
      </c>
      <c r="I377" s="142"/>
      <c r="J377" s="143">
        <f>ROUND(I377*H377,2)</f>
        <v>0</v>
      </c>
      <c r="K377" s="144"/>
      <c r="L377" s="32"/>
      <c r="M377" s="145" t="s">
        <v>1</v>
      </c>
      <c r="N377" s="146" t="s">
        <v>42</v>
      </c>
      <c r="P377" s="147">
        <f>O377*H377</f>
        <v>0</v>
      </c>
      <c r="Q377" s="147">
        <v>0</v>
      </c>
      <c r="R377" s="147">
        <f>Q377*H377</f>
        <v>0</v>
      </c>
      <c r="S377" s="147">
        <v>0</v>
      </c>
      <c r="T377" s="148">
        <f>S377*H377</f>
        <v>0</v>
      </c>
      <c r="AR377" s="149" t="s">
        <v>311</v>
      </c>
      <c r="AT377" s="149" t="s">
        <v>193</v>
      </c>
      <c r="AU377" s="149" t="s">
        <v>86</v>
      </c>
      <c r="AY377" s="17" t="s">
        <v>190</v>
      </c>
      <c r="BE377" s="150">
        <f>IF(N377="základní",J377,0)</f>
        <v>0</v>
      </c>
      <c r="BF377" s="150">
        <f>IF(N377="snížená",J377,0)</f>
        <v>0</v>
      </c>
      <c r="BG377" s="150">
        <f>IF(N377="zákl. přenesená",J377,0)</f>
        <v>0</v>
      </c>
      <c r="BH377" s="150">
        <f>IF(N377="sníž. přenesená",J377,0)</f>
        <v>0</v>
      </c>
      <c r="BI377" s="150">
        <f>IF(N377="nulová",J377,0)</f>
        <v>0</v>
      </c>
      <c r="BJ377" s="17" t="s">
        <v>84</v>
      </c>
      <c r="BK377" s="150">
        <f>ROUND(I377*H377,2)</f>
        <v>0</v>
      </c>
      <c r="BL377" s="17" t="s">
        <v>311</v>
      </c>
      <c r="BM377" s="149" t="s">
        <v>998</v>
      </c>
    </row>
    <row r="378" spans="2:65" s="12" customFormat="1" ht="20.399999999999999">
      <c r="B378" s="156"/>
      <c r="D378" s="157" t="s">
        <v>254</v>
      </c>
      <c r="E378" s="158" t="s">
        <v>1</v>
      </c>
      <c r="F378" s="159" t="s">
        <v>999</v>
      </c>
      <c r="H378" s="160">
        <v>37.628</v>
      </c>
      <c r="I378" s="161"/>
      <c r="L378" s="156"/>
      <c r="M378" s="162"/>
      <c r="T378" s="163"/>
      <c r="AT378" s="158" t="s">
        <v>254</v>
      </c>
      <c r="AU378" s="158" t="s">
        <v>86</v>
      </c>
      <c r="AV378" s="12" t="s">
        <v>86</v>
      </c>
      <c r="AW378" s="12" t="s">
        <v>33</v>
      </c>
      <c r="AX378" s="12" t="s">
        <v>77</v>
      </c>
      <c r="AY378" s="158" t="s">
        <v>190</v>
      </c>
    </row>
    <row r="379" spans="2:65" s="12" customFormat="1">
      <c r="B379" s="156"/>
      <c r="D379" s="157" t="s">
        <v>254</v>
      </c>
      <c r="E379" s="158" t="s">
        <v>1</v>
      </c>
      <c r="F379" s="159" t="s">
        <v>1000</v>
      </c>
      <c r="H379" s="160">
        <v>15.006</v>
      </c>
      <c r="I379" s="161"/>
      <c r="L379" s="156"/>
      <c r="M379" s="162"/>
      <c r="T379" s="163"/>
      <c r="AT379" s="158" t="s">
        <v>254</v>
      </c>
      <c r="AU379" s="158" t="s">
        <v>86</v>
      </c>
      <c r="AV379" s="12" t="s">
        <v>86</v>
      </c>
      <c r="AW379" s="12" t="s">
        <v>33</v>
      </c>
      <c r="AX379" s="12" t="s">
        <v>77</v>
      </c>
      <c r="AY379" s="158" t="s">
        <v>190</v>
      </c>
    </row>
    <row r="380" spans="2:65" s="12" customFormat="1">
      <c r="B380" s="156"/>
      <c r="D380" s="157" t="s">
        <v>254</v>
      </c>
      <c r="E380" s="158" t="s">
        <v>1</v>
      </c>
      <c r="F380" s="159" t="s">
        <v>1001</v>
      </c>
      <c r="H380" s="160">
        <v>9.4979999999999993</v>
      </c>
      <c r="I380" s="161"/>
      <c r="L380" s="156"/>
      <c r="M380" s="162"/>
      <c r="T380" s="163"/>
      <c r="AT380" s="158" t="s">
        <v>254</v>
      </c>
      <c r="AU380" s="158" t="s">
        <v>86</v>
      </c>
      <c r="AV380" s="12" t="s">
        <v>86</v>
      </c>
      <c r="AW380" s="12" t="s">
        <v>33</v>
      </c>
      <c r="AX380" s="12" t="s">
        <v>77</v>
      </c>
      <c r="AY380" s="158" t="s">
        <v>190</v>
      </c>
    </row>
    <row r="381" spans="2:65" s="12" customFormat="1">
      <c r="B381" s="156"/>
      <c r="D381" s="157" t="s">
        <v>254</v>
      </c>
      <c r="E381" s="158" t="s">
        <v>1</v>
      </c>
      <c r="F381" s="159" t="s">
        <v>1002</v>
      </c>
      <c r="H381" s="160">
        <v>7.8330000000000002</v>
      </c>
      <c r="I381" s="161"/>
      <c r="L381" s="156"/>
      <c r="M381" s="162"/>
      <c r="T381" s="163"/>
      <c r="AT381" s="158" t="s">
        <v>254</v>
      </c>
      <c r="AU381" s="158" t="s">
        <v>86</v>
      </c>
      <c r="AV381" s="12" t="s">
        <v>86</v>
      </c>
      <c r="AW381" s="12" t="s">
        <v>33</v>
      </c>
      <c r="AX381" s="12" t="s">
        <v>77</v>
      </c>
      <c r="AY381" s="158" t="s">
        <v>190</v>
      </c>
    </row>
    <row r="382" spans="2:65" s="12" customFormat="1">
      <c r="B382" s="156"/>
      <c r="D382" s="157" t="s">
        <v>254</v>
      </c>
      <c r="E382" s="158" t="s">
        <v>1</v>
      </c>
      <c r="F382" s="159" t="s">
        <v>1003</v>
      </c>
      <c r="H382" s="160">
        <v>4.0309999999999997</v>
      </c>
      <c r="I382" s="161"/>
      <c r="L382" s="156"/>
      <c r="M382" s="162"/>
      <c r="T382" s="163"/>
      <c r="AT382" s="158" t="s">
        <v>254</v>
      </c>
      <c r="AU382" s="158" t="s">
        <v>86</v>
      </c>
      <c r="AV382" s="12" t="s">
        <v>86</v>
      </c>
      <c r="AW382" s="12" t="s">
        <v>33</v>
      </c>
      <c r="AX382" s="12" t="s">
        <v>77</v>
      </c>
      <c r="AY382" s="158" t="s">
        <v>190</v>
      </c>
    </row>
    <row r="383" spans="2:65" s="12" customFormat="1">
      <c r="B383" s="156"/>
      <c r="D383" s="157" t="s">
        <v>254</v>
      </c>
      <c r="E383" s="158" t="s">
        <v>1</v>
      </c>
      <c r="F383" s="159" t="s">
        <v>1004</v>
      </c>
      <c r="H383" s="160">
        <v>16.167999999999999</v>
      </c>
      <c r="I383" s="161"/>
      <c r="L383" s="156"/>
      <c r="M383" s="162"/>
      <c r="T383" s="163"/>
      <c r="AT383" s="158" t="s">
        <v>254</v>
      </c>
      <c r="AU383" s="158" t="s">
        <v>86</v>
      </c>
      <c r="AV383" s="12" t="s">
        <v>86</v>
      </c>
      <c r="AW383" s="12" t="s">
        <v>33</v>
      </c>
      <c r="AX383" s="12" t="s">
        <v>77</v>
      </c>
      <c r="AY383" s="158" t="s">
        <v>190</v>
      </c>
    </row>
    <row r="384" spans="2:65" s="12" customFormat="1">
      <c r="B384" s="156"/>
      <c r="D384" s="157" t="s">
        <v>254</v>
      </c>
      <c r="E384" s="158" t="s">
        <v>1</v>
      </c>
      <c r="F384" s="159" t="s">
        <v>1005</v>
      </c>
      <c r="H384" s="160">
        <v>2.2679999999999998</v>
      </c>
      <c r="I384" s="161"/>
      <c r="L384" s="156"/>
      <c r="M384" s="162"/>
      <c r="T384" s="163"/>
      <c r="AT384" s="158" t="s">
        <v>254</v>
      </c>
      <c r="AU384" s="158" t="s">
        <v>86</v>
      </c>
      <c r="AV384" s="12" t="s">
        <v>86</v>
      </c>
      <c r="AW384" s="12" t="s">
        <v>33</v>
      </c>
      <c r="AX384" s="12" t="s">
        <v>77</v>
      </c>
      <c r="AY384" s="158" t="s">
        <v>190</v>
      </c>
    </row>
    <row r="385" spans="2:65" s="15" customFormat="1">
      <c r="B385" s="177"/>
      <c r="D385" s="157" t="s">
        <v>254</v>
      </c>
      <c r="E385" s="178" t="s">
        <v>1</v>
      </c>
      <c r="F385" s="179" t="s">
        <v>274</v>
      </c>
      <c r="H385" s="180">
        <v>92.432000000000002</v>
      </c>
      <c r="I385" s="181"/>
      <c r="L385" s="177"/>
      <c r="M385" s="182"/>
      <c r="T385" s="183"/>
      <c r="AT385" s="178" t="s">
        <v>254</v>
      </c>
      <c r="AU385" s="178" t="s">
        <v>86</v>
      </c>
      <c r="AV385" s="15" t="s">
        <v>149</v>
      </c>
      <c r="AW385" s="15" t="s">
        <v>33</v>
      </c>
      <c r="AX385" s="15" t="s">
        <v>84</v>
      </c>
      <c r="AY385" s="178" t="s">
        <v>190</v>
      </c>
    </row>
    <row r="386" spans="2:65" s="1" customFormat="1" ht="24.15" customHeight="1">
      <c r="B386" s="32"/>
      <c r="C386" s="184" t="s">
        <v>616</v>
      </c>
      <c r="D386" s="184" t="s">
        <v>299</v>
      </c>
      <c r="E386" s="185" t="s">
        <v>1006</v>
      </c>
      <c r="F386" s="186" t="s">
        <v>1007</v>
      </c>
      <c r="G386" s="187" t="s">
        <v>252</v>
      </c>
      <c r="H386" s="188">
        <v>92.432000000000002</v>
      </c>
      <c r="I386" s="189"/>
      <c r="J386" s="190">
        <f>ROUND(I386*H386,2)</f>
        <v>0</v>
      </c>
      <c r="K386" s="191"/>
      <c r="L386" s="192"/>
      <c r="M386" s="193" t="s">
        <v>1</v>
      </c>
      <c r="N386" s="194" t="s">
        <v>42</v>
      </c>
      <c r="P386" s="147">
        <f>O386*H386</f>
        <v>0</v>
      </c>
      <c r="Q386" s="147">
        <v>0</v>
      </c>
      <c r="R386" s="147">
        <f>Q386*H386</f>
        <v>0</v>
      </c>
      <c r="S386" s="147">
        <v>0</v>
      </c>
      <c r="T386" s="148">
        <f>S386*H386</f>
        <v>0</v>
      </c>
      <c r="AR386" s="149" t="s">
        <v>426</v>
      </c>
      <c r="AT386" s="149" t="s">
        <v>299</v>
      </c>
      <c r="AU386" s="149" t="s">
        <v>86</v>
      </c>
      <c r="AY386" s="17" t="s">
        <v>190</v>
      </c>
      <c r="BE386" s="150">
        <f>IF(N386="základní",J386,0)</f>
        <v>0</v>
      </c>
      <c r="BF386" s="150">
        <f>IF(N386="snížená",J386,0)</f>
        <v>0</v>
      </c>
      <c r="BG386" s="150">
        <f>IF(N386="zákl. přenesená",J386,0)</f>
        <v>0</v>
      </c>
      <c r="BH386" s="150">
        <f>IF(N386="sníž. přenesená",J386,0)</f>
        <v>0</v>
      </c>
      <c r="BI386" s="150">
        <f>IF(N386="nulová",J386,0)</f>
        <v>0</v>
      </c>
      <c r="BJ386" s="17" t="s">
        <v>84</v>
      </c>
      <c r="BK386" s="150">
        <f>ROUND(I386*H386,2)</f>
        <v>0</v>
      </c>
      <c r="BL386" s="17" t="s">
        <v>311</v>
      </c>
      <c r="BM386" s="149" t="s">
        <v>1008</v>
      </c>
    </row>
    <row r="387" spans="2:65" s="1" customFormat="1" ht="24.15" customHeight="1">
      <c r="B387" s="32"/>
      <c r="C387" s="137" t="s">
        <v>620</v>
      </c>
      <c r="D387" s="137" t="s">
        <v>193</v>
      </c>
      <c r="E387" s="138" t="s">
        <v>996</v>
      </c>
      <c r="F387" s="139" t="s">
        <v>997</v>
      </c>
      <c r="G387" s="140" t="s">
        <v>252</v>
      </c>
      <c r="H387" s="141">
        <v>127.277</v>
      </c>
      <c r="I387" s="142"/>
      <c r="J387" s="143">
        <f>ROUND(I387*H387,2)</f>
        <v>0</v>
      </c>
      <c r="K387" s="144"/>
      <c r="L387" s="32"/>
      <c r="M387" s="145" t="s">
        <v>1</v>
      </c>
      <c r="N387" s="146" t="s">
        <v>42</v>
      </c>
      <c r="P387" s="147">
        <f>O387*H387</f>
        <v>0</v>
      </c>
      <c r="Q387" s="147">
        <v>0</v>
      </c>
      <c r="R387" s="147">
        <f>Q387*H387</f>
        <v>0</v>
      </c>
      <c r="S387" s="147">
        <v>0</v>
      </c>
      <c r="T387" s="148">
        <f>S387*H387</f>
        <v>0</v>
      </c>
      <c r="AR387" s="149" t="s">
        <v>311</v>
      </c>
      <c r="AT387" s="149" t="s">
        <v>193</v>
      </c>
      <c r="AU387" s="149" t="s">
        <v>86</v>
      </c>
      <c r="AY387" s="17" t="s">
        <v>190</v>
      </c>
      <c r="BE387" s="150">
        <f>IF(N387="základní",J387,0)</f>
        <v>0</v>
      </c>
      <c r="BF387" s="150">
        <f>IF(N387="snížená",J387,0)</f>
        <v>0</v>
      </c>
      <c r="BG387" s="150">
        <f>IF(N387="zákl. přenesená",J387,0)</f>
        <v>0</v>
      </c>
      <c r="BH387" s="150">
        <f>IF(N387="sníž. přenesená",J387,0)</f>
        <v>0</v>
      </c>
      <c r="BI387" s="150">
        <f>IF(N387="nulová",J387,0)</f>
        <v>0</v>
      </c>
      <c r="BJ387" s="17" t="s">
        <v>84</v>
      </c>
      <c r="BK387" s="150">
        <f>ROUND(I387*H387,2)</f>
        <v>0</v>
      </c>
      <c r="BL387" s="17" t="s">
        <v>311</v>
      </c>
      <c r="BM387" s="149" t="s">
        <v>1009</v>
      </c>
    </row>
    <row r="388" spans="2:65" s="12" customFormat="1">
      <c r="B388" s="156"/>
      <c r="D388" s="157" t="s">
        <v>254</v>
      </c>
      <c r="E388" s="158" t="s">
        <v>1</v>
      </c>
      <c r="F388" s="159" t="s">
        <v>1010</v>
      </c>
      <c r="H388" s="160">
        <v>13.326000000000001</v>
      </c>
      <c r="I388" s="161"/>
      <c r="L388" s="156"/>
      <c r="M388" s="162"/>
      <c r="T388" s="163"/>
      <c r="AT388" s="158" t="s">
        <v>254</v>
      </c>
      <c r="AU388" s="158" t="s">
        <v>86</v>
      </c>
      <c r="AV388" s="12" t="s">
        <v>86</v>
      </c>
      <c r="AW388" s="12" t="s">
        <v>33</v>
      </c>
      <c r="AX388" s="12" t="s">
        <v>77</v>
      </c>
      <c r="AY388" s="158" t="s">
        <v>190</v>
      </c>
    </row>
    <row r="389" spans="2:65" s="12" customFormat="1">
      <c r="B389" s="156"/>
      <c r="D389" s="157" t="s">
        <v>254</v>
      </c>
      <c r="E389" s="158" t="s">
        <v>1</v>
      </c>
      <c r="F389" s="159" t="s">
        <v>1011</v>
      </c>
      <c r="H389" s="160">
        <v>4.4779999999999998</v>
      </c>
      <c r="I389" s="161"/>
      <c r="L389" s="156"/>
      <c r="M389" s="162"/>
      <c r="T389" s="163"/>
      <c r="AT389" s="158" t="s">
        <v>254</v>
      </c>
      <c r="AU389" s="158" t="s">
        <v>86</v>
      </c>
      <c r="AV389" s="12" t="s">
        <v>86</v>
      </c>
      <c r="AW389" s="12" t="s">
        <v>33</v>
      </c>
      <c r="AX389" s="12" t="s">
        <v>77</v>
      </c>
      <c r="AY389" s="158" t="s">
        <v>190</v>
      </c>
    </row>
    <row r="390" spans="2:65" s="12" customFormat="1">
      <c r="B390" s="156"/>
      <c r="D390" s="157" t="s">
        <v>254</v>
      </c>
      <c r="E390" s="158" t="s">
        <v>1</v>
      </c>
      <c r="F390" s="159" t="s">
        <v>1012</v>
      </c>
      <c r="H390" s="160">
        <v>16.686</v>
      </c>
      <c r="I390" s="161"/>
      <c r="L390" s="156"/>
      <c r="M390" s="162"/>
      <c r="T390" s="163"/>
      <c r="AT390" s="158" t="s">
        <v>254</v>
      </c>
      <c r="AU390" s="158" t="s">
        <v>86</v>
      </c>
      <c r="AV390" s="12" t="s">
        <v>86</v>
      </c>
      <c r="AW390" s="12" t="s">
        <v>33</v>
      </c>
      <c r="AX390" s="12" t="s">
        <v>77</v>
      </c>
      <c r="AY390" s="158" t="s">
        <v>190</v>
      </c>
    </row>
    <row r="391" spans="2:65" s="12" customFormat="1">
      <c r="B391" s="156"/>
      <c r="D391" s="157" t="s">
        <v>254</v>
      </c>
      <c r="E391" s="158" t="s">
        <v>1</v>
      </c>
      <c r="F391" s="159" t="s">
        <v>1001</v>
      </c>
      <c r="H391" s="160">
        <v>9.4979999999999993</v>
      </c>
      <c r="I391" s="161"/>
      <c r="L391" s="156"/>
      <c r="M391" s="162"/>
      <c r="T391" s="163"/>
      <c r="AT391" s="158" t="s">
        <v>254</v>
      </c>
      <c r="AU391" s="158" t="s">
        <v>86</v>
      </c>
      <c r="AV391" s="12" t="s">
        <v>86</v>
      </c>
      <c r="AW391" s="12" t="s">
        <v>33</v>
      </c>
      <c r="AX391" s="12" t="s">
        <v>77</v>
      </c>
      <c r="AY391" s="158" t="s">
        <v>190</v>
      </c>
    </row>
    <row r="392" spans="2:65" s="12" customFormat="1">
      <c r="B392" s="156"/>
      <c r="D392" s="157" t="s">
        <v>254</v>
      </c>
      <c r="E392" s="158" t="s">
        <v>1</v>
      </c>
      <c r="F392" s="159" t="s">
        <v>1013</v>
      </c>
      <c r="H392" s="160">
        <v>29.672999999999998</v>
      </c>
      <c r="I392" s="161"/>
      <c r="L392" s="156"/>
      <c r="M392" s="162"/>
      <c r="T392" s="163"/>
      <c r="AT392" s="158" t="s">
        <v>254</v>
      </c>
      <c r="AU392" s="158" t="s">
        <v>86</v>
      </c>
      <c r="AV392" s="12" t="s">
        <v>86</v>
      </c>
      <c r="AW392" s="12" t="s">
        <v>33</v>
      </c>
      <c r="AX392" s="12" t="s">
        <v>77</v>
      </c>
      <c r="AY392" s="158" t="s">
        <v>190</v>
      </c>
    </row>
    <row r="393" spans="2:65" s="12" customFormat="1">
      <c r="B393" s="156"/>
      <c r="D393" s="157" t="s">
        <v>254</v>
      </c>
      <c r="E393" s="158" t="s">
        <v>1</v>
      </c>
      <c r="F393" s="159" t="s">
        <v>1014</v>
      </c>
      <c r="H393" s="160">
        <v>4.1680000000000001</v>
      </c>
      <c r="I393" s="161"/>
      <c r="L393" s="156"/>
      <c r="M393" s="162"/>
      <c r="T393" s="163"/>
      <c r="AT393" s="158" t="s">
        <v>254</v>
      </c>
      <c r="AU393" s="158" t="s">
        <v>86</v>
      </c>
      <c r="AV393" s="12" t="s">
        <v>86</v>
      </c>
      <c r="AW393" s="12" t="s">
        <v>33</v>
      </c>
      <c r="AX393" s="12" t="s">
        <v>77</v>
      </c>
      <c r="AY393" s="158" t="s">
        <v>190</v>
      </c>
    </row>
    <row r="394" spans="2:65" s="12" customFormat="1">
      <c r="B394" s="156"/>
      <c r="D394" s="157" t="s">
        <v>254</v>
      </c>
      <c r="E394" s="158" t="s">
        <v>1</v>
      </c>
      <c r="F394" s="159" t="s">
        <v>1015</v>
      </c>
      <c r="H394" s="160">
        <v>14.361000000000001</v>
      </c>
      <c r="I394" s="161"/>
      <c r="L394" s="156"/>
      <c r="M394" s="162"/>
      <c r="T394" s="163"/>
      <c r="AT394" s="158" t="s">
        <v>254</v>
      </c>
      <c r="AU394" s="158" t="s">
        <v>86</v>
      </c>
      <c r="AV394" s="12" t="s">
        <v>86</v>
      </c>
      <c r="AW394" s="12" t="s">
        <v>33</v>
      </c>
      <c r="AX394" s="12" t="s">
        <v>77</v>
      </c>
      <c r="AY394" s="158" t="s">
        <v>190</v>
      </c>
    </row>
    <row r="395" spans="2:65" s="12" customFormat="1">
      <c r="B395" s="156"/>
      <c r="D395" s="157" t="s">
        <v>254</v>
      </c>
      <c r="E395" s="158" t="s">
        <v>1</v>
      </c>
      <c r="F395" s="159" t="s">
        <v>1016</v>
      </c>
      <c r="H395" s="160">
        <v>12.891</v>
      </c>
      <c r="I395" s="161"/>
      <c r="L395" s="156"/>
      <c r="M395" s="162"/>
      <c r="T395" s="163"/>
      <c r="AT395" s="158" t="s">
        <v>254</v>
      </c>
      <c r="AU395" s="158" t="s">
        <v>86</v>
      </c>
      <c r="AV395" s="12" t="s">
        <v>86</v>
      </c>
      <c r="AW395" s="12" t="s">
        <v>33</v>
      </c>
      <c r="AX395" s="12" t="s">
        <v>77</v>
      </c>
      <c r="AY395" s="158" t="s">
        <v>190</v>
      </c>
    </row>
    <row r="396" spans="2:65" s="12" customFormat="1">
      <c r="B396" s="156"/>
      <c r="D396" s="157" t="s">
        <v>254</v>
      </c>
      <c r="E396" s="158" t="s">
        <v>1</v>
      </c>
      <c r="F396" s="159" t="s">
        <v>1017</v>
      </c>
      <c r="H396" s="160">
        <v>4.5359999999999996</v>
      </c>
      <c r="I396" s="161"/>
      <c r="L396" s="156"/>
      <c r="M396" s="162"/>
      <c r="T396" s="163"/>
      <c r="AT396" s="158" t="s">
        <v>254</v>
      </c>
      <c r="AU396" s="158" t="s">
        <v>86</v>
      </c>
      <c r="AV396" s="12" t="s">
        <v>86</v>
      </c>
      <c r="AW396" s="12" t="s">
        <v>33</v>
      </c>
      <c r="AX396" s="12" t="s">
        <v>77</v>
      </c>
      <c r="AY396" s="158" t="s">
        <v>190</v>
      </c>
    </row>
    <row r="397" spans="2:65" s="12" customFormat="1">
      <c r="B397" s="156"/>
      <c r="D397" s="157" t="s">
        <v>254</v>
      </c>
      <c r="E397" s="158" t="s">
        <v>1</v>
      </c>
      <c r="F397" s="159" t="s">
        <v>1018</v>
      </c>
      <c r="H397" s="160">
        <v>5.2229999999999999</v>
      </c>
      <c r="I397" s="161"/>
      <c r="L397" s="156"/>
      <c r="M397" s="162"/>
      <c r="T397" s="163"/>
      <c r="AT397" s="158" t="s">
        <v>254</v>
      </c>
      <c r="AU397" s="158" t="s">
        <v>86</v>
      </c>
      <c r="AV397" s="12" t="s">
        <v>86</v>
      </c>
      <c r="AW397" s="12" t="s">
        <v>33</v>
      </c>
      <c r="AX397" s="12" t="s">
        <v>77</v>
      </c>
      <c r="AY397" s="158" t="s">
        <v>190</v>
      </c>
    </row>
    <row r="398" spans="2:65" s="12" customFormat="1">
      <c r="B398" s="156"/>
      <c r="D398" s="157" t="s">
        <v>254</v>
      </c>
      <c r="E398" s="158" t="s">
        <v>1</v>
      </c>
      <c r="F398" s="159" t="s">
        <v>1019</v>
      </c>
      <c r="H398" s="160">
        <v>2.2370000000000001</v>
      </c>
      <c r="I398" s="161"/>
      <c r="L398" s="156"/>
      <c r="M398" s="162"/>
      <c r="T398" s="163"/>
      <c r="AT398" s="158" t="s">
        <v>254</v>
      </c>
      <c r="AU398" s="158" t="s">
        <v>86</v>
      </c>
      <c r="AV398" s="12" t="s">
        <v>86</v>
      </c>
      <c r="AW398" s="12" t="s">
        <v>33</v>
      </c>
      <c r="AX398" s="12" t="s">
        <v>77</v>
      </c>
      <c r="AY398" s="158" t="s">
        <v>190</v>
      </c>
    </row>
    <row r="399" spans="2:65" s="12" customFormat="1">
      <c r="B399" s="156"/>
      <c r="D399" s="157" t="s">
        <v>254</v>
      </c>
      <c r="E399" s="158" t="s">
        <v>1</v>
      </c>
      <c r="F399" s="159" t="s">
        <v>1020</v>
      </c>
      <c r="H399" s="160">
        <v>10.199999999999999</v>
      </c>
      <c r="I399" s="161"/>
      <c r="L399" s="156"/>
      <c r="M399" s="162"/>
      <c r="T399" s="163"/>
      <c r="AT399" s="158" t="s">
        <v>254</v>
      </c>
      <c r="AU399" s="158" t="s">
        <v>86</v>
      </c>
      <c r="AV399" s="12" t="s">
        <v>86</v>
      </c>
      <c r="AW399" s="12" t="s">
        <v>33</v>
      </c>
      <c r="AX399" s="12" t="s">
        <v>77</v>
      </c>
      <c r="AY399" s="158" t="s">
        <v>190</v>
      </c>
    </row>
    <row r="400" spans="2:65" s="15" customFormat="1">
      <c r="B400" s="177"/>
      <c r="D400" s="157" t="s">
        <v>254</v>
      </c>
      <c r="E400" s="178" t="s">
        <v>1</v>
      </c>
      <c r="F400" s="179" t="s">
        <v>274</v>
      </c>
      <c r="H400" s="180">
        <v>127.277</v>
      </c>
      <c r="I400" s="181"/>
      <c r="L400" s="177"/>
      <c r="M400" s="182"/>
      <c r="T400" s="183"/>
      <c r="AT400" s="178" t="s">
        <v>254</v>
      </c>
      <c r="AU400" s="178" t="s">
        <v>86</v>
      </c>
      <c r="AV400" s="15" t="s">
        <v>149</v>
      </c>
      <c r="AW400" s="15" t="s">
        <v>33</v>
      </c>
      <c r="AX400" s="15" t="s">
        <v>84</v>
      </c>
      <c r="AY400" s="178" t="s">
        <v>190</v>
      </c>
    </row>
    <row r="401" spans="2:65" s="1" customFormat="1" ht="24.15" customHeight="1">
      <c r="B401" s="32"/>
      <c r="C401" s="184" t="s">
        <v>624</v>
      </c>
      <c r="D401" s="184" t="s">
        <v>299</v>
      </c>
      <c r="E401" s="185" t="s">
        <v>1021</v>
      </c>
      <c r="F401" s="186" t="s">
        <v>1022</v>
      </c>
      <c r="G401" s="187" t="s">
        <v>252</v>
      </c>
      <c r="H401" s="188">
        <v>127.277</v>
      </c>
      <c r="I401" s="189"/>
      <c r="J401" s="190">
        <f>ROUND(I401*H401,2)</f>
        <v>0</v>
      </c>
      <c r="K401" s="191"/>
      <c r="L401" s="192"/>
      <c r="M401" s="193" t="s">
        <v>1</v>
      </c>
      <c r="N401" s="194" t="s">
        <v>42</v>
      </c>
      <c r="P401" s="147">
        <f>O401*H401</f>
        <v>0</v>
      </c>
      <c r="Q401" s="147">
        <v>0</v>
      </c>
      <c r="R401" s="147">
        <f>Q401*H401</f>
        <v>0</v>
      </c>
      <c r="S401" s="147">
        <v>0</v>
      </c>
      <c r="T401" s="148">
        <f>S401*H401</f>
        <v>0</v>
      </c>
      <c r="AR401" s="149" t="s">
        <v>426</v>
      </c>
      <c r="AT401" s="149" t="s">
        <v>299</v>
      </c>
      <c r="AU401" s="149" t="s">
        <v>86</v>
      </c>
      <c r="AY401" s="17" t="s">
        <v>190</v>
      </c>
      <c r="BE401" s="150">
        <f>IF(N401="základní",J401,0)</f>
        <v>0</v>
      </c>
      <c r="BF401" s="150">
        <f>IF(N401="snížená",J401,0)</f>
        <v>0</v>
      </c>
      <c r="BG401" s="150">
        <f>IF(N401="zákl. přenesená",J401,0)</f>
        <v>0</v>
      </c>
      <c r="BH401" s="150">
        <f>IF(N401="sníž. přenesená",J401,0)</f>
        <v>0</v>
      </c>
      <c r="BI401" s="150">
        <f>IF(N401="nulová",J401,0)</f>
        <v>0</v>
      </c>
      <c r="BJ401" s="17" t="s">
        <v>84</v>
      </c>
      <c r="BK401" s="150">
        <f>ROUND(I401*H401,2)</f>
        <v>0</v>
      </c>
      <c r="BL401" s="17" t="s">
        <v>311</v>
      </c>
      <c r="BM401" s="149" t="s">
        <v>1023</v>
      </c>
    </row>
    <row r="402" spans="2:65" s="12" customFormat="1">
      <c r="B402" s="156"/>
      <c r="D402" s="157" t="s">
        <v>254</v>
      </c>
      <c r="E402" s="158" t="s">
        <v>1</v>
      </c>
      <c r="F402" s="159" t="s">
        <v>1024</v>
      </c>
      <c r="H402" s="160">
        <v>127.277</v>
      </c>
      <c r="I402" s="161"/>
      <c r="L402" s="156"/>
      <c r="M402" s="162"/>
      <c r="T402" s="163"/>
      <c r="AT402" s="158" t="s">
        <v>254</v>
      </c>
      <c r="AU402" s="158" t="s">
        <v>86</v>
      </c>
      <c r="AV402" s="12" t="s">
        <v>86</v>
      </c>
      <c r="AW402" s="12" t="s">
        <v>33</v>
      </c>
      <c r="AX402" s="12" t="s">
        <v>84</v>
      </c>
      <c r="AY402" s="158" t="s">
        <v>190</v>
      </c>
    </row>
    <row r="403" spans="2:65" s="1" customFormat="1" ht="24.15" customHeight="1">
      <c r="B403" s="32"/>
      <c r="C403" s="137" t="s">
        <v>629</v>
      </c>
      <c r="D403" s="137" t="s">
        <v>193</v>
      </c>
      <c r="E403" s="138" t="s">
        <v>1025</v>
      </c>
      <c r="F403" s="139" t="s">
        <v>1026</v>
      </c>
      <c r="G403" s="140" t="s">
        <v>252</v>
      </c>
      <c r="H403" s="141">
        <v>215.71</v>
      </c>
      <c r="I403" s="142"/>
      <c r="J403" s="143">
        <f>ROUND(I403*H403,2)</f>
        <v>0</v>
      </c>
      <c r="K403" s="144"/>
      <c r="L403" s="32"/>
      <c r="M403" s="145" t="s">
        <v>1</v>
      </c>
      <c r="N403" s="146" t="s">
        <v>42</v>
      </c>
      <c r="P403" s="147">
        <f>O403*H403</f>
        <v>0</v>
      </c>
      <c r="Q403" s="147">
        <v>0</v>
      </c>
      <c r="R403" s="147">
        <f>Q403*H403</f>
        <v>0</v>
      </c>
      <c r="S403" s="147">
        <v>0</v>
      </c>
      <c r="T403" s="148">
        <f>S403*H403</f>
        <v>0</v>
      </c>
      <c r="AR403" s="149" t="s">
        <v>311</v>
      </c>
      <c r="AT403" s="149" t="s">
        <v>193</v>
      </c>
      <c r="AU403" s="149" t="s">
        <v>86</v>
      </c>
      <c r="AY403" s="17" t="s">
        <v>190</v>
      </c>
      <c r="BE403" s="150">
        <f>IF(N403="základní",J403,0)</f>
        <v>0</v>
      </c>
      <c r="BF403" s="150">
        <f>IF(N403="snížená",J403,0)</f>
        <v>0</v>
      </c>
      <c r="BG403" s="150">
        <f>IF(N403="zákl. přenesená",J403,0)</f>
        <v>0</v>
      </c>
      <c r="BH403" s="150">
        <f>IF(N403="sníž. přenesená",J403,0)</f>
        <v>0</v>
      </c>
      <c r="BI403" s="150">
        <f>IF(N403="nulová",J403,0)</f>
        <v>0</v>
      </c>
      <c r="BJ403" s="17" t="s">
        <v>84</v>
      </c>
      <c r="BK403" s="150">
        <f>ROUND(I403*H403,2)</f>
        <v>0</v>
      </c>
      <c r="BL403" s="17" t="s">
        <v>311</v>
      </c>
      <c r="BM403" s="149" t="s">
        <v>1027</v>
      </c>
    </row>
    <row r="404" spans="2:65" s="13" customFormat="1">
      <c r="B404" s="164"/>
      <c r="D404" s="157" t="s">
        <v>254</v>
      </c>
      <c r="E404" s="165" t="s">
        <v>1</v>
      </c>
      <c r="F404" s="166" t="s">
        <v>1028</v>
      </c>
      <c r="H404" s="165" t="s">
        <v>1</v>
      </c>
      <c r="I404" s="167"/>
      <c r="L404" s="164"/>
      <c r="M404" s="168"/>
      <c r="T404" s="169"/>
      <c r="AT404" s="165" t="s">
        <v>254</v>
      </c>
      <c r="AU404" s="165" t="s">
        <v>86</v>
      </c>
      <c r="AV404" s="13" t="s">
        <v>84</v>
      </c>
      <c r="AW404" s="13" t="s">
        <v>33</v>
      </c>
      <c r="AX404" s="13" t="s">
        <v>77</v>
      </c>
      <c r="AY404" s="165" t="s">
        <v>190</v>
      </c>
    </row>
    <row r="405" spans="2:65" s="12" customFormat="1">
      <c r="B405" s="156"/>
      <c r="D405" s="157" t="s">
        <v>254</v>
      </c>
      <c r="E405" s="158" t="s">
        <v>1</v>
      </c>
      <c r="F405" s="159" t="s">
        <v>1029</v>
      </c>
      <c r="H405" s="160">
        <v>32.533999999999999</v>
      </c>
      <c r="I405" s="161"/>
      <c r="L405" s="156"/>
      <c r="M405" s="162"/>
      <c r="T405" s="163"/>
      <c r="AT405" s="158" t="s">
        <v>254</v>
      </c>
      <c r="AU405" s="158" t="s">
        <v>86</v>
      </c>
      <c r="AV405" s="12" t="s">
        <v>86</v>
      </c>
      <c r="AW405" s="12" t="s">
        <v>33</v>
      </c>
      <c r="AX405" s="12" t="s">
        <v>77</v>
      </c>
      <c r="AY405" s="158" t="s">
        <v>190</v>
      </c>
    </row>
    <row r="406" spans="2:65" s="12" customFormat="1">
      <c r="B406" s="156"/>
      <c r="D406" s="157" t="s">
        <v>254</v>
      </c>
      <c r="E406" s="158" t="s">
        <v>1</v>
      </c>
      <c r="F406" s="159" t="s">
        <v>1030</v>
      </c>
      <c r="H406" s="160">
        <v>26.497</v>
      </c>
      <c r="I406" s="161"/>
      <c r="L406" s="156"/>
      <c r="M406" s="162"/>
      <c r="T406" s="163"/>
      <c r="AT406" s="158" t="s">
        <v>254</v>
      </c>
      <c r="AU406" s="158" t="s">
        <v>86</v>
      </c>
      <c r="AV406" s="12" t="s">
        <v>86</v>
      </c>
      <c r="AW406" s="12" t="s">
        <v>33</v>
      </c>
      <c r="AX406" s="12" t="s">
        <v>77</v>
      </c>
      <c r="AY406" s="158" t="s">
        <v>190</v>
      </c>
    </row>
    <row r="407" spans="2:65" s="12" customFormat="1" ht="20.399999999999999">
      <c r="B407" s="156"/>
      <c r="D407" s="157" t="s">
        <v>254</v>
      </c>
      <c r="E407" s="158" t="s">
        <v>1</v>
      </c>
      <c r="F407" s="159" t="s">
        <v>1031</v>
      </c>
      <c r="H407" s="160">
        <v>52.542000000000002</v>
      </c>
      <c r="I407" s="161"/>
      <c r="L407" s="156"/>
      <c r="M407" s="162"/>
      <c r="T407" s="163"/>
      <c r="AT407" s="158" t="s">
        <v>254</v>
      </c>
      <c r="AU407" s="158" t="s">
        <v>86</v>
      </c>
      <c r="AV407" s="12" t="s">
        <v>86</v>
      </c>
      <c r="AW407" s="12" t="s">
        <v>33</v>
      </c>
      <c r="AX407" s="12" t="s">
        <v>77</v>
      </c>
      <c r="AY407" s="158" t="s">
        <v>190</v>
      </c>
    </row>
    <row r="408" spans="2:65" s="12" customFormat="1" ht="30.6">
      <c r="B408" s="156"/>
      <c r="D408" s="157" t="s">
        <v>254</v>
      </c>
      <c r="E408" s="158" t="s">
        <v>1</v>
      </c>
      <c r="F408" s="159" t="s">
        <v>1032</v>
      </c>
      <c r="H408" s="160">
        <v>51.064</v>
      </c>
      <c r="I408" s="161"/>
      <c r="L408" s="156"/>
      <c r="M408" s="162"/>
      <c r="T408" s="163"/>
      <c r="AT408" s="158" t="s">
        <v>254</v>
      </c>
      <c r="AU408" s="158" t="s">
        <v>86</v>
      </c>
      <c r="AV408" s="12" t="s">
        <v>86</v>
      </c>
      <c r="AW408" s="12" t="s">
        <v>33</v>
      </c>
      <c r="AX408" s="12" t="s">
        <v>77</v>
      </c>
      <c r="AY408" s="158" t="s">
        <v>190</v>
      </c>
    </row>
    <row r="409" spans="2:65" s="12" customFormat="1">
      <c r="B409" s="156"/>
      <c r="D409" s="157" t="s">
        <v>254</v>
      </c>
      <c r="E409" s="158" t="s">
        <v>1</v>
      </c>
      <c r="F409" s="159" t="s">
        <v>1033</v>
      </c>
      <c r="H409" s="160">
        <v>6.4249999999999998</v>
      </c>
      <c r="I409" s="161"/>
      <c r="L409" s="156"/>
      <c r="M409" s="162"/>
      <c r="T409" s="163"/>
      <c r="AT409" s="158" t="s">
        <v>254</v>
      </c>
      <c r="AU409" s="158" t="s">
        <v>86</v>
      </c>
      <c r="AV409" s="12" t="s">
        <v>86</v>
      </c>
      <c r="AW409" s="12" t="s">
        <v>33</v>
      </c>
      <c r="AX409" s="12" t="s">
        <v>77</v>
      </c>
      <c r="AY409" s="158" t="s">
        <v>190</v>
      </c>
    </row>
    <row r="410" spans="2:65" s="12" customFormat="1">
      <c r="B410" s="156"/>
      <c r="D410" s="157" t="s">
        <v>254</v>
      </c>
      <c r="E410" s="158" t="s">
        <v>1</v>
      </c>
      <c r="F410" s="159" t="s">
        <v>1034</v>
      </c>
      <c r="H410" s="160">
        <v>46.648000000000003</v>
      </c>
      <c r="I410" s="161"/>
      <c r="L410" s="156"/>
      <c r="M410" s="162"/>
      <c r="T410" s="163"/>
      <c r="AT410" s="158" t="s">
        <v>254</v>
      </c>
      <c r="AU410" s="158" t="s">
        <v>86</v>
      </c>
      <c r="AV410" s="12" t="s">
        <v>86</v>
      </c>
      <c r="AW410" s="12" t="s">
        <v>33</v>
      </c>
      <c r="AX410" s="12" t="s">
        <v>77</v>
      </c>
      <c r="AY410" s="158" t="s">
        <v>190</v>
      </c>
    </row>
    <row r="411" spans="2:65" s="15" customFormat="1">
      <c r="B411" s="177"/>
      <c r="D411" s="157" t="s">
        <v>254</v>
      </c>
      <c r="E411" s="178" t="s">
        <v>1</v>
      </c>
      <c r="F411" s="179" t="s">
        <v>274</v>
      </c>
      <c r="H411" s="180">
        <v>215.71</v>
      </c>
      <c r="I411" s="181"/>
      <c r="L411" s="177"/>
      <c r="M411" s="182"/>
      <c r="T411" s="183"/>
      <c r="AT411" s="178" t="s">
        <v>254</v>
      </c>
      <c r="AU411" s="178" t="s">
        <v>86</v>
      </c>
      <c r="AV411" s="15" t="s">
        <v>149</v>
      </c>
      <c r="AW411" s="15" t="s">
        <v>33</v>
      </c>
      <c r="AX411" s="15" t="s">
        <v>84</v>
      </c>
      <c r="AY411" s="178" t="s">
        <v>190</v>
      </c>
    </row>
    <row r="412" spans="2:65" s="1" customFormat="1" ht="24.15" customHeight="1">
      <c r="B412" s="32"/>
      <c r="C412" s="184" t="s">
        <v>633</v>
      </c>
      <c r="D412" s="184" t="s">
        <v>299</v>
      </c>
      <c r="E412" s="185" t="s">
        <v>1035</v>
      </c>
      <c r="F412" s="186" t="s">
        <v>1036</v>
      </c>
      <c r="G412" s="187" t="s">
        <v>252</v>
      </c>
      <c r="H412" s="188">
        <v>215.71</v>
      </c>
      <c r="I412" s="189"/>
      <c r="J412" s="190">
        <f>ROUND(I412*H412,2)</f>
        <v>0</v>
      </c>
      <c r="K412" s="191"/>
      <c r="L412" s="192"/>
      <c r="M412" s="193" t="s">
        <v>1</v>
      </c>
      <c r="N412" s="194" t="s">
        <v>42</v>
      </c>
      <c r="P412" s="147">
        <f>O412*H412</f>
        <v>0</v>
      </c>
      <c r="Q412" s="147">
        <v>0</v>
      </c>
      <c r="R412" s="147">
        <f>Q412*H412</f>
        <v>0</v>
      </c>
      <c r="S412" s="147">
        <v>0</v>
      </c>
      <c r="T412" s="148">
        <f>S412*H412</f>
        <v>0</v>
      </c>
      <c r="AR412" s="149" t="s">
        <v>426</v>
      </c>
      <c r="AT412" s="149" t="s">
        <v>299</v>
      </c>
      <c r="AU412" s="149" t="s">
        <v>86</v>
      </c>
      <c r="AY412" s="17" t="s">
        <v>190</v>
      </c>
      <c r="BE412" s="150">
        <f>IF(N412="základní",J412,0)</f>
        <v>0</v>
      </c>
      <c r="BF412" s="150">
        <f>IF(N412="snížená",J412,0)</f>
        <v>0</v>
      </c>
      <c r="BG412" s="150">
        <f>IF(N412="zákl. přenesená",J412,0)</f>
        <v>0</v>
      </c>
      <c r="BH412" s="150">
        <f>IF(N412="sníž. přenesená",J412,0)</f>
        <v>0</v>
      </c>
      <c r="BI412" s="150">
        <f>IF(N412="nulová",J412,0)</f>
        <v>0</v>
      </c>
      <c r="BJ412" s="17" t="s">
        <v>84</v>
      </c>
      <c r="BK412" s="150">
        <f>ROUND(I412*H412,2)</f>
        <v>0</v>
      </c>
      <c r="BL412" s="17" t="s">
        <v>311</v>
      </c>
      <c r="BM412" s="149" t="s">
        <v>1037</v>
      </c>
    </row>
    <row r="413" spans="2:65" s="1" customFormat="1" ht="33" customHeight="1">
      <c r="B413" s="32"/>
      <c r="C413" s="137" t="s">
        <v>639</v>
      </c>
      <c r="D413" s="137" t="s">
        <v>193</v>
      </c>
      <c r="E413" s="138" t="s">
        <v>1038</v>
      </c>
      <c r="F413" s="139" t="s">
        <v>1039</v>
      </c>
      <c r="G413" s="140" t="s">
        <v>396</v>
      </c>
      <c r="H413" s="141">
        <v>6.2</v>
      </c>
      <c r="I413" s="142"/>
      <c r="J413" s="143">
        <f>ROUND(I413*H413,2)</f>
        <v>0</v>
      </c>
      <c r="K413" s="144"/>
      <c r="L413" s="32"/>
      <c r="M413" s="145" t="s">
        <v>1</v>
      </c>
      <c r="N413" s="146" t="s">
        <v>42</v>
      </c>
      <c r="P413" s="147">
        <f>O413*H413</f>
        <v>0</v>
      </c>
      <c r="Q413" s="147">
        <v>0</v>
      </c>
      <c r="R413" s="147">
        <f>Q413*H413</f>
        <v>0</v>
      </c>
      <c r="S413" s="147">
        <v>0</v>
      </c>
      <c r="T413" s="148">
        <f>S413*H413</f>
        <v>0</v>
      </c>
      <c r="AR413" s="149" t="s">
        <v>311</v>
      </c>
      <c r="AT413" s="149" t="s">
        <v>193</v>
      </c>
      <c r="AU413" s="149" t="s">
        <v>86</v>
      </c>
      <c r="AY413" s="17" t="s">
        <v>190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84</v>
      </c>
      <c r="BK413" s="150">
        <f>ROUND(I413*H413,2)</f>
        <v>0</v>
      </c>
      <c r="BL413" s="17" t="s">
        <v>311</v>
      </c>
      <c r="BM413" s="149" t="s">
        <v>1040</v>
      </c>
    </row>
    <row r="414" spans="2:65" s="12" customFormat="1">
      <c r="B414" s="156"/>
      <c r="D414" s="157" t="s">
        <v>254</v>
      </c>
      <c r="E414" s="158" t="s">
        <v>1</v>
      </c>
      <c r="F414" s="159" t="s">
        <v>1041</v>
      </c>
      <c r="H414" s="160">
        <v>6.2</v>
      </c>
      <c r="I414" s="161"/>
      <c r="L414" s="156"/>
      <c r="M414" s="162"/>
      <c r="T414" s="163"/>
      <c r="AT414" s="158" t="s">
        <v>254</v>
      </c>
      <c r="AU414" s="158" t="s">
        <v>86</v>
      </c>
      <c r="AV414" s="12" t="s">
        <v>86</v>
      </c>
      <c r="AW414" s="12" t="s">
        <v>33</v>
      </c>
      <c r="AX414" s="12" t="s">
        <v>84</v>
      </c>
      <c r="AY414" s="158" t="s">
        <v>190</v>
      </c>
    </row>
    <row r="415" spans="2:65" s="1" customFormat="1" ht="21.75" customHeight="1">
      <c r="B415" s="32"/>
      <c r="C415" s="184" t="s">
        <v>644</v>
      </c>
      <c r="D415" s="184" t="s">
        <v>299</v>
      </c>
      <c r="E415" s="185" t="s">
        <v>1042</v>
      </c>
      <c r="F415" s="186" t="s">
        <v>1043</v>
      </c>
      <c r="G415" s="187" t="s">
        <v>258</v>
      </c>
      <c r="H415" s="188">
        <v>0.14599999999999999</v>
      </c>
      <c r="I415" s="189"/>
      <c r="J415" s="190">
        <f>ROUND(I415*H415,2)</f>
        <v>0</v>
      </c>
      <c r="K415" s="191"/>
      <c r="L415" s="192"/>
      <c r="M415" s="193" t="s">
        <v>1</v>
      </c>
      <c r="N415" s="194" t="s">
        <v>42</v>
      </c>
      <c r="P415" s="147">
        <f>O415*H415</f>
        <v>0</v>
      </c>
      <c r="Q415" s="147">
        <v>0.44</v>
      </c>
      <c r="R415" s="147">
        <f>Q415*H415</f>
        <v>6.4239999999999992E-2</v>
      </c>
      <c r="S415" s="147">
        <v>0</v>
      </c>
      <c r="T415" s="148">
        <f>S415*H415</f>
        <v>0</v>
      </c>
      <c r="AR415" s="149" t="s">
        <v>426</v>
      </c>
      <c r="AT415" s="149" t="s">
        <v>299</v>
      </c>
      <c r="AU415" s="149" t="s">
        <v>86</v>
      </c>
      <c r="AY415" s="17" t="s">
        <v>190</v>
      </c>
      <c r="BE415" s="150">
        <f>IF(N415="základní",J415,0)</f>
        <v>0</v>
      </c>
      <c r="BF415" s="150">
        <f>IF(N415="snížená",J415,0)</f>
        <v>0</v>
      </c>
      <c r="BG415" s="150">
        <f>IF(N415="zákl. přenesená",J415,0)</f>
        <v>0</v>
      </c>
      <c r="BH415" s="150">
        <f>IF(N415="sníž. přenesená",J415,0)</f>
        <v>0</v>
      </c>
      <c r="BI415" s="150">
        <f>IF(N415="nulová",J415,0)</f>
        <v>0</v>
      </c>
      <c r="BJ415" s="17" t="s">
        <v>84</v>
      </c>
      <c r="BK415" s="150">
        <f>ROUND(I415*H415,2)</f>
        <v>0</v>
      </c>
      <c r="BL415" s="17" t="s">
        <v>311</v>
      </c>
      <c r="BM415" s="149" t="s">
        <v>1044</v>
      </c>
    </row>
    <row r="416" spans="2:65" s="12" customFormat="1">
      <c r="B416" s="156"/>
      <c r="D416" s="157" t="s">
        <v>254</v>
      </c>
      <c r="E416" s="158" t="s">
        <v>1</v>
      </c>
      <c r="F416" s="159" t="s">
        <v>1045</v>
      </c>
      <c r="H416" s="160">
        <v>0.122</v>
      </c>
      <c r="I416" s="161"/>
      <c r="L416" s="156"/>
      <c r="M416" s="162"/>
      <c r="T416" s="163"/>
      <c r="AT416" s="158" t="s">
        <v>254</v>
      </c>
      <c r="AU416" s="158" t="s">
        <v>86</v>
      </c>
      <c r="AV416" s="12" t="s">
        <v>86</v>
      </c>
      <c r="AW416" s="12" t="s">
        <v>33</v>
      </c>
      <c r="AX416" s="12" t="s">
        <v>84</v>
      </c>
      <c r="AY416" s="158" t="s">
        <v>190</v>
      </c>
    </row>
    <row r="417" spans="2:65" s="12" customFormat="1">
      <c r="B417" s="156"/>
      <c r="D417" s="157" t="s">
        <v>254</v>
      </c>
      <c r="F417" s="159" t="s">
        <v>1046</v>
      </c>
      <c r="H417" s="160">
        <v>0.14599999999999999</v>
      </c>
      <c r="I417" s="161"/>
      <c r="L417" s="156"/>
      <c r="M417" s="162"/>
      <c r="T417" s="163"/>
      <c r="AT417" s="158" t="s">
        <v>254</v>
      </c>
      <c r="AU417" s="158" t="s">
        <v>86</v>
      </c>
      <c r="AV417" s="12" t="s">
        <v>86</v>
      </c>
      <c r="AW417" s="12" t="s">
        <v>4</v>
      </c>
      <c r="AX417" s="12" t="s">
        <v>84</v>
      </c>
      <c r="AY417" s="158" t="s">
        <v>190</v>
      </c>
    </row>
    <row r="418" spans="2:65" s="1" customFormat="1" ht="24.15" customHeight="1">
      <c r="B418" s="32"/>
      <c r="C418" s="137" t="s">
        <v>1047</v>
      </c>
      <c r="D418" s="137" t="s">
        <v>193</v>
      </c>
      <c r="E418" s="138" t="s">
        <v>1048</v>
      </c>
      <c r="F418" s="139" t="s">
        <v>1049</v>
      </c>
      <c r="G418" s="140" t="s">
        <v>396</v>
      </c>
      <c r="H418" s="141">
        <v>1252.24</v>
      </c>
      <c r="I418" s="142"/>
      <c r="J418" s="143">
        <f>ROUND(I418*H418,2)</f>
        <v>0</v>
      </c>
      <c r="K418" s="144"/>
      <c r="L418" s="32"/>
      <c r="M418" s="145" t="s">
        <v>1</v>
      </c>
      <c r="N418" s="146" t="s">
        <v>42</v>
      </c>
      <c r="P418" s="147">
        <f>O418*H418</f>
        <v>0</v>
      </c>
      <c r="Q418" s="147">
        <v>0</v>
      </c>
      <c r="R418" s="147">
        <f>Q418*H418</f>
        <v>0</v>
      </c>
      <c r="S418" s="147">
        <v>0</v>
      </c>
      <c r="T418" s="148">
        <f>S418*H418</f>
        <v>0</v>
      </c>
      <c r="AR418" s="149" t="s">
        <v>311</v>
      </c>
      <c r="AT418" s="149" t="s">
        <v>193</v>
      </c>
      <c r="AU418" s="149" t="s">
        <v>86</v>
      </c>
      <c r="AY418" s="17" t="s">
        <v>190</v>
      </c>
      <c r="BE418" s="150">
        <f>IF(N418="základní",J418,0)</f>
        <v>0</v>
      </c>
      <c r="BF418" s="150">
        <f>IF(N418="snížená",J418,0)</f>
        <v>0</v>
      </c>
      <c r="BG418" s="150">
        <f>IF(N418="zákl. přenesená",J418,0)</f>
        <v>0</v>
      </c>
      <c r="BH418" s="150">
        <f>IF(N418="sníž. přenesená",J418,0)</f>
        <v>0</v>
      </c>
      <c r="BI418" s="150">
        <f>IF(N418="nulová",J418,0)</f>
        <v>0</v>
      </c>
      <c r="BJ418" s="17" t="s">
        <v>84</v>
      </c>
      <c r="BK418" s="150">
        <f>ROUND(I418*H418,2)</f>
        <v>0</v>
      </c>
      <c r="BL418" s="17" t="s">
        <v>311</v>
      </c>
      <c r="BM418" s="149" t="s">
        <v>1050</v>
      </c>
    </row>
    <row r="419" spans="2:65" s="12" customFormat="1">
      <c r="B419" s="156"/>
      <c r="D419" s="157" t="s">
        <v>254</v>
      </c>
      <c r="E419" s="158" t="s">
        <v>1</v>
      </c>
      <c r="F419" s="159" t="s">
        <v>1051</v>
      </c>
      <c r="H419" s="160">
        <v>299.2</v>
      </c>
      <c r="I419" s="161"/>
      <c r="L419" s="156"/>
      <c r="M419" s="162"/>
      <c r="T419" s="163"/>
      <c r="AT419" s="158" t="s">
        <v>254</v>
      </c>
      <c r="AU419" s="158" t="s">
        <v>86</v>
      </c>
      <c r="AV419" s="12" t="s">
        <v>86</v>
      </c>
      <c r="AW419" s="12" t="s">
        <v>33</v>
      </c>
      <c r="AX419" s="12" t="s">
        <v>77</v>
      </c>
      <c r="AY419" s="158" t="s">
        <v>190</v>
      </c>
    </row>
    <row r="420" spans="2:65" s="12" customFormat="1">
      <c r="B420" s="156"/>
      <c r="D420" s="157" t="s">
        <v>254</v>
      </c>
      <c r="E420" s="158" t="s">
        <v>1</v>
      </c>
      <c r="F420" s="159" t="s">
        <v>1052</v>
      </c>
      <c r="H420" s="160">
        <v>341</v>
      </c>
      <c r="I420" s="161"/>
      <c r="L420" s="156"/>
      <c r="M420" s="162"/>
      <c r="T420" s="163"/>
      <c r="AT420" s="158" t="s">
        <v>254</v>
      </c>
      <c r="AU420" s="158" t="s">
        <v>86</v>
      </c>
      <c r="AV420" s="12" t="s">
        <v>86</v>
      </c>
      <c r="AW420" s="12" t="s">
        <v>33</v>
      </c>
      <c r="AX420" s="12" t="s">
        <v>77</v>
      </c>
      <c r="AY420" s="158" t="s">
        <v>190</v>
      </c>
    </row>
    <row r="421" spans="2:65" s="12" customFormat="1">
      <c r="B421" s="156"/>
      <c r="D421" s="157" t="s">
        <v>254</v>
      </c>
      <c r="E421" s="158" t="s">
        <v>1</v>
      </c>
      <c r="F421" s="159" t="s">
        <v>1053</v>
      </c>
      <c r="H421" s="160">
        <v>117.04</v>
      </c>
      <c r="I421" s="161"/>
      <c r="L421" s="156"/>
      <c r="M421" s="162"/>
      <c r="T421" s="163"/>
      <c r="AT421" s="158" t="s">
        <v>254</v>
      </c>
      <c r="AU421" s="158" t="s">
        <v>86</v>
      </c>
      <c r="AV421" s="12" t="s">
        <v>86</v>
      </c>
      <c r="AW421" s="12" t="s">
        <v>33</v>
      </c>
      <c r="AX421" s="12" t="s">
        <v>77</v>
      </c>
      <c r="AY421" s="158" t="s">
        <v>190</v>
      </c>
    </row>
    <row r="422" spans="2:65" s="12" customFormat="1">
      <c r="B422" s="156"/>
      <c r="D422" s="157" t="s">
        <v>254</v>
      </c>
      <c r="E422" s="158" t="s">
        <v>1</v>
      </c>
      <c r="F422" s="159" t="s">
        <v>1054</v>
      </c>
      <c r="H422" s="160">
        <v>176</v>
      </c>
      <c r="I422" s="161"/>
      <c r="L422" s="156"/>
      <c r="M422" s="162"/>
      <c r="T422" s="163"/>
      <c r="AT422" s="158" t="s">
        <v>254</v>
      </c>
      <c r="AU422" s="158" t="s">
        <v>86</v>
      </c>
      <c r="AV422" s="12" t="s">
        <v>86</v>
      </c>
      <c r="AW422" s="12" t="s">
        <v>33</v>
      </c>
      <c r="AX422" s="12" t="s">
        <v>77</v>
      </c>
      <c r="AY422" s="158" t="s">
        <v>190</v>
      </c>
    </row>
    <row r="423" spans="2:65" s="12" customFormat="1">
      <c r="B423" s="156"/>
      <c r="D423" s="157" t="s">
        <v>254</v>
      </c>
      <c r="E423" s="158" t="s">
        <v>1</v>
      </c>
      <c r="F423" s="159" t="s">
        <v>1055</v>
      </c>
      <c r="H423" s="160">
        <v>88</v>
      </c>
      <c r="I423" s="161"/>
      <c r="L423" s="156"/>
      <c r="M423" s="162"/>
      <c r="T423" s="163"/>
      <c r="AT423" s="158" t="s">
        <v>254</v>
      </c>
      <c r="AU423" s="158" t="s">
        <v>86</v>
      </c>
      <c r="AV423" s="12" t="s">
        <v>86</v>
      </c>
      <c r="AW423" s="12" t="s">
        <v>33</v>
      </c>
      <c r="AX423" s="12" t="s">
        <v>77</v>
      </c>
      <c r="AY423" s="158" t="s">
        <v>190</v>
      </c>
    </row>
    <row r="424" spans="2:65" s="12" customFormat="1">
      <c r="B424" s="156"/>
      <c r="D424" s="157" t="s">
        <v>254</v>
      </c>
      <c r="E424" s="158" t="s">
        <v>1</v>
      </c>
      <c r="F424" s="159" t="s">
        <v>1056</v>
      </c>
      <c r="H424" s="160">
        <v>165</v>
      </c>
      <c r="I424" s="161"/>
      <c r="L424" s="156"/>
      <c r="M424" s="162"/>
      <c r="T424" s="163"/>
      <c r="AT424" s="158" t="s">
        <v>254</v>
      </c>
      <c r="AU424" s="158" t="s">
        <v>86</v>
      </c>
      <c r="AV424" s="12" t="s">
        <v>86</v>
      </c>
      <c r="AW424" s="12" t="s">
        <v>33</v>
      </c>
      <c r="AX424" s="12" t="s">
        <v>77</v>
      </c>
      <c r="AY424" s="158" t="s">
        <v>190</v>
      </c>
    </row>
    <row r="425" spans="2:65" s="12" customFormat="1">
      <c r="B425" s="156"/>
      <c r="D425" s="157" t="s">
        <v>254</v>
      </c>
      <c r="E425" s="158" t="s">
        <v>1</v>
      </c>
      <c r="F425" s="159" t="s">
        <v>1057</v>
      </c>
      <c r="H425" s="160">
        <v>66</v>
      </c>
      <c r="I425" s="161"/>
      <c r="L425" s="156"/>
      <c r="M425" s="162"/>
      <c r="T425" s="163"/>
      <c r="AT425" s="158" t="s">
        <v>254</v>
      </c>
      <c r="AU425" s="158" t="s">
        <v>86</v>
      </c>
      <c r="AV425" s="12" t="s">
        <v>86</v>
      </c>
      <c r="AW425" s="12" t="s">
        <v>33</v>
      </c>
      <c r="AX425" s="12" t="s">
        <v>77</v>
      </c>
      <c r="AY425" s="158" t="s">
        <v>190</v>
      </c>
    </row>
    <row r="426" spans="2:65" s="15" customFormat="1">
      <c r="B426" s="177"/>
      <c r="D426" s="157" t="s">
        <v>254</v>
      </c>
      <c r="E426" s="178" t="s">
        <v>1</v>
      </c>
      <c r="F426" s="179" t="s">
        <v>274</v>
      </c>
      <c r="H426" s="180">
        <v>1252.24</v>
      </c>
      <c r="I426" s="181"/>
      <c r="L426" s="177"/>
      <c r="M426" s="182"/>
      <c r="T426" s="183"/>
      <c r="AT426" s="178" t="s">
        <v>254</v>
      </c>
      <c r="AU426" s="178" t="s">
        <v>86</v>
      </c>
      <c r="AV426" s="15" t="s">
        <v>149</v>
      </c>
      <c r="AW426" s="15" t="s">
        <v>33</v>
      </c>
      <c r="AX426" s="15" t="s">
        <v>84</v>
      </c>
      <c r="AY426" s="178" t="s">
        <v>190</v>
      </c>
    </row>
    <row r="427" spans="2:65" s="1" customFormat="1" ht="24.15" customHeight="1">
      <c r="B427" s="32"/>
      <c r="C427" s="184" t="s">
        <v>1058</v>
      </c>
      <c r="D427" s="184" t="s">
        <v>299</v>
      </c>
      <c r="E427" s="185" t="s">
        <v>1059</v>
      </c>
      <c r="F427" s="186" t="s">
        <v>1060</v>
      </c>
      <c r="G427" s="187" t="s">
        <v>396</v>
      </c>
      <c r="H427" s="188">
        <v>1252.24</v>
      </c>
      <c r="I427" s="189"/>
      <c r="J427" s="190">
        <f>ROUND(I427*H427,2)</f>
        <v>0</v>
      </c>
      <c r="K427" s="191"/>
      <c r="L427" s="192"/>
      <c r="M427" s="193" t="s">
        <v>1</v>
      </c>
      <c r="N427" s="194" t="s">
        <v>42</v>
      </c>
      <c r="P427" s="147">
        <f>O427*H427</f>
        <v>0</v>
      </c>
      <c r="Q427" s="147">
        <v>1.2999999999999999E-2</v>
      </c>
      <c r="R427" s="147">
        <f>Q427*H427</f>
        <v>16.279119999999999</v>
      </c>
      <c r="S427" s="147">
        <v>0</v>
      </c>
      <c r="T427" s="148">
        <f>S427*H427</f>
        <v>0</v>
      </c>
      <c r="AR427" s="149" t="s">
        <v>426</v>
      </c>
      <c r="AT427" s="149" t="s">
        <v>299</v>
      </c>
      <c r="AU427" s="149" t="s">
        <v>86</v>
      </c>
      <c r="AY427" s="17" t="s">
        <v>190</v>
      </c>
      <c r="BE427" s="150">
        <f>IF(N427="základní",J427,0)</f>
        <v>0</v>
      </c>
      <c r="BF427" s="150">
        <f>IF(N427="snížená",J427,0)</f>
        <v>0</v>
      </c>
      <c r="BG427" s="150">
        <f>IF(N427="zákl. přenesená",J427,0)</f>
        <v>0</v>
      </c>
      <c r="BH427" s="150">
        <f>IF(N427="sníž. přenesená",J427,0)</f>
        <v>0</v>
      </c>
      <c r="BI427" s="150">
        <f>IF(N427="nulová",J427,0)</f>
        <v>0</v>
      </c>
      <c r="BJ427" s="17" t="s">
        <v>84</v>
      </c>
      <c r="BK427" s="150">
        <f>ROUND(I427*H427,2)</f>
        <v>0</v>
      </c>
      <c r="BL427" s="17" t="s">
        <v>311</v>
      </c>
      <c r="BM427" s="149" t="s">
        <v>1061</v>
      </c>
    </row>
    <row r="428" spans="2:65" s="1" customFormat="1" ht="33" customHeight="1">
      <c r="B428" s="32"/>
      <c r="C428" s="137" t="s">
        <v>1062</v>
      </c>
      <c r="D428" s="137" t="s">
        <v>193</v>
      </c>
      <c r="E428" s="138" t="s">
        <v>1063</v>
      </c>
      <c r="F428" s="139" t="s">
        <v>1064</v>
      </c>
      <c r="G428" s="140" t="s">
        <v>396</v>
      </c>
      <c r="H428" s="141">
        <v>13.775</v>
      </c>
      <c r="I428" s="142"/>
      <c r="J428" s="143">
        <f>ROUND(I428*H428,2)</f>
        <v>0</v>
      </c>
      <c r="K428" s="144"/>
      <c r="L428" s="32"/>
      <c r="M428" s="145" t="s">
        <v>1</v>
      </c>
      <c r="N428" s="146" t="s">
        <v>42</v>
      </c>
      <c r="P428" s="147">
        <f>O428*H428</f>
        <v>0</v>
      </c>
      <c r="Q428" s="147">
        <v>0</v>
      </c>
      <c r="R428" s="147">
        <f>Q428*H428</f>
        <v>0</v>
      </c>
      <c r="S428" s="147">
        <v>0</v>
      </c>
      <c r="T428" s="148">
        <f>S428*H428</f>
        <v>0</v>
      </c>
      <c r="AR428" s="149" t="s">
        <v>311</v>
      </c>
      <c r="AT428" s="149" t="s">
        <v>193</v>
      </c>
      <c r="AU428" s="149" t="s">
        <v>86</v>
      </c>
      <c r="AY428" s="17" t="s">
        <v>190</v>
      </c>
      <c r="BE428" s="150">
        <f>IF(N428="základní",J428,0)</f>
        <v>0</v>
      </c>
      <c r="BF428" s="150">
        <f>IF(N428="snížená",J428,0)</f>
        <v>0</v>
      </c>
      <c r="BG428" s="150">
        <f>IF(N428="zákl. přenesená",J428,0)</f>
        <v>0</v>
      </c>
      <c r="BH428" s="150">
        <f>IF(N428="sníž. přenesená",J428,0)</f>
        <v>0</v>
      </c>
      <c r="BI428" s="150">
        <f>IF(N428="nulová",J428,0)</f>
        <v>0</v>
      </c>
      <c r="BJ428" s="17" t="s">
        <v>84</v>
      </c>
      <c r="BK428" s="150">
        <f>ROUND(I428*H428,2)</f>
        <v>0</v>
      </c>
      <c r="BL428" s="17" t="s">
        <v>311</v>
      </c>
      <c r="BM428" s="149" t="s">
        <v>1065</v>
      </c>
    </row>
    <row r="429" spans="2:65" s="12" customFormat="1">
      <c r="B429" s="156"/>
      <c r="D429" s="157" t="s">
        <v>254</v>
      </c>
      <c r="E429" s="158" t="s">
        <v>1</v>
      </c>
      <c r="F429" s="159" t="s">
        <v>1066</v>
      </c>
      <c r="H429" s="160">
        <v>7.7750000000000004</v>
      </c>
      <c r="I429" s="161"/>
      <c r="L429" s="156"/>
      <c r="M429" s="162"/>
      <c r="T429" s="163"/>
      <c r="AT429" s="158" t="s">
        <v>254</v>
      </c>
      <c r="AU429" s="158" t="s">
        <v>86</v>
      </c>
      <c r="AV429" s="12" t="s">
        <v>86</v>
      </c>
      <c r="AW429" s="12" t="s">
        <v>33</v>
      </c>
      <c r="AX429" s="12" t="s">
        <v>77</v>
      </c>
      <c r="AY429" s="158" t="s">
        <v>190</v>
      </c>
    </row>
    <row r="430" spans="2:65" s="12" customFormat="1">
      <c r="B430" s="156"/>
      <c r="D430" s="157" t="s">
        <v>254</v>
      </c>
      <c r="E430" s="158" t="s">
        <v>1</v>
      </c>
      <c r="F430" s="159" t="s">
        <v>1067</v>
      </c>
      <c r="H430" s="160">
        <v>6</v>
      </c>
      <c r="I430" s="161"/>
      <c r="L430" s="156"/>
      <c r="M430" s="162"/>
      <c r="T430" s="163"/>
      <c r="AT430" s="158" t="s">
        <v>254</v>
      </c>
      <c r="AU430" s="158" t="s">
        <v>86</v>
      </c>
      <c r="AV430" s="12" t="s">
        <v>86</v>
      </c>
      <c r="AW430" s="12" t="s">
        <v>33</v>
      </c>
      <c r="AX430" s="12" t="s">
        <v>77</v>
      </c>
      <c r="AY430" s="158" t="s">
        <v>190</v>
      </c>
    </row>
    <row r="431" spans="2:65" s="15" customFormat="1">
      <c r="B431" s="177"/>
      <c r="D431" s="157" t="s">
        <v>254</v>
      </c>
      <c r="E431" s="178" t="s">
        <v>1</v>
      </c>
      <c r="F431" s="179" t="s">
        <v>274</v>
      </c>
      <c r="H431" s="180">
        <v>13.775</v>
      </c>
      <c r="I431" s="181"/>
      <c r="L431" s="177"/>
      <c r="M431" s="182"/>
      <c r="T431" s="183"/>
      <c r="AT431" s="178" t="s">
        <v>254</v>
      </c>
      <c r="AU431" s="178" t="s">
        <v>86</v>
      </c>
      <c r="AV431" s="15" t="s">
        <v>149</v>
      </c>
      <c r="AW431" s="15" t="s">
        <v>33</v>
      </c>
      <c r="AX431" s="15" t="s">
        <v>84</v>
      </c>
      <c r="AY431" s="178" t="s">
        <v>190</v>
      </c>
    </row>
    <row r="432" spans="2:65" s="1" customFormat="1" ht="21.75" customHeight="1">
      <c r="B432" s="32"/>
      <c r="C432" s="184" t="s">
        <v>1068</v>
      </c>
      <c r="D432" s="184" t="s">
        <v>299</v>
      </c>
      <c r="E432" s="185" t="s">
        <v>1069</v>
      </c>
      <c r="F432" s="186" t="s">
        <v>1070</v>
      </c>
      <c r="G432" s="187" t="s">
        <v>258</v>
      </c>
      <c r="H432" s="188">
        <v>0.79200000000000004</v>
      </c>
      <c r="I432" s="189"/>
      <c r="J432" s="190">
        <f>ROUND(I432*H432,2)</f>
        <v>0</v>
      </c>
      <c r="K432" s="191"/>
      <c r="L432" s="192"/>
      <c r="M432" s="193" t="s">
        <v>1</v>
      </c>
      <c r="N432" s="194" t="s">
        <v>42</v>
      </c>
      <c r="P432" s="147">
        <f>O432*H432</f>
        <v>0</v>
      </c>
      <c r="Q432" s="147">
        <v>0.44</v>
      </c>
      <c r="R432" s="147">
        <f>Q432*H432</f>
        <v>0.34848000000000001</v>
      </c>
      <c r="S432" s="147">
        <v>0</v>
      </c>
      <c r="T432" s="148">
        <f>S432*H432</f>
        <v>0</v>
      </c>
      <c r="AR432" s="149" t="s">
        <v>426</v>
      </c>
      <c r="AT432" s="149" t="s">
        <v>299</v>
      </c>
      <c r="AU432" s="149" t="s">
        <v>86</v>
      </c>
      <c r="AY432" s="17" t="s">
        <v>190</v>
      </c>
      <c r="BE432" s="150">
        <f>IF(N432="základní",J432,0)</f>
        <v>0</v>
      </c>
      <c r="BF432" s="150">
        <f>IF(N432="snížená",J432,0)</f>
        <v>0</v>
      </c>
      <c r="BG432" s="150">
        <f>IF(N432="zákl. přenesená",J432,0)</f>
        <v>0</v>
      </c>
      <c r="BH432" s="150">
        <f>IF(N432="sníž. přenesená",J432,0)</f>
        <v>0</v>
      </c>
      <c r="BI432" s="150">
        <f>IF(N432="nulová",J432,0)</f>
        <v>0</v>
      </c>
      <c r="BJ432" s="17" t="s">
        <v>84</v>
      </c>
      <c r="BK432" s="150">
        <f>ROUND(I432*H432,2)</f>
        <v>0</v>
      </c>
      <c r="BL432" s="17" t="s">
        <v>311</v>
      </c>
      <c r="BM432" s="149" t="s">
        <v>1071</v>
      </c>
    </row>
    <row r="433" spans="2:65" s="12" customFormat="1">
      <c r="B433" s="156"/>
      <c r="D433" s="157" t="s">
        <v>254</v>
      </c>
      <c r="E433" s="158" t="s">
        <v>1</v>
      </c>
      <c r="F433" s="159" t="s">
        <v>1072</v>
      </c>
      <c r="H433" s="160">
        <v>0.66</v>
      </c>
      <c r="I433" s="161"/>
      <c r="L433" s="156"/>
      <c r="M433" s="162"/>
      <c r="T433" s="163"/>
      <c r="AT433" s="158" t="s">
        <v>254</v>
      </c>
      <c r="AU433" s="158" t="s">
        <v>86</v>
      </c>
      <c r="AV433" s="12" t="s">
        <v>86</v>
      </c>
      <c r="AW433" s="12" t="s">
        <v>33</v>
      </c>
      <c r="AX433" s="12" t="s">
        <v>84</v>
      </c>
      <c r="AY433" s="158" t="s">
        <v>190</v>
      </c>
    </row>
    <row r="434" spans="2:65" s="12" customFormat="1">
      <c r="B434" s="156"/>
      <c r="D434" s="157" t="s">
        <v>254</v>
      </c>
      <c r="F434" s="159" t="s">
        <v>1073</v>
      </c>
      <c r="H434" s="160">
        <v>0.79200000000000004</v>
      </c>
      <c r="I434" s="161"/>
      <c r="L434" s="156"/>
      <c r="M434" s="162"/>
      <c r="T434" s="163"/>
      <c r="AT434" s="158" t="s">
        <v>254</v>
      </c>
      <c r="AU434" s="158" t="s">
        <v>86</v>
      </c>
      <c r="AV434" s="12" t="s">
        <v>86</v>
      </c>
      <c r="AW434" s="12" t="s">
        <v>4</v>
      </c>
      <c r="AX434" s="12" t="s">
        <v>84</v>
      </c>
      <c r="AY434" s="158" t="s">
        <v>190</v>
      </c>
    </row>
    <row r="435" spans="2:65" s="1" customFormat="1" ht="21.75" customHeight="1">
      <c r="B435" s="32"/>
      <c r="C435" s="184" t="s">
        <v>1074</v>
      </c>
      <c r="D435" s="184" t="s">
        <v>299</v>
      </c>
      <c r="E435" s="185" t="s">
        <v>1042</v>
      </c>
      <c r="F435" s="186" t="s">
        <v>1043</v>
      </c>
      <c r="G435" s="187" t="s">
        <v>258</v>
      </c>
      <c r="H435" s="188">
        <v>0.65300000000000002</v>
      </c>
      <c r="I435" s="189"/>
      <c r="J435" s="190">
        <f>ROUND(I435*H435,2)</f>
        <v>0</v>
      </c>
      <c r="K435" s="191"/>
      <c r="L435" s="192"/>
      <c r="M435" s="193" t="s">
        <v>1</v>
      </c>
      <c r="N435" s="194" t="s">
        <v>42</v>
      </c>
      <c r="P435" s="147">
        <f>O435*H435</f>
        <v>0</v>
      </c>
      <c r="Q435" s="147">
        <v>0.44</v>
      </c>
      <c r="R435" s="147">
        <f>Q435*H435</f>
        <v>0.28732000000000002</v>
      </c>
      <c r="S435" s="147">
        <v>0</v>
      </c>
      <c r="T435" s="148">
        <f>S435*H435</f>
        <v>0</v>
      </c>
      <c r="AR435" s="149" t="s">
        <v>426</v>
      </c>
      <c r="AT435" s="149" t="s">
        <v>299</v>
      </c>
      <c r="AU435" s="149" t="s">
        <v>86</v>
      </c>
      <c r="AY435" s="17" t="s">
        <v>190</v>
      </c>
      <c r="BE435" s="150">
        <f>IF(N435="základní",J435,0)</f>
        <v>0</v>
      </c>
      <c r="BF435" s="150">
        <f>IF(N435="snížená",J435,0)</f>
        <v>0</v>
      </c>
      <c r="BG435" s="150">
        <f>IF(N435="zákl. přenesená",J435,0)</f>
        <v>0</v>
      </c>
      <c r="BH435" s="150">
        <f>IF(N435="sníž. přenesená",J435,0)</f>
        <v>0</v>
      </c>
      <c r="BI435" s="150">
        <f>IF(N435="nulová",J435,0)</f>
        <v>0</v>
      </c>
      <c r="BJ435" s="17" t="s">
        <v>84</v>
      </c>
      <c r="BK435" s="150">
        <f>ROUND(I435*H435,2)</f>
        <v>0</v>
      </c>
      <c r="BL435" s="17" t="s">
        <v>311</v>
      </c>
      <c r="BM435" s="149" t="s">
        <v>1075</v>
      </c>
    </row>
    <row r="436" spans="2:65" s="12" customFormat="1">
      <c r="B436" s="156"/>
      <c r="D436" s="157" t="s">
        <v>254</v>
      </c>
      <c r="E436" s="158" t="s">
        <v>1</v>
      </c>
      <c r="F436" s="159" t="s">
        <v>1076</v>
      </c>
      <c r="H436" s="160">
        <v>0.54400000000000004</v>
      </c>
      <c r="I436" s="161"/>
      <c r="L436" s="156"/>
      <c r="M436" s="162"/>
      <c r="T436" s="163"/>
      <c r="AT436" s="158" t="s">
        <v>254</v>
      </c>
      <c r="AU436" s="158" t="s">
        <v>86</v>
      </c>
      <c r="AV436" s="12" t="s">
        <v>86</v>
      </c>
      <c r="AW436" s="12" t="s">
        <v>33</v>
      </c>
      <c r="AX436" s="12" t="s">
        <v>84</v>
      </c>
      <c r="AY436" s="158" t="s">
        <v>190</v>
      </c>
    </row>
    <row r="437" spans="2:65" s="12" customFormat="1">
      <c r="B437" s="156"/>
      <c r="D437" s="157" t="s">
        <v>254</v>
      </c>
      <c r="F437" s="159" t="s">
        <v>1077</v>
      </c>
      <c r="H437" s="160">
        <v>0.65300000000000002</v>
      </c>
      <c r="I437" s="161"/>
      <c r="L437" s="156"/>
      <c r="M437" s="162"/>
      <c r="T437" s="163"/>
      <c r="AT437" s="158" t="s">
        <v>254</v>
      </c>
      <c r="AU437" s="158" t="s">
        <v>86</v>
      </c>
      <c r="AV437" s="12" t="s">
        <v>86</v>
      </c>
      <c r="AW437" s="12" t="s">
        <v>4</v>
      </c>
      <c r="AX437" s="12" t="s">
        <v>84</v>
      </c>
      <c r="AY437" s="158" t="s">
        <v>190</v>
      </c>
    </row>
    <row r="438" spans="2:65" s="1" customFormat="1" ht="24.15" customHeight="1">
      <c r="B438" s="32"/>
      <c r="C438" s="137" t="s">
        <v>1078</v>
      </c>
      <c r="D438" s="137" t="s">
        <v>193</v>
      </c>
      <c r="E438" s="138" t="s">
        <v>1079</v>
      </c>
      <c r="F438" s="139" t="s">
        <v>1080</v>
      </c>
      <c r="G438" s="140" t="s">
        <v>296</v>
      </c>
      <c r="H438" s="141">
        <v>20.928999999999998</v>
      </c>
      <c r="I438" s="142"/>
      <c r="J438" s="143">
        <f>ROUND(I438*H438,2)</f>
        <v>0</v>
      </c>
      <c r="K438" s="144"/>
      <c r="L438" s="32"/>
      <c r="M438" s="145" t="s">
        <v>1</v>
      </c>
      <c r="N438" s="146" t="s">
        <v>42</v>
      </c>
      <c r="P438" s="147">
        <f>O438*H438</f>
        <v>0</v>
      </c>
      <c r="Q438" s="147">
        <v>0</v>
      </c>
      <c r="R438" s="147">
        <f>Q438*H438</f>
        <v>0</v>
      </c>
      <c r="S438" s="147">
        <v>0</v>
      </c>
      <c r="T438" s="148">
        <f>S438*H438</f>
        <v>0</v>
      </c>
      <c r="AR438" s="149" t="s">
        <v>311</v>
      </c>
      <c r="AT438" s="149" t="s">
        <v>193</v>
      </c>
      <c r="AU438" s="149" t="s">
        <v>86</v>
      </c>
      <c r="AY438" s="17" t="s">
        <v>190</v>
      </c>
      <c r="BE438" s="150">
        <f>IF(N438="základní",J438,0)</f>
        <v>0</v>
      </c>
      <c r="BF438" s="150">
        <f>IF(N438="snížená",J438,0)</f>
        <v>0</v>
      </c>
      <c r="BG438" s="150">
        <f>IF(N438="zákl. přenesená",J438,0)</f>
        <v>0</v>
      </c>
      <c r="BH438" s="150">
        <f>IF(N438="sníž. přenesená",J438,0)</f>
        <v>0</v>
      </c>
      <c r="BI438" s="150">
        <f>IF(N438="nulová",J438,0)</f>
        <v>0</v>
      </c>
      <c r="BJ438" s="17" t="s">
        <v>84</v>
      </c>
      <c r="BK438" s="150">
        <f>ROUND(I438*H438,2)</f>
        <v>0</v>
      </c>
      <c r="BL438" s="17" t="s">
        <v>311</v>
      </c>
      <c r="BM438" s="149" t="s">
        <v>1081</v>
      </c>
    </row>
    <row r="439" spans="2:65" s="11" customFormat="1" ht="22.8" customHeight="1">
      <c r="B439" s="125"/>
      <c r="D439" s="126" t="s">
        <v>76</v>
      </c>
      <c r="E439" s="135" t="s">
        <v>1082</v>
      </c>
      <c r="F439" s="135" t="s">
        <v>1083</v>
      </c>
      <c r="I439" s="128"/>
      <c r="J439" s="136">
        <f>BK439</f>
        <v>0</v>
      </c>
      <c r="L439" s="125"/>
      <c r="M439" s="130"/>
      <c r="P439" s="131">
        <f>SUM(P440:P475)</f>
        <v>0</v>
      </c>
      <c r="R439" s="131">
        <f>SUM(R440:R475)</f>
        <v>0.98923000000000005</v>
      </c>
      <c r="T439" s="132">
        <f>SUM(T440:T475)</f>
        <v>0</v>
      </c>
      <c r="AR439" s="126" t="s">
        <v>86</v>
      </c>
      <c r="AT439" s="133" t="s">
        <v>76</v>
      </c>
      <c r="AU439" s="133" t="s">
        <v>84</v>
      </c>
      <c r="AY439" s="126" t="s">
        <v>190</v>
      </c>
      <c r="BK439" s="134">
        <f>SUM(BK440:BK475)</f>
        <v>0</v>
      </c>
    </row>
    <row r="440" spans="2:65" s="1" customFormat="1" ht="24.15" customHeight="1">
      <c r="B440" s="32"/>
      <c r="C440" s="137" t="s">
        <v>1084</v>
      </c>
      <c r="D440" s="137" t="s">
        <v>193</v>
      </c>
      <c r="E440" s="138" t="s">
        <v>1085</v>
      </c>
      <c r="F440" s="139" t="s">
        <v>1086</v>
      </c>
      <c r="G440" s="140" t="s">
        <v>252</v>
      </c>
      <c r="H440" s="141">
        <v>316.68</v>
      </c>
      <c r="I440" s="142"/>
      <c r="J440" s="143">
        <f>ROUND(I440*H440,2)</f>
        <v>0</v>
      </c>
      <c r="K440" s="144"/>
      <c r="L440" s="32"/>
      <c r="M440" s="145" t="s">
        <v>1</v>
      </c>
      <c r="N440" s="146" t="s">
        <v>42</v>
      </c>
      <c r="P440" s="147">
        <f>O440*H440</f>
        <v>0</v>
      </c>
      <c r="Q440" s="147">
        <v>0</v>
      </c>
      <c r="R440" s="147">
        <f>Q440*H440</f>
        <v>0</v>
      </c>
      <c r="S440" s="147">
        <v>0</v>
      </c>
      <c r="T440" s="148">
        <f>S440*H440</f>
        <v>0</v>
      </c>
      <c r="AR440" s="149" t="s">
        <v>311</v>
      </c>
      <c r="AT440" s="149" t="s">
        <v>193</v>
      </c>
      <c r="AU440" s="149" t="s">
        <v>86</v>
      </c>
      <c r="AY440" s="17" t="s">
        <v>190</v>
      </c>
      <c r="BE440" s="150">
        <f>IF(N440="základní",J440,0)</f>
        <v>0</v>
      </c>
      <c r="BF440" s="150">
        <f>IF(N440="snížená",J440,0)</f>
        <v>0</v>
      </c>
      <c r="BG440" s="150">
        <f>IF(N440="zákl. přenesená",J440,0)</f>
        <v>0</v>
      </c>
      <c r="BH440" s="150">
        <f>IF(N440="sníž. přenesená",J440,0)</f>
        <v>0</v>
      </c>
      <c r="BI440" s="150">
        <f>IF(N440="nulová",J440,0)</f>
        <v>0</v>
      </c>
      <c r="BJ440" s="17" t="s">
        <v>84</v>
      </c>
      <c r="BK440" s="150">
        <f>ROUND(I440*H440,2)</f>
        <v>0</v>
      </c>
      <c r="BL440" s="17" t="s">
        <v>311</v>
      </c>
      <c r="BM440" s="149" t="s">
        <v>1087</v>
      </c>
    </row>
    <row r="441" spans="2:65" s="1" customFormat="1" ht="24.15" customHeight="1">
      <c r="B441" s="32"/>
      <c r="C441" s="184" t="s">
        <v>1088</v>
      </c>
      <c r="D441" s="184" t="s">
        <v>299</v>
      </c>
      <c r="E441" s="185" t="s">
        <v>1089</v>
      </c>
      <c r="F441" s="186" t="s">
        <v>1090</v>
      </c>
      <c r="G441" s="187" t="s">
        <v>252</v>
      </c>
      <c r="H441" s="188">
        <v>323.01400000000001</v>
      </c>
      <c r="I441" s="189"/>
      <c r="J441" s="190">
        <f>ROUND(I441*H441,2)</f>
        <v>0</v>
      </c>
      <c r="K441" s="191"/>
      <c r="L441" s="192"/>
      <c r="M441" s="193" t="s">
        <v>1</v>
      </c>
      <c r="N441" s="194" t="s">
        <v>42</v>
      </c>
      <c r="P441" s="147">
        <f>O441*H441</f>
        <v>0</v>
      </c>
      <c r="Q441" s="147">
        <v>2.3999999999999998E-3</v>
      </c>
      <c r="R441" s="147">
        <f>Q441*H441</f>
        <v>0.77523359999999997</v>
      </c>
      <c r="S441" s="147">
        <v>0</v>
      </c>
      <c r="T441" s="148">
        <f>S441*H441</f>
        <v>0</v>
      </c>
      <c r="AR441" s="149" t="s">
        <v>426</v>
      </c>
      <c r="AT441" s="149" t="s">
        <v>299</v>
      </c>
      <c r="AU441" s="149" t="s">
        <v>86</v>
      </c>
      <c r="AY441" s="17" t="s">
        <v>190</v>
      </c>
      <c r="BE441" s="150">
        <f>IF(N441="základní",J441,0)</f>
        <v>0</v>
      </c>
      <c r="BF441" s="150">
        <f>IF(N441="snížená",J441,0)</f>
        <v>0</v>
      </c>
      <c r="BG441" s="150">
        <f>IF(N441="zákl. přenesená",J441,0)</f>
        <v>0</v>
      </c>
      <c r="BH441" s="150">
        <f>IF(N441="sníž. přenesená",J441,0)</f>
        <v>0</v>
      </c>
      <c r="BI441" s="150">
        <f>IF(N441="nulová",J441,0)</f>
        <v>0</v>
      </c>
      <c r="BJ441" s="17" t="s">
        <v>84</v>
      </c>
      <c r="BK441" s="150">
        <f>ROUND(I441*H441,2)</f>
        <v>0</v>
      </c>
      <c r="BL441" s="17" t="s">
        <v>311</v>
      </c>
      <c r="BM441" s="149" t="s">
        <v>1091</v>
      </c>
    </row>
    <row r="442" spans="2:65" s="12" customFormat="1">
      <c r="B442" s="156"/>
      <c r="D442" s="157" t="s">
        <v>254</v>
      </c>
      <c r="F442" s="159" t="s">
        <v>1092</v>
      </c>
      <c r="H442" s="160">
        <v>323.01400000000001</v>
      </c>
      <c r="I442" s="161"/>
      <c r="L442" s="156"/>
      <c r="M442" s="162"/>
      <c r="T442" s="163"/>
      <c r="AT442" s="158" t="s">
        <v>254</v>
      </c>
      <c r="AU442" s="158" t="s">
        <v>86</v>
      </c>
      <c r="AV442" s="12" t="s">
        <v>86</v>
      </c>
      <c r="AW442" s="12" t="s">
        <v>4</v>
      </c>
      <c r="AX442" s="12" t="s">
        <v>84</v>
      </c>
      <c r="AY442" s="158" t="s">
        <v>190</v>
      </c>
    </row>
    <row r="443" spans="2:65" s="1" customFormat="1" ht="24.15" customHeight="1">
      <c r="B443" s="32"/>
      <c r="C443" s="137" t="s">
        <v>1093</v>
      </c>
      <c r="D443" s="137" t="s">
        <v>193</v>
      </c>
      <c r="E443" s="138" t="s">
        <v>1094</v>
      </c>
      <c r="F443" s="139" t="s">
        <v>1095</v>
      </c>
      <c r="G443" s="140" t="s">
        <v>396</v>
      </c>
      <c r="H443" s="141">
        <v>21</v>
      </c>
      <c r="I443" s="142"/>
      <c r="J443" s="143">
        <f>ROUND(I443*H443,2)</f>
        <v>0</v>
      </c>
      <c r="K443" s="144"/>
      <c r="L443" s="32"/>
      <c r="M443" s="145" t="s">
        <v>1</v>
      </c>
      <c r="N443" s="146" t="s">
        <v>42</v>
      </c>
      <c r="P443" s="147">
        <f>O443*H443</f>
        <v>0</v>
      </c>
      <c r="Q443" s="147">
        <v>0</v>
      </c>
      <c r="R443" s="147">
        <f>Q443*H443</f>
        <v>0</v>
      </c>
      <c r="S443" s="147">
        <v>0</v>
      </c>
      <c r="T443" s="148">
        <f>S443*H443</f>
        <v>0</v>
      </c>
      <c r="AR443" s="149" t="s">
        <v>311</v>
      </c>
      <c r="AT443" s="149" t="s">
        <v>193</v>
      </c>
      <c r="AU443" s="149" t="s">
        <v>86</v>
      </c>
      <c r="AY443" s="17" t="s">
        <v>190</v>
      </c>
      <c r="BE443" s="150">
        <f>IF(N443="základní",J443,0)</f>
        <v>0</v>
      </c>
      <c r="BF443" s="150">
        <f>IF(N443="snížená",J443,0)</f>
        <v>0</v>
      </c>
      <c r="BG443" s="150">
        <f>IF(N443="zákl. přenesená",J443,0)</f>
        <v>0</v>
      </c>
      <c r="BH443" s="150">
        <f>IF(N443="sníž. přenesená",J443,0)</f>
        <v>0</v>
      </c>
      <c r="BI443" s="150">
        <f>IF(N443="nulová",J443,0)</f>
        <v>0</v>
      </c>
      <c r="BJ443" s="17" t="s">
        <v>84</v>
      </c>
      <c r="BK443" s="150">
        <f>ROUND(I443*H443,2)</f>
        <v>0</v>
      </c>
      <c r="BL443" s="17" t="s">
        <v>311</v>
      </c>
      <c r="BM443" s="149" t="s">
        <v>1096</v>
      </c>
    </row>
    <row r="444" spans="2:65" s="1" customFormat="1" ht="16.5" customHeight="1">
      <c r="B444" s="32"/>
      <c r="C444" s="184" t="s">
        <v>1097</v>
      </c>
      <c r="D444" s="184" t="s">
        <v>299</v>
      </c>
      <c r="E444" s="185" t="s">
        <v>1098</v>
      </c>
      <c r="F444" s="186" t="s">
        <v>1099</v>
      </c>
      <c r="G444" s="187" t="s">
        <v>396</v>
      </c>
      <c r="H444" s="188">
        <v>21</v>
      </c>
      <c r="I444" s="189"/>
      <c r="J444" s="190">
        <f>ROUND(I444*H444,2)</f>
        <v>0</v>
      </c>
      <c r="K444" s="191"/>
      <c r="L444" s="192"/>
      <c r="M444" s="193" t="s">
        <v>1</v>
      </c>
      <c r="N444" s="194" t="s">
        <v>42</v>
      </c>
      <c r="P444" s="147">
        <f>O444*H444</f>
        <v>0</v>
      </c>
      <c r="Q444" s="147">
        <v>5.0000000000000001E-4</v>
      </c>
      <c r="R444" s="147">
        <f>Q444*H444</f>
        <v>1.0500000000000001E-2</v>
      </c>
      <c r="S444" s="147">
        <v>0</v>
      </c>
      <c r="T444" s="148">
        <f>S444*H444</f>
        <v>0</v>
      </c>
      <c r="AR444" s="149" t="s">
        <v>426</v>
      </c>
      <c r="AT444" s="149" t="s">
        <v>299</v>
      </c>
      <c r="AU444" s="149" t="s">
        <v>86</v>
      </c>
      <c r="AY444" s="17" t="s">
        <v>190</v>
      </c>
      <c r="BE444" s="150">
        <f>IF(N444="základní",J444,0)</f>
        <v>0</v>
      </c>
      <c r="BF444" s="150">
        <f>IF(N444="snížená",J444,0)</f>
        <v>0</v>
      </c>
      <c r="BG444" s="150">
        <f>IF(N444="zákl. přenesená",J444,0)</f>
        <v>0</v>
      </c>
      <c r="BH444" s="150">
        <f>IF(N444="sníž. přenesená",J444,0)</f>
        <v>0</v>
      </c>
      <c r="BI444" s="150">
        <f>IF(N444="nulová",J444,0)</f>
        <v>0</v>
      </c>
      <c r="BJ444" s="17" t="s">
        <v>84</v>
      </c>
      <c r="BK444" s="150">
        <f>ROUND(I444*H444,2)</f>
        <v>0</v>
      </c>
      <c r="BL444" s="17" t="s">
        <v>311</v>
      </c>
      <c r="BM444" s="149" t="s">
        <v>1100</v>
      </c>
    </row>
    <row r="445" spans="2:65" s="1" customFormat="1" ht="24.15" customHeight="1">
      <c r="B445" s="32"/>
      <c r="C445" s="184" t="s">
        <v>1101</v>
      </c>
      <c r="D445" s="184" t="s">
        <v>299</v>
      </c>
      <c r="E445" s="185" t="s">
        <v>1102</v>
      </c>
      <c r="F445" s="186" t="s">
        <v>1103</v>
      </c>
      <c r="G445" s="187" t="s">
        <v>396</v>
      </c>
      <c r="H445" s="188">
        <v>21</v>
      </c>
      <c r="I445" s="189"/>
      <c r="J445" s="190">
        <f>ROUND(I445*H445,2)</f>
        <v>0</v>
      </c>
      <c r="K445" s="191"/>
      <c r="L445" s="192"/>
      <c r="M445" s="193" t="s">
        <v>1</v>
      </c>
      <c r="N445" s="194" t="s">
        <v>42</v>
      </c>
      <c r="P445" s="147">
        <f>O445*H445</f>
        <v>0</v>
      </c>
      <c r="Q445" s="147">
        <v>1.5399999999999999E-3</v>
      </c>
      <c r="R445" s="147">
        <f>Q445*H445</f>
        <v>3.2340000000000001E-2</v>
      </c>
      <c r="S445" s="147">
        <v>0</v>
      </c>
      <c r="T445" s="148">
        <f>S445*H445</f>
        <v>0</v>
      </c>
      <c r="AR445" s="149" t="s">
        <v>426</v>
      </c>
      <c r="AT445" s="149" t="s">
        <v>299</v>
      </c>
      <c r="AU445" s="149" t="s">
        <v>86</v>
      </c>
      <c r="AY445" s="17" t="s">
        <v>190</v>
      </c>
      <c r="BE445" s="150">
        <f>IF(N445="základní",J445,0)</f>
        <v>0</v>
      </c>
      <c r="BF445" s="150">
        <f>IF(N445="snížená",J445,0)</f>
        <v>0</v>
      </c>
      <c r="BG445" s="150">
        <f>IF(N445="zákl. přenesená",J445,0)</f>
        <v>0</v>
      </c>
      <c r="BH445" s="150">
        <f>IF(N445="sníž. přenesená",J445,0)</f>
        <v>0</v>
      </c>
      <c r="BI445" s="150">
        <f>IF(N445="nulová",J445,0)</f>
        <v>0</v>
      </c>
      <c r="BJ445" s="17" t="s">
        <v>84</v>
      </c>
      <c r="BK445" s="150">
        <f>ROUND(I445*H445,2)</f>
        <v>0</v>
      </c>
      <c r="BL445" s="17" t="s">
        <v>311</v>
      </c>
      <c r="BM445" s="149" t="s">
        <v>1104</v>
      </c>
    </row>
    <row r="446" spans="2:65" s="1" customFormat="1" ht="37.799999999999997" customHeight="1">
      <c r="B446" s="32"/>
      <c r="C446" s="184" t="s">
        <v>1105</v>
      </c>
      <c r="D446" s="184" t="s">
        <v>299</v>
      </c>
      <c r="E446" s="185" t="s">
        <v>1106</v>
      </c>
      <c r="F446" s="186" t="s">
        <v>1107</v>
      </c>
      <c r="G446" s="187" t="s">
        <v>391</v>
      </c>
      <c r="H446" s="188">
        <v>2</v>
      </c>
      <c r="I446" s="189"/>
      <c r="J446" s="190">
        <f>ROUND(I446*H446,2)</f>
        <v>0</v>
      </c>
      <c r="K446" s="191"/>
      <c r="L446" s="192"/>
      <c r="M446" s="193" t="s">
        <v>1</v>
      </c>
      <c r="N446" s="194" t="s">
        <v>42</v>
      </c>
      <c r="P446" s="147">
        <f>O446*H446</f>
        <v>0</v>
      </c>
      <c r="Q446" s="147">
        <v>5.0000000000000001E-4</v>
      </c>
      <c r="R446" s="147">
        <f>Q446*H446</f>
        <v>1E-3</v>
      </c>
      <c r="S446" s="147">
        <v>0</v>
      </c>
      <c r="T446" s="148">
        <f>S446*H446</f>
        <v>0</v>
      </c>
      <c r="AR446" s="149" t="s">
        <v>426</v>
      </c>
      <c r="AT446" s="149" t="s">
        <v>299</v>
      </c>
      <c r="AU446" s="149" t="s">
        <v>86</v>
      </c>
      <c r="AY446" s="17" t="s">
        <v>190</v>
      </c>
      <c r="BE446" s="150">
        <f>IF(N446="základní",J446,0)</f>
        <v>0</v>
      </c>
      <c r="BF446" s="150">
        <f>IF(N446="snížená",J446,0)</f>
        <v>0</v>
      </c>
      <c r="BG446" s="150">
        <f>IF(N446="zákl. přenesená",J446,0)</f>
        <v>0</v>
      </c>
      <c r="BH446" s="150">
        <f>IF(N446="sníž. přenesená",J446,0)</f>
        <v>0</v>
      </c>
      <c r="BI446" s="150">
        <f>IF(N446="nulová",J446,0)</f>
        <v>0</v>
      </c>
      <c r="BJ446" s="17" t="s">
        <v>84</v>
      </c>
      <c r="BK446" s="150">
        <f>ROUND(I446*H446,2)</f>
        <v>0</v>
      </c>
      <c r="BL446" s="17" t="s">
        <v>311</v>
      </c>
      <c r="BM446" s="149" t="s">
        <v>1108</v>
      </c>
    </row>
    <row r="447" spans="2:65" s="1" customFormat="1" ht="16.5" customHeight="1">
      <c r="B447" s="32"/>
      <c r="C447" s="137" t="s">
        <v>1109</v>
      </c>
      <c r="D447" s="137" t="s">
        <v>193</v>
      </c>
      <c r="E447" s="138" t="s">
        <v>1110</v>
      </c>
      <c r="F447" s="139" t="s">
        <v>1111</v>
      </c>
      <c r="G447" s="140" t="s">
        <v>396</v>
      </c>
      <c r="H447" s="141">
        <v>30.16</v>
      </c>
      <c r="I447" s="142"/>
      <c r="J447" s="143">
        <f>ROUND(I447*H447,2)</f>
        <v>0</v>
      </c>
      <c r="K447" s="144"/>
      <c r="L447" s="32"/>
      <c r="M447" s="145" t="s">
        <v>1</v>
      </c>
      <c r="N447" s="146" t="s">
        <v>42</v>
      </c>
      <c r="P447" s="147">
        <f>O447*H447</f>
        <v>0</v>
      </c>
      <c r="Q447" s="147">
        <v>0</v>
      </c>
      <c r="R447" s="147">
        <f>Q447*H447</f>
        <v>0</v>
      </c>
      <c r="S447" s="147">
        <v>0</v>
      </c>
      <c r="T447" s="148">
        <f>S447*H447</f>
        <v>0</v>
      </c>
      <c r="AR447" s="149" t="s">
        <v>311</v>
      </c>
      <c r="AT447" s="149" t="s">
        <v>193</v>
      </c>
      <c r="AU447" s="149" t="s">
        <v>86</v>
      </c>
      <c r="AY447" s="17" t="s">
        <v>190</v>
      </c>
      <c r="BE447" s="150">
        <f>IF(N447="základní",J447,0)</f>
        <v>0</v>
      </c>
      <c r="BF447" s="150">
        <f>IF(N447="snížená",J447,0)</f>
        <v>0</v>
      </c>
      <c r="BG447" s="150">
        <f>IF(N447="zákl. přenesená",J447,0)</f>
        <v>0</v>
      </c>
      <c r="BH447" s="150">
        <f>IF(N447="sníž. přenesená",J447,0)</f>
        <v>0</v>
      </c>
      <c r="BI447" s="150">
        <f>IF(N447="nulová",J447,0)</f>
        <v>0</v>
      </c>
      <c r="BJ447" s="17" t="s">
        <v>84</v>
      </c>
      <c r="BK447" s="150">
        <f>ROUND(I447*H447,2)</f>
        <v>0</v>
      </c>
      <c r="BL447" s="17" t="s">
        <v>311</v>
      </c>
      <c r="BM447" s="149" t="s">
        <v>1112</v>
      </c>
    </row>
    <row r="448" spans="2:65" s="12" customFormat="1">
      <c r="B448" s="156"/>
      <c r="D448" s="157" t="s">
        <v>254</v>
      </c>
      <c r="E448" s="158" t="s">
        <v>1</v>
      </c>
      <c r="F448" s="159" t="s">
        <v>1113</v>
      </c>
      <c r="H448" s="160">
        <v>30.16</v>
      </c>
      <c r="I448" s="161"/>
      <c r="L448" s="156"/>
      <c r="M448" s="162"/>
      <c r="T448" s="163"/>
      <c r="AT448" s="158" t="s">
        <v>254</v>
      </c>
      <c r="AU448" s="158" t="s">
        <v>86</v>
      </c>
      <c r="AV448" s="12" t="s">
        <v>86</v>
      </c>
      <c r="AW448" s="12" t="s">
        <v>33</v>
      </c>
      <c r="AX448" s="12" t="s">
        <v>84</v>
      </c>
      <c r="AY448" s="158" t="s">
        <v>190</v>
      </c>
    </row>
    <row r="449" spans="2:65" s="1" customFormat="1" ht="16.5" customHeight="1">
      <c r="B449" s="32"/>
      <c r="C449" s="184" t="s">
        <v>1114</v>
      </c>
      <c r="D449" s="184" t="s">
        <v>299</v>
      </c>
      <c r="E449" s="185" t="s">
        <v>1115</v>
      </c>
      <c r="F449" s="186" t="s">
        <v>1116</v>
      </c>
      <c r="G449" s="187" t="s">
        <v>1117</v>
      </c>
      <c r="H449" s="188">
        <v>15.08</v>
      </c>
      <c r="I449" s="189"/>
      <c r="J449" s="190">
        <f>ROUND(I449*H449,2)</f>
        <v>0</v>
      </c>
      <c r="K449" s="191"/>
      <c r="L449" s="192"/>
      <c r="M449" s="193" t="s">
        <v>1</v>
      </c>
      <c r="N449" s="194" t="s">
        <v>42</v>
      </c>
      <c r="P449" s="147">
        <f>O449*H449</f>
        <v>0</v>
      </c>
      <c r="Q449" s="147">
        <v>0</v>
      </c>
      <c r="R449" s="147">
        <f>Q449*H449</f>
        <v>0</v>
      </c>
      <c r="S449" s="147">
        <v>0</v>
      </c>
      <c r="T449" s="148">
        <f>S449*H449</f>
        <v>0</v>
      </c>
      <c r="AR449" s="149" t="s">
        <v>426</v>
      </c>
      <c r="AT449" s="149" t="s">
        <v>299</v>
      </c>
      <c r="AU449" s="149" t="s">
        <v>86</v>
      </c>
      <c r="AY449" s="17" t="s">
        <v>190</v>
      </c>
      <c r="BE449" s="150">
        <f>IF(N449="základní",J449,0)</f>
        <v>0</v>
      </c>
      <c r="BF449" s="150">
        <f>IF(N449="snížená",J449,0)</f>
        <v>0</v>
      </c>
      <c r="BG449" s="150">
        <f>IF(N449="zákl. přenesená",J449,0)</f>
        <v>0</v>
      </c>
      <c r="BH449" s="150">
        <f>IF(N449="sníž. přenesená",J449,0)</f>
        <v>0</v>
      </c>
      <c r="BI449" s="150">
        <f>IF(N449="nulová",J449,0)</f>
        <v>0</v>
      </c>
      <c r="BJ449" s="17" t="s">
        <v>84</v>
      </c>
      <c r="BK449" s="150">
        <f>ROUND(I449*H449,2)</f>
        <v>0</v>
      </c>
      <c r="BL449" s="17" t="s">
        <v>311</v>
      </c>
      <c r="BM449" s="149" t="s">
        <v>1118</v>
      </c>
    </row>
    <row r="450" spans="2:65" s="12" customFormat="1">
      <c r="B450" s="156"/>
      <c r="D450" s="157" t="s">
        <v>254</v>
      </c>
      <c r="E450" s="158" t="s">
        <v>1</v>
      </c>
      <c r="F450" s="159" t="s">
        <v>1119</v>
      </c>
      <c r="H450" s="160">
        <v>15.08</v>
      </c>
      <c r="I450" s="161"/>
      <c r="L450" s="156"/>
      <c r="M450" s="162"/>
      <c r="T450" s="163"/>
      <c r="AT450" s="158" t="s">
        <v>254</v>
      </c>
      <c r="AU450" s="158" t="s">
        <v>86</v>
      </c>
      <c r="AV450" s="12" t="s">
        <v>86</v>
      </c>
      <c r="AW450" s="12" t="s">
        <v>33</v>
      </c>
      <c r="AX450" s="12" t="s">
        <v>84</v>
      </c>
      <c r="AY450" s="158" t="s">
        <v>190</v>
      </c>
    </row>
    <row r="451" spans="2:65" s="1" customFormat="1" ht="16.5" customHeight="1">
      <c r="B451" s="32"/>
      <c r="C451" s="137" t="s">
        <v>1120</v>
      </c>
      <c r="D451" s="137" t="s">
        <v>193</v>
      </c>
      <c r="E451" s="138" t="s">
        <v>1121</v>
      </c>
      <c r="F451" s="139" t="s">
        <v>1122</v>
      </c>
      <c r="G451" s="140" t="s">
        <v>396</v>
      </c>
      <c r="H451" s="141">
        <v>42</v>
      </c>
      <c r="I451" s="142"/>
      <c r="J451" s="143">
        <f>ROUND(I451*H451,2)</f>
        <v>0</v>
      </c>
      <c r="K451" s="144"/>
      <c r="L451" s="32"/>
      <c r="M451" s="145" t="s">
        <v>1</v>
      </c>
      <c r="N451" s="146" t="s">
        <v>42</v>
      </c>
      <c r="P451" s="147">
        <f>O451*H451</f>
        <v>0</v>
      </c>
      <c r="Q451" s="147">
        <v>0</v>
      </c>
      <c r="R451" s="147">
        <f>Q451*H451</f>
        <v>0</v>
      </c>
      <c r="S451" s="147">
        <v>0</v>
      </c>
      <c r="T451" s="148">
        <f>S451*H451</f>
        <v>0</v>
      </c>
      <c r="AR451" s="149" t="s">
        <v>311</v>
      </c>
      <c r="AT451" s="149" t="s">
        <v>193</v>
      </c>
      <c r="AU451" s="149" t="s">
        <v>86</v>
      </c>
      <c r="AY451" s="17" t="s">
        <v>190</v>
      </c>
      <c r="BE451" s="150">
        <f>IF(N451="základní",J451,0)</f>
        <v>0</v>
      </c>
      <c r="BF451" s="150">
        <f>IF(N451="snížená",J451,0)</f>
        <v>0</v>
      </c>
      <c r="BG451" s="150">
        <f>IF(N451="zákl. přenesená",J451,0)</f>
        <v>0</v>
      </c>
      <c r="BH451" s="150">
        <f>IF(N451="sníž. přenesená",J451,0)</f>
        <v>0</v>
      </c>
      <c r="BI451" s="150">
        <f>IF(N451="nulová",J451,0)</f>
        <v>0</v>
      </c>
      <c r="BJ451" s="17" t="s">
        <v>84</v>
      </c>
      <c r="BK451" s="150">
        <f>ROUND(I451*H451,2)</f>
        <v>0</v>
      </c>
      <c r="BL451" s="17" t="s">
        <v>311</v>
      </c>
      <c r="BM451" s="149" t="s">
        <v>1123</v>
      </c>
    </row>
    <row r="452" spans="2:65" s="12" customFormat="1">
      <c r="B452" s="156"/>
      <c r="D452" s="157" t="s">
        <v>254</v>
      </c>
      <c r="E452" s="158" t="s">
        <v>1</v>
      </c>
      <c r="F452" s="159" t="s">
        <v>1124</v>
      </c>
      <c r="H452" s="160">
        <v>42</v>
      </c>
      <c r="I452" s="161"/>
      <c r="L452" s="156"/>
      <c r="M452" s="162"/>
      <c r="T452" s="163"/>
      <c r="AT452" s="158" t="s">
        <v>254</v>
      </c>
      <c r="AU452" s="158" t="s">
        <v>86</v>
      </c>
      <c r="AV452" s="12" t="s">
        <v>86</v>
      </c>
      <c r="AW452" s="12" t="s">
        <v>33</v>
      </c>
      <c r="AX452" s="12" t="s">
        <v>84</v>
      </c>
      <c r="AY452" s="158" t="s">
        <v>190</v>
      </c>
    </row>
    <row r="453" spans="2:65" s="1" customFormat="1" ht="16.5" customHeight="1">
      <c r="B453" s="32"/>
      <c r="C453" s="184" t="s">
        <v>1125</v>
      </c>
      <c r="D453" s="184" t="s">
        <v>299</v>
      </c>
      <c r="E453" s="185" t="s">
        <v>1126</v>
      </c>
      <c r="F453" s="186" t="s">
        <v>1127</v>
      </c>
      <c r="G453" s="187" t="s">
        <v>1117</v>
      </c>
      <c r="H453" s="188">
        <v>21</v>
      </c>
      <c r="I453" s="189"/>
      <c r="J453" s="190">
        <f>ROUND(I453*H453,2)</f>
        <v>0</v>
      </c>
      <c r="K453" s="191"/>
      <c r="L453" s="192"/>
      <c r="M453" s="193" t="s">
        <v>1</v>
      </c>
      <c r="N453" s="194" t="s">
        <v>42</v>
      </c>
      <c r="P453" s="147">
        <f>O453*H453</f>
        <v>0</v>
      </c>
      <c r="Q453" s="147">
        <v>0</v>
      </c>
      <c r="R453" s="147">
        <f>Q453*H453</f>
        <v>0</v>
      </c>
      <c r="S453" s="147">
        <v>0</v>
      </c>
      <c r="T453" s="148">
        <f>S453*H453</f>
        <v>0</v>
      </c>
      <c r="AR453" s="149" t="s">
        <v>426</v>
      </c>
      <c r="AT453" s="149" t="s">
        <v>299</v>
      </c>
      <c r="AU453" s="149" t="s">
        <v>86</v>
      </c>
      <c r="AY453" s="17" t="s">
        <v>190</v>
      </c>
      <c r="BE453" s="150">
        <f>IF(N453="základní",J453,0)</f>
        <v>0</v>
      </c>
      <c r="BF453" s="150">
        <f>IF(N453="snížená",J453,0)</f>
        <v>0</v>
      </c>
      <c r="BG453" s="150">
        <f>IF(N453="zákl. přenesená",J453,0)</f>
        <v>0</v>
      </c>
      <c r="BH453" s="150">
        <f>IF(N453="sníž. přenesená",J453,0)</f>
        <v>0</v>
      </c>
      <c r="BI453" s="150">
        <f>IF(N453="nulová",J453,0)</f>
        <v>0</v>
      </c>
      <c r="BJ453" s="17" t="s">
        <v>84</v>
      </c>
      <c r="BK453" s="150">
        <f>ROUND(I453*H453,2)</f>
        <v>0</v>
      </c>
      <c r="BL453" s="17" t="s">
        <v>311</v>
      </c>
      <c r="BM453" s="149" t="s">
        <v>1128</v>
      </c>
    </row>
    <row r="454" spans="2:65" s="12" customFormat="1">
      <c r="B454" s="156"/>
      <c r="D454" s="157" t="s">
        <v>254</v>
      </c>
      <c r="E454" s="158" t="s">
        <v>1</v>
      </c>
      <c r="F454" s="159" t="s">
        <v>1129</v>
      </c>
      <c r="H454" s="160">
        <v>21</v>
      </c>
      <c r="I454" s="161"/>
      <c r="L454" s="156"/>
      <c r="M454" s="162"/>
      <c r="T454" s="163"/>
      <c r="AT454" s="158" t="s">
        <v>254</v>
      </c>
      <c r="AU454" s="158" t="s">
        <v>86</v>
      </c>
      <c r="AV454" s="12" t="s">
        <v>86</v>
      </c>
      <c r="AW454" s="12" t="s">
        <v>33</v>
      </c>
      <c r="AX454" s="12" t="s">
        <v>84</v>
      </c>
      <c r="AY454" s="158" t="s">
        <v>190</v>
      </c>
    </row>
    <row r="455" spans="2:65" s="1" customFormat="1" ht="24.15" customHeight="1">
      <c r="B455" s="32"/>
      <c r="C455" s="137" t="s">
        <v>1130</v>
      </c>
      <c r="D455" s="137" t="s">
        <v>193</v>
      </c>
      <c r="E455" s="138" t="s">
        <v>1131</v>
      </c>
      <c r="F455" s="139" t="s">
        <v>1132</v>
      </c>
      <c r="G455" s="140" t="s">
        <v>396</v>
      </c>
      <c r="H455" s="141">
        <v>20.8</v>
      </c>
      <c r="I455" s="142"/>
      <c r="J455" s="143">
        <f>ROUND(I455*H455,2)</f>
        <v>0</v>
      </c>
      <c r="K455" s="144"/>
      <c r="L455" s="32"/>
      <c r="M455" s="145" t="s">
        <v>1</v>
      </c>
      <c r="N455" s="146" t="s">
        <v>42</v>
      </c>
      <c r="P455" s="147">
        <f>O455*H455</f>
        <v>0</v>
      </c>
      <c r="Q455" s="147">
        <v>0</v>
      </c>
      <c r="R455" s="147">
        <f>Q455*H455</f>
        <v>0</v>
      </c>
      <c r="S455" s="147">
        <v>0</v>
      </c>
      <c r="T455" s="148">
        <f>S455*H455</f>
        <v>0</v>
      </c>
      <c r="AR455" s="149" t="s">
        <v>311</v>
      </c>
      <c r="AT455" s="149" t="s">
        <v>193</v>
      </c>
      <c r="AU455" s="149" t="s">
        <v>86</v>
      </c>
      <c r="AY455" s="17" t="s">
        <v>190</v>
      </c>
      <c r="BE455" s="150">
        <f>IF(N455="základní",J455,0)</f>
        <v>0</v>
      </c>
      <c r="BF455" s="150">
        <f>IF(N455="snížená",J455,0)</f>
        <v>0</v>
      </c>
      <c r="BG455" s="150">
        <f>IF(N455="zákl. přenesená",J455,0)</f>
        <v>0</v>
      </c>
      <c r="BH455" s="150">
        <f>IF(N455="sníž. přenesená",J455,0)</f>
        <v>0</v>
      </c>
      <c r="BI455" s="150">
        <f>IF(N455="nulová",J455,0)</f>
        <v>0</v>
      </c>
      <c r="BJ455" s="17" t="s">
        <v>84</v>
      </c>
      <c r="BK455" s="150">
        <f>ROUND(I455*H455,2)</f>
        <v>0</v>
      </c>
      <c r="BL455" s="17" t="s">
        <v>311</v>
      </c>
      <c r="BM455" s="149" t="s">
        <v>1133</v>
      </c>
    </row>
    <row r="456" spans="2:65" s="1" customFormat="1" ht="24.15" customHeight="1">
      <c r="B456" s="32"/>
      <c r="C456" s="184" t="s">
        <v>1134</v>
      </c>
      <c r="D456" s="184" t="s">
        <v>299</v>
      </c>
      <c r="E456" s="185" t="s">
        <v>1135</v>
      </c>
      <c r="F456" s="186" t="s">
        <v>1136</v>
      </c>
      <c r="G456" s="187" t="s">
        <v>391</v>
      </c>
      <c r="H456" s="188">
        <v>20.8</v>
      </c>
      <c r="I456" s="189"/>
      <c r="J456" s="190">
        <f>ROUND(I456*H456,2)</f>
        <v>0</v>
      </c>
      <c r="K456" s="191"/>
      <c r="L456" s="192"/>
      <c r="M456" s="193" t="s">
        <v>1</v>
      </c>
      <c r="N456" s="194" t="s">
        <v>42</v>
      </c>
      <c r="P456" s="147">
        <f>O456*H456</f>
        <v>0</v>
      </c>
      <c r="Q456" s="147">
        <v>5.0000000000000001E-4</v>
      </c>
      <c r="R456" s="147">
        <f>Q456*H456</f>
        <v>1.0400000000000001E-2</v>
      </c>
      <c r="S456" s="147">
        <v>0</v>
      </c>
      <c r="T456" s="148">
        <f>S456*H456</f>
        <v>0</v>
      </c>
      <c r="AR456" s="149" t="s">
        <v>426</v>
      </c>
      <c r="AT456" s="149" t="s">
        <v>299</v>
      </c>
      <c r="AU456" s="149" t="s">
        <v>86</v>
      </c>
      <c r="AY456" s="17" t="s">
        <v>190</v>
      </c>
      <c r="BE456" s="150">
        <f>IF(N456="základní",J456,0)</f>
        <v>0</v>
      </c>
      <c r="BF456" s="150">
        <f>IF(N456="snížená",J456,0)</f>
        <v>0</v>
      </c>
      <c r="BG456" s="150">
        <f>IF(N456="zákl. přenesená",J456,0)</f>
        <v>0</v>
      </c>
      <c r="BH456" s="150">
        <f>IF(N456="sníž. přenesená",J456,0)</f>
        <v>0</v>
      </c>
      <c r="BI456" s="150">
        <f>IF(N456="nulová",J456,0)</f>
        <v>0</v>
      </c>
      <c r="BJ456" s="17" t="s">
        <v>84</v>
      </c>
      <c r="BK456" s="150">
        <f>ROUND(I456*H456,2)</f>
        <v>0</v>
      </c>
      <c r="BL456" s="17" t="s">
        <v>311</v>
      </c>
      <c r="BM456" s="149" t="s">
        <v>1137</v>
      </c>
    </row>
    <row r="457" spans="2:65" s="1" customFormat="1" ht="16.5" customHeight="1">
      <c r="B457" s="32"/>
      <c r="C457" s="184" t="s">
        <v>1138</v>
      </c>
      <c r="D457" s="184" t="s">
        <v>299</v>
      </c>
      <c r="E457" s="185" t="s">
        <v>1139</v>
      </c>
      <c r="F457" s="186" t="s">
        <v>1140</v>
      </c>
      <c r="G457" s="187" t="s">
        <v>396</v>
      </c>
      <c r="H457" s="188">
        <v>20.8</v>
      </c>
      <c r="I457" s="189"/>
      <c r="J457" s="190">
        <f>ROUND(I457*H457,2)</f>
        <v>0</v>
      </c>
      <c r="K457" s="191"/>
      <c r="L457" s="192"/>
      <c r="M457" s="193" t="s">
        <v>1</v>
      </c>
      <c r="N457" s="194" t="s">
        <v>42</v>
      </c>
      <c r="P457" s="147">
        <f>O457*H457</f>
        <v>0</v>
      </c>
      <c r="Q457" s="147">
        <v>5.0000000000000001E-4</v>
      </c>
      <c r="R457" s="147">
        <f>Q457*H457</f>
        <v>1.0400000000000001E-2</v>
      </c>
      <c r="S457" s="147">
        <v>0</v>
      </c>
      <c r="T457" s="148">
        <f>S457*H457</f>
        <v>0</v>
      </c>
      <c r="AR457" s="149" t="s">
        <v>426</v>
      </c>
      <c r="AT457" s="149" t="s">
        <v>299</v>
      </c>
      <c r="AU457" s="149" t="s">
        <v>86</v>
      </c>
      <c r="AY457" s="17" t="s">
        <v>190</v>
      </c>
      <c r="BE457" s="150">
        <f>IF(N457="základní",J457,0)</f>
        <v>0</v>
      </c>
      <c r="BF457" s="150">
        <f>IF(N457="snížená",J457,0)</f>
        <v>0</v>
      </c>
      <c r="BG457" s="150">
        <f>IF(N457="zákl. přenesená",J457,0)</f>
        <v>0</v>
      </c>
      <c r="BH457" s="150">
        <f>IF(N457="sníž. přenesená",J457,0)</f>
        <v>0</v>
      </c>
      <c r="BI457" s="150">
        <f>IF(N457="nulová",J457,0)</f>
        <v>0</v>
      </c>
      <c r="BJ457" s="17" t="s">
        <v>84</v>
      </c>
      <c r="BK457" s="150">
        <f>ROUND(I457*H457,2)</f>
        <v>0</v>
      </c>
      <c r="BL457" s="17" t="s">
        <v>311</v>
      </c>
      <c r="BM457" s="149" t="s">
        <v>1141</v>
      </c>
    </row>
    <row r="458" spans="2:65" s="1" customFormat="1" ht="24.15" customHeight="1">
      <c r="B458" s="32"/>
      <c r="C458" s="137" t="s">
        <v>1142</v>
      </c>
      <c r="D458" s="137" t="s">
        <v>193</v>
      </c>
      <c r="E458" s="138" t="s">
        <v>1143</v>
      </c>
      <c r="F458" s="139" t="s">
        <v>1144</v>
      </c>
      <c r="G458" s="140" t="s">
        <v>396</v>
      </c>
      <c r="H458" s="141">
        <v>24.215</v>
      </c>
      <c r="I458" s="142"/>
      <c r="J458" s="143">
        <f>ROUND(I458*H458,2)</f>
        <v>0</v>
      </c>
      <c r="K458" s="144"/>
      <c r="L458" s="32"/>
      <c r="M458" s="145" t="s">
        <v>1</v>
      </c>
      <c r="N458" s="146" t="s">
        <v>42</v>
      </c>
      <c r="P458" s="147">
        <f>O458*H458</f>
        <v>0</v>
      </c>
      <c r="Q458" s="147">
        <v>1.3600000000000001E-3</v>
      </c>
      <c r="R458" s="147">
        <f>Q458*H458</f>
        <v>3.2932400000000001E-2</v>
      </c>
      <c r="S458" s="147">
        <v>0</v>
      </c>
      <c r="T458" s="148">
        <f>S458*H458</f>
        <v>0</v>
      </c>
      <c r="AR458" s="149" t="s">
        <v>311</v>
      </c>
      <c r="AT458" s="149" t="s">
        <v>193</v>
      </c>
      <c r="AU458" s="149" t="s">
        <v>86</v>
      </c>
      <c r="AY458" s="17" t="s">
        <v>190</v>
      </c>
      <c r="BE458" s="150">
        <f>IF(N458="základní",J458,0)</f>
        <v>0</v>
      </c>
      <c r="BF458" s="150">
        <f>IF(N458="snížená",J458,0)</f>
        <v>0</v>
      </c>
      <c r="BG458" s="150">
        <f>IF(N458="zákl. přenesená",J458,0)</f>
        <v>0</v>
      </c>
      <c r="BH458" s="150">
        <f>IF(N458="sníž. přenesená",J458,0)</f>
        <v>0</v>
      </c>
      <c r="BI458" s="150">
        <f>IF(N458="nulová",J458,0)</f>
        <v>0</v>
      </c>
      <c r="BJ458" s="17" t="s">
        <v>84</v>
      </c>
      <c r="BK458" s="150">
        <f>ROUND(I458*H458,2)</f>
        <v>0</v>
      </c>
      <c r="BL458" s="17" t="s">
        <v>311</v>
      </c>
      <c r="BM458" s="149" t="s">
        <v>1145</v>
      </c>
    </row>
    <row r="459" spans="2:65" s="12" customFormat="1">
      <c r="B459" s="156"/>
      <c r="D459" s="157" t="s">
        <v>254</v>
      </c>
      <c r="E459" s="158" t="s">
        <v>1</v>
      </c>
      <c r="F459" s="159" t="s">
        <v>1146</v>
      </c>
      <c r="H459" s="160">
        <v>13.425000000000001</v>
      </c>
      <c r="I459" s="161"/>
      <c r="L459" s="156"/>
      <c r="M459" s="162"/>
      <c r="T459" s="163"/>
      <c r="AT459" s="158" t="s">
        <v>254</v>
      </c>
      <c r="AU459" s="158" t="s">
        <v>86</v>
      </c>
      <c r="AV459" s="12" t="s">
        <v>86</v>
      </c>
      <c r="AW459" s="12" t="s">
        <v>33</v>
      </c>
      <c r="AX459" s="12" t="s">
        <v>77</v>
      </c>
      <c r="AY459" s="158" t="s">
        <v>190</v>
      </c>
    </row>
    <row r="460" spans="2:65" s="12" customFormat="1">
      <c r="B460" s="156"/>
      <c r="D460" s="157" t="s">
        <v>254</v>
      </c>
      <c r="E460" s="158" t="s">
        <v>1</v>
      </c>
      <c r="F460" s="159" t="s">
        <v>1147</v>
      </c>
      <c r="H460" s="160">
        <v>2.0099999999999998</v>
      </c>
      <c r="I460" s="161"/>
      <c r="L460" s="156"/>
      <c r="M460" s="162"/>
      <c r="T460" s="163"/>
      <c r="AT460" s="158" t="s">
        <v>254</v>
      </c>
      <c r="AU460" s="158" t="s">
        <v>86</v>
      </c>
      <c r="AV460" s="12" t="s">
        <v>86</v>
      </c>
      <c r="AW460" s="12" t="s">
        <v>33</v>
      </c>
      <c r="AX460" s="12" t="s">
        <v>77</v>
      </c>
      <c r="AY460" s="158" t="s">
        <v>190</v>
      </c>
    </row>
    <row r="461" spans="2:65" s="12" customFormat="1">
      <c r="B461" s="156"/>
      <c r="D461" s="157" t="s">
        <v>254</v>
      </c>
      <c r="E461" s="158" t="s">
        <v>1</v>
      </c>
      <c r="F461" s="159" t="s">
        <v>1148</v>
      </c>
      <c r="H461" s="160">
        <v>1.9650000000000001</v>
      </c>
      <c r="I461" s="161"/>
      <c r="L461" s="156"/>
      <c r="M461" s="162"/>
      <c r="T461" s="163"/>
      <c r="AT461" s="158" t="s">
        <v>254</v>
      </c>
      <c r="AU461" s="158" t="s">
        <v>86</v>
      </c>
      <c r="AV461" s="12" t="s">
        <v>86</v>
      </c>
      <c r="AW461" s="12" t="s">
        <v>33</v>
      </c>
      <c r="AX461" s="12" t="s">
        <v>77</v>
      </c>
      <c r="AY461" s="158" t="s">
        <v>190</v>
      </c>
    </row>
    <row r="462" spans="2:65" s="12" customFormat="1">
      <c r="B462" s="156"/>
      <c r="D462" s="157" t="s">
        <v>254</v>
      </c>
      <c r="E462" s="158" t="s">
        <v>1</v>
      </c>
      <c r="F462" s="159" t="s">
        <v>1149</v>
      </c>
      <c r="H462" s="160">
        <v>6.0149999999999997</v>
      </c>
      <c r="I462" s="161"/>
      <c r="L462" s="156"/>
      <c r="M462" s="162"/>
      <c r="T462" s="163"/>
      <c r="AT462" s="158" t="s">
        <v>254</v>
      </c>
      <c r="AU462" s="158" t="s">
        <v>86</v>
      </c>
      <c r="AV462" s="12" t="s">
        <v>86</v>
      </c>
      <c r="AW462" s="12" t="s">
        <v>33</v>
      </c>
      <c r="AX462" s="12" t="s">
        <v>77</v>
      </c>
      <c r="AY462" s="158" t="s">
        <v>190</v>
      </c>
    </row>
    <row r="463" spans="2:65" s="12" customFormat="1">
      <c r="B463" s="156"/>
      <c r="D463" s="157" t="s">
        <v>254</v>
      </c>
      <c r="E463" s="158" t="s">
        <v>1</v>
      </c>
      <c r="F463" s="159" t="s">
        <v>1150</v>
      </c>
      <c r="H463" s="160">
        <v>0.8</v>
      </c>
      <c r="I463" s="161"/>
      <c r="L463" s="156"/>
      <c r="M463" s="162"/>
      <c r="T463" s="163"/>
      <c r="AT463" s="158" t="s">
        <v>254</v>
      </c>
      <c r="AU463" s="158" t="s">
        <v>86</v>
      </c>
      <c r="AV463" s="12" t="s">
        <v>86</v>
      </c>
      <c r="AW463" s="12" t="s">
        <v>33</v>
      </c>
      <c r="AX463" s="12" t="s">
        <v>77</v>
      </c>
      <c r="AY463" s="158" t="s">
        <v>190</v>
      </c>
    </row>
    <row r="464" spans="2:65" s="15" customFormat="1">
      <c r="B464" s="177"/>
      <c r="D464" s="157" t="s">
        <v>254</v>
      </c>
      <c r="E464" s="178" t="s">
        <v>1</v>
      </c>
      <c r="F464" s="179" t="s">
        <v>274</v>
      </c>
      <c r="H464" s="180">
        <v>24.215</v>
      </c>
      <c r="I464" s="181"/>
      <c r="L464" s="177"/>
      <c r="M464" s="182"/>
      <c r="T464" s="183"/>
      <c r="AT464" s="178" t="s">
        <v>254</v>
      </c>
      <c r="AU464" s="178" t="s">
        <v>86</v>
      </c>
      <c r="AV464" s="15" t="s">
        <v>149</v>
      </c>
      <c r="AW464" s="15" t="s">
        <v>33</v>
      </c>
      <c r="AX464" s="15" t="s">
        <v>84</v>
      </c>
      <c r="AY464" s="178" t="s">
        <v>190</v>
      </c>
    </row>
    <row r="465" spans="2:65" s="1" customFormat="1" ht="24.15" customHeight="1">
      <c r="B465" s="32"/>
      <c r="C465" s="137" t="s">
        <v>1151</v>
      </c>
      <c r="D465" s="137" t="s">
        <v>193</v>
      </c>
      <c r="E465" s="138" t="s">
        <v>1152</v>
      </c>
      <c r="F465" s="139" t="s">
        <v>1153</v>
      </c>
      <c r="G465" s="140" t="s">
        <v>252</v>
      </c>
      <c r="H465" s="141">
        <v>2</v>
      </c>
      <c r="I465" s="142"/>
      <c r="J465" s="143">
        <f>ROUND(I465*H465,2)</f>
        <v>0</v>
      </c>
      <c r="K465" s="144"/>
      <c r="L465" s="32"/>
      <c r="M465" s="145" t="s">
        <v>1</v>
      </c>
      <c r="N465" s="146" t="s">
        <v>42</v>
      </c>
      <c r="P465" s="147">
        <f>O465*H465</f>
        <v>0</v>
      </c>
      <c r="Q465" s="147">
        <v>0</v>
      </c>
      <c r="R465" s="147">
        <f>Q465*H465</f>
        <v>0</v>
      </c>
      <c r="S465" s="147">
        <v>0</v>
      </c>
      <c r="T465" s="148">
        <f>S465*H465</f>
        <v>0</v>
      </c>
      <c r="AR465" s="149" t="s">
        <v>311</v>
      </c>
      <c r="AT465" s="149" t="s">
        <v>193</v>
      </c>
      <c r="AU465" s="149" t="s">
        <v>86</v>
      </c>
      <c r="AY465" s="17" t="s">
        <v>190</v>
      </c>
      <c r="BE465" s="150">
        <f>IF(N465="základní",J465,0)</f>
        <v>0</v>
      </c>
      <c r="BF465" s="150">
        <f>IF(N465="snížená",J465,0)</f>
        <v>0</v>
      </c>
      <c r="BG465" s="150">
        <f>IF(N465="zákl. přenesená",J465,0)</f>
        <v>0</v>
      </c>
      <c r="BH465" s="150">
        <f>IF(N465="sníž. přenesená",J465,0)</f>
        <v>0</v>
      </c>
      <c r="BI465" s="150">
        <f>IF(N465="nulová",J465,0)</f>
        <v>0</v>
      </c>
      <c r="BJ465" s="17" t="s">
        <v>84</v>
      </c>
      <c r="BK465" s="150">
        <f>ROUND(I465*H465,2)</f>
        <v>0</v>
      </c>
      <c r="BL465" s="17" t="s">
        <v>311</v>
      </c>
      <c r="BM465" s="149" t="s">
        <v>1154</v>
      </c>
    </row>
    <row r="466" spans="2:65" s="1" customFormat="1" ht="21.75" customHeight="1">
      <c r="B466" s="32"/>
      <c r="C466" s="184" t="s">
        <v>1155</v>
      </c>
      <c r="D466" s="184" t="s">
        <v>299</v>
      </c>
      <c r="E466" s="185" t="s">
        <v>1156</v>
      </c>
      <c r="F466" s="186" t="s">
        <v>1157</v>
      </c>
      <c r="G466" s="187" t="s">
        <v>252</v>
      </c>
      <c r="H466" s="188">
        <v>2</v>
      </c>
      <c r="I466" s="189"/>
      <c r="J466" s="190">
        <f>ROUND(I466*H466,2)</f>
        <v>0</v>
      </c>
      <c r="K466" s="191"/>
      <c r="L466" s="192"/>
      <c r="M466" s="193" t="s">
        <v>1</v>
      </c>
      <c r="N466" s="194" t="s">
        <v>42</v>
      </c>
      <c r="P466" s="147">
        <f>O466*H466</f>
        <v>0</v>
      </c>
      <c r="Q466" s="147">
        <v>3.9100000000000003E-3</v>
      </c>
      <c r="R466" s="147">
        <f>Q466*H466</f>
        <v>7.8200000000000006E-3</v>
      </c>
      <c r="S466" s="147">
        <v>0</v>
      </c>
      <c r="T466" s="148">
        <f>S466*H466</f>
        <v>0</v>
      </c>
      <c r="AR466" s="149" t="s">
        <v>426</v>
      </c>
      <c r="AT466" s="149" t="s">
        <v>299</v>
      </c>
      <c r="AU466" s="149" t="s">
        <v>86</v>
      </c>
      <c r="AY466" s="17" t="s">
        <v>190</v>
      </c>
      <c r="BE466" s="150">
        <f>IF(N466="základní",J466,0)</f>
        <v>0</v>
      </c>
      <c r="BF466" s="150">
        <f>IF(N466="snížená",J466,0)</f>
        <v>0</v>
      </c>
      <c r="BG466" s="150">
        <f>IF(N466="zákl. přenesená",J466,0)</f>
        <v>0</v>
      </c>
      <c r="BH466" s="150">
        <f>IF(N466="sníž. přenesená",J466,0)</f>
        <v>0</v>
      </c>
      <c r="BI466" s="150">
        <f>IF(N466="nulová",J466,0)</f>
        <v>0</v>
      </c>
      <c r="BJ466" s="17" t="s">
        <v>84</v>
      </c>
      <c r="BK466" s="150">
        <f>ROUND(I466*H466,2)</f>
        <v>0</v>
      </c>
      <c r="BL466" s="17" t="s">
        <v>311</v>
      </c>
      <c r="BM466" s="149" t="s">
        <v>1158</v>
      </c>
    </row>
    <row r="467" spans="2:65" s="12" customFormat="1">
      <c r="B467" s="156"/>
      <c r="D467" s="157" t="s">
        <v>254</v>
      </c>
      <c r="E467" s="158" t="s">
        <v>1</v>
      </c>
      <c r="F467" s="159" t="s">
        <v>1159</v>
      </c>
      <c r="H467" s="160">
        <v>2</v>
      </c>
      <c r="I467" s="161"/>
      <c r="L467" s="156"/>
      <c r="M467" s="162"/>
      <c r="T467" s="163"/>
      <c r="AT467" s="158" t="s">
        <v>254</v>
      </c>
      <c r="AU467" s="158" t="s">
        <v>86</v>
      </c>
      <c r="AV467" s="12" t="s">
        <v>86</v>
      </c>
      <c r="AW467" s="12" t="s">
        <v>33</v>
      </c>
      <c r="AX467" s="12" t="s">
        <v>84</v>
      </c>
      <c r="AY467" s="158" t="s">
        <v>190</v>
      </c>
    </row>
    <row r="468" spans="2:65" s="1" customFormat="1" ht="21.75" customHeight="1">
      <c r="B468" s="32"/>
      <c r="C468" s="184" t="s">
        <v>1160</v>
      </c>
      <c r="D468" s="184" t="s">
        <v>299</v>
      </c>
      <c r="E468" s="185" t="s">
        <v>1161</v>
      </c>
      <c r="F468" s="186" t="s">
        <v>1162</v>
      </c>
      <c r="G468" s="187" t="s">
        <v>391</v>
      </c>
      <c r="H468" s="188">
        <v>4</v>
      </c>
      <c r="I468" s="189"/>
      <c r="J468" s="190">
        <f>ROUND(I468*H468,2)</f>
        <v>0</v>
      </c>
      <c r="K468" s="191"/>
      <c r="L468" s="192"/>
      <c r="M468" s="193" t="s">
        <v>1</v>
      </c>
      <c r="N468" s="194" t="s">
        <v>42</v>
      </c>
      <c r="P468" s="147">
        <f>O468*H468</f>
        <v>0</v>
      </c>
      <c r="Q468" s="147">
        <v>4.0000000000000002E-4</v>
      </c>
      <c r="R468" s="147">
        <f>Q468*H468</f>
        <v>1.6000000000000001E-3</v>
      </c>
      <c r="S468" s="147">
        <v>0</v>
      </c>
      <c r="T468" s="148">
        <f>S468*H468</f>
        <v>0</v>
      </c>
      <c r="AR468" s="149" t="s">
        <v>426</v>
      </c>
      <c r="AT468" s="149" t="s">
        <v>299</v>
      </c>
      <c r="AU468" s="149" t="s">
        <v>86</v>
      </c>
      <c r="AY468" s="17" t="s">
        <v>190</v>
      </c>
      <c r="BE468" s="150">
        <f>IF(N468="základní",J468,0)</f>
        <v>0</v>
      </c>
      <c r="BF468" s="150">
        <f>IF(N468="snížená",J468,0)</f>
        <v>0</v>
      </c>
      <c r="BG468" s="150">
        <f>IF(N468="zákl. přenesená",J468,0)</f>
        <v>0</v>
      </c>
      <c r="BH468" s="150">
        <f>IF(N468="sníž. přenesená",J468,0)</f>
        <v>0</v>
      </c>
      <c r="BI468" s="150">
        <f>IF(N468="nulová",J468,0)</f>
        <v>0</v>
      </c>
      <c r="BJ468" s="17" t="s">
        <v>84</v>
      </c>
      <c r="BK468" s="150">
        <f>ROUND(I468*H468,2)</f>
        <v>0</v>
      </c>
      <c r="BL468" s="17" t="s">
        <v>311</v>
      </c>
      <c r="BM468" s="149" t="s">
        <v>1163</v>
      </c>
    </row>
    <row r="469" spans="2:65" s="1" customFormat="1" ht="16.5" customHeight="1">
      <c r="B469" s="32"/>
      <c r="C469" s="184" t="s">
        <v>1164</v>
      </c>
      <c r="D469" s="184" t="s">
        <v>299</v>
      </c>
      <c r="E469" s="185" t="s">
        <v>1165</v>
      </c>
      <c r="F469" s="186" t="s">
        <v>1166</v>
      </c>
      <c r="G469" s="187" t="s">
        <v>391</v>
      </c>
      <c r="H469" s="188">
        <v>4</v>
      </c>
      <c r="I469" s="189"/>
      <c r="J469" s="190">
        <f>ROUND(I469*H469,2)</f>
        <v>0</v>
      </c>
      <c r="K469" s="191"/>
      <c r="L469" s="192"/>
      <c r="M469" s="193" t="s">
        <v>1</v>
      </c>
      <c r="N469" s="194" t="s">
        <v>42</v>
      </c>
      <c r="P469" s="147">
        <f>O469*H469</f>
        <v>0</v>
      </c>
      <c r="Q469" s="147">
        <v>4.0000000000000002E-4</v>
      </c>
      <c r="R469" s="147">
        <f>Q469*H469</f>
        <v>1.6000000000000001E-3</v>
      </c>
      <c r="S469" s="147">
        <v>0</v>
      </c>
      <c r="T469" s="148">
        <f>S469*H469</f>
        <v>0</v>
      </c>
      <c r="AR469" s="149" t="s">
        <v>426</v>
      </c>
      <c r="AT469" s="149" t="s">
        <v>299</v>
      </c>
      <c r="AU469" s="149" t="s">
        <v>86</v>
      </c>
      <c r="AY469" s="17" t="s">
        <v>190</v>
      </c>
      <c r="BE469" s="150">
        <f>IF(N469="základní",J469,0)</f>
        <v>0</v>
      </c>
      <c r="BF469" s="150">
        <f>IF(N469="snížená",J469,0)</f>
        <v>0</v>
      </c>
      <c r="BG469" s="150">
        <f>IF(N469="zákl. přenesená",J469,0)</f>
        <v>0</v>
      </c>
      <c r="BH469" s="150">
        <f>IF(N469="sníž. přenesená",J469,0)</f>
        <v>0</v>
      </c>
      <c r="BI469" s="150">
        <f>IF(N469="nulová",J469,0)</f>
        <v>0</v>
      </c>
      <c r="BJ469" s="17" t="s">
        <v>84</v>
      </c>
      <c r="BK469" s="150">
        <f>ROUND(I469*H469,2)</f>
        <v>0</v>
      </c>
      <c r="BL469" s="17" t="s">
        <v>311</v>
      </c>
      <c r="BM469" s="149" t="s">
        <v>1167</v>
      </c>
    </row>
    <row r="470" spans="2:65" s="1" customFormat="1" ht="24.15" customHeight="1">
      <c r="B470" s="32"/>
      <c r="C470" s="137" t="s">
        <v>1168</v>
      </c>
      <c r="D470" s="137" t="s">
        <v>193</v>
      </c>
      <c r="E470" s="138" t="s">
        <v>1169</v>
      </c>
      <c r="F470" s="139" t="s">
        <v>1170</v>
      </c>
      <c r="G470" s="140" t="s">
        <v>396</v>
      </c>
      <c r="H470" s="141">
        <v>42</v>
      </c>
      <c r="I470" s="142"/>
      <c r="J470" s="143">
        <f>ROUND(I470*H470,2)</f>
        <v>0</v>
      </c>
      <c r="K470" s="144"/>
      <c r="L470" s="32"/>
      <c r="M470" s="145" t="s">
        <v>1</v>
      </c>
      <c r="N470" s="146" t="s">
        <v>42</v>
      </c>
      <c r="P470" s="147">
        <f>O470*H470</f>
        <v>0</v>
      </c>
      <c r="Q470" s="147">
        <v>1.6900000000000001E-3</v>
      </c>
      <c r="R470" s="147">
        <f>Q470*H470</f>
        <v>7.0980000000000001E-2</v>
      </c>
      <c r="S470" s="147">
        <v>0</v>
      </c>
      <c r="T470" s="148">
        <f>S470*H470</f>
        <v>0</v>
      </c>
      <c r="AR470" s="149" t="s">
        <v>311</v>
      </c>
      <c r="AT470" s="149" t="s">
        <v>193</v>
      </c>
      <c r="AU470" s="149" t="s">
        <v>86</v>
      </c>
      <c r="AY470" s="17" t="s">
        <v>190</v>
      </c>
      <c r="BE470" s="150">
        <f>IF(N470="základní",J470,0)</f>
        <v>0</v>
      </c>
      <c r="BF470" s="150">
        <f>IF(N470="snížená",J470,0)</f>
        <v>0</v>
      </c>
      <c r="BG470" s="150">
        <f>IF(N470="zákl. přenesená",J470,0)</f>
        <v>0</v>
      </c>
      <c r="BH470" s="150">
        <f>IF(N470="sníž. přenesená",J470,0)</f>
        <v>0</v>
      </c>
      <c r="BI470" s="150">
        <f>IF(N470="nulová",J470,0)</f>
        <v>0</v>
      </c>
      <c r="BJ470" s="17" t="s">
        <v>84</v>
      </c>
      <c r="BK470" s="150">
        <f>ROUND(I470*H470,2)</f>
        <v>0</v>
      </c>
      <c r="BL470" s="17" t="s">
        <v>311</v>
      </c>
      <c r="BM470" s="149" t="s">
        <v>1171</v>
      </c>
    </row>
    <row r="471" spans="2:65" s="12" customFormat="1">
      <c r="B471" s="156"/>
      <c r="D471" s="157" t="s">
        <v>254</v>
      </c>
      <c r="E471" s="158" t="s">
        <v>1</v>
      </c>
      <c r="F471" s="159" t="s">
        <v>1124</v>
      </c>
      <c r="H471" s="160">
        <v>42</v>
      </c>
      <c r="I471" s="161"/>
      <c r="L471" s="156"/>
      <c r="M471" s="162"/>
      <c r="T471" s="163"/>
      <c r="AT471" s="158" t="s">
        <v>254</v>
      </c>
      <c r="AU471" s="158" t="s">
        <v>86</v>
      </c>
      <c r="AV471" s="12" t="s">
        <v>86</v>
      </c>
      <c r="AW471" s="12" t="s">
        <v>33</v>
      </c>
      <c r="AX471" s="12" t="s">
        <v>84</v>
      </c>
      <c r="AY471" s="158" t="s">
        <v>190</v>
      </c>
    </row>
    <row r="472" spans="2:65" s="1" customFormat="1" ht="24.15" customHeight="1">
      <c r="B472" s="32"/>
      <c r="C472" s="137" t="s">
        <v>1172</v>
      </c>
      <c r="D472" s="137" t="s">
        <v>193</v>
      </c>
      <c r="E472" s="138" t="s">
        <v>1173</v>
      </c>
      <c r="F472" s="139" t="s">
        <v>1174</v>
      </c>
      <c r="G472" s="140" t="s">
        <v>391</v>
      </c>
      <c r="H472" s="141">
        <v>4</v>
      </c>
      <c r="I472" s="142"/>
      <c r="J472" s="143">
        <f>ROUND(I472*H472,2)</f>
        <v>0</v>
      </c>
      <c r="K472" s="144"/>
      <c r="L472" s="32"/>
      <c r="M472" s="145" t="s">
        <v>1</v>
      </c>
      <c r="N472" s="146" t="s">
        <v>42</v>
      </c>
      <c r="P472" s="147">
        <f>O472*H472</f>
        <v>0</v>
      </c>
      <c r="Q472" s="147">
        <v>3.6000000000000002E-4</v>
      </c>
      <c r="R472" s="147">
        <f>Q472*H472</f>
        <v>1.4400000000000001E-3</v>
      </c>
      <c r="S472" s="147">
        <v>0</v>
      </c>
      <c r="T472" s="148">
        <f>S472*H472</f>
        <v>0</v>
      </c>
      <c r="AR472" s="149" t="s">
        <v>311</v>
      </c>
      <c r="AT472" s="149" t="s">
        <v>193</v>
      </c>
      <c r="AU472" s="149" t="s">
        <v>86</v>
      </c>
      <c r="AY472" s="17" t="s">
        <v>190</v>
      </c>
      <c r="BE472" s="150">
        <f>IF(N472="základní",J472,0)</f>
        <v>0</v>
      </c>
      <c r="BF472" s="150">
        <f>IF(N472="snížená",J472,0)</f>
        <v>0</v>
      </c>
      <c r="BG472" s="150">
        <f>IF(N472="zákl. přenesená",J472,0)</f>
        <v>0</v>
      </c>
      <c r="BH472" s="150">
        <f>IF(N472="sníž. přenesená",J472,0)</f>
        <v>0</v>
      </c>
      <c r="BI472" s="150">
        <f>IF(N472="nulová",J472,0)</f>
        <v>0</v>
      </c>
      <c r="BJ472" s="17" t="s">
        <v>84</v>
      </c>
      <c r="BK472" s="150">
        <f>ROUND(I472*H472,2)</f>
        <v>0</v>
      </c>
      <c r="BL472" s="17" t="s">
        <v>311</v>
      </c>
      <c r="BM472" s="149" t="s">
        <v>1175</v>
      </c>
    </row>
    <row r="473" spans="2:65" s="1" customFormat="1" ht="24.15" customHeight="1">
      <c r="B473" s="32"/>
      <c r="C473" s="137" t="s">
        <v>1176</v>
      </c>
      <c r="D473" s="137" t="s">
        <v>193</v>
      </c>
      <c r="E473" s="138" t="s">
        <v>1177</v>
      </c>
      <c r="F473" s="139" t="s">
        <v>1178</v>
      </c>
      <c r="G473" s="140" t="s">
        <v>396</v>
      </c>
      <c r="H473" s="141">
        <v>15.2</v>
      </c>
      <c r="I473" s="142"/>
      <c r="J473" s="143">
        <f>ROUND(I473*H473,2)</f>
        <v>0</v>
      </c>
      <c r="K473" s="144"/>
      <c r="L473" s="32"/>
      <c r="M473" s="145" t="s">
        <v>1</v>
      </c>
      <c r="N473" s="146" t="s">
        <v>42</v>
      </c>
      <c r="P473" s="147">
        <f>O473*H473</f>
        <v>0</v>
      </c>
      <c r="Q473" s="147">
        <v>2.1700000000000001E-3</v>
      </c>
      <c r="R473" s="147">
        <f>Q473*H473</f>
        <v>3.2983999999999999E-2</v>
      </c>
      <c r="S473" s="147">
        <v>0</v>
      </c>
      <c r="T473" s="148">
        <f>S473*H473</f>
        <v>0</v>
      </c>
      <c r="AR473" s="149" t="s">
        <v>311</v>
      </c>
      <c r="AT473" s="149" t="s">
        <v>193</v>
      </c>
      <c r="AU473" s="149" t="s">
        <v>86</v>
      </c>
      <c r="AY473" s="17" t="s">
        <v>190</v>
      </c>
      <c r="BE473" s="150">
        <f>IF(N473="základní",J473,0)</f>
        <v>0</v>
      </c>
      <c r="BF473" s="150">
        <f>IF(N473="snížená",J473,0)</f>
        <v>0</v>
      </c>
      <c r="BG473" s="150">
        <f>IF(N473="zákl. přenesená",J473,0)</f>
        <v>0</v>
      </c>
      <c r="BH473" s="150">
        <f>IF(N473="sníž. přenesená",J473,0)</f>
        <v>0</v>
      </c>
      <c r="BI473" s="150">
        <f>IF(N473="nulová",J473,0)</f>
        <v>0</v>
      </c>
      <c r="BJ473" s="17" t="s">
        <v>84</v>
      </c>
      <c r="BK473" s="150">
        <f>ROUND(I473*H473,2)</f>
        <v>0</v>
      </c>
      <c r="BL473" s="17" t="s">
        <v>311</v>
      </c>
      <c r="BM473" s="149" t="s">
        <v>1179</v>
      </c>
    </row>
    <row r="474" spans="2:65" s="12" customFormat="1">
      <c r="B474" s="156"/>
      <c r="D474" s="157" t="s">
        <v>254</v>
      </c>
      <c r="E474" s="158" t="s">
        <v>1</v>
      </c>
      <c r="F474" s="159" t="s">
        <v>1180</v>
      </c>
      <c r="H474" s="160">
        <v>15.2</v>
      </c>
      <c r="I474" s="161"/>
      <c r="L474" s="156"/>
      <c r="M474" s="162"/>
      <c r="T474" s="163"/>
      <c r="AT474" s="158" t="s">
        <v>254</v>
      </c>
      <c r="AU474" s="158" t="s">
        <v>86</v>
      </c>
      <c r="AV474" s="12" t="s">
        <v>86</v>
      </c>
      <c r="AW474" s="12" t="s">
        <v>33</v>
      </c>
      <c r="AX474" s="12" t="s">
        <v>84</v>
      </c>
      <c r="AY474" s="158" t="s">
        <v>190</v>
      </c>
    </row>
    <row r="475" spans="2:65" s="1" customFormat="1" ht="24.15" customHeight="1">
      <c r="B475" s="32"/>
      <c r="C475" s="137" t="s">
        <v>1181</v>
      </c>
      <c r="D475" s="137" t="s">
        <v>193</v>
      </c>
      <c r="E475" s="138" t="s">
        <v>1182</v>
      </c>
      <c r="F475" s="139" t="s">
        <v>1183</v>
      </c>
      <c r="G475" s="140" t="s">
        <v>296</v>
      </c>
      <c r="H475" s="141">
        <v>0.98899999999999999</v>
      </c>
      <c r="I475" s="142"/>
      <c r="J475" s="143">
        <f>ROUND(I475*H475,2)</f>
        <v>0</v>
      </c>
      <c r="K475" s="144"/>
      <c r="L475" s="32"/>
      <c r="M475" s="145" t="s">
        <v>1</v>
      </c>
      <c r="N475" s="146" t="s">
        <v>42</v>
      </c>
      <c r="P475" s="147">
        <f>O475*H475</f>
        <v>0</v>
      </c>
      <c r="Q475" s="147">
        <v>0</v>
      </c>
      <c r="R475" s="147">
        <f>Q475*H475</f>
        <v>0</v>
      </c>
      <c r="S475" s="147">
        <v>0</v>
      </c>
      <c r="T475" s="148">
        <f>S475*H475</f>
        <v>0</v>
      </c>
      <c r="AR475" s="149" t="s">
        <v>311</v>
      </c>
      <c r="AT475" s="149" t="s">
        <v>193</v>
      </c>
      <c r="AU475" s="149" t="s">
        <v>86</v>
      </c>
      <c r="AY475" s="17" t="s">
        <v>190</v>
      </c>
      <c r="BE475" s="150">
        <f>IF(N475="základní",J475,0)</f>
        <v>0</v>
      </c>
      <c r="BF475" s="150">
        <f>IF(N475="snížená",J475,0)</f>
        <v>0</v>
      </c>
      <c r="BG475" s="150">
        <f>IF(N475="zákl. přenesená",J475,0)</f>
        <v>0</v>
      </c>
      <c r="BH475" s="150">
        <f>IF(N475="sníž. přenesená",J475,0)</f>
        <v>0</v>
      </c>
      <c r="BI475" s="150">
        <f>IF(N475="nulová",J475,0)</f>
        <v>0</v>
      </c>
      <c r="BJ475" s="17" t="s">
        <v>84</v>
      </c>
      <c r="BK475" s="150">
        <f>ROUND(I475*H475,2)</f>
        <v>0</v>
      </c>
      <c r="BL475" s="17" t="s">
        <v>311</v>
      </c>
      <c r="BM475" s="149" t="s">
        <v>1184</v>
      </c>
    </row>
    <row r="476" spans="2:65" s="11" customFormat="1" ht="22.8" customHeight="1">
      <c r="B476" s="125"/>
      <c r="D476" s="126" t="s">
        <v>76</v>
      </c>
      <c r="E476" s="135" t="s">
        <v>1185</v>
      </c>
      <c r="F476" s="135" t="s">
        <v>1186</v>
      </c>
      <c r="I476" s="128"/>
      <c r="J476" s="136">
        <f>BK476</f>
        <v>0</v>
      </c>
      <c r="L476" s="125"/>
      <c r="M476" s="130"/>
      <c r="P476" s="131">
        <f>SUM(P477:P485)</f>
        <v>0</v>
      </c>
      <c r="R476" s="131">
        <f>SUM(R477:R485)</f>
        <v>5.2252199999999999E-2</v>
      </c>
      <c r="T476" s="132">
        <f>SUM(T477:T485)</f>
        <v>0</v>
      </c>
      <c r="AR476" s="126" t="s">
        <v>86</v>
      </c>
      <c r="AT476" s="133" t="s">
        <v>76</v>
      </c>
      <c r="AU476" s="133" t="s">
        <v>84</v>
      </c>
      <c r="AY476" s="126" t="s">
        <v>190</v>
      </c>
      <c r="BK476" s="134">
        <f>SUM(BK477:BK485)</f>
        <v>0</v>
      </c>
    </row>
    <row r="477" spans="2:65" s="1" customFormat="1" ht="33" customHeight="1">
      <c r="B477" s="32"/>
      <c r="C477" s="137" t="s">
        <v>1187</v>
      </c>
      <c r="D477" s="137" t="s">
        <v>193</v>
      </c>
      <c r="E477" s="138" t="s">
        <v>1188</v>
      </c>
      <c r="F477" s="139" t="s">
        <v>1189</v>
      </c>
      <c r="G477" s="140" t="s">
        <v>252</v>
      </c>
      <c r="H477" s="141">
        <v>316.68</v>
      </c>
      <c r="I477" s="142"/>
      <c r="J477" s="143">
        <f>ROUND(I477*H477,2)</f>
        <v>0</v>
      </c>
      <c r="K477" s="144"/>
      <c r="L477" s="32"/>
      <c r="M477" s="145" t="s">
        <v>1</v>
      </c>
      <c r="N477" s="146" t="s">
        <v>42</v>
      </c>
      <c r="P477" s="147">
        <f>O477*H477</f>
        <v>0</v>
      </c>
      <c r="Q477" s="147">
        <v>0</v>
      </c>
      <c r="R477" s="147">
        <f>Q477*H477</f>
        <v>0</v>
      </c>
      <c r="S477" s="147">
        <v>0</v>
      </c>
      <c r="T477" s="148">
        <f>S477*H477</f>
        <v>0</v>
      </c>
      <c r="AR477" s="149" t="s">
        <v>311</v>
      </c>
      <c r="AT477" s="149" t="s">
        <v>193</v>
      </c>
      <c r="AU477" s="149" t="s">
        <v>86</v>
      </c>
      <c r="AY477" s="17" t="s">
        <v>190</v>
      </c>
      <c r="BE477" s="150">
        <f>IF(N477="základní",J477,0)</f>
        <v>0</v>
      </c>
      <c r="BF477" s="150">
        <f>IF(N477="snížená",J477,0)</f>
        <v>0</v>
      </c>
      <c r="BG477" s="150">
        <f>IF(N477="zákl. přenesená",J477,0)</f>
        <v>0</v>
      </c>
      <c r="BH477" s="150">
        <f>IF(N477="sníž. přenesená",J477,0)</f>
        <v>0</v>
      </c>
      <c r="BI477" s="150">
        <f>IF(N477="nulová",J477,0)</f>
        <v>0</v>
      </c>
      <c r="BJ477" s="17" t="s">
        <v>84</v>
      </c>
      <c r="BK477" s="150">
        <f>ROUND(I477*H477,2)</f>
        <v>0</v>
      </c>
      <c r="BL477" s="17" t="s">
        <v>311</v>
      </c>
      <c r="BM477" s="149" t="s">
        <v>1190</v>
      </c>
    </row>
    <row r="478" spans="2:65" s="12" customFormat="1">
      <c r="B478" s="156"/>
      <c r="D478" s="157" t="s">
        <v>254</v>
      </c>
      <c r="E478" s="158" t="s">
        <v>1</v>
      </c>
      <c r="F478" s="159" t="s">
        <v>1191</v>
      </c>
      <c r="H478" s="160">
        <v>316.68</v>
      </c>
      <c r="I478" s="161"/>
      <c r="L478" s="156"/>
      <c r="M478" s="162"/>
      <c r="T478" s="163"/>
      <c r="AT478" s="158" t="s">
        <v>254</v>
      </c>
      <c r="AU478" s="158" t="s">
        <v>86</v>
      </c>
      <c r="AV478" s="12" t="s">
        <v>86</v>
      </c>
      <c r="AW478" s="12" t="s">
        <v>33</v>
      </c>
      <c r="AX478" s="12" t="s">
        <v>84</v>
      </c>
      <c r="AY478" s="158" t="s">
        <v>190</v>
      </c>
    </row>
    <row r="479" spans="2:65" s="1" customFormat="1" ht="37.799999999999997" customHeight="1">
      <c r="B479" s="32"/>
      <c r="C479" s="184" t="s">
        <v>1192</v>
      </c>
      <c r="D479" s="184" t="s">
        <v>299</v>
      </c>
      <c r="E479" s="185" t="s">
        <v>1193</v>
      </c>
      <c r="F479" s="186" t="s">
        <v>1194</v>
      </c>
      <c r="G479" s="187" t="s">
        <v>252</v>
      </c>
      <c r="H479" s="188">
        <v>348.34800000000001</v>
      </c>
      <c r="I479" s="189"/>
      <c r="J479" s="190">
        <f>ROUND(I479*H479,2)</f>
        <v>0</v>
      </c>
      <c r="K479" s="191"/>
      <c r="L479" s="192"/>
      <c r="M479" s="193" t="s">
        <v>1</v>
      </c>
      <c r="N479" s="194" t="s">
        <v>42</v>
      </c>
      <c r="P479" s="147">
        <f>O479*H479</f>
        <v>0</v>
      </c>
      <c r="Q479" s="147">
        <v>1.3999999999999999E-4</v>
      </c>
      <c r="R479" s="147">
        <f>Q479*H479</f>
        <v>4.8768719999999995E-2</v>
      </c>
      <c r="S479" s="147">
        <v>0</v>
      </c>
      <c r="T479" s="148">
        <f>S479*H479</f>
        <v>0</v>
      </c>
      <c r="AR479" s="149" t="s">
        <v>426</v>
      </c>
      <c r="AT479" s="149" t="s">
        <v>299</v>
      </c>
      <c r="AU479" s="149" t="s">
        <v>86</v>
      </c>
      <c r="AY479" s="17" t="s">
        <v>190</v>
      </c>
      <c r="BE479" s="150">
        <f>IF(N479="základní",J479,0)</f>
        <v>0</v>
      </c>
      <c r="BF479" s="150">
        <f>IF(N479="snížená",J479,0)</f>
        <v>0</v>
      </c>
      <c r="BG479" s="150">
        <f>IF(N479="zákl. přenesená",J479,0)</f>
        <v>0</v>
      </c>
      <c r="BH479" s="150">
        <f>IF(N479="sníž. přenesená",J479,0)</f>
        <v>0</v>
      </c>
      <c r="BI479" s="150">
        <f>IF(N479="nulová",J479,0)</f>
        <v>0</v>
      </c>
      <c r="BJ479" s="17" t="s">
        <v>84</v>
      </c>
      <c r="BK479" s="150">
        <f>ROUND(I479*H479,2)</f>
        <v>0</v>
      </c>
      <c r="BL479" s="17" t="s">
        <v>311</v>
      </c>
      <c r="BM479" s="149" t="s">
        <v>1195</v>
      </c>
    </row>
    <row r="480" spans="2:65" s="12" customFormat="1">
      <c r="B480" s="156"/>
      <c r="D480" s="157" t="s">
        <v>254</v>
      </c>
      <c r="F480" s="159" t="s">
        <v>1196</v>
      </c>
      <c r="H480" s="160">
        <v>348.34800000000001</v>
      </c>
      <c r="I480" s="161"/>
      <c r="L480" s="156"/>
      <c r="M480" s="162"/>
      <c r="T480" s="163"/>
      <c r="AT480" s="158" t="s">
        <v>254</v>
      </c>
      <c r="AU480" s="158" t="s">
        <v>86</v>
      </c>
      <c r="AV480" s="12" t="s">
        <v>86</v>
      </c>
      <c r="AW480" s="12" t="s">
        <v>4</v>
      </c>
      <c r="AX480" s="12" t="s">
        <v>84</v>
      </c>
      <c r="AY480" s="158" t="s">
        <v>190</v>
      </c>
    </row>
    <row r="481" spans="2:65" s="1" customFormat="1" ht="16.5" customHeight="1">
      <c r="B481" s="32"/>
      <c r="C481" s="137" t="s">
        <v>1197</v>
      </c>
      <c r="D481" s="137" t="s">
        <v>193</v>
      </c>
      <c r="E481" s="138" t="s">
        <v>1198</v>
      </c>
      <c r="F481" s="139" t="s">
        <v>1199</v>
      </c>
      <c r="G481" s="140" t="s">
        <v>396</v>
      </c>
      <c r="H481" s="141">
        <v>316.68</v>
      </c>
      <c r="I481" s="142"/>
      <c r="J481" s="143">
        <f>ROUND(I481*H481,2)</f>
        <v>0</v>
      </c>
      <c r="K481" s="144"/>
      <c r="L481" s="32"/>
      <c r="M481" s="145" t="s">
        <v>1</v>
      </c>
      <c r="N481" s="146" t="s">
        <v>42</v>
      </c>
      <c r="P481" s="147">
        <f>O481*H481</f>
        <v>0</v>
      </c>
      <c r="Q481" s="147">
        <v>0</v>
      </c>
      <c r="R481" s="147">
        <f>Q481*H481</f>
        <v>0</v>
      </c>
      <c r="S481" s="147">
        <v>0</v>
      </c>
      <c r="T481" s="148">
        <f>S481*H481</f>
        <v>0</v>
      </c>
      <c r="AR481" s="149" t="s">
        <v>311</v>
      </c>
      <c r="AT481" s="149" t="s">
        <v>193</v>
      </c>
      <c r="AU481" s="149" t="s">
        <v>86</v>
      </c>
      <c r="AY481" s="17" t="s">
        <v>190</v>
      </c>
      <c r="BE481" s="150">
        <f>IF(N481="základní",J481,0)</f>
        <v>0</v>
      </c>
      <c r="BF481" s="150">
        <f>IF(N481="snížená",J481,0)</f>
        <v>0</v>
      </c>
      <c r="BG481" s="150">
        <f>IF(N481="zákl. přenesená",J481,0)</f>
        <v>0</v>
      </c>
      <c r="BH481" s="150">
        <f>IF(N481="sníž. přenesená",J481,0)</f>
        <v>0</v>
      </c>
      <c r="BI481" s="150">
        <f>IF(N481="nulová",J481,0)</f>
        <v>0</v>
      </c>
      <c r="BJ481" s="17" t="s">
        <v>84</v>
      </c>
      <c r="BK481" s="150">
        <f>ROUND(I481*H481,2)</f>
        <v>0</v>
      </c>
      <c r="BL481" s="17" t="s">
        <v>311</v>
      </c>
      <c r="BM481" s="149" t="s">
        <v>1200</v>
      </c>
    </row>
    <row r="482" spans="2:65" s="12" customFormat="1">
      <c r="B482" s="156"/>
      <c r="D482" s="157" t="s">
        <v>254</v>
      </c>
      <c r="E482" s="158" t="s">
        <v>1</v>
      </c>
      <c r="F482" s="159" t="s">
        <v>1201</v>
      </c>
      <c r="H482" s="160">
        <v>316.68</v>
      </c>
      <c r="I482" s="161"/>
      <c r="L482" s="156"/>
      <c r="M482" s="162"/>
      <c r="T482" s="163"/>
      <c r="AT482" s="158" t="s">
        <v>254</v>
      </c>
      <c r="AU482" s="158" t="s">
        <v>86</v>
      </c>
      <c r="AV482" s="12" t="s">
        <v>86</v>
      </c>
      <c r="AW482" s="12" t="s">
        <v>33</v>
      </c>
      <c r="AX482" s="12" t="s">
        <v>84</v>
      </c>
      <c r="AY482" s="158" t="s">
        <v>190</v>
      </c>
    </row>
    <row r="483" spans="2:65" s="1" customFormat="1" ht="24.15" customHeight="1">
      <c r="B483" s="32"/>
      <c r="C483" s="184" t="s">
        <v>1202</v>
      </c>
      <c r="D483" s="184" t="s">
        <v>299</v>
      </c>
      <c r="E483" s="185" t="s">
        <v>1203</v>
      </c>
      <c r="F483" s="186" t="s">
        <v>1204</v>
      </c>
      <c r="G483" s="187" t="s">
        <v>396</v>
      </c>
      <c r="H483" s="188">
        <v>348.34800000000001</v>
      </c>
      <c r="I483" s="189"/>
      <c r="J483" s="190">
        <f>ROUND(I483*H483,2)</f>
        <v>0</v>
      </c>
      <c r="K483" s="191"/>
      <c r="L483" s="192"/>
      <c r="M483" s="193" t="s">
        <v>1</v>
      </c>
      <c r="N483" s="194" t="s">
        <v>42</v>
      </c>
      <c r="P483" s="147">
        <f>O483*H483</f>
        <v>0</v>
      </c>
      <c r="Q483" s="147">
        <v>1.0000000000000001E-5</v>
      </c>
      <c r="R483" s="147">
        <f>Q483*H483</f>
        <v>3.4834800000000006E-3</v>
      </c>
      <c r="S483" s="147">
        <v>0</v>
      </c>
      <c r="T483" s="148">
        <f>S483*H483</f>
        <v>0</v>
      </c>
      <c r="AR483" s="149" t="s">
        <v>426</v>
      </c>
      <c r="AT483" s="149" t="s">
        <v>299</v>
      </c>
      <c r="AU483" s="149" t="s">
        <v>86</v>
      </c>
      <c r="AY483" s="17" t="s">
        <v>190</v>
      </c>
      <c r="BE483" s="150">
        <f>IF(N483="základní",J483,0)</f>
        <v>0</v>
      </c>
      <c r="BF483" s="150">
        <f>IF(N483="snížená",J483,0)</f>
        <v>0</v>
      </c>
      <c r="BG483" s="150">
        <f>IF(N483="zákl. přenesená",J483,0)</f>
        <v>0</v>
      </c>
      <c r="BH483" s="150">
        <f>IF(N483="sníž. přenesená",J483,0)</f>
        <v>0</v>
      </c>
      <c r="BI483" s="150">
        <f>IF(N483="nulová",J483,0)</f>
        <v>0</v>
      </c>
      <c r="BJ483" s="17" t="s">
        <v>84</v>
      </c>
      <c r="BK483" s="150">
        <f>ROUND(I483*H483,2)</f>
        <v>0</v>
      </c>
      <c r="BL483" s="17" t="s">
        <v>311</v>
      </c>
      <c r="BM483" s="149" t="s">
        <v>1205</v>
      </c>
    </row>
    <row r="484" spans="2:65" s="12" customFormat="1">
      <c r="B484" s="156"/>
      <c r="D484" s="157" t="s">
        <v>254</v>
      </c>
      <c r="F484" s="159" t="s">
        <v>1196</v>
      </c>
      <c r="H484" s="160">
        <v>348.34800000000001</v>
      </c>
      <c r="I484" s="161"/>
      <c r="L484" s="156"/>
      <c r="M484" s="162"/>
      <c r="T484" s="163"/>
      <c r="AT484" s="158" t="s">
        <v>254</v>
      </c>
      <c r="AU484" s="158" t="s">
        <v>86</v>
      </c>
      <c r="AV484" s="12" t="s">
        <v>86</v>
      </c>
      <c r="AW484" s="12" t="s">
        <v>4</v>
      </c>
      <c r="AX484" s="12" t="s">
        <v>84</v>
      </c>
      <c r="AY484" s="158" t="s">
        <v>190</v>
      </c>
    </row>
    <row r="485" spans="2:65" s="1" customFormat="1" ht="24.15" customHeight="1">
      <c r="B485" s="32"/>
      <c r="C485" s="137" t="s">
        <v>1206</v>
      </c>
      <c r="D485" s="137" t="s">
        <v>193</v>
      </c>
      <c r="E485" s="138" t="s">
        <v>1207</v>
      </c>
      <c r="F485" s="139" t="s">
        <v>1208</v>
      </c>
      <c r="G485" s="140" t="s">
        <v>296</v>
      </c>
      <c r="H485" s="141">
        <v>5.1999999999999998E-2</v>
      </c>
      <c r="I485" s="142"/>
      <c r="J485" s="143">
        <f>ROUND(I485*H485,2)</f>
        <v>0</v>
      </c>
      <c r="K485" s="144"/>
      <c r="L485" s="32"/>
      <c r="M485" s="145" t="s">
        <v>1</v>
      </c>
      <c r="N485" s="146" t="s">
        <v>42</v>
      </c>
      <c r="P485" s="147">
        <f>O485*H485</f>
        <v>0</v>
      </c>
      <c r="Q485" s="147">
        <v>0</v>
      </c>
      <c r="R485" s="147">
        <f>Q485*H485</f>
        <v>0</v>
      </c>
      <c r="S485" s="147">
        <v>0</v>
      </c>
      <c r="T485" s="148">
        <f>S485*H485</f>
        <v>0</v>
      </c>
      <c r="AR485" s="149" t="s">
        <v>311</v>
      </c>
      <c r="AT485" s="149" t="s">
        <v>193</v>
      </c>
      <c r="AU485" s="149" t="s">
        <v>86</v>
      </c>
      <c r="AY485" s="17" t="s">
        <v>190</v>
      </c>
      <c r="BE485" s="150">
        <f>IF(N485="základní",J485,0)</f>
        <v>0</v>
      </c>
      <c r="BF485" s="150">
        <f>IF(N485="snížená",J485,0)</f>
        <v>0</v>
      </c>
      <c r="BG485" s="150">
        <f>IF(N485="zákl. přenesená",J485,0)</f>
        <v>0</v>
      </c>
      <c r="BH485" s="150">
        <f>IF(N485="sníž. přenesená",J485,0)</f>
        <v>0</v>
      </c>
      <c r="BI485" s="150">
        <f>IF(N485="nulová",J485,0)</f>
        <v>0</v>
      </c>
      <c r="BJ485" s="17" t="s">
        <v>84</v>
      </c>
      <c r="BK485" s="150">
        <f>ROUND(I485*H485,2)</f>
        <v>0</v>
      </c>
      <c r="BL485" s="17" t="s">
        <v>311</v>
      </c>
      <c r="BM485" s="149" t="s">
        <v>1209</v>
      </c>
    </row>
    <row r="486" spans="2:65" s="11" customFormat="1" ht="22.8" customHeight="1">
      <c r="B486" s="125"/>
      <c r="D486" s="126" t="s">
        <v>76</v>
      </c>
      <c r="E486" s="135" t="s">
        <v>1210</v>
      </c>
      <c r="F486" s="135" t="s">
        <v>1211</v>
      </c>
      <c r="I486" s="128"/>
      <c r="J486" s="136">
        <f>BK486</f>
        <v>0</v>
      </c>
      <c r="L486" s="125"/>
      <c r="M486" s="130"/>
      <c r="P486" s="131">
        <f>SUM(P487:P568)</f>
        <v>0</v>
      </c>
      <c r="R486" s="131">
        <f>SUM(R487:R568)</f>
        <v>3.342474590000001</v>
      </c>
      <c r="T486" s="132">
        <f>SUM(T487:T568)</f>
        <v>0</v>
      </c>
      <c r="AR486" s="126" t="s">
        <v>86</v>
      </c>
      <c r="AT486" s="133" t="s">
        <v>76</v>
      </c>
      <c r="AU486" s="133" t="s">
        <v>84</v>
      </c>
      <c r="AY486" s="126" t="s">
        <v>190</v>
      </c>
      <c r="BK486" s="134">
        <f>SUM(BK487:BK568)</f>
        <v>0</v>
      </c>
    </row>
    <row r="487" spans="2:65" s="1" customFormat="1" ht="24.15" customHeight="1">
      <c r="B487" s="32"/>
      <c r="C487" s="137" t="s">
        <v>1212</v>
      </c>
      <c r="D487" s="137" t="s">
        <v>193</v>
      </c>
      <c r="E487" s="138" t="s">
        <v>1213</v>
      </c>
      <c r="F487" s="139" t="s">
        <v>1214</v>
      </c>
      <c r="G487" s="140" t="s">
        <v>252</v>
      </c>
      <c r="H487" s="141">
        <v>52.832000000000001</v>
      </c>
      <c r="I487" s="142"/>
      <c r="J487" s="143">
        <f>ROUND(I487*H487,2)</f>
        <v>0</v>
      </c>
      <c r="K487" s="144"/>
      <c r="L487" s="32"/>
      <c r="M487" s="145" t="s">
        <v>1</v>
      </c>
      <c r="N487" s="146" t="s">
        <v>42</v>
      </c>
      <c r="P487" s="147">
        <f>O487*H487</f>
        <v>0</v>
      </c>
      <c r="Q487" s="147">
        <v>0</v>
      </c>
      <c r="R487" s="147">
        <f>Q487*H487</f>
        <v>0</v>
      </c>
      <c r="S487" s="147">
        <v>0</v>
      </c>
      <c r="T487" s="148">
        <f>S487*H487</f>
        <v>0</v>
      </c>
      <c r="AR487" s="149" t="s">
        <v>311</v>
      </c>
      <c r="AT487" s="149" t="s">
        <v>193</v>
      </c>
      <c r="AU487" s="149" t="s">
        <v>86</v>
      </c>
      <c r="AY487" s="17" t="s">
        <v>190</v>
      </c>
      <c r="BE487" s="150">
        <f>IF(N487="základní",J487,0)</f>
        <v>0</v>
      </c>
      <c r="BF487" s="150">
        <f>IF(N487="snížená",J487,0)</f>
        <v>0</v>
      </c>
      <c r="BG487" s="150">
        <f>IF(N487="zákl. přenesená",J487,0)</f>
        <v>0</v>
      </c>
      <c r="BH487" s="150">
        <f>IF(N487="sníž. přenesená",J487,0)</f>
        <v>0</v>
      </c>
      <c r="BI487" s="150">
        <f>IF(N487="nulová",J487,0)</f>
        <v>0</v>
      </c>
      <c r="BJ487" s="17" t="s">
        <v>84</v>
      </c>
      <c r="BK487" s="150">
        <f>ROUND(I487*H487,2)</f>
        <v>0</v>
      </c>
      <c r="BL487" s="17" t="s">
        <v>311</v>
      </c>
      <c r="BM487" s="149" t="s">
        <v>1215</v>
      </c>
    </row>
    <row r="488" spans="2:65" s="12" customFormat="1">
      <c r="B488" s="156"/>
      <c r="D488" s="157" t="s">
        <v>254</v>
      </c>
      <c r="E488" s="158" t="s">
        <v>1</v>
      </c>
      <c r="F488" s="159" t="s">
        <v>1216</v>
      </c>
      <c r="H488" s="160">
        <v>42</v>
      </c>
      <c r="I488" s="161"/>
      <c r="L488" s="156"/>
      <c r="M488" s="162"/>
      <c r="T488" s="163"/>
      <c r="AT488" s="158" t="s">
        <v>254</v>
      </c>
      <c r="AU488" s="158" t="s">
        <v>86</v>
      </c>
      <c r="AV488" s="12" t="s">
        <v>86</v>
      </c>
      <c r="AW488" s="12" t="s">
        <v>33</v>
      </c>
      <c r="AX488" s="12" t="s">
        <v>77</v>
      </c>
      <c r="AY488" s="158" t="s">
        <v>190</v>
      </c>
    </row>
    <row r="489" spans="2:65" s="12" customFormat="1">
      <c r="B489" s="156"/>
      <c r="D489" s="157" t="s">
        <v>254</v>
      </c>
      <c r="E489" s="158" t="s">
        <v>1</v>
      </c>
      <c r="F489" s="159" t="s">
        <v>1217</v>
      </c>
      <c r="H489" s="160">
        <v>10.832000000000001</v>
      </c>
      <c r="I489" s="161"/>
      <c r="L489" s="156"/>
      <c r="M489" s="162"/>
      <c r="T489" s="163"/>
      <c r="AT489" s="158" t="s">
        <v>254</v>
      </c>
      <c r="AU489" s="158" t="s">
        <v>86</v>
      </c>
      <c r="AV489" s="12" t="s">
        <v>86</v>
      </c>
      <c r="AW489" s="12" t="s">
        <v>33</v>
      </c>
      <c r="AX489" s="12" t="s">
        <v>77</v>
      </c>
      <c r="AY489" s="158" t="s">
        <v>190</v>
      </c>
    </row>
    <row r="490" spans="2:65" s="15" customFormat="1">
      <c r="B490" s="177"/>
      <c r="D490" s="157" t="s">
        <v>254</v>
      </c>
      <c r="E490" s="178" t="s">
        <v>1</v>
      </c>
      <c r="F490" s="179" t="s">
        <v>274</v>
      </c>
      <c r="H490" s="180">
        <v>52.832000000000001</v>
      </c>
      <c r="I490" s="181"/>
      <c r="L490" s="177"/>
      <c r="M490" s="182"/>
      <c r="T490" s="183"/>
      <c r="AT490" s="178" t="s">
        <v>254</v>
      </c>
      <c r="AU490" s="178" t="s">
        <v>86</v>
      </c>
      <c r="AV490" s="15" t="s">
        <v>149</v>
      </c>
      <c r="AW490" s="15" t="s">
        <v>33</v>
      </c>
      <c r="AX490" s="15" t="s">
        <v>84</v>
      </c>
      <c r="AY490" s="178" t="s">
        <v>190</v>
      </c>
    </row>
    <row r="491" spans="2:65" s="1" customFormat="1" ht="21.75" customHeight="1">
      <c r="B491" s="32"/>
      <c r="C491" s="184" t="s">
        <v>1218</v>
      </c>
      <c r="D491" s="184" t="s">
        <v>299</v>
      </c>
      <c r="E491" s="185" t="s">
        <v>1219</v>
      </c>
      <c r="F491" s="186" t="s">
        <v>1220</v>
      </c>
      <c r="G491" s="187" t="s">
        <v>252</v>
      </c>
      <c r="H491" s="188">
        <v>58.115000000000002</v>
      </c>
      <c r="I491" s="189"/>
      <c r="J491" s="190">
        <f>ROUND(I491*H491,2)</f>
        <v>0</v>
      </c>
      <c r="K491" s="191"/>
      <c r="L491" s="192"/>
      <c r="M491" s="193" t="s">
        <v>1</v>
      </c>
      <c r="N491" s="194" t="s">
        <v>42</v>
      </c>
      <c r="P491" s="147">
        <f>O491*H491</f>
        <v>0</v>
      </c>
      <c r="Q491" s="147">
        <v>9.3100000000000006E-3</v>
      </c>
      <c r="R491" s="147">
        <f>Q491*H491</f>
        <v>0.54105065000000008</v>
      </c>
      <c r="S491" s="147">
        <v>0</v>
      </c>
      <c r="T491" s="148">
        <f>S491*H491</f>
        <v>0</v>
      </c>
      <c r="AR491" s="149" t="s">
        <v>426</v>
      </c>
      <c r="AT491" s="149" t="s">
        <v>299</v>
      </c>
      <c r="AU491" s="149" t="s">
        <v>86</v>
      </c>
      <c r="AY491" s="17" t="s">
        <v>190</v>
      </c>
      <c r="BE491" s="150">
        <f>IF(N491="základní",J491,0)</f>
        <v>0</v>
      </c>
      <c r="BF491" s="150">
        <f>IF(N491="snížená",J491,0)</f>
        <v>0</v>
      </c>
      <c r="BG491" s="150">
        <f>IF(N491="zákl. přenesená",J491,0)</f>
        <v>0</v>
      </c>
      <c r="BH491" s="150">
        <f>IF(N491="sníž. přenesená",J491,0)</f>
        <v>0</v>
      </c>
      <c r="BI491" s="150">
        <f>IF(N491="nulová",J491,0)</f>
        <v>0</v>
      </c>
      <c r="BJ491" s="17" t="s">
        <v>84</v>
      </c>
      <c r="BK491" s="150">
        <f>ROUND(I491*H491,2)</f>
        <v>0</v>
      </c>
      <c r="BL491" s="17" t="s">
        <v>311</v>
      </c>
      <c r="BM491" s="149" t="s">
        <v>1221</v>
      </c>
    </row>
    <row r="492" spans="2:65" s="12" customFormat="1">
      <c r="B492" s="156"/>
      <c r="D492" s="157" t="s">
        <v>254</v>
      </c>
      <c r="F492" s="159" t="s">
        <v>1222</v>
      </c>
      <c r="H492" s="160">
        <v>58.115000000000002</v>
      </c>
      <c r="I492" s="161"/>
      <c r="L492" s="156"/>
      <c r="M492" s="162"/>
      <c r="T492" s="163"/>
      <c r="AT492" s="158" t="s">
        <v>254</v>
      </c>
      <c r="AU492" s="158" t="s">
        <v>86</v>
      </c>
      <c r="AV492" s="12" t="s">
        <v>86</v>
      </c>
      <c r="AW492" s="12" t="s">
        <v>4</v>
      </c>
      <c r="AX492" s="12" t="s">
        <v>84</v>
      </c>
      <c r="AY492" s="158" t="s">
        <v>190</v>
      </c>
    </row>
    <row r="493" spans="2:65" s="1" customFormat="1" ht="24.15" customHeight="1">
      <c r="B493" s="32"/>
      <c r="C493" s="137" t="s">
        <v>1223</v>
      </c>
      <c r="D493" s="137" t="s">
        <v>193</v>
      </c>
      <c r="E493" s="138" t="s">
        <v>1213</v>
      </c>
      <c r="F493" s="139" t="s">
        <v>1214</v>
      </c>
      <c r="G493" s="140" t="s">
        <v>252</v>
      </c>
      <c r="H493" s="141">
        <v>20.8</v>
      </c>
      <c r="I493" s="142"/>
      <c r="J493" s="143">
        <f>ROUND(I493*H493,2)</f>
        <v>0</v>
      </c>
      <c r="K493" s="144"/>
      <c r="L493" s="32"/>
      <c r="M493" s="145" t="s">
        <v>1</v>
      </c>
      <c r="N493" s="146" t="s">
        <v>42</v>
      </c>
      <c r="P493" s="147">
        <f>O493*H493</f>
        <v>0</v>
      </c>
      <c r="Q493" s="147">
        <v>0</v>
      </c>
      <c r="R493" s="147">
        <f>Q493*H493</f>
        <v>0</v>
      </c>
      <c r="S493" s="147">
        <v>0</v>
      </c>
      <c r="T493" s="148">
        <f>S493*H493</f>
        <v>0</v>
      </c>
      <c r="AR493" s="149" t="s">
        <v>311</v>
      </c>
      <c r="AT493" s="149" t="s">
        <v>193</v>
      </c>
      <c r="AU493" s="149" t="s">
        <v>86</v>
      </c>
      <c r="AY493" s="17" t="s">
        <v>190</v>
      </c>
      <c r="BE493" s="150">
        <f>IF(N493="základní",J493,0)</f>
        <v>0</v>
      </c>
      <c r="BF493" s="150">
        <f>IF(N493="snížená",J493,0)</f>
        <v>0</v>
      </c>
      <c r="BG493" s="150">
        <f>IF(N493="zákl. přenesená",J493,0)</f>
        <v>0</v>
      </c>
      <c r="BH493" s="150">
        <f>IF(N493="sníž. přenesená",J493,0)</f>
        <v>0</v>
      </c>
      <c r="BI493" s="150">
        <f>IF(N493="nulová",J493,0)</f>
        <v>0</v>
      </c>
      <c r="BJ493" s="17" t="s">
        <v>84</v>
      </c>
      <c r="BK493" s="150">
        <f>ROUND(I493*H493,2)</f>
        <v>0</v>
      </c>
      <c r="BL493" s="17" t="s">
        <v>311</v>
      </c>
      <c r="BM493" s="149" t="s">
        <v>1224</v>
      </c>
    </row>
    <row r="494" spans="2:65" s="1" customFormat="1" ht="16.5" customHeight="1">
      <c r="B494" s="32"/>
      <c r="C494" s="137" t="s">
        <v>1225</v>
      </c>
      <c r="D494" s="137" t="s">
        <v>193</v>
      </c>
      <c r="E494" s="138" t="s">
        <v>1226</v>
      </c>
      <c r="F494" s="139" t="s">
        <v>1227</v>
      </c>
      <c r="G494" s="140" t="s">
        <v>396</v>
      </c>
      <c r="H494" s="141">
        <v>210.49</v>
      </c>
      <c r="I494" s="142"/>
      <c r="J494" s="143">
        <f>ROUND(I494*H494,2)</f>
        <v>0</v>
      </c>
      <c r="K494" s="144"/>
      <c r="L494" s="32"/>
      <c r="M494" s="145" t="s">
        <v>1</v>
      </c>
      <c r="N494" s="146" t="s">
        <v>42</v>
      </c>
      <c r="P494" s="147">
        <f>O494*H494</f>
        <v>0</v>
      </c>
      <c r="Q494" s="147">
        <v>0</v>
      </c>
      <c r="R494" s="147">
        <f>Q494*H494</f>
        <v>0</v>
      </c>
      <c r="S494" s="147">
        <v>0</v>
      </c>
      <c r="T494" s="148">
        <f>S494*H494</f>
        <v>0</v>
      </c>
      <c r="AR494" s="149" t="s">
        <v>311</v>
      </c>
      <c r="AT494" s="149" t="s">
        <v>193</v>
      </c>
      <c r="AU494" s="149" t="s">
        <v>86</v>
      </c>
      <c r="AY494" s="17" t="s">
        <v>190</v>
      </c>
      <c r="BE494" s="150">
        <f>IF(N494="základní",J494,0)</f>
        <v>0</v>
      </c>
      <c r="BF494" s="150">
        <f>IF(N494="snížená",J494,0)</f>
        <v>0</v>
      </c>
      <c r="BG494" s="150">
        <f>IF(N494="zákl. přenesená",J494,0)</f>
        <v>0</v>
      </c>
      <c r="BH494" s="150">
        <f>IF(N494="sníž. přenesená",J494,0)</f>
        <v>0</v>
      </c>
      <c r="BI494" s="150">
        <f>IF(N494="nulová",J494,0)</f>
        <v>0</v>
      </c>
      <c r="BJ494" s="17" t="s">
        <v>84</v>
      </c>
      <c r="BK494" s="150">
        <f>ROUND(I494*H494,2)</f>
        <v>0</v>
      </c>
      <c r="BL494" s="17" t="s">
        <v>311</v>
      </c>
      <c r="BM494" s="149" t="s">
        <v>1228</v>
      </c>
    </row>
    <row r="495" spans="2:65" s="12" customFormat="1">
      <c r="B495" s="156"/>
      <c r="D495" s="157" t="s">
        <v>254</v>
      </c>
      <c r="E495" s="158" t="s">
        <v>1</v>
      </c>
      <c r="F495" s="159" t="s">
        <v>1229</v>
      </c>
      <c r="H495" s="160">
        <v>210.49</v>
      </c>
      <c r="I495" s="161"/>
      <c r="L495" s="156"/>
      <c r="M495" s="162"/>
      <c r="T495" s="163"/>
      <c r="AT495" s="158" t="s">
        <v>254</v>
      </c>
      <c r="AU495" s="158" t="s">
        <v>86</v>
      </c>
      <c r="AV495" s="12" t="s">
        <v>86</v>
      </c>
      <c r="AW495" s="12" t="s">
        <v>33</v>
      </c>
      <c r="AX495" s="12" t="s">
        <v>84</v>
      </c>
      <c r="AY495" s="158" t="s">
        <v>190</v>
      </c>
    </row>
    <row r="496" spans="2:65" s="1" customFormat="1" ht="16.5" customHeight="1">
      <c r="B496" s="32"/>
      <c r="C496" s="184" t="s">
        <v>1230</v>
      </c>
      <c r="D496" s="184" t="s">
        <v>299</v>
      </c>
      <c r="E496" s="185" t="s">
        <v>1231</v>
      </c>
      <c r="F496" s="186" t="s">
        <v>1232</v>
      </c>
      <c r="G496" s="187" t="s">
        <v>258</v>
      </c>
      <c r="H496" s="188">
        <v>1.819</v>
      </c>
      <c r="I496" s="189"/>
      <c r="J496" s="190">
        <f>ROUND(I496*H496,2)</f>
        <v>0</v>
      </c>
      <c r="K496" s="191"/>
      <c r="L496" s="192"/>
      <c r="M496" s="193" t="s">
        <v>1</v>
      </c>
      <c r="N496" s="194" t="s">
        <v>42</v>
      </c>
      <c r="P496" s="147">
        <f>O496*H496</f>
        <v>0</v>
      </c>
      <c r="Q496" s="147">
        <v>0.55000000000000004</v>
      </c>
      <c r="R496" s="147">
        <f>Q496*H496</f>
        <v>1.0004500000000001</v>
      </c>
      <c r="S496" s="147">
        <v>0</v>
      </c>
      <c r="T496" s="148">
        <f>S496*H496</f>
        <v>0</v>
      </c>
      <c r="AR496" s="149" t="s">
        <v>426</v>
      </c>
      <c r="AT496" s="149" t="s">
        <v>299</v>
      </c>
      <c r="AU496" s="149" t="s">
        <v>86</v>
      </c>
      <c r="AY496" s="17" t="s">
        <v>190</v>
      </c>
      <c r="BE496" s="150">
        <f>IF(N496="základní",J496,0)</f>
        <v>0</v>
      </c>
      <c r="BF496" s="150">
        <f>IF(N496="snížená",J496,0)</f>
        <v>0</v>
      </c>
      <c r="BG496" s="150">
        <f>IF(N496="zákl. přenesená",J496,0)</f>
        <v>0</v>
      </c>
      <c r="BH496" s="150">
        <f>IF(N496="sníž. přenesená",J496,0)</f>
        <v>0</v>
      </c>
      <c r="BI496" s="150">
        <f>IF(N496="nulová",J496,0)</f>
        <v>0</v>
      </c>
      <c r="BJ496" s="17" t="s">
        <v>84</v>
      </c>
      <c r="BK496" s="150">
        <f>ROUND(I496*H496,2)</f>
        <v>0</v>
      </c>
      <c r="BL496" s="17" t="s">
        <v>311</v>
      </c>
      <c r="BM496" s="149" t="s">
        <v>1233</v>
      </c>
    </row>
    <row r="497" spans="2:65" s="12" customFormat="1">
      <c r="B497" s="156"/>
      <c r="D497" s="157" t="s">
        <v>254</v>
      </c>
      <c r="E497" s="158" t="s">
        <v>1</v>
      </c>
      <c r="F497" s="159" t="s">
        <v>1234</v>
      </c>
      <c r="H497" s="160">
        <v>1.516</v>
      </c>
      <c r="I497" s="161"/>
      <c r="L497" s="156"/>
      <c r="M497" s="162"/>
      <c r="T497" s="163"/>
      <c r="AT497" s="158" t="s">
        <v>254</v>
      </c>
      <c r="AU497" s="158" t="s">
        <v>86</v>
      </c>
      <c r="AV497" s="12" t="s">
        <v>86</v>
      </c>
      <c r="AW497" s="12" t="s">
        <v>33</v>
      </c>
      <c r="AX497" s="12" t="s">
        <v>84</v>
      </c>
      <c r="AY497" s="158" t="s">
        <v>190</v>
      </c>
    </row>
    <row r="498" spans="2:65" s="12" customFormat="1">
      <c r="B498" s="156"/>
      <c r="D498" s="157" t="s">
        <v>254</v>
      </c>
      <c r="F498" s="159" t="s">
        <v>1235</v>
      </c>
      <c r="H498" s="160">
        <v>1.819</v>
      </c>
      <c r="I498" s="161"/>
      <c r="L498" s="156"/>
      <c r="M498" s="162"/>
      <c r="T498" s="163"/>
      <c r="AT498" s="158" t="s">
        <v>254</v>
      </c>
      <c r="AU498" s="158" t="s">
        <v>86</v>
      </c>
      <c r="AV498" s="12" t="s">
        <v>86</v>
      </c>
      <c r="AW498" s="12" t="s">
        <v>4</v>
      </c>
      <c r="AX498" s="12" t="s">
        <v>84</v>
      </c>
      <c r="AY498" s="158" t="s">
        <v>190</v>
      </c>
    </row>
    <row r="499" spans="2:65" s="1" customFormat="1" ht="33" customHeight="1">
      <c r="B499" s="32"/>
      <c r="C499" s="137" t="s">
        <v>1236</v>
      </c>
      <c r="D499" s="137" t="s">
        <v>193</v>
      </c>
      <c r="E499" s="138" t="s">
        <v>1237</v>
      </c>
      <c r="F499" s="139" t="s">
        <v>1238</v>
      </c>
      <c r="G499" s="140" t="s">
        <v>252</v>
      </c>
      <c r="H499" s="141">
        <v>25.84</v>
      </c>
      <c r="I499" s="142"/>
      <c r="J499" s="143">
        <f>ROUND(I499*H499,2)</f>
        <v>0</v>
      </c>
      <c r="K499" s="144"/>
      <c r="L499" s="32"/>
      <c r="M499" s="145" t="s">
        <v>1</v>
      </c>
      <c r="N499" s="146" t="s">
        <v>42</v>
      </c>
      <c r="P499" s="147">
        <f>O499*H499</f>
        <v>0</v>
      </c>
      <c r="Q499" s="147">
        <v>2.7E-4</v>
      </c>
      <c r="R499" s="147">
        <f>Q499*H499</f>
        <v>6.9768E-3</v>
      </c>
      <c r="S499" s="147">
        <v>0</v>
      </c>
      <c r="T499" s="148">
        <f>S499*H499</f>
        <v>0</v>
      </c>
      <c r="AR499" s="149" t="s">
        <v>311</v>
      </c>
      <c r="AT499" s="149" t="s">
        <v>193</v>
      </c>
      <c r="AU499" s="149" t="s">
        <v>86</v>
      </c>
      <c r="AY499" s="17" t="s">
        <v>190</v>
      </c>
      <c r="BE499" s="150">
        <f>IF(N499="základní",J499,0)</f>
        <v>0</v>
      </c>
      <c r="BF499" s="150">
        <f>IF(N499="snížená",J499,0)</f>
        <v>0</v>
      </c>
      <c r="BG499" s="150">
        <f>IF(N499="zákl. přenesená",J499,0)</f>
        <v>0</v>
      </c>
      <c r="BH499" s="150">
        <f>IF(N499="sníž. přenesená",J499,0)</f>
        <v>0</v>
      </c>
      <c r="BI499" s="150">
        <f>IF(N499="nulová",J499,0)</f>
        <v>0</v>
      </c>
      <c r="BJ499" s="17" t="s">
        <v>84</v>
      </c>
      <c r="BK499" s="150">
        <f>ROUND(I499*H499,2)</f>
        <v>0</v>
      </c>
      <c r="BL499" s="17" t="s">
        <v>311</v>
      </c>
      <c r="BM499" s="149" t="s">
        <v>1239</v>
      </c>
    </row>
    <row r="500" spans="2:65" s="12" customFormat="1">
      <c r="B500" s="156"/>
      <c r="D500" s="157" t="s">
        <v>254</v>
      </c>
      <c r="E500" s="158" t="s">
        <v>1</v>
      </c>
      <c r="F500" s="159" t="s">
        <v>1240</v>
      </c>
      <c r="H500" s="160">
        <v>18.053999999999998</v>
      </c>
      <c r="I500" s="161"/>
      <c r="L500" s="156"/>
      <c r="M500" s="162"/>
      <c r="T500" s="163"/>
      <c r="AT500" s="158" t="s">
        <v>254</v>
      </c>
      <c r="AU500" s="158" t="s">
        <v>86</v>
      </c>
      <c r="AV500" s="12" t="s">
        <v>86</v>
      </c>
      <c r="AW500" s="12" t="s">
        <v>33</v>
      </c>
      <c r="AX500" s="12" t="s">
        <v>77</v>
      </c>
      <c r="AY500" s="158" t="s">
        <v>190</v>
      </c>
    </row>
    <row r="501" spans="2:65" s="12" customFormat="1">
      <c r="B501" s="156"/>
      <c r="D501" s="157" t="s">
        <v>254</v>
      </c>
      <c r="E501" s="158" t="s">
        <v>1</v>
      </c>
      <c r="F501" s="159" t="s">
        <v>1241</v>
      </c>
      <c r="H501" s="160">
        <v>1.1659999999999999</v>
      </c>
      <c r="I501" s="161"/>
      <c r="L501" s="156"/>
      <c r="M501" s="162"/>
      <c r="T501" s="163"/>
      <c r="AT501" s="158" t="s">
        <v>254</v>
      </c>
      <c r="AU501" s="158" t="s">
        <v>86</v>
      </c>
      <c r="AV501" s="12" t="s">
        <v>86</v>
      </c>
      <c r="AW501" s="12" t="s">
        <v>33</v>
      </c>
      <c r="AX501" s="12" t="s">
        <v>77</v>
      </c>
      <c r="AY501" s="158" t="s">
        <v>190</v>
      </c>
    </row>
    <row r="502" spans="2:65" s="12" customFormat="1">
      <c r="B502" s="156"/>
      <c r="D502" s="157" t="s">
        <v>254</v>
      </c>
      <c r="E502" s="158" t="s">
        <v>1</v>
      </c>
      <c r="F502" s="159" t="s">
        <v>1242</v>
      </c>
      <c r="H502" s="160">
        <v>1.367</v>
      </c>
      <c r="I502" s="161"/>
      <c r="L502" s="156"/>
      <c r="M502" s="162"/>
      <c r="T502" s="163"/>
      <c r="AT502" s="158" t="s">
        <v>254</v>
      </c>
      <c r="AU502" s="158" t="s">
        <v>86</v>
      </c>
      <c r="AV502" s="12" t="s">
        <v>86</v>
      </c>
      <c r="AW502" s="12" t="s">
        <v>33</v>
      </c>
      <c r="AX502" s="12" t="s">
        <v>77</v>
      </c>
      <c r="AY502" s="158" t="s">
        <v>190</v>
      </c>
    </row>
    <row r="503" spans="2:65" s="12" customFormat="1">
      <c r="B503" s="156"/>
      <c r="D503" s="157" t="s">
        <v>254</v>
      </c>
      <c r="E503" s="158" t="s">
        <v>1</v>
      </c>
      <c r="F503" s="159" t="s">
        <v>1243</v>
      </c>
      <c r="H503" s="160">
        <v>2.7269999999999999</v>
      </c>
      <c r="I503" s="161"/>
      <c r="L503" s="156"/>
      <c r="M503" s="162"/>
      <c r="T503" s="163"/>
      <c r="AT503" s="158" t="s">
        <v>254</v>
      </c>
      <c r="AU503" s="158" t="s">
        <v>86</v>
      </c>
      <c r="AV503" s="12" t="s">
        <v>86</v>
      </c>
      <c r="AW503" s="12" t="s">
        <v>33</v>
      </c>
      <c r="AX503" s="12" t="s">
        <v>77</v>
      </c>
      <c r="AY503" s="158" t="s">
        <v>190</v>
      </c>
    </row>
    <row r="504" spans="2:65" s="12" customFormat="1">
      <c r="B504" s="156"/>
      <c r="D504" s="157" t="s">
        <v>254</v>
      </c>
      <c r="E504" s="158" t="s">
        <v>1</v>
      </c>
      <c r="F504" s="159" t="s">
        <v>1244</v>
      </c>
      <c r="H504" s="160">
        <v>2.5259999999999998</v>
      </c>
      <c r="I504" s="161"/>
      <c r="L504" s="156"/>
      <c r="M504" s="162"/>
      <c r="T504" s="163"/>
      <c r="AT504" s="158" t="s">
        <v>254</v>
      </c>
      <c r="AU504" s="158" t="s">
        <v>86</v>
      </c>
      <c r="AV504" s="12" t="s">
        <v>86</v>
      </c>
      <c r="AW504" s="12" t="s">
        <v>33</v>
      </c>
      <c r="AX504" s="12" t="s">
        <v>77</v>
      </c>
      <c r="AY504" s="158" t="s">
        <v>190</v>
      </c>
    </row>
    <row r="505" spans="2:65" s="15" customFormat="1">
      <c r="B505" s="177"/>
      <c r="D505" s="157" t="s">
        <v>254</v>
      </c>
      <c r="E505" s="178" t="s">
        <v>1</v>
      </c>
      <c r="F505" s="179" t="s">
        <v>274</v>
      </c>
      <c r="H505" s="180">
        <v>25.84</v>
      </c>
      <c r="I505" s="181"/>
      <c r="L505" s="177"/>
      <c r="M505" s="182"/>
      <c r="T505" s="183"/>
      <c r="AT505" s="178" t="s">
        <v>254</v>
      </c>
      <c r="AU505" s="178" t="s">
        <v>86</v>
      </c>
      <c r="AV505" s="15" t="s">
        <v>149</v>
      </c>
      <c r="AW505" s="15" t="s">
        <v>33</v>
      </c>
      <c r="AX505" s="15" t="s">
        <v>84</v>
      </c>
      <c r="AY505" s="178" t="s">
        <v>190</v>
      </c>
    </row>
    <row r="506" spans="2:65" s="1" customFormat="1" ht="24.15" customHeight="1">
      <c r="B506" s="32"/>
      <c r="C506" s="137" t="s">
        <v>1245</v>
      </c>
      <c r="D506" s="137" t="s">
        <v>193</v>
      </c>
      <c r="E506" s="138" t="s">
        <v>1246</v>
      </c>
      <c r="F506" s="139" t="s">
        <v>1247</v>
      </c>
      <c r="G506" s="140" t="s">
        <v>391</v>
      </c>
      <c r="H506" s="141">
        <v>3.6320000000000001</v>
      </c>
      <c r="I506" s="142"/>
      <c r="J506" s="143">
        <f>ROUND(I506*H506,2)</f>
        <v>0</v>
      </c>
      <c r="K506" s="144"/>
      <c r="L506" s="32"/>
      <c r="M506" s="145" t="s">
        <v>1</v>
      </c>
      <c r="N506" s="146" t="s">
        <v>42</v>
      </c>
      <c r="P506" s="147">
        <f>O506*H506</f>
        <v>0</v>
      </c>
      <c r="Q506" s="147">
        <v>2.7E-4</v>
      </c>
      <c r="R506" s="147">
        <f>Q506*H506</f>
        <v>9.8064000000000007E-4</v>
      </c>
      <c r="S506" s="147">
        <v>0</v>
      </c>
      <c r="T506" s="148">
        <f>S506*H506</f>
        <v>0</v>
      </c>
      <c r="AR506" s="149" t="s">
        <v>311</v>
      </c>
      <c r="AT506" s="149" t="s">
        <v>193</v>
      </c>
      <c r="AU506" s="149" t="s">
        <v>86</v>
      </c>
      <c r="AY506" s="17" t="s">
        <v>190</v>
      </c>
      <c r="BE506" s="150">
        <f>IF(N506="základní",J506,0)</f>
        <v>0</v>
      </c>
      <c r="BF506" s="150">
        <f>IF(N506="snížená",J506,0)</f>
        <v>0</v>
      </c>
      <c r="BG506" s="150">
        <f>IF(N506="zákl. přenesená",J506,0)</f>
        <v>0</v>
      </c>
      <c r="BH506" s="150">
        <f>IF(N506="sníž. přenesená",J506,0)</f>
        <v>0</v>
      </c>
      <c r="BI506" s="150">
        <f>IF(N506="nulová",J506,0)</f>
        <v>0</v>
      </c>
      <c r="BJ506" s="17" t="s">
        <v>84</v>
      </c>
      <c r="BK506" s="150">
        <f>ROUND(I506*H506,2)</f>
        <v>0</v>
      </c>
      <c r="BL506" s="17" t="s">
        <v>311</v>
      </c>
      <c r="BM506" s="149" t="s">
        <v>1248</v>
      </c>
    </row>
    <row r="507" spans="2:65" s="12" customFormat="1">
      <c r="B507" s="156"/>
      <c r="D507" s="157" t="s">
        <v>254</v>
      </c>
      <c r="E507" s="158" t="s">
        <v>1</v>
      </c>
      <c r="F507" s="159" t="s">
        <v>1249</v>
      </c>
      <c r="H507" s="160">
        <v>2.6720000000000002</v>
      </c>
      <c r="I507" s="161"/>
      <c r="L507" s="156"/>
      <c r="M507" s="162"/>
      <c r="T507" s="163"/>
      <c r="AT507" s="158" t="s">
        <v>254</v>
      </c>
      <c r="AU507" s="158" t="s">
        <v>86</v>
      </c>
      <c r="AV507" s="12" t="s">
        <v>86</v>
      </c>
      <c r="AW507" s="12" t="s">
        <v>33</v>
      </c>
      <c r="AX507" s="12" t="s">
        <v>77</v>
      </c>
      <c r="AY507" s="158" t="s">
        <v>190</v>
      </c>
    </row>
    <row r="508" spans="2:65" s="12" customFormat="1">
      <c r="B508" s="156"/>
      <c r="D508" s="157" t="s">
        <v>254</v>
      </c>
      <c r="E508" s="158" t="s">
        <v>1</v>
      </c>
      <c r="F508" s="159" t="s">
        <v>1250</v>
      </c>
      <c r="H508" s="160">
        <v>0.96</v>
      </c>
      <c r="I508" s="161"/>
      <c r="L508" s="156"/>
      <c r="M508" s="162"/>
      <c r="T508" s="163"/>
      <c r="AT508" s="158" t="s">
        <v>254</v>
      </c>
      <c r="AU508" s="158" t="s">
        <v>86</v>
      </c>
      <c r="AV508" s="12" t="s">
        <v>86</v>
      </c>
      <c r="AW508" s="12" t="s">
        <v>33</v>
      </c>
      <c r="AX508" s="12" t="s">
        <v>77</v>
      </c>
      <c r="AY508" s="158" t="s">
        <v>190</v>
      </c>
    </row>
    <row r="509" spans="2:65" s="15" customFormat="1">
      <c r="B509" s="177"/>
      <c r="D509" s="157" t="s">
        <v>254</v>
      </c>
      <c r="E509" s="178" t="s">
        <v>1</v>
      </c>
      <c r="F509" s="179" t="s">
        <v>274</v>
      </c>
      <c r="H509" s="180">
        <v>3.6320000000000001</v>
      </c>
      <c r="I509" s="181"/>
      <c r="L509" s="177"/>
      <c r="M509" s="182"/>
      <c r="T509" s="183"/>
      <c r="AT509" s="178" t="s">
        <v>254</v>
      </c>
      <c r="AU509" s="178" t="s">
        <v>86</v>
      </c>
      <c r="AV509" s="15" t="s">
        <v>149</v>
      </c>
      <c r="AW509" s="15" t="s">
        <v>33</v>
      </c>
      <c r="AX509" s="15" t="s">
        <v>84</v>
      </c>
      <c r="AY509" s="178" t="s">
        <v>190</v>
      </c>
    </row>
    <row r="510" spans="2:65" s="1" customFormat="1" ht="24.15" customHeight="1">
      <c r="B510" s="32"/>
      <c r="C510" s="184" t="s">
        <v>1251</v>
      </c>
      <c r="D510" s="184" t="s">
        <v>299</v>
      </c>
      <c r="E510" s="185" t="s">
        <v>1252</v>
      </c>
      <c r="F510" s="186" t="s">
        <v>1253</v>
      </c>
      <c r="G510" s="187" t="s">
        <v>391</v>
      </c>
      <c r="H510" s="188">
        <v>2</v>
      </c>
      <c r="I510" s="189"/>
      <c r="J510" s="190">
        <f>ROUND(I510*H510,2)</f>
        <v>0</v>
      </c>
      <c r="K510" s="191"/>
      <c r="L510" s="192"/>
      <c r="M510" s="193" t="s">
        <v>1</v>
      </c>
      <c r="N510" s="194" t="s">
        <v>42</v>
      </c>
      <c r="P510" s="147">
        <f>O510*H510</f>
        <v>0</v>
      </c>
      <c r="Q510" s="147">
        <v>3.5999999999999997E-2</v>
      </c>
      <c r="R510" s="147">
        <f>Q510*H510</f>
        <v>7.1999999999999995E-2</v>
      </c>
      <c r="S510" s="147">
        <v>0</v>
      </c>
      <c r="T510" s="148">
        <f>S510*H510</f>
        <v>0</v>
      </c>
      <c r="AR510" s="149" t="s">
        <v>426</v>
      </c>
      <c r="AT510" s="149" t="s">
        <v>299</v>
      </c>
      <c r="AU510" s="149" t="s">
        <v>86</v>
      </c>
      <c r="AY510" s="17" t="s">
        <v>190</v>
      </c>
      <c r="BE510" s="150">
        <f>IF(N510="základní",J510,0)</f>
        <v>0</v>
      </c>
      <c r="BF510" s="150">
        <f>IF(N510="snížená",J510,0)</f>
        <v>0</v>
      </c>
      <c r="BG510" s="150">
        <f>IF(N510="zákl. přenesená",J510,0)</f>
        <v>0</v>
      </c>
      <c r="BH510" s="150">
        <f>IF(N510="sníž. přenesená",J510,0)</f>
        <v>0</v>
      </c>
      <c r="BI510" s="150">
        <f>IF(N510="nulová",J510,0)</f>
        <v>0</v>
      </c>
      <c r="BJ510" s="17" t="s">
        <v>84</v>
      </c>
      <c r="BK510" s="150">
        <f>ROUND(I510*H510,2)</f>
        <v>0</v>
      </c>
      <c r="BL510" s="17" t="s">
        <v>311</v>
      </c>
      <c r="BM510" s="149" t="s">
        <v>1254</v>
      </c>
    </row>
    <row r="511" spans="2:65" s="12" customFormat="1">
      <c r="B511" s="156"/>
      <c r="D511" s="157" t="s">
        <v>254</v>
      </c>
      <c r="E511" s="158" t="s">
        <v>1</v>
      </c>
      <c r="F511" s="159" t="s">
        <v>86</v>
      </c>
      <c r="H511" s="160">
        <v>2</v>
      </c>
      <c r="I511" s="161"/>
      <c r="L511" s="156"/>
      <c r="M511" s="162"/>
      <c r="T511" s="163"/>
      <c r="AT511" s="158" t="s">
        <v>254</v>
      </c>
      <c r="AU511" s="158" t="s">
        <v>86</v>
      </c>
      <c r="AV511" s="12" t="s">
        <v>86</v>
      </c>
      <c r="AW511" s="12" t="s">
        <v>33</v>
      </c>
      <c r="AX511" s="12" t="s">
        <v>84</v>
      </c>
      <c r="AY511" s="158" t="s">
        <v>190</v>
      </c>
    </row>
    <row r="512" spans="2:65" s="1" customFormat="1" ht="24.15" customHeight="1">
      <c r="B512" s="32"/>
      <c r="C512" s="184" t="s">
        <v>1255</v>
      </c>
      <c r="D512" s="184" t="s">
        <v>299</v>
      </c>
      <c r="E512" s="185" t="s">
        <v>1256</v>
      </c>
      <c r="F512" s="186" t="s">
        <v>1257</v>
      </c>
      <c r="G512" s="187" t="s">
        <v>391</v>
      </c>
      <c r="H512" s="188">
        <v>1</v>
      </c>
      <c r="I512" s="189"/>
      <c r="J512" s="190">
        <f>ROUND(I512*H512,2)</f>
        <v>0</v>
      </c>
      <c r="K512" s="191"/>
      <c r="L512" s="192"/>
      <c r="M512" s="193" t="s">
        <v>1</v>
      </c>
      <c r="N512" s="194" t="s">
        <v>42</v>
      </c>
      <c r="P512" s="147">
        <f>O512*H512</f>
        <v>0</v>
      </c>
      <c r="Q512" s="147">
        <v>3.5999999999999997E-2</v>
      </c>
      <c r="R512" s="147">
        <f>Q512*H512</f>
        <v>3.5999999999999997E-2</v>
      </c>
      <c r="S512" s="147">
        <v>0</v>
      </c>
      <c r="T512" s="148">
        <f>S512*H512</f>
        <v>0</v>
      </c>
      <c r="AR512" s="149" t="s">
        <v>426</v>
      </c>
      <c r="AT512" s="149" t="s">
        <v>299</v>
      </c>
      <c r="AU512" s="149" t="s">
        <v>86</v>
      </c>
      <c r="AY512" s="17" t="s">
        <v>190</v>
      </c>
      <c r="BE512" s="150">
        <f>IF(N512="základní",J512,0)</f>
        <v>0</v>
      </c>
      <c r="BF512" s="150">
        <f>IF(N512="snížená",J512,0)</f>
        <v>0</v>
      </c>
      <c r="BG512" s="150">
        <f>IF(N512="zákl. přenesená",J512,0)</f>
        <v>0</v>
      </c>
      <c r="BH512" s="150">
        <f>IF(N512="sníž. přenesená",J512,0)</f>
        <v>0</v>
      </c>
      <c r="BI512" s="150">
        <f>IF(N512="nulová",J512,0)</f>
        <v>0</v>
      </c>
      <c r="BJ512" s="17" t="s">
        <v>84</v>
      </c>
      <c r="BK512" s="150">
        <f>ROUND(I512*H512,2)</f>
        <v>0</v>
      </c>
      <c r="BL512" s="17" t="s">
        <v>311</v>
      </c>
      <c r="BM512" s="149" t="s">
        <v>1258</v>
      </c>
    </row>
    <row r="513" spans="2:65" s="12" customFormat="1">
      <c r="B513" s="156"/>
      <c r="D513" s="157" t="s">
        <v>254</v>
      </c>
      <c r="E513" s="158" t="s">
        <v>1</v>
      </c>
      <c r="F513" s="159" t="s">
        <v>84</v>
      </c>
      <c r="H513" s="160">
        <v>1</v>
      </c>
      <c r="I513" s="161"/>
      <c r="L513" s="156"/>
      <c r="M513" s="162"/>
      <c r="T513" s="163"/>
      <c r="AT513" s="158" t="s">
        <v>254</v>
      </c>
      <c r="AU513" s="158" t="s">
        <v>86</v>
      </c>
      <c r="AV513" s="12" t="s">
        <v>86</v>
      </c>
      <c r="AW513" s="12" t="s">
        <v>33</v>
      </c>
      <c r="AX513" s="12" t="s">
        <v>84</v>
      </c>
      <c r="AY513" s="158" t="s">
        <v>190</v>
      </c>
    </row>
    <row r="514" spans="2:65" s="1" customFormat="1" ht="24.15" customHeight="1">
      <c r="B514" s="32"/>
      <c r="C514" s="184" t="s">
        <v>1259</v>
      </c>
      <c r="D514" s="184" t="s">
        <v>299</v>
      </c>
      <c r="E514" s="185" t="s">
        <v>1260</v>
      </c>
      <c r="F514" s="186" t="s">
        <v>1261</v>
      </c>
      <c r="G514" s="187" t="s">
        <v>391</v>
      </c>
      <c r="H514" s="188">
        <v>1</v>
      </c>
      <c r="I514" s="189"/>
      <c r="J514" s="190">
        <f>ROUND(I514*H514,2)</f>
        <v>0</v>
      </c>
      <c r="K514" s="191"/>
      <c r="L514" s="192"/>
      <c r="M514" s="193" t="s">
        <v>1</v>
      </c>
      <c r="N514" s="194" t="s">
        <v>42</v>
      </c>
      <c r="P514" s="147">
        <f>O514*H514</f>
        <v>0</v>
      </c>
      <c r="Q514" s="147">
        <v>3.5999999999999997E-2</v>
      </c>
      <c r="R514" s="147">
        <f>Q514*H514</f>
        <v>3.5999999999999997E-2</v>
      </c>
      <c r="S514" s="147">
        <v>0</v>
      </c>
      <c r="T514" s="148">
        <f>S514*H514</f>
        <v>0</v>
      </c>
      <c r="AR514" s="149" t="s">
        <v>426</v>
      </c>
      <c r="AT514" s="149" t="s">
        <v>299</v>
      </c>
      <c r="AU514" s="149" t="s">
        <v>86</v>
      </c>
      <c r="AY514" s="17" t="s">
        <v>190</v>
      </c>
      <c r="BE514" s="150">
        <f>IF(N514="základní",J514,0)</f>
        <v>0</v>
      </c>
      <c r="BF514" s="150">
        <f>IF(N514="snížená",J514,0)</f>
        <v>0</v>
      </c>
      <c r="BG514" s="150">
        <f>IF(N514="zákl. přenesená",J514,0)</f>
        <v>0</v>
      </c>
      <c r="BH514" s="150">
        <f>IF(N514="sníž. přenesená",J514,0)</f>
        <v>0</v>
      </c>
      <c r="BI514" s="150">
        <f>IF(N514="nulová",J514,0)</f>
        <v>0</v>
      </c>
      <c r="BJ514" s="17" t="s">
        <v>84</v>
      </c>
      <c r="BK514" s="150">
        <f>ROUND(I514*H514,2)</f>
        <v>0</v>
      </c>
      <c r="BL514" s="17" t="s">
        <v>311</v>
      </c>
      <c r="BM514" s="149" t="s">
        <v>1262</v>
      </c>
    </row>
    <row r="515" spans="2:65" s="12" customFormat="1">
      <c r="B515" s="156"/>
      <c r="D515" s="157" t="s">
        <v>254</v>
      </c>
      <c r="E515" s="158" t="s">
        <v>1</v>
      </c>
      <c r="F515" s="159" t="s">
        <v>84</v>
      </c>
      <c r="H515" s="160">
        <v>1</v>
      </c>
      <c r="I515" s="161"/>
      <c r="L515" s="156"/>
      <c r="M515" s="162"/>
      <c r="T515" s="163"/>
      <c r="AT515" s="158" t="s">
        <v>254</v>
      </c>
      <c r="AU515" s="158" t="s">
        <v>86</v>
      </c>
      <c r="AV515" s="12" t="s">
        <v>86</v>
      </c>
      <c r="AW515" s="12" t="s">
        <v>33</v>
      </c>
      <c r="AX515" s="12" t="s">
        <v>84</v>
      </c>
      <c r="AY515" s="158" t="s">
        <v>190</v>
      </c>
    </row>
    <row r="516" spans="2:65" s="1" customFormat="1" ht="24.15" customHeight="1">
      <c r="B516" s="32"/>
      <c r="C516" s="184" t="s">
        <v>1263</v>
      </c>
      <c r="D516" s="184" t="s">
        <v>299</v>
      </c>
      <c r="E516" s="185" t="s">
        <v>1264</v>
      </c>
      <c r="F516" s="186" t="s">
        <v>1265</v>
      </c>
      <c r="G516" s="187" t="s">
        <v>391</v>
      </c>
      <c r="H516" s="188">
        <v>5</v>
      </c>
      <c r="I516" s="189"/>
      <c r="J516" s="190">
        <f>ROUND(I516*H516,2)</f>
        <v>0</v>
      </c>
      <c r="K516" s="191"/>
      <c r="L516" s="192"/>
      <c r="M516" s="193" t="s">
        <v>1</v>
      </c>
      <c r="N516" s="194" t="s">
        <v>42</v>
      </c>
      <c r="P516" s="147">
        <f>O516*H516</f>
        <v>0</v>
      </c>
      <c r="Q516" s="147">
        <v>5.0999999999999997E-2</v>
      </c>
      <c r="R516" s="147">
        <f>Q516*H516</f>
        <v>0.255</v>
      </c>
      <c r="S516" s="147">
        <v>0</v>
      </c>
      <c r="T516" s="148">
        <f>S516*H516</f>
        <v>0</v>
      </c>
      <c r="AR516" s="149" t="s">
        <v>426</v>
      </c>
      <c r="AT516" s="149" t="s">
        <v>299</v>
      </c>
      <c r="AU516" s="149" t="s">
        <v>86</v>
      </c>
      <c r="AY516" s="17" t="s">
        <v>190</v>
      </c>
      <c r="BE516" s="150">
        <f>IF(N516="základní",J516,0)</f>
        <v>0</v>
      </c>
      <c r="BF516" s="150">
        <f>IF(N516="snížená",J516,0)</f>
        <v>0</v>
      </c>
      <c r="BG516" s="150">
        <f>IF(N516="zákl. přenesená",J516,0)</f>
        <v>0</v>
      </c>
      <c r="BH516" s="150">
        <f>IF(N516="sníž. přenesená",J516,0)</f>
        <v>0</v>
      </c>
      <c r="BI516" s="150">
        <f>IF(N516="nulová",J516,0)</f>
        <v>0</v>
      </c>
      <c r="BJ516" s="17" t="s">
        <v>84</v>
      </c>
      <c r="BK516" s="150">
        <f>ROUND(I516*H516,2)</f>
        <v>0</v>
      </c>
      <c r="BL516" s="17" t="s">
        <v>311</v>
      </c>
      <c r="BM516" s="149" t="s">
        <v>1266</v>
      </c>
    </row>
    <row r="517" spans="2:65" s="1" customFormat="1" ht="24.15" customHeight="1">
      <c r="B517" s="32"/>
      <c r="C517" s="184" t="s">
        <v>1267</v>
      </c>
      <c r="D517" s="184" t="s">
        <v>299</v>
      </c>
      <c r="E517" s="185" t="s">
        <v>1268</v>
      </c>
      <c r="F517" s="186" t="s">
        <v>1269</v>
      </c>
      <c r="G517" s="187" t="s">
        <v>391</v>
      </c>
      <c r="H517" s="188">
        <v>1</v>
      </c>
      <c r="I517" s="189"/>
      <c r="J517" s="190">
        <f>ROUND(I517*H517,2)</f>
        <v>0</v>
      </c>
      <c r="K517" s="191"/>
      <c r="L517" s="192"/>
      <c r="M517" s="193" t="s">
        <v>1</v>
      </c>
      <c r="N517" s="194" t="s">
        <v>42</v>
      </c>
      <c r="P517" s="147">
        <f>O517*H517</f>
        <v>0</v>
      </c>
      <c r="Q517" s="147">
        <v>5.0999999999999997E-2</v>
      </c>
      <c r="R517" s="147">
        <f>Q517*H517</f>
        <v>5.0999999999999997E-2</v>
      </c>
      <c r="S517" s="147">
        <v>0</v>
      </c>
      <c r="T517" s="148">
        <f>S517*H517</f>
        <v>0</v>
      </c>
      <c r="AR517" s="149" t="s">
        <v>426</v>
      </c>
      <c r="AT517" s="149" t="s">
        <v>299</v>
      </c>
      <c r="AU517" s="149" t="s">
        <v>86</v>
      </c>
      <c r="AY517" s="17" t="s">
        <v>190</v>
      </c>
      <c r="BE517" s="150">
        <f>IF(N517="základní",J517,0)</f>
        <v>0</v>
      </c>
      <c r="BF517" s="150">
        <f>IF(N517="snížená",J517,0)</f>
        <v>0</v>
      </c>
      <c r="BG517" s="150">
        <f>IF(N517="zákl. přenesená",J517,0)</f>
        <v>0</v>
      </c>
      <c r="BH517" s="150">
        <f>IF(N517="sníž. přenesená",J517,0)</f>
        <v>0</v>
      </c>
      <c r="BI517" s="150">
        <f>IF(N517="nulová",J517,0)</f>
        <v>0</v>
      </c>
      <c r="BJ517" s="17" t="s">
        <v>84</v>
      </c>
      <c r="BK517" s="150">
        <f>ROUND(I517*H517,2)</f>
        <v>0</v>
      </c>
      <c r="BL517" s="17" t="s">
        <v>311</v>
      </c>
      <c r="BM517" s="149" t="s">
        <v>1270</v>
      </c>
    </row>
    <row r="518" spans="2:65" s="12" customFormat="1">
      <c r="B518" s="156"/>
      <c r="D518" s="157" t="s">
        <v>254</v>
      </c>
      <c r="E518" s="158" t="s">
        <v>1</v>
      </c>
      <c r="F518" s="159" t="s">
        <v>84</v>
      </c>
      <c r="H518" s="160">
        <v>1</v>
      </c>
      <c r="I518" s="161"/>
      <c r="L518" s="156"/>
      <c r="M518" s="162"/>
      <c r="T518" s="163"/>
      <c r="AT518" s="158" t="s">
        <v>254</v>
      </c>
      <c r="AU518" s="158" t="s">
        <v>86</v>
      </c>
      <c r="AV518" s="12" t="s">
        <v>86</v>
      </c>
      <c r="AW518" s="12" t="s">
        <v>33</v>
      </c>
      <c r="AX518" s="12" t="s">
        <v>84</v>
      </c>
      <c r="AY518" s="158" t="s">
        <v>190</v>
      </c>
    </row>
    <row r="519" spans="2:65" s="1" customFormat="1" ht="24.15" customHeight="1">
      <c r="B519" s="32"/>
      <c r="C519" s="184" t="s">
        <v>1271</v>
      </c>
      <c r="D519" s="184" t="s">
        <v>299</v>
      </c>
      <c r="E519" s="185" t="s">
        <v>1272</v>
      </c>
      <c r="F519" s="186" t="s">
        <v>1273</v>
      </c>
      <c r="G519" s="187" t="s">
        <v>391</v>
      </c>
      <c r="H519" s="188">
        <v>2</v>
      </c>
      <c r="I519" s="189"/>
      <c r="J519" s="190">
        <f>ROUND(I519*H519,2)</f>
        <v>0</v>
      </c>
      <c r="K519" s="191"/>
      <c r="L519" s="192"/>
      <c r="M519" s="193" t="s">
        <v>1</v>
      </c>
      <c r="N519" s="194" t="s">
        <v>42</v>
      </c>
      <c r="P519" s="147">
        <f>O519*H519</f>
        <v>0</v>
      </c>
      <c r="Q519" s="147">
        <v>0.03</v>
      </c>
      <c r="R519" s="147">
        <f>Q519*H519</f>
        <v>0.06</v>
      </c>
      <c r="S519" s="147">
        <v>0</v>
      </c>
      <c r="T519" s="148">
        <f>S519*H519</f>
        <v>0</v>
      </c>
      <c r="AR519" s="149" t="s">
        <v>426</v>
      </c>
      <c r="AT519" s="149" t="s">
        <v>299</v>
      </c>
      <c r="AU519" s="149" t="s">
        <v>86</v>
      </c>
      <c r="AY519" s="17" t="s">
        <v>190</v>
      </c>
      <c r="BE519" s="150">
        <f>IF(N519="základní",J519,0)</f>
        <v>0</v>
      </c>
      <c r="BF519" s="150">
        <f>IF(N519="snížená",J519,0)</f>
        <v>0</v>
      </c>
      <c r="BG519" s="150">
        <f>IF(N519="zákl. přenesená",J519,0)</f>
        <v>0</v>
      </c>
      <c r="BH519" s="150">
        <f>IF(N519="sníž. přenesená",J519,0)</f>
        <v>0</v>
      </c>
      <c r="BI519" s="150">
        <f>IF(N519="nulová",J519,0)</f>
        <v>0</v>
      </c>
      <c r="BJ519" s="17" t="s">
        <v>84</v>
      </c>
      <c r="BK519" s="150">
        <f>ROUND(I519*H519,2)</f>
        <v>0</v>
      </c>
      <c r="BL519" s="17" t="s">
        <v>311</v>
      </c>
      <c r="BM519" s="149" t="s">
        <v>1274</v>
      </c>
    </row>
    <row r="520" spans="2:65" s="12" customFormat="1">
      <c r="B520" s="156"/>
      <c r="D520" s="157" t="s">
        <v>254</v>
      </c>
      <c r="E520" s="158" t="s">
        <v>1</v>
      </c>
      <c r="F520" s="159" t="s">
        <v>86</v>
      </c>
      <c r="H520" s="160">
        <v>2</v>
      </c>
      <c r="I520" s="161"/>
      <c r="L520" s="156"/>
      <c r="M520" s="162"/>
      <c r="T520" s="163"/>
      <c r="AT520" s="158" t="s">
        <v>254</v>
      </c>
      <c r="AU520" s="158" t="s">
        <v>86</v>
      </c>
      <c r="AV520" s="12" t="s">
        <v>86</v>
      </c>
      <c r="AW520" s="12" t="s">
        <v>33</v>
      </c>
      <c r="AX520" s="12" t="s">
        <v>84</v>
      </c>
      <c r="AY520" s="158" t="s">
        <v>190</v>
      </c>
    </row>
    <row r="521" spans="2:65" s="1" customFormat="1" ht="24.15" customHeight="1">
      <c r="B521" s="32"/>
      <c r="C521" s="184" t="s">
        <v>1275</v>
      </c>
      <c r="D521" s="184" t="s">
        <v>299</v>
      </c>
      <c r="E521" s="185" t="s">
        <v>1276</v>
      </c>
      <c r="F521" s="186" t="s">
        <v>1277</v>
      </c>
      <c r="G521" s="187" t="s">
        <v>391</v>
      </c>
      <c r="H521" s="188">
        <v>1</v>
      </c>
      <c r="I521" s="189"/>
      <c r="J521" s="190">
        <f>ROUND(I521*H521,2)</f>
        <v>0</v>
      </c>
      <c r="K521" s="191"/>
      <c r="L521" s="192"/>
      <c r="M521" s="193" t="s">
        <v>1</v>
      </c>
      <c r="N521" s="194" t="s">
        <v>42</v>
      </c>
      <c r="P521" s="147">
        <f>O521*H521</f>
        <v>0</v>
      </c>
      <c r="Q521" s="147">
        <v>0.02</v>
      </c>
      <c r="R521" s="147">
        <f>Q521*H521</f>
        <v>0.02</v>
      </c>
      <c r="S521" s="147">
        <v>0</v>
      </c>
      <c r="T521" s="148">
        <f>S521*H521</f>
        <v>0</v>
      </c>
      <c r="AR521" s="149" t="s">
        <v>426</v>
      </c>
      <c r="AT521" s="149" t="s">
        <v>299</v>
      </c>
      <c r="AU521" s="149" t="s">
        <v>86</v>
      </c>
      <c r="AY521" s="17" t="s">
        <v>190</v>
      </c>
      <c r="BE521" s="150">
        <f>IF(N521="základní",J521,0)</f>
        <v>0</v>
      </c>
      <c r="BF521" s="150">
        <f>IF(N521="snížená",J521,0)</f>
        <v>0</v>
      </c>
      <c r="BG521" s="150">
        <f>IF(N521="zákl. přenesená",J521,0)</f>
        <v>0</v>
      </c>
      <c r="BH521" s="150">
        <f>IF(N521="sníž. přenesená",J521,0)</f>
        <v>0</v>
      </c>
      <c r="BI521" s="150">
        <f>IF(N521="nulová",J521,0)</f>
        <v>0</v>
      </c>
      <c r="BJ521" s="17" t="s">
        <v>84</v>
      </c>
      <c r="BK521" s="150">
        <f>ROUND(I521*H521,2)</f>
        <v>0</v>
      </c>
      <c r="BL521" s="17" t="s">
        <v>311</v>
      </c>
      <c r="BM521" s="149" t="s">
        <v>1278</v>
      </c>
    </row>
    <row r="522" spans="2:65" s="12" customFormat="1">
      <c r="B522" s="156"/>
      <c r="D522" s="157" t="s">
        <v>254</v>
      </c>
      <c r="E522" s="158" t="s">
        <v>1</v>
      </c>
      <c r="F522" s="159" t="s">
        <v>84</v>
      </c>
      <c r="H522" s="160">
        <v>1</v>
      </c>
      <c r="I522" s="161"/>
      <c r="L522" s="156"/>
      <c r="M522" s="162"/>
      <c r="T522" s="163"/>
      <c r="AT522" s="158" t="s">
        <v>254</v>
      </c>
      <c r="AU522" s="158" t="s">
        <v>86</v>
      </c>
      <c r="AV522" s="12" t="s">
        <v>86</v>
      </c>
      <c r="AW522" s="12" t="s">
        <v>33</v>
      </c>
      <c r="AX522" s="12" t="s">
        <v>84</v>
      </c>
      <c r="AY522" s="158" t="s">
        <v>190</v>
      </c>
    </row>
    <row r="523" spans="2:65" s="1" customFormat="1" ht="24.15" customHeight="1">
      <c r="B523" s="32"/>
      <c r="C523" s="184" t="s">
        <v>1279</v>
      </c>
      <c r="D523" s="184" t="s">
        <v>299</v>
      </c>
      <c r="E523" s="185" t="s">
        <v>1280</v>
      </c>
      <c r="F523" s="186" t="s">
        <v>1281</v>
      </c>
      <c r="G523" s="187" t="s">
        <v>391</v>
      </c>
      <c r="H523" s="188">
        <v>1</v>
      </c>
      <c r="I523" s="189"/>
      <c r="J523" s="190">
        <f>ROUND(I523*H523,2)</f>
        <v>0</v>
      </c>
      <c r="K523" s="191"/>
      <c r="L523" s="192"/>
      <c r="M523" s="193" t="s">
        <v>1</v>
      </c>
      <c r="N523" s="194" t="s">
        <v>42</v>
      </c>
      <c r="P523" s="147">
        <f>O523*H523</f>
        <v>0</v>
      </c>
      <c r="Q523" s="147">
        <v>0.02</v>
      </c>
      <c r="R523" s="147">
        <f>Q523*H523</f>
        <v>0.02</v>
      </c>
      <c r="S523" s="147">
        <v>0</v>
      </c>
      <c r="T523" s="148">
        <f>S523*H523</f>
        <v>0</v>
      </c>
      <c r="AR523" s="149" t="s">
        <v>426</v>
      </c>
      <c r="AT523" s="149" t="s">
        <v>299</v>
      </c>
      <c r="AU523" s="149" t="s">
        <v>86</v>
      </c>
      <c r="AY523" s="17" t="s">
        <v>190</v>
      </c>
      <c r="BE523" s="150">
        <f>IF(N523="základní",J523,0)</f>
        <v>0</v>
      </c>
      <c r="BF523" s="150">
        <f>IF(N523="snížená",J523,0)</f>
        <v>0</v>
      </c>
      <c r="BG523" s="150">
        <f>IF(N523="zákl. přenesená",J523,0)</f>
        <v>0</v>
      </c>
      <c r="BH523" s="150">
        <f>IF(N523="sníž. přenesená",J523,0)</f>
        <v>0</v>
      </c>
      <c r="BI523" s="150">
        <f>IF(N523="nulová",J523,0)</f>
        <v>0</v>
      </c>
      <c r="BJ523" s="17" t="s">
        <v>84</v>
      </c>
      <c r="BK523" s="150">
        <f>ROUND(I523*H523,2)</f>
        <v>0</v>
      </c>
      <c r="BL523" s="17" t="s">
        <v>311</v>
      </c>
      <c r="BM523" s="149" t="s">
        <v>1282</v>
      </c>
    </row>
    <row r="524" spans="2:65" s="12" customFormat="1">
      <c r="B524" s="156"/>
      <c r="D524" s="157" t="s">
        <v>254</v>
      </c>
      <c r="E524" s="158" t="s">
        <v>1</v>
      </c>
      <c r="F524" s="159" t="s">
        <v>84</v>
      </c>
      <c r="H524" s="160">
        <v>1</v>
      </c>
      <c r="I524" s="161"/>
      <c r="L524" s="156"/>
      <c r="M524" s="162"/>
      <c r="T524" s="163"/>
      <c r="AT524" s="158" t="s">
        <v>254</v>
      </c>
      <c r="AU524" s="158" t="s">
        <v>86</v>
      </c>
      <c r="AV524" s="12" t="s">
        <v>86</v>
      </c>
      <c r="AW524" s="12" t="s">
        <v>33</v>
      </c>
      <c r="AX524" s="12" t="s">
        <v>84</v>
      </c>
      <c r="AY524" s="158" t="s">
        <v>190</v>
      </c>
    </row>
    <row r="525" spans="2:65" s="1" customFormat="1" ht="24.15" customHeight="1">
      <c r="B525" s="32"/>
      <c r="C525" s="184" t="s">
        <v>1283</v>
      </c>
      <c r="D525" s="184" t="s">
        <v>299</v>
      </c>
      <c r="E525" s="185" t="s">
        <v>1284</v>
      </c>
      <c r="F525" s="186" t="s">
        <v>1285</v>
      </c>
      <c r="G525" s="187" t="s">
        <v>1117</v>
      </c>
      <c r="H525" s="188">
        <v>1</v>
      </c>
      <c r="I525" s="189"/>
      <c r="J525" s="190">
        <f t="shared" ref="J525:J536" si="0">ROUND(I525*H525,2)</f>
        <v>0</v>
      </c>
      <c r="K525" s="191"/>
      <c r="L525" s="192"/>
      <c r="M525" s="193" t="s">
        <v>1</v>
      </c>
      <c r="N525" s="194" t="s">
        <v>42</v>
      </c>
      <c r="P525" s="147">
        <f t="shared" ref="P525:P536" si="1">O525*H525</f>
        <v>0</v>
      </c>
      <c r="Q525" s="147">
        <v>0</v>
      </c>
      <c r="R525" s="147">
        <f t="shared" ref="R525:R536" si="2">Q525*H525</f>
        <v>0</v>
      </c>
      <c r="S525" s="147">
        <v>0</v>
      </c>
      <c r="T525" s="148">
        <f t="shared" ref="T525:T536" si="3">S525*H525</f>
        <v>0</v>
      </c>
      <c r="AR525" s="149" t="s">
        <v>426</v>
      </c>
      <c r="AT525" s="149" t="s">
        <v>299</v>
      </c>
      <c r="AU525" s="149" t="s">
        <v>86</v>
      </c>
      <c r="AY525" s="17" t="s">
        <v>190</v>
      </c>
      <c r="BE525" s="150">
        <f t="shared" ref="BE525:BE536" si="4">IF(N525="základní",J525,0)</f>
        <v>0</v>
      </c>
      <c r="BF525" s="150">
        <f t="shared" ref="BF525:BF536" si="5">IF(N525="snížená",J525,0)</f>
        <v>0</v>
      </c>
      <c r="BG525" s="150">
        <f t="shared" ref="BG525:BG536" si="6">IF(N525="zákl. přenesená",J525,0)</f>
        <v>0</v>
      </c>
      <c r="BH525" s="150">
        <f t="shared" ref="BH525:BH536" si="7">IF(N525="sníž. přenesená",J525,0)</f>
        <v>0</v>
      </c>
      <c r="BI525" s="150">
        <f t="shared" ref="BI525:BI536" si="8">IF(N525="nulová",J525,0)</f>
        <v>0</v>
      </c>
      <c r="BJ525" s="17" t="s">
        <v>84</v>
      </c>
      <c r="BK525" s="150">
        <f t="shared" ref="BK525:BK536" si="9">ROUND(I525*H525,2)</f>
        <v>0</v>
      </c>
      <c r="BL525" s="17" t="s">
        <v>311</v>
      </c>
      <c r="BM525" s="149" t="s">
        <v>1286</v>
      </c>
    </row>
    <row r="526" spans="2:65" s="1" customFormat="1" ht="16.5" customHeight="1">
      <c r="B526" s="32"/>
      <c r="C526" s="184" t="s">
        <v>1287</v>
      </c>
      <c r="D526" s="184" t="s">
        <v>299</v>
      </c>
      <c r="E526" s="185" t="s">
        <v>1288</v>
      </c>
      <c r="F526" s="186" t="s">
        <v>1289</v>
      </c>
      <c r="G526" s="187" t="s">
        <v>391</v>
      </c>
      <c r="H526" s="188">
        <v>1</v>
      </c>
      <c r="I526" s="189"/>
      <c r="J526" s="190">
        <f t="shared" si="0"/>
        <v>0</v>
      </c>
      <c r="K526" s="191"/>
      <c r="L526" s="192"/>
      <c r="M526" s="193" t="s">
        <v>1</v>
      </c>
      <c r="N526" s="194" t="s">
        <v>42</v>
      </c>
      <c r="P526" s="147">
        <f t="shared" si="1"/>
        <v>0</v>
      </c>
      <c r="Q526" s="147">
        <v>0</v>
      </c>
      <c r="R526" s="147">
        <f t="shared" si="2"/>
        <v>0</v>
      </c>
      <c r="S526" s="147">
        <v>0</v>
      </c>
      <c r="T526" s="148">
        <f t="shared" si="3"/>
        <v>0</v>
      </c>
      <c r="AR526" s="149" t="s">
        <v>426</v>
      </c>
      <c r="AT526" s="149" t="s">
        <v>299</v>
      </c>
      <c r="AU526" s="149" t="s">
        <v>86</v>
      </c>
      <c r="AY526" s="17" t="s">
        <v>190</v>
      </c>
      <c r="BE526" s="150">
        <f t="shared" si="4"/>
        <v>0</v>
      </c>
      <c r="BF526" s="150">
        <f t="shared" si="5"/>
        <v>0</v>
      </c>
      <c r="BG526" s="150">
        <f t="shared" si="6"/>
        <v>0</v>
      </c>
      <c r="BH526" s="150">
        <f t="shared" si="7"/>
        <v>0</v>
      </c>
      <c r="BI526" s="150">
        <f t="shared" si="8"/>
        <v>0</v>
      </c>
      <c r="BJ526" s="17" t="s">
        <v>84</v>
      </c>
      <c r="BK526" s="150">
        <f t="shared" si="9"/>
        <v>0</v>
      </c>
      <c r="BL526" s="17" t="s">
        <v>311</v>
      </c>
      <c r="BM526" s="149" t="s">
        <v>1290</v>
      </c>
    </row>
    <row r="527" spans="2:65" s="1" customFormat="1" ht="24.15" customHeight="1">
      <c r="B527" s="32"/>
      <c r="C527" s="137" t="s">
        <v>1291</v>
      </c>
      <c r="D527" s="137" t="s">
        <v>193</v>
      </c>
      <c r="E527" s="138" t="s">
        <v>1292</v>
      </c>
      <c r="F527" s="139" t="s">
        <v>1293</v>
      </c>
      <c r="G527" s="140" t="s">
        <v>391</v>
      </c>
      <c r="H527" s="141">
        <v>9</v>
      </c>
      <c r="I527" s="142"/>
      <c r="J527" s="143">
        <f t="shared" si="0"/>
        <v>0</v>
      </c>
      <c r="K527" s="144"/>
      <c r="L527" s="32"/>
      <c r="M527" s="145" t="s">
        <v>1</v>
      </c>
      <c r="N527" s="146" t="s">
        <v>42</v>
      </c>
      <c r="P527" s="147">
        <f t="shared" si="1"/>
        <v>0</v>
      </c>
      <c r="Q527" s="147">
        <v>0</v>
      </c>
      <c r="R527" s="147">
        <f t="shared" si="2"/>
        <v>0</v>
      </c>
      <c r="S527" s="147">
        <v>0</v>
      </c>
      <c r="T527" s="148">
        <f t="shared" si="3"/>
        <v>0</v>
      </c>
      <c r="AR527" s="149" t="s">
        <v>311</v>
      </c>
      <c r="AT527" s="149" t="s">
        <v>193</v>
      </c>
      <c r="AU527" s="149" t="s">
        <v>86</v>
      </c>
      <c r="AY527" s="17" t="s">
        <v>190</v>
      </c>
      <c r="BE527" s="150">
        <f t="shared" si="4"/>
        <v>0</v>
      </c>
      <c r="BF527" s="150">
        <f t="shared" si="5"/>
        <v>0</v>
      </c>
      <c r="BG527" s="150">
        <f t="shared" si="6"/>
        <v>0</v>
      </c>
      <c r="BH527" s="150">
        <f t="shared" si="7"/>
        <v>0</v>
      </c>
      <c r="BI527" s="150">
        <f t="shared" si="8"/>
        <v>0</v>
      </c>
      <c r="BJ527" s="17" t="s">
        <v>84</v>
      </c>
      <c r="BK527" s="150">
        <f t="shared" si="9"/>
        <v>0</v>
      </c>
      <c r="BL527" s="17" t="s">
        <v>311</v>
      </c>
      <c r="BM527" s="149" t="s">
        <v>1294</v>
      </c>
    </row>
    <row r="528" spans="2:65" s="1" customFormat="1" ht="24.15" customHeight="1">
      <c r="B528" s="32"/>
      <c r="C528" s="137" t="s">
        <v>1295</v>
      </c>
      <c r="D528" s="137" t="s">
        <v>193</v>
      </c>
      <c r="E528" s="138" t="s">
        <v>1296</v>
      </c>
      <c r="F528" s="139" t="s">
        <v>1297</v>
      </c>
      <c r="G528" s="140" t="s">
        <v>391</v>
      </c>
      <c r="H528" s="141">
        <v>2</v>
      </c>
      <c r="I528" s="142"/>
      <c r="J528" s="143">
        <f t="shared" si="0"/>
        <v>0</v>
      </c>
      <c r="K528" s="144"/>
      <c r="L528" s="32"/>
      <c r="M528" s="145" t="s">
        <v>1</v>
      </c>
      <c r="N528" s="146" t="s">
        <v>42</v>
      </c>
      <c r="P528" s="147">
        <f t="shared" si="1"/>
        <v>0</v>
      </c>
      <c r="Q528" s="147">
        <v>0</v>
      </c>
      <c r="R528" s="147">
        <f t="shared" si="2"/>
        <v>0</v>
      </c>
      <c r="S528" s="147">
        <v>0</v>
      </c>
      <c r="T528" s="148">
        <f t="shared" si="3"/>
        <v>0</v>
      </c>
      <c r="AR528" s="149" t="s">
        <v>311</v>
      </c>
      <c r="AT528" s="149" t="s">
        <v>193</v>
      </c>
      <c r="AU528" s="149" t="s">
        <v>86</v>
      </c>
      <c r="AY528" s="17" t="s">
        <v>190</v>
      </c>
      <c r="BE528" s="150">
        <f t="shared" si="4"/>
        <v>0</v>
      </c>
      <c r="BF528" s="150">
        <f t="shared" si="5"/>
        <v>0</v>
      </c>
      <c r="BG528" s="150">
        <f t="shared" si="6"/>
        <v>0</v>
      </c>
      <c r="BH528" s="150">
        <f t="shared" si="7"/>
        <v>0</v>
      </c>
      <c r="BI528" s="150">
        <f t="shared" si="8"/>
        <v>0</v>
      </c>
      <c r="BJ528" s="17" t="s">
        <v>84</v>
      </c>
      <c r="BK528" s="150">
        <f t="shared" si="9"/>
        <v>0</v>
      </c>
      <c r="BL528" s="17" t="s">
        <v>311</v>
      </c>
      <c r="BM528" s="149" t="s">
        <v>1298</v>
      </c>
    </row>
    <row r="529" spans="2:65" s="1" customFormat="1" ht="24.15" customHeight="1">
      <c r="B529" s="32"/>
      <c r="C529" s="137" t="s">
        <v>1299</v>
      </c>
      <c r="D529" s="137" t="s">
        <v>193</v>
      </c>
      <c r="E529" s="138" t="s">
        <v>1300</v>
      </c>
      <c r="F529" s="139" t="s">
        <v>1301</v>
      </c>
      <c r="G529" s="140" t="s">
        <v>391</v>
      </c>
      <c r="H529" s="141">
        <v>1</v>
      </c>
      <c r="I529" s="142"/>
      <c r="J529" s="143">
        <f t="shared" si="0"/>
        <v>0</v>
      </c>
      <c r="K529" s="144"/>
      <c r="L529" s="32"/>
      <c r="M529" s="145" t="s">
        <v>1</v>
      </c>
      <c r="N529" s="146" t="s">
        <v>42</v>
      </c>
      <c r="P529" s="147">
        <f t="shared" si="1"/>
        <v>0</v>
      </c>
      <c r="Q529" s="147">
        <v>0</v>
      </c>
      <c r="R529" s="147">
        <f t="shared" si="2"/>
        <v>0</v>
      </c>
      <c r="S529" s="147">
        <v>0</v>
      </c>
      <c r="T529" s="148">
        <f t="shared" si="3"/>
        <v>0</v>
      </c>
      <c r="AR529" s="149" t="s">
        <v>311</v>
      </c>
      <c r="AT529" s="149" t="s">
        <v>193</v>
      </c>
      <c r="AU529" s="149" t="s">
        <v>86</v>
      </c>
      <c r="AY529" s="17" t="s">
        <v>190</v>
      </c>
      <c r="BE529" s="150">
        <f t="shared" si="4"/>
        <v>0</v>
      </c>
      <c r="BF529" s="150">
        <f t="shared" si="5"/>
        <v>0</v>
      </c>
      <c r="BG529" s="150">
        <f t="shared" si="6"/>
        <v>0</v>
      </c>
      <c r="BH529" s="150">
        <f t="shared" si="7"/>
        <v>0</v>
      </c>
      <c r="BI529" s="150">
        <f t="shared" si="8"/>
        <v>0</v>
      </c>
      <c r="BJ529" s="17" t="s">
        <v>84</v>
      </c>
      <c r="BK529" s="150">
        <f t="shared" si="9"/>
        <v>0</v>
      </c>
      <c r="BL529" s="17" t="s">
        <v>311</v>
      </c>
      <c r="BM529" s="149" t="s">
        <v>1302</v>
      </c>
    </row>
    <row r="530" spans="2:65" s="1" customFormat="1" ht="24.15" customHeight="1">
      <c r="B530" s="32"/>
      <c r="C530" s="184" t="s">
        <v>1303</v>
      </c>
      <c r="D530" s="184" t="s">
        <v>299</v>
      </c>
      <c r="E530" s="185" t="s">
        <v>1304</v>
      </c>
      <c r="F530" s="186" t="s">
        <v>1305</v>
      </c>
      <c r="G530" s="187" t="s">
        <v>391</v>
      </c>
      <c r="H530" s="188">
        <v>6</v>
      </c>
      <c r="I530" s="189"/>
      <c r="J530" s="190">
        <f t="shared" si="0"/>
        <v>0</v>
      </c>
      <c r="K530" s="191"/>
      <c r="L530" s="192"/>
      <c r="M530" s="193" t="s">
        <v>1</v>
      </c>
      <c r="N530" s="194" t="s">
        <v>42</v>
      </c>
      <c r="P530" s="147">
        <f t="shared" si="1"/>
        <v>0</v>
      </c>
      <c r="Q530" s="147">
        <v>1.7500000000000002E-2</v>
      </c>
      <c r="R530" s="147">
        <f t="shared" si="2"/>
        <v>0.10500000000000001</v>
      </c>
      <c r="S530" s="147">
        <v>0</v>
      </c>
      <c r="T530" s="148">
        <f t="shared" si="3"/>
        <v>0</v>
      </c>
      <c r="AR530" s="149" t="s">
        <v>426</v>
      </c>
      <c r="AT530" s="149" t="s">
        <v>299</v>
      </c>
      <c r="AU530" s="149" t="s">
        <v>86</v>
      </c>
      <c r="AY530" s="17" t="s">
        <v>190</v>
      </c>
      <c r="BE530" s="150">
        <f t="shared" si="4"/>
        <v>0</v>
      </c>
      <c r="BF530" s="150">
        <f t="shared" si="5"/>
        <v>0</v>
      </c>
      <c r="BG530" s="150">
        <f t="shared" si="6"/>
        <v>0</v>
      </c>
      <c r="BH530" s="150">
        <f t="shared" si="7"/>
        <v>0</v>
      </c>
      <c r="BI530" s="150">
        <f t="shared" si="8"/>
        <v>0</v>
      </c>
      <c r="BJ530" s="17" t="s">
        <v>84</v>
      </c>
      <c r="BK530" s="150">
        <f t="shared" si="9"/>
        <v>0</v>
      </c>
      <c r="BL530" s="17" t="s">
        <v>311</v>
      </c>
      <c r="BM530" s="149" t="s">
        <v>1306</v>
      </c>
    </row>
    <row r="531" spans="2:65" s="1" customFormat="1" ht="24.15" customHeight="1">
      <c r="B531" s="32"/>
      <c r="C531" s="184" t="s">
        <v>1307</v>
      </c>
      <c r="D531" s="184" t="s">
        <v>299</v>
      </c>
      <c r="E531" s="185" t="s">
        <v>1308</v>
      </c>
      <c r="F531" s="186" t="s">
        <v>1309</v>
      </c>
      <c r="G531" s="187" t="s">
        <v>391</v>
      </c>
      <c r="H531" s="188">
        <v>3</v>
      </c>
      <c r="I531" s="189"/>
      <c r="J531" s="190">
        <f t="shared" si="0"/>
        <v>0</v>
      </c>
      <c r="K531" s="191"/>
      <c r="L531" s="192"/>
      <c r="M531" s="193" t="s">
        <v>1</v>
      </c>
      <c r="N531" s="194" t="s">
        <v>42</v>
      </c>
      <c r="P531" s="147">
        <f t="shared" si="1"/>
        <v>0</v>
      </c>
      <c r="Q531" s="147">
        <v>1.95E-2</v>
      </c>
      <c r="R531" s="147">
        <f t="shared" si="2"/>
        <v>5.8499999999999996E-2</v>
      </c>
      <c r="S531" s="147">
        <v>0</v>
      </c>
      <c r="T531" s="148">
        <f t="shared" si="3"/>
        <v>0</v>
      </c>
      <c r="AR531" s="149" t="s">
        <v>426</v>
      </c>
      <c r="AT531" s="149" t="s">
        <v>299</v>
      </c>
      <c r="AU531" s="149" t="s">
        <v>86</v>
      </c>
      <c r="AY531" s="17" t="s">
        <v>190</v>
      </c>
      <c r="BE531" s="150">
        <f t="shared" si="4"/>
        <v>0</v>
      </c>
      <c r="BF531" s="150">
        <f t="shared" si="5"/>
        <v>0</v>
      </c>
      <c r="BG531" s="150">
        <f t="shared" si="6"/>
        <v>0</v>
      </c>
      <c r="BH531" s="150">
        <f t="shared" si="7"/>
        <v>0</v>
      </c>
      <c r="BI531" s="150">
        <f t="shared" si="8"/>
        <v>0</v>
      </c>
      <c r="BJ531" s="17" t="s">
        <v>84</v>
      </c>
      <c r="BK531" s="150">
        <f t="shared" si="9"/>
        <v>0</v>
      </c>
      <c r="BL531" s="17" t="s">
        <v>311</v>
      </c>
      <c r="BM531" s="149" t="s">
        <v>1310</v>
      </c>
    </row>
    <row r="532" spans="2:65" s="1" customFormat="1" ht="24.15" customHeight="1">
      <c r="B532" s="32"/>
      <c r="C532" s="184" t="s">
        <v>1311</v>
      </c>
      <c r="D532" s="184" t="s">
        <v>299</v>
      </c>
      <c r="E532" s="185" t="s">
        <v>1312</v>
      </c>
      <c r="F532" s="186" t="s">
        <v>1313</v>
      </c>
      <c r="G532" s="187" t="s">
        <v>391</v>
      </c>
      <c r="H532" s="188">
        <v>1</v>
      </c>
      <c r="I532" s="189"/>
      <c r="J532" s="190">
        <f t="shared" si="0"/>
        <v>0</v>
      </c>
      <c r="K532" s="191"/>
      <c r="L532" s="192"/>
      <c r="M532" s="193" t="s">
        <v>1</v>
      </c>
      <c r="N532" s="194" t="s">
        <v>42</v>
      </c>
      <c r="P532" s="147">
        <f t="shared" si="1"/>
        <v>0</v>
      </c>
      <c r="Q532" s="147">
        <v>4.2999999999999997E-2</v>
      </c>
      <c r="R532" s="147">
        <f t="shared" si="2"/>
        <v>4.2999999999999997E-2</v>
      </c>
      <c r="S532" s="147">
        <v>0</v>
      </c>
      <c r="T532" s="148">
        <f t="shared" si="3"/>
        <v>0</v>
      </c>
      <c r="AR532" s="149" t="s">
        <v>426</v>
      </c>
      <c r="AT532" s="149" t="s">
        <v>299</v>
      </c>
      <c r="AU532" s="149" t="s">
        <v>86</v>
      </c>
      <c r="AY532" s="17" t="s">
        <v>190</v>
      </c>
      <c r="BE532" s="150">
        <f t="shared" si="4"/>
        <v>0</v>
      </c>
      <c r="BF532" s="150">
        <f t="shared" si="5"/>
        <v>0</v>
      </c>
      <c r="BG532" s="150">
        <f t="shared" si="6"/>
        <v>0</v>
      </c>
      <c r="BH532" s="150">
        <f t="shared" si="7"/>
        <v>0</v>
      </c>
      <c r="BI532" s="150">
        <f t="shared" si="8"/>
        <v>0</v>
      </c>
      <c r="BJ532" s="17" t="s">
        <v>84</v>
      </c>
      <c r="BK532" s="150">
        <f t="shared" si="9"/>
        <v>0</v>
      </c>
      <c r="BL532" s="17" t="s">
        <v>311</v>
      </c>
      <c r="BM532" s="149" t="s">
        <v>1314</v>
      </c>
    </row>
    <row r="533" spans="2:65" s="1" customFormat="1" ht="24.15" customHeight="1">
      <c r="B533" s="32"/>
      <c r="C533" s="184" t="s">
        <v>1315</v>
      </c>
      <c r="D533" s="184" t="s">
        <v>299</v>
      </c>
      <c r="E533" s="185" t="s">
        <v>1316</v>
      </c>
      <c r="F533" s="186" t="s">
        <v>1317</v>
      </c>
      <c r="G533" s="187" t="s">
        <v>391</v>
      </c>
      <c r="H533" s="188">
        <v>2</v>
      </c>
      <c r="I533" s="189"/>
      <c r="J533" s="190">
        <f t="shared" si="0"/>
        <v>0</v>
      </c>
      <c r="K533" s="191"/>
      <c r="L533" s="192"/>
      <c r="M533" s="193" t="s">
        <v>1</v>
      </c>
      <c r="N533" s="194" t="s">
        <v>42</v>
      </c>
      <c r="P533" s="147">
        <f t="shared" si="1"/>
        <v>0</v>
      </c>
      <c r="Q533" s="147">
        <v>1.95E-2</v>
      </c>
      <c r="R533" s="147">
        <f t="shared" si="2"/>
        <v>3.9E-2</v>
      </c>
      <c r="S533" s="147">
        <v>0</v>
      </c>
      <c r="T533" s="148">
        <f t="shared" si="3"/>
        <v>0</v>
      </c>
      <c r="AR533" s="149" t="s">
        <v>426</v>
      </c>
      <c r="AT533" s="149" t="s">
        <v>299</v>
      </c>
      <c r="AU533" s="149" t="s">
        <v>86</v>
      </c>
      <c r="AY533" s="17" t="s">
        <v>190</v>
      </c>
      <c r="BE533" s="150">
        <f t="shared" si="4"/>
        <v>0</v>
      </c>
      <c r="BF533" s="150">
        <f t="shared" si="5"/>
        <v>0</v>
      </c>
      <c r="BG533" s="150">
        <f t="shared" si="6"/>
        <v>0</v>
      </c>
      <c r="BH533" s="150">
        <f t="shared" si="7"/>
        <v>0</v>
      </c>
      <c r="BI533" s="150">
        <f t="shared" si="8"/>
        <v>0</v>
      </c>
      <c r="BJ533" s="17" t="s">
        <v>84</v>
      </c>
      <c r="BK533" s="150">
        <f t="shared" si="9"/>
        <v>0</v>
      </c>
      <c r="BL533" s="17" t="s">
        <v>311</v>
      </c>
      <c r="BM533" s="149" t="s">
        <v>1318</v>
      </c>
    </row>
    <row r="534" spans="2:65" s="1" customFormat="1" ht="33" customHeight="1">
      <c r="B534" s="32"/>
      <c r="C534" s="137" t="s">
        <v>1319</v>
      </c>
      <c r="D534" s="137" t="s">
        <v>193</v>
      </c>
      <c r="E534" s="138" t="s">
        <v>1320</v>
      </c>
      <c r="F534" s="139" t="s">
        <v>1321</v>
      </c>
      <c r="G534" s="140" t="s">
        <v>391</v>
      </c>
      <c r="H534" s="141">
        <v>2</v>
      </c>
      <c r="I534" s="142"/>
      <c r="J534" s="143">
        <f t="shared" si="0"/>
        <v>0</v>
      </c>
      <c r="K534" s="144"/>
      <c r="L534" s="32"/>
      <c r="M534" s="145" t="s">
        <v>1</v>
      </c>
      <c r="N534" s="146" t="s">
        <v>42</v>
      </c>
      <c r="P534" s="147">
        <f t="shared" si="1"/>
        <v>0</v>
      </c>
      <c r="Q534" s="147">
        <v>0</v>
      </c>
      <c r="R534" s="147">
        <f t="shared" si="2"/>
        <v>0</v>
      </c>
      <c r="S534" s="147">
        <v>0</v>
      </c>
      <c r="T534" s="148">
        <f t="shared" si="3"/>
        <v>0</v>
      </c>
      <c r="AR534" s="149" t="s">
        <v>311</v>
      </c>
      <c r="AT534" s="149" t="s">
        <v>193</v>
      </c>
      <c r="AU534" s="149" t="s">
        <v>86</v>
      </c>
      <c r="AY534" s="17" t="s">
        <v>190</v>
      </c>
      <c r="BE534" s="150">
        <f t="shared" si="4"/>
        <v>0</v>
      </c>
      <c r="BF534" s="150">
        <f t="shared" si="5"/>
        <v>0</v>
      </c>
      <c r="BG534" s="150">
        <f t="shared" si="6"/>
        <v>0</v>
      </c>
      <c r="BH534" s="150">
        <f t="shared" si="7"/>
        <v>0</v>
      </c>
      <c r="BI534" s="150">
        <f t="shared" si="8"/>
        <v>0</v>
      </c>
      <c r="BJ534" s="17" t="s">
        <v>84</v>
      </c>
      <c r="BK534" s="150">
        <f t="shared" si="9"/>
        <v>0</v>
      </c>
      <c r="BL534" s="17" t="s">
        <v>311</v>
      </c>
      <c r="BM534" s="149" t="s">
        <v>1322</v>
      </c>
    </row>
    <row r="535" spans="2:65" s="1" customFormat="1" ht="24.15" customHeight="1">
      <c r="B535" s="32"/>
      <c r="C535" s="184" t="s">
        <v>1323</v>
      </c>
      <c r="D535" s="184" t="s">
        <v>299</v>
      </c>
      <c r="E535" s="185" t="s">
        <v>1324</v>
      </c>
      <c r="F535" s="186" t="s">
        <v>1325</v>
      </c>
      <c r="G535" s="187" t="s">
        <v>391</v>
      </c>
      <c r="H535" s="188">
        <v>2</v>
      </c>
      <c r="I535" s="189"/>
      <c r="J535" s="190">
        <f t="shared" si="0"/>
        <v>0</v>
      </c>
      <c r="K535" s="191"/>
      <c r="L535" s="192"/>
      <c r="M535" s="193" t="s">
        <v>1</v>
      </c>
      <c r="N535" s="194" t="s">
        <v>42</v>
      </c>
      <c r="P535" s="147">
        <f t="shared" si="1"/>
        <v>0</v>
      </c>
      <c r="Q535" s="147">
        <v>1.6000000000000001E-3</v>
      </c>
      <c r="R535" s="147">
        <f t="shared" si="2"/>
        <v>3.2000000000000002E-3</v>
      </c>
      <c r="S535" s="147">
        <v>0</v>
      </c>
      <c r="T535" s="148">
        <f t="shared" si="3"/>
        <v>0</v>
      </c>
      <c r="AR535" s="149" t="s">
        <v>426</v>
      </c>
      <c r="AT535" s="149" t="s">
        <v>299</v>
      </c>
      <c r="AU535" s="149" t="s">
        <v>86</v>
      </c>
      <c r="AY535" s="17" t="s">
        <v>190</v>
      </c>
      <c r="BE535" s="150">
        <f t="shared" si="4"/>
        <v>0</v>
      </c>
      <c r="BF535" s="150">
        <f t="shared" si="5"/>
        <v>0</v>
      </c>
      <c r="BG535" s="150">
        <f t="shared" si="6"/>
        <v>0</v>
      </c>
      <c r="BH535" s="150">
        <f t="shared" si="7"/>
        <v>0</v>
      </c>
      <c r="BI535" s="150">
        <f t="shared" si="8"/>
        <v>0</v>
      </c>
      <c r="BJ535" s="17" t="s">
        <v>84</v>
      </c>
      <c r="BK535" s="150">
        <f t="shared" si="9"/>
        <v>0</v>
      </c>
      <c r="BL535" s="17" t="s">
        <v>311</v>
      </c>
      <c r="BM535" s="149" t="s">
        <v>1326</v>
      </c>
    </row>
    <row r="536" spans="2:65" s="1" customFormat="1" ht="21.75" customHeight="1">
      <c r="B536" s="32"/>
      <c r="C536" s="184" t="s">
        <v>1327</v>
      </c>
      <c r="D536" s="184" t="s">
        <v>299</v>
      </c>
      <c r="E536" s="185" t="s">
        <v>1328</v>
      </c>
      <c r="F536" s="186" t="s">
        <v>1329</v>
      </c>
      <c r="G536" s="187" t="s">
        <v>1117</v>
      </c>
      <c r="H536" s="188">
        <v>2</v>
      </c>
      <c r="I536" s="189"/>
      <c r="J536" s="190">
        <f t="shared" si="0"/>
        <v>0</v>
      </c>
      <c r="K536" s="191"/>
      <c r="L536" s="192"/>
      <c r="M536" s="193" t="s">
        <v>1</v>
      </c>
      <c r="N536" s="194" t="s">
        <v>42</v>
      </c>
      <c r="P536" s="147">
        <f t="shared" si="1"/>
        <v>0</v>
      </c>
      <c r="Q536" s="147">
        <v>0</v>
      </c>
      <c r="R536" s="147">
        <f t="shared" si="2"/>
        <v>0</v>
      </c>
      <c r="S536" s="147">
        <v>0</v>
      </c>
      <c r="T536" s="148">
        <f t="shared" si="3"/>
        <v>0</v>
      </c>
      <c r="AR536" s="149" t="s">
        <v>426</v>
      </c>
      <c r="AT536" s="149" t="s">
        <v>299</v>
      </c>
      <c r="AU536" s="149" t="s">
        <v>86</v>
      </c>
      <c r="AY536" s="17" t="s">
        <v>190</v>
      </c>
      <c r="BE536" s="150">
        <f t="shared" si="4"/>
        <v>0</v>
      </c>
      <c r="BF536" s="150">
        <f t="shared" si="5"/>
        <v>0</v>
      </c>
      <c r="BG536" s="150">
        <f t="shared" si="6"/>
        <v>0</v>
      </c>
      <c r="BH536" s="150">
        <f t="shared" si="7"/>
        <v>0</v>
      </c>
      <c r="BI536" s="150">
        <f t="shared" si="8"/>
        <v>0</v>
      </c>
      <c r="BJ536" s="17" t="s">
        <v>84</v>
      </c>
      <c r="BK536" s="150">
        <f t="shared" si="9"/>
        <v>0</v>
      </c>
      <c r="BL536" s="17" t="s">
        <v>311</v>
      </c>
      <c r="BM536" s="149" t="s">
        <v>1330</v>
      </c>
    </row>
    <row r="537" spans="2:65" s="12" customFormat="1">
      <c r="B537" s="156"/>
      <c r="D537" s="157" t="s">
        <v>254</v>
      </c>
      <c r="E537" s="158" t="s">
        <v>1</v>
      </c>
      <c r="F537" s="159" t="s">
        <v>86</v>
      </c>
      <c r="H537" s="160">
        <v>2</v>
      </c>
      <c r="I537" s="161"/>
      <c r="L537" s="156"/>
      <c r="M537" s="162"/>
      <c r="T537" s="163"/>
      <c r="AT537" s="158" t="s">
        <v>254</v>
      </c>
      <c r="AU537" s="158" t="s">
        <v>86</v>
      </c>
      <c r="AV537" s="12" t="s">
        <v>86</v>
      </c>
      <c r="AW537" s="12" t="s">
        <v>33</v>
      </c>
      <c r="AX537" s="12" t="s">
        <v>84</v>
      </c>
      <c r="AY537" s="158" t="s">
        <v>190</v>
      </c>
    </row>
    <row r="538" spans="2:65" s="1" customFormat="1" ht="33" customHeight="1">
      <c r="B538" s="32"/>
      <c r="C538" s="137" t="s">
        <v>1331</v>
      </c>
      <c r="D538" s="137" t="s">
        <v>193</v>
      </c>
      <c r="E538" s="138" t="s">
        <v>1332</v>
      </c>
      <c r="F538" s="139" t="s">
        <v>1333</v>
      </c>
      <c r="G538" s="140" t="s">
        <v>391</v>
      </c>
      <c r="H538" s="141">
        <v>2</v>
      </c>
      <c r="I538" s="142"/>
      <c r="J538" s="143">
        <f>ROUND(I538*H538,2)</f>
        <v>0</v>
      </c>
      <c r="K538" s="144"/>
      <c r="L538" s="32"/>
      <c r="M538" s="145" t="s">
        <v>1</v>
      </c>
      <c r="N538" s="146" t="s">
        <v>42</v>
      </c>
      <c r="P538" s="147">
        <f>O538*H538</f>
        <v>0</v>
      </c>
      <c r="Q538" s="147">
        <v>0</v>
      </c>
      <c r="R538" s="147">
        <f>Q538*H538</f>
        <v>0</v>
      </c>
      <c r="S538" s="147">
        <v>0</v>
      </c>
      <c r="T538" s="148">
        <f>S538*H538</f>
        <v>0</v>
      </c>
      <c r="AR538" s="149" t="s">
        <v>311</v>
      </c>
      <c r="AT538" s="149" t="s">
        <v>193</v>
      </c>
      <c r="AU538" s="149" t="s">
        <v>86</v>
      </c>
      <c r="AY538" s="17" t="s">
        <v>190</v>
      </c>
      <c r="BE538" s="150">
        <f>IF(N538="základní",J538,0)</f>
        <v>0</v>
      </c>
      <c r="BF538" s="150">
        <f>IF(N538="snížená",J538,0)</f>
        <v>0</v>
      </c>
      <c r="BG538" s="150">
        <f>IF(N538="zákl. přenesená",J538,0)</f>
        <v>0</v>
      </c>
      <c r="BH538" s="150">
        <f>IF(N538="sníž. přenesená",J538,0)</f>
        <v>0</v>
      </c>
      <c r="BI538" s="150">
        <f>IF(N538="nulová",J538,0)</f>
        <v>0</v>
      </c>
      <c r="BJ538" s="17" t="s">
        <v>84</v>
      </c>
      <c r="BK538" s="150">
        <f>ROUND(I538*H538,2)</f>
        <v>0</v>
      </c>
      <c r="BL538" s="17" t="s">
        <v>311</v>
      </c>
      <c r="BM538" s="149" t="s">
        <v>1334</v>
      </c>
    </row>
    <row r="539" spans="2:65" s="1" customFormat="1" ht="24.15" customHeight="1">
      <c r="B539" s="32"/>
      <c r="C539" s="184" t="s">
        <v>1335</v>
      </c>
      <c r="D539" s="184" t="s">
        <v>299</v>
      </c>
      <c r="E539" s="185" t="s">
        <v>1324</v>
      </c>
      <c r="F539" s="186" t="s">
        <v>1325</v>
      </c>
      <c r="G539" s="187" t="s">
        <v>391</v>
      </c>
      <c r="H539" s="188">
        <v>2</v>
      </c>
      <c r="I539" s="189"/>
      <c r="J539" s="190">
        <f>ROUND(I539*H539,2)</f>
        <v>0</v>
      </c>
      <c r="K539" s="191"/>
      <c r="L539" s="192"/>
      <c r="M539" s="193" t="s">
        <v>1</v>
      </c>
      <c r="N539" s="194" t="s">
        <v>42</v>
      </c>
      <c r="P539" s="147">
        <f>O539*H539</f>
        <v>0</v>
      </c>
      <c r="Q539" s="147">
        <v>1.6000000000000001E-3</v>
      </c>
      <c r="R539" s="147">
        <f>Q539*H539</f>
        <v>3.2000000000000002E-3</v>
      </c>
      <c r="S539" s="147">
        <v>0</v>
      </c>
      <c r="T539" s="148">
        <f>S539*H539</f>
        <v>0</v>
      </c>
      <c r="AR539" s="149" t="s">
        <v>426</v>
      </c>
      <c r="AT539" s="149" t="s">
        <v>299</v>
      </c>
      <c r="AU539" s="149" t="s">
        <v>86</v>
      </c>
      <c r="AY539" s="17" t="s">
        <v>190</v>
      </c>
      <c r="BE539" s="150">
        <f>IF(N539="základní",J539,0)</f>
        <v>0</v>
      </c>
      <c r="BF539" s="150">
        <f>IF(N539="snížená",J539,0)</f>
        <v>0</v>
      </c>
      <c r="BG539" s="150">
        <f>IF(N539="zákl. přenesená",J539,0)</f>
        <v>0</v>
      </c>
      <c r="BH539" s="150">
        <f>IF(N539="sníž. přenesená",J539,0)</f>
        <v>0</v>
      </c>
      <c r="BI539" s="150">
        <f>IF(N539="nulová",J539,0)</f>
        <v>0</v>
      </c>
      <c r="BJ539" s="17" t="s">
        <v>84</v>
      </c>
      <c r="BK539" s="150">
        <f>ROUND(I539*H539,2)</f>
        <v>0</v>
      </c>
      <c r="BL539" s="17" t="s">
        <v>311</v>
      </c>
      <c r="BM539" s="149" t="s">
        <v>1336</v>
      </c>
    </row>
    <row r="540" spans="2:65" s="1" customFormat="1" ht="21.75" customHeight="1">
      <c r="B540" s="32"/>
      <c r="C540" s="184" t="s">
        <v>1337</v>
      </c>
      <c r="D540" s="184" t="s">
        <v>299</v>
      </c>
      <c r="E540" s="185" t="s">
        <v>1338</v>
      </c>
      <c r="F540" s="186" t="s">
        <v>1339</v>
      </c>
      <c r="G540" s="187" t="s">
        <v>391</v>
      </c>
      <c r="H540" s="188">
        <v>2</v>
      </c>
      <c r="I540" s="189"/>
      <c r="J540" s="190">
        <f>ROUND(I540*H540,2)</f>
        <v>0</v>
      </c>
      <c r="K540" s="191"/>
      <c r="L540" s="192"/>
      <c r="M540" s="193" t="s">
        <v>1</v>
      </c>
      <c r="N540" s="194" t="s">
        <v>42</v>
      </c>
      <c r="P540" s="147">
        <f>O540*H540</f>
        <v>0</v>
      </c>
      <c r="Q540" s="147">
        <v>0</v>
      </c>
      <c r="R540" s="147">
        <f>Q540*H540</f>
        <v>0</v>
      </c>
      <c r="S540" s="147">
        <v>0</v>
      </c>
      <c r="T540" s="148">
        <f>S540*H540</f>
        <v>0</v>
      </c>
      <c r="AR540" s="149" t="s">
        <v>426</v>
      </c>
      <c r="AT540" s="149" t="s">
        <v>299</v>
      </c>
      <c r="AU540" s="149" t="s">
        <v>86</v>
      </c>
      <c r="AY540" s="17" t="s">
        <v>190</v>
      </c>
      <c r="BE540" s="150">
        <f>IF(N540="základní",J540,0)</f>
        <v>0</v>
      </c>
      <c r="BF540" s="150">
        <f>IF(N540="snížená",J540,0)</f>
        <v>0</v>
      </c>
      <c r="BG540" s="150">
        <f>IF(N540="zákl. přenesená",J540,0)</f>
        <v>0</v>
      </c>
      <c r="BH540" s="150">
        <f>IF(N540="sníž. přenesená",J540,0)</f>
        <v>0</v>
      </c>
      <c r="BI540" s="150">
        <f>IF(N540="nulová",J540,0)</f>
        <v>0</v>
      </c>
      <c r="BJ540" s="17" t="s">
        <v>84</v>
      </c>
      <c r="BK540" s="150">
        <f>ROUND(I540*H540,2)</f>
        <v>0</v>
      </c>
      <c r="BL540" s="17" t="s">
        <v>311</v>
      </c>
      <c r="BM540" s="149" t="s">
        <v>1340</v>
      </c>
    </row>
    <row r="541" spans="2:65" s="12" customFormat="1">
      <c r="B541" s="156"/>
      <c r="D541" s="157" t="s">
        <v>254</v>
      </c>
      <c r="E541" s="158" t="s">
        <v>1</v>
      </c>
      <c r="F541" s="159" t="s">
        <v>1341</v>
      </c>
      <c r="H541" s="160">
        <v>2</v>
      </c>
      <c r="I541" s="161"/>
      <c r="L541" s="156"/>
      <c r="M541" s="162"/>
      <c r="T541" s="163"/>
      <c r="AT541" s="158" t="s">
        <v>254</v>
      </c>
      <c r="AU541" s="158" t="s">
        <v>86</v>
      </c>
      <c r="AV541" s="12" t="s">
        <v>86</v>
      </c>
      <c r="AW541" s="12" t="s">
        <v>33</v>
      </c>
      <c r="AX541" s="12" t="s">
        <v>84</v>
      </c>
      <c r="AY541" s="158" t="s">
        <v>190</v>
      </c>
    </row>
    <row r="542" spans="2:65" s="1" customFormat="1" ht="24.15" customHeight="1">
      <c r="B542" s="32"/>
      <c r="C542" s="137" t="s">
        <v>1342</v>
      </c>
      <c r="D542" s="137" t="s">
        <v>193</v>
      </c>
      <c r="E542" s="138" t="s">
        <v>1343</v>
      </c>
      <c r="F542" s="139" t="s">
        <v>1344</v>
      </c>
      <c r="G542" s="140" t="s">
        <v>391</v>
      </c>
      <c r="H542" s="141">
        <v>4</v>
      </c>
      <c r="I542" s="142"/>
      <c r="J542" s="143">
        <f t="shared" ref="J542:J552" si="10">ROUND(I542*H542,2)</f>
        <v>0</v>
      </c>
      <c r="K542" s="144"/>
      <c r="L542" s="32"/>
      <c r="M542" s="145" t="s">
        <v>1</v>
      </c>
      <c r="N542" s="146" t="s">
        <v>42</v>
      </c>
      <c r="P542" s="147">
        <f t="shared" ref="P542:P552" si="11">O542*H542</f>
        <v>0</v>
      </c>
      <c r="Q542" s="147">
        <v>8.9999999999999998E-4</v>
      </c>
      <c r="R542" s="147">
        <f t="shared" ref="R542:R552" si="12">Q542*H542</f>
        <v>3.5999999999999999E-3</v>
      </c>
      <c r="S542" s="147">
        <v>0</v>
      </c>
      <c r="T542" s="148">
        <f t="shared" ref="T542:T552" si="13">S542*H542</f>
        <v>0</v>
      </c>
      <c r="AR542" s="149" t="s">
        <v>311</v>
      </c>
      <c r="AT542" s="149" t="s">
        <v>193</v>
      </c>
      <c r="AU542" s="149" t="s">
        <v>86</v>
      </c>
      <c r="AY542" s="17" t="s">
        <v>190</v>
      </c>
      <c r="BE542" s="150">
        <f t="shared" ref="BE542:BE552" si="14">IF(N542="základní",J542,0)</f>
        <v>0</v>
      </c>
      <c r="BF542" s="150">
        <f t="shared" ref="BF542:BF552" si="15">IF(N542="snížená",J542,0)</f>
        <v>0</v>
      </c>
      <c r="BG542" s="150">
        <f t="shared" ref="BG542:BG552" si="16">IF(N542="zákl. přenesená",J542,0)</f>
        <v>0</v>
      </c>
      <c r="BH542" s="150">
        <f t="shared" ref="BH542:BH552" si="17">IF(N542="sníž. přenesená",J542,0)</f>
        <v>0</v>
      </c>
      <c r="BI542" s="150">
        <f t="shared" ref="BI542:BI552" si="18">IF(N542="nulová",J542,0)</f>
        <v>0</v>
      </c>
      <c r="BJ542" s="17" t="s">
        <v>84</v>
      </c>
      <c r="BK542" s="150">
        <f t="shared" ref="BK542:BK552" si="19">ROUND(I542*H542,2)</f>
        <v>0</v>
      </c>
      <c r="BL542" s="17" t="s">
        <v>311</v>
      </c>
      <c r="BM542" s="149" t="s">
        <v>1345</v>
      </c>
    </row>
    <row r="543" spans="2:65" s="1" customFormat="1" ht="24.15" customHeight="1">
      <c r="B543" s="32"/>
      <c r="C543" s="137" t="s">
        <v>1346</v>
      </c>
      <c r="D543" s="137" t="s">
        <v>193</v>
      </c>
      <c r="E543" s="138" t="s">
        <v>1347</v>
      </c>
      <c r="F543" s="139" t="s">
        <v>1348</v>
      </c>
      <c r="G543" s="140" t="s">
        <v>391</v>
      </c>
      <c r="H543" s="141">
        <v>1</v>
      </c>
      <c r="I543" s="142"/>
      <c r="J543" s="143">
        <f t="shared" si="10"/>
        <v>0</v>
      </c>
      <c r="K543" s="144"/>
      <c r="L543" s="32"/>
      <c r="M543" s="145" t="s">
        <v>1</v>
      </c>
      <c r="N543" s="146" t="s">
        <v>42</v>
      </c>
      <c r="P543" s="147">
        <f t="shared" si="11"/>
        <v>0</v>
      </c>
      <c r="Q543" s="147">
        <v>9.1E-4</v>
      </c>
      <c r="R543" s="147">
        <f t="shared" si="12"/>
        <v>9.1E-4</v>
      </c>
      <c r="S543" s="147">
        <v>0</v>
      </c>
      <c r="T543" s="148">
        <f t="shared" si="13"/>
        <v>0</v>
      </c>
      <c r="AR543" s="149" t="s">
        <v>311</v>
      </c>
      <c r="AT543" s="149" t="s">
        <v>193</v>
      </c>
      <c r="AU543" s="149" t="s">
        <v>86</v>
      </c>
      <c r="AY543" s="17" t="s">
        <v>190</v>
      </c>
      <c r="BE543" s="150">
        <f t="shared" si="14"/>
        <v>0</v>
      </c>
      <c r="BF543" s="150">
        <f t="shared" si="15"/>
        <v>0</v>
      </c>
      <c r="BG543" s="150">
        <f t="shared" si="16"/>
        <v>0</v>
      </c>
      <c r="BH543" s="150">
        <f t="shared" si="17"/>
        <v>0</v>
      </c>
      <c r="BI543" s="150">
        <f t="shared" si="18"/>
        <v>0</v>
      </c>
      <c r="BJ543" s="17" t="s">
        <v>84</v>
      </c>
      <c r="BK543" s="150">
        <f t="shared" si="19"/>
        <v>0</v>
      </c>
      <c r="BL543" s="17" t="s">
        <v>311</v>
      </c>
      <c r="BM543" s="149" t="s">
        <v>1349</v>
      </c>
    </row>
    <row r="544" spans="2:65" s="1" customFormat="1" ht="24.15" customHeight="1">
      <c r="B544" s="32"/>
      <c r="C544" s="137" t="s">
        <v>1350</v>
      </c>
      <c r="D544" s="137" t="s">
        <v>193</v>
      </c>
      <c r="E544" s="138" t="s">
        <v>1351</v>
      </c>
      <c r="F544" s="139" t="s">
        <v>1352</v>
      </c>
      <c r="G544" s="140" t="s">
        <v>391</v>
      </c>
      <c r="H544" s="141">
        <v>12</v>
      </c>
      <c r="I544" s="142"/>
      <c r="J544" s="143">
        <f t="shared" si="10"/>
        <v>0</v>
      </c>
      <c r="K544" s="144"/>
      <c r="L544" s="32"/>
      <c r="M544" s="145" t="s">
        <v>1</v>
      </c>
      <c r="N544" s="146" t="s">
        <v>42</v>
      </c>
      <c r="P544" s="147">
        <f t="shared" si="11"/>
        <v>0</v>
      </c>
      <c r="Q544" s="147">
        <v>0</v>
      </c>
      <c r="R544" s="147">
        <f t="shared" si="12"/>
        <v>0</v>
      </c>
      <c r="S544" s="147">
        <v>0</v>
      </c>
      <c r="T544" s="148">
        <f t="shared" si="13"/>
        <v>0</v>
      </c>
      <c r="AR544" s="149" t="s">
        <v>311</v>
      </c>
      <c r="AT544" s="149" t="s">
        <v>193</v>
      </c>
      <c r="AU544" s="149" t="s">
        <v>86</v>
      </c>
      <c r="AY544" s="17" t="s">
        <v>190</v>
      </c>
      <c r="BE544" s="150">
        <f t="shared" si="14"/>
        <v>0</v>
      </c>
      <c r="BF544" s="150">
        <f t="shared" si="15"/>
        <v>0</v>
      </c>
      <c r="BG544" s="150">
        <f t="shared" si="16"/>
        <v>0</v>
      </c>
      <c r="BH544" s="150">
        <f t="shared" si="17"/>
        <v>0</v>
      </c>
      <c r="BI544" s="150">
        <f t="shared" si="18"/>
        <v>0</v>
      </c>
      <c r="BJ544" s="17" t="s">
        <v>84</v>
      </c>
      <c r="BK544" s="150">
        <f t="shared" si="19"/>
        <v>0</v>
      </c>
      <c r="BL544" s="17" t="s">
        <v>311</v>
      </c>
      <c r="BM544" s="149" t="s">
        <v>1353</v>
      </c>
    </row>
    <row r="545" spans="2:65" s="1" customFormat="1" ht="24.15" customHeight="1">
      <c r="B545" s="32"/>
      <c r="C545" s="184" t="s">
        <v>1354</v>
      </c>
      <c r="D545" s="184" t="s">
        <v>299</v>
      </c>
      <c r="E545" s="185" t="s">
        <v>1355</v>
      </c>
      <c r="F545" s="186" t="s">
        <v>1356</v>
      </c>
      <c r="G545" s="187" t="s">
        <v>391</v>
      </c>
      <c r="H545" s="188">
        <v>12</v>
      </c>
      <c r="I545" s="189"/>
      <c r="J545" s="190">
        <f t="shared" si="10"/>
        <v>0</v>
      </c>
      <c r="K545" s="191"/>
      <c r="L545" s="192"/>
      <c r="M545" s="193" t="s">
        <v>1</v>
      </c>
      <c r="N545" s="194" t="s">
        <v>42</v>
      </c>
      <c r="P545" s="147">
        <f t="shared" si="11"/>
        <v>0</v>
      </c>
      <c r="Q545" s="147">
        <v>1.1999999999999999E-3</v>
      </c>
      <c r="R545" s="147">
        <f t="shared" si="12"/>
        <v>1.44E-2</v>
      </c>
      <c r="S545" s="147">
        <v>0</v>
      </c>
      <c r="T545" s="148">
        <f t="shared" si="13"/>
        <v>0</v>
      </c>
      <c r="AR545" s="149" t="s">
        <v>426</v>
      </c>
      <c r="AT545" s="149" t="s">
        <v>299</v>
      </c>
      <c r="AU545" s="149" t="s">
        <v>86</v>
      </c>
      <c r="AY545" s="17" t="s">
        <v>190</v>
      </c>
      <c r="BE545" s="150">
        <f t="shared" si="14"/>
        <v>0</v>
      </c>
      <c r="BF545" s="150">
        <f t="shared" si="15"/>
        <v>0</v>
      </c>
      <c r="BG545" s="150">
        <f t="shared" si="16"/>
        <v>0</v>
      </c>
      <c r="BH545" s="150">
        <f t="shared" si="17"/>
        <v>0</v>
      </c>
      <c r="BI545" s="150">
        <f t="shared" si="18"/>
        <v>0</v>
      </c>
      <c r="BJ545" s="17" t="s">
        <v>84</v>
      </c>
      <c r="BK545" s="150">
        <f t="shared" si="19"/>
        <v>0</v>
      </c>
      <c r="BL545" s="17" t="s">
        <v>311</v>
      </c>
      <c r="BM545" s="149" t="s">
        <v>1357</v>
      </c>
    </row>
    <row r="546" spans="2:65" s="1" customFormat="1" ht="24.15" customHeight="1">
      <c r="B546" s="32"/>
      <c r="C546" s="137" t="s">
        <v>1358</v>
      </c>
      <c r="D546" s="137" t="s">
        <v>193</v>
      </c>
      <c r="E546" s="138" t="s">
        <v>1359</v>
      </c>
      <c r="F546" s="139" t="s">
        <v>1360</v>
      </c>
      <c r="G546" s="140" t="s">
        <v>391</v>
      </c>
      <c r="H546" s="141">
        <v>10</v>
      </c>
      <c r="I546" s="142"/>
      <c r="J546" s="143">
        <f t="shared" si="10"/>
        <v>0</v>
      </c>
      <c r="K546" s="144"/>
      <c r="L546" s="32"/>
      <c r="M546" s="145" t="s">
        <v>1</v>
      </c>
      <c r="N546" s="146" t="s">
        <v>42</v>
      </c>
      <c r="P546" s="147">
        <f t="shared" si="11"/>
        <v>0</v>
      </c>
      <c r="Q546" s="147">
        <v>4.6999999999999999E-4</v>
      </c>
      <c r="R546" s="147">
        <f t="shared" si="12"/>
        <v>4.7000000000000002E-3</v>
      </c>
      <c r="S546" s="147">
        <v>0</v>
      </c>
      <c r="T546" s="148">
        <f t="shared" si="13"/>
        <v>0</v>
      </c>
      <c r="AR546" s="149" t="s">
        <v>311</v>
      </c>
      <c r="AT546" s="149" t="s">
        <v>193</v>
      </c>
      <c r="AU546" s="149" t="s">
        <v>86</v>
      </c>
      <c r="AY546" s="17" t="s">
        <v>190</v>
      </c>
      <c r="BE546" s="150">
        <f t="shared" si="14"/>
        <v>0</v>
      </c>
      <c r="BF546" s="150">
        <f t="shared" si="15"/>
        <v>0</v>
      </c>
      <c r="BG546" s="150">
        <f t="shared" si="16"/>
        <v>0</v>
      </c>
      <c r="BH546" s="150">
        <f t="shared" si="17"/>
        <v>0</v>
      </c>
      <c r="BI546" s="150">
        <f t="shared" si="18"/>
        <v>0</v>
      </c>
      <c r="BJ546" s="17" t="s">
        <v>84</v>
      </c>
      <c r="BK546" s="150">
        <f t="shared" si="19"/>
        <v>0</v>
      </c>
      <c r="BL546" s="17" t="s">
        <v>311</v>
      </c>
      <c r="BM546" s="149" t="s">
        <v>1361</v>
      </c>
    </row>
    <row r="547" spans="2:65" s="1" customFormat="1" ht="24.15" customHeight="1">
      <c r="B547" s="32"/>
      <c r="C547" s="184" t="s">
        <v>1362</v>
      </c>
      <c r="D547" s="184" t="s">
        <v>299</v>
      </c>
      <c r="E547" s="185" t="s">
        <v>1363</v>
      </c>
      <c r="F547" s="186" t="s">
        <v>1364</v>
      </c>
      <c r="G547" s="187" t="s">
        <v>391</v>
      </c>
      <c r="H547" s="188">
        <v>10</v>
      </c>
      <c r="I547" s="189"/>
      <c r="J547" s="190">
        <f t="shared" si="10"/>
        <v>0</v>
      </c>
      <c r="K547" s="191"/>
      <c r="L547" s="192"/>
      <c r="M547" s="193" t="s">
        <v>1</v>
      </c>
      <c r="N547" s="194" t="s">
        <v>42</v>
      </c>
      <c r="P547" s="147">
        <f t="shared" si="11"/>
        <v>0</v>
      </c>
      <c r="Q547" s="147">
        <v>1.6E-2</v>
      </c>
      <c r="R547" s="147">
        <f t="shared" si="12"/>
        <v>0.16</v>
      </c>
      <c r="S547" s="147">
        <v>0</v>
      </c>
      <c r="T547" s="148">
        <f t="shared" si="13"/>
        <v>0</v>
      </c>
      <c r="AR547" s="149" t="s">
        <v>426</v>
      </c>
      <c r="AT547" s="149" t="s">
        <v>299</v>
      </c>
      <c r="AU547" s="149" t="s">
        <v>86</v>
      </c>
      <c r="AY547" s="17" t="s">
        <v>190</v>
      </c>
      <c r="BE547" s="150">
        <f t="shared" si="14"/>
        <v>0</v>
      </c>
      <c r="BF547" s="150">
        <f t="shared" si="15"/>
        <v>0</v>
      </c>
      <c r="BG547" s="150">
        <f t="shared" si="16"/>
        <v>0</v>
      </c>
      <c r="BH547" s="150">
        <f t="shared" si="17"/>
        <v>0</v>
      </c>
      <c r="BI547" s="150">
        <f t="shared" si="18"/>
        <v>0</v>
      </c>
      <c r="BJ547" s="17" t="s">
        <v>84</v>
      </c>
      <c r="BK547" s="150">
        <f t="shared" si="19"/>
        <v>0</v>
      </c>
      <c r="BL547" s="17" t="s">
        <v>311</v>
      </c>
      <c r="BM547" s="149" t="s">
        <v>1365</v>
      </c>
    </row>
    <row r="548" spans="2:65" s="1" customFormat="1" ht="24.15" customHeight="1">
      <c r="B548" s="32"/>
      <c r="C548" s="137" t="s">
        <v>1366</v>
      </c>
      <c r="D548" s="137" t="s">
        <v>193</v>
      </c>
      <c r="E548" s="138" t="s">
        <v>1367</v>
      </c>
      <c r="F548" s="139" t="s">
        <v>1368</v>
      </c>
      <c r="G548" s="140" t="s">
        <v>391</v>
      </c>
      <c r="H548" s="141">
        <v>4</v>
      </c>
      <c r="I548" s="142"/>
      <c r="J548" s="143">
        <f t="shared" si="10"/>
        <v>0</v>
      </c>
      <c r="K548" s="144"/>
      <c r="L548" s="32"/>
      <c r="M548" s="145" t="s">
        <v>1</v>
      </c>
      <c r="N548" s="146" t="s">
        <v>42</v>
      </c>
      <c r="P548" s="147">
        <f t="shared" si="11"/>
        <v>0</v>
      </c>
      <c r="Q548" s="147">
        <v>4.8000000000000001E-4</v>
      </c>
      <c r="R548" s="147">
        <f t="shared" si="12"/>
        <v>1.92E-3</v>
      </c>
      <c r="S548" s="147">
        <v>0</v>
      </c>
      <c r="T548" s="148">
        <f t="shared" si="13"/>
        <v>0</v>
      </c>
      <c r="AR548" s="149" t="s">
        <v>311</v>
      </c>
      <c r="AT548" s="149" t="s">
        <v>193</v>
      </c>
      <c r="AU548" s="149" t="s">
        <v>86</v>
      </c>
      <c r="AY548" s="17" t="s">
        <v>190</v>
      </c>
      <c r="BE548" s="150">
        <f t="shared" si="14"/>
        <v>0</v>
      </c>
      <c r="BF548" s="150">
        <f t="shared" si="15"/>
        <v>0</v>
      </c>
      <c r="BG548" s="150">
        <f t="shared" si="16"/>
        <v>0</v>
      </c>
      <c r="BH548" s="150">
        <f t="shared" si="17"/>
        <v>0</v>
      </c>
      <c r="BI548" s="150">
        <f t="shared" si="18"/>
        <v>0</v>
      </c>
      <c r="BJ548" s="17" t="s">
        <v>84</v>
      </c>
      <c r="BK548" s="150">
        <f t="shared" si="19"/>
        <v>0</v>
      </c>
      <c r="BL548" s="17" t="s">
        <v>311</v>
      </c>
      <c r="BM548" s="149" t="s">
        <v>1369</v>
      </c>
    </row>
    <row r="549" spans="2:65" s="1" customFormat="1" ht="24.15" customHeight="1">
      <c r="B549" s="32"/>
      <c r="C549" s="184" t="s">
        <v>1370</v>
      </c>
      <c r="D549" s="184" t="s">
        <v>299</v>
      </c>
      <c r="E549" s="185" t="s">
        <v>1371</v>
      </c>
      <c r="F549" s="186" t="s">
        <v>1372</v>
      </c>
      <c r="G549" s="187" t="s">
        <v>391</v>
      </c>
      <c r="H549" s="188">
        <v>4</v>
      </c>
      <c r="I549" s="189"/>
      <c r="J549" s="190">
        <f t="shared" si="10"/>
        <v>0</v>
      </c>
      <c r="K549" s="191"/>
      <c r="L549" s="192"/>
      <c r="M549" s="193" t="s">
        <v>1</v>
      </c>
      <c r="N549" s="194" t="s">
        <v>42</v>
      </c>
      <c r="P549" s="147">
        <f t="shared" si="11"/>
        <v>0</v>
      </c>
      <c r="Q549" s="147">
        <v>2.5999999999999999E-2</v>
      </c>
      <c r="R549" s="147">
        <f t="shared" si="12"/>
        <v>0.104</v>
      </c>
      <c r="S549" s="147">
        <v>0</v>
      </c>
      <c r="T549" s="148">
        <f t="shared" si="13"/>
        <v>0</v>
      </c>
      <c r="AR549" s="149" t="s">
        <v>426</v>
      </c>
      <c r="AT549" s="149" t="s">
        <v>299</v>
      </c>
      <c r="AU549" s="149" t="s">
        <v>86</v>
      </c>
      <c r="AY549" s="17" t="s">
        <v>190</v>
      </c>
      <c r="BE549" s="150">
        <f t="shared" si="14"/>
        <v>0</v>
      </c>
      <c r="BF549" s="150">
        <f t="shared" si="15"/>
        <v>0</v>
      </c>
      <c r="BG549" s="150">
        <f t="shared" si="16"/>
        <v>0</v>
      </c>
      <c r="BH549" s="150">
        <f t="shared" si="17"/>
        <v>0</v>
      </c>
      <c r="BI549" s="150">
        <f t="shared" si="18"/>
        <v>0</v>
      </c>
      <c r="BJ549" s="17" t="s">
        <v>84</v>
      </c>
      <c r="BK549" s="150">
        <f t="shared" si="19"/>
        <v>0</v>
      </c>
      <c r="BL549" s="17" t="s">
        <v>311</v>
      </c>
      <c r="BM549" s="149" t="s">
        <v>1373</v>
      </c>
    </row>
    <row r="550" spans="2:65" s="1" customFormat="1" ht="24.15" customHeight="1">
      <c r="B550" s="32"/>
      <c r="C550" s="137" t="s">
        <v>1374</v>
      </c>
      <c r="D550" s="137" t="s">
        <v>193</v>
      </c>
      <c r="E550" s="138" t="s">
        <v>1375</v>
      </c>
      <c r="F550" s="139" t="s">
        <v>1376</v>
      </c>
      <c r="G550" s="140" t="s">
        <v>391</v>
      </c>
      <c r="H550" s="141">
        <v>3</v>
      </c>
      <c r="I550" s="142"/>
      <c r="J550" s="143">
        <f t="shared" si="10"/>
        <v>0</v>
      </c>
      <c r="K550" s="144"/>
      <c r="L550" s="32"/>
      <c r="M550" s="145" t="s">
        <v>1</v>
      </c>
      <c r="N550" s="146" t="s">
        <v>42</v>
      </c>
      <c r="P550" s="147">
        <f t="shared" si="11"/>
        <v>0</v>
      </c>
      <c r="Q550" s="147">
        <v>4.0999999999999999E-4</v>
      </c>
      <c r="R550" s="147">
        <f t="shared" si="12"/>
        <v>1.23E-3</v>
      </c>
      <c r="S550" s="147">
        <v>0</v>
      </c>
      <c r="T550" s="148">
        <f t="shared" si="13"/>
        <v>0</v>
      </c>
      <c r="AR550" s="149" t="s">
        <v>311</v>
      </c>
      <c r="AT550" s="149" t="s">
        <v>193</v>
      </c>
      <c r="AU550" s="149" t="s">
        <v>86</v>
      </c>
      <c r="AY550" s="17" t="s">
        <v>190</v>
      </c>
      <c r="BE550" s="150">
        <f t="shared" si="14"/>
        <v>0</v>
      </c>
      <c r="BF550" s="150">
        <f t="shared" si="15"/>
        <v>0</v>
      </c>
      <c r="BG550" s="150">
        <f t="shared" si="16"/>
        <v>0</v>
      </c>
      <c r="BH550" s="150">
        <f t="shared" si="17"/>
        <v>0</v>
      </c>
      <c r="BI550" s="150">
        <f t="shared" si="18"/>
        <v>0</v>
      </c>
      <c r="BJ550" s="17" t="s">
        <v>84</v>
      </c>
      <c r="BK550" s="150">
        <f t="shared" si="19"/>
        <v>0</v>
      </c>
      <c r="BL550" s="17" t="s">
        <v>311</v>
      </c>
      <c r="BM550" s="149" t="s">
        <v>1377</v>
      </c>
    </row>
    <row r="551" spans="2:65" s="1" customFormat="1" ht="24.15" customHeight="1">
      <c r="B551" s="32"/>
      <c r="C551" s="184" t="s">
        <v>1378</v>
      </c>
      <c r="D551" s="184" t="s">
        <v>299</v>
      </c>
      <c r="E551" s="185" t="s">
        <v>1379</v>
      </c>
      <c r="F551" s="186" t="s">
        <v>1380</v>
      </c>
      <c r="G551" s="187" t="s">
        <v>391</v>
      </c>
      <c r="H551" s="188">
        <v>3</v>
      </c>
      <c r="I551" s="189"/>
      <c r="J551" s="190">
        <f t="shared" si="10"/>
        <v>0</v>
      </c>
      <c r="K551" s="191"/>
      <c r="L551" s="192"/>
      <c r="M551" s="193" t="s">
        <v>1</v>
      </c>
      <c r="N551" s="194" t="s">
        <v>42</v>
      </c>
      <c r="P551" s="147">
        <f t="shared" si="11"/>
        <v>0</v>
      </c>
      <c r="Q551" s="147">
        <v>2.5999999999999999E-2</v>
      </c>
      <c r="R551" s="147">
        <f t="shared" si="12"/>
        <v>7.8E-2</v>
      </c>
      <c r="S551" s="147">
        <v>0</v>
      </c>
      <c r="T551" s="148">
        <f t="shared" si="13"/>
        <v>0</v>
      </c>
      <c r="AR551" s="149" t="s">
        <v>426</v>
      </c>
      <c r="AT551" s="149" t="s">
        <v>299</v>
      </c>
      <c r="AU551" s="149" t="s">
        <v>86</v>
      </c>
      <c r="AY551" s="17" t="s">
        <v>190</v>
      </c>
      <c r="BE551" s="150">
        <f t="shared" si="14"/>
        <v>0</v>
      </c>
      <c r="BF551" s="150">
        <f t="shared" si="15"/>
        <v>0</v>
      </c>
      <c r="BG551" s="150">
        <f t="shared" si="16"/>
        <v>0</v>
      </c>
      <c r="BH551" s="150">
        <f t="shared" si="17"/>
        <v>0</v>
      </c>
      <c r="BI551" s="150">
        <f t="shared" si="18"/>
        <v>0</v>
      </c>
      <c r="BJ551" s="17" t="s">
        <v>84</v>
      </c>
      <c r="BK551" s="150">
        <f t="shared" si="19"/>
        <v>0</v>
      </c>
      <c r="BL551" s="17" t="s">
        <v>311</v>
      </c>
      <c r="BM551" s="149" t="s">
        <v>1381</v>
      </c>
    </row>
    <row r="552" spans="2:65" s="1" customFormat="1" ht="24.15" customHeight="1">
      <c r="B552" s="32"/>
      <c r="C552" s="137" t="s">
        <v>1382</v>
      </c>
      <c r="D552" s="137" t="s">
        <v>193</v>
      </c>
      <c r="E552" s="138" t="s">
        <v>1383</v>
      </c>
      <c r="F552" s="139" t="s">
        <v>1384</v>
      </c>
      <c r="G552" s="140" t="s">
        <v>391</v>
      </c>
      <c r="H552" s="141">
        <v>1.9650000000000001</v>
      </c>
      <c r="I552" s="142"/>
      <c r="J552" s="143">
        <f t="shared" si="10"/>
        <v>0</v>
      </c>
      <c r="K552" s="144"/>
      <c r="L552" s="32"/>
      <c r="M552" s="145" t="s">
        <v>1</v>
      </c>
      <c r="N552" s="146" t="s">
        <v>42</v>
      </c>
      <c r="P552" s="147">
        <f t="shared" si="11"/>
        <v>0</v>
      </c>
      <c r="Q552" s="147">
        <v>0</v>
      </c>
      <c r="R552" s="147">
        <f t="shared" si="12"/>
        <v>0</v>
      </c>
      <c r="S552" s="147">
        <v>0</v>
      </c>
      <c r="T552" s="148">
        <f t="shared" si="13"/>
        <v>0</v>
      </c>
      <c r="AR552" s="149" t="s">
        <v>311</v>
      </c>
      <c r="AT552" s="149" t="s">
        <v>193</v>
      </c>
      <c r="AU552" s="149" t="s">
        <v>86</v>
      </c>
      <c r="AY552" s="17" t="s">
        <v>190</v>
      </c>
      <c r="BE552" s="150">
        <f t="shared" si="14"/>
        <v>0</v>
      </c>
      <c r="BF552" s="150">
        <f t="shared" si="15"/>
        <v>0</v>
      </c>
      <c r="BG552" s="150">
        <f t="shared" si="16"/>
        <v>0</v>
      </c>
      <c r="BH552" s="150">
        <f t="shared" si="17"/>
        <v>0</v>
      </c>
      <c r="BI552" s="150">
        <f t="shared" si="18"/>
        <v>0</v>
      </c>
      <c r="BJ552" s="17" t="s">
        <v>84</v>
      </c>
      <c r="BK552" s="150">
        <f t="shared" si="19"/>
        <v>0</v>
      </c>
      <c r="BL552" s="17" t="s">
        <v>311</v>
      </c>
      <c r="BM552" s="149" t="s">
        <v>1385</v>
      </c>
    </row>
    <row r="553" spans="2:65" s="12" customFormat="1">
      <c r="B553" s="156"/>
      <c r="D553" s="157" t="s">
        <v>254</v>
      </c>
      <c r="E553" s="158" t="s">
        <v>1</v>
      </c>
      <c r="F553" s="159" t="s">
        <v>1386</v>
      </c>
      <c r="H553" s="160">
        <v>1.9650000000000001</v>
      </c>
      <c r="I553" s="161"/>
      <c r="L553" s="156"/>
      <c r="M553" s="162"/>
      <c r="T553" s="163"/>
      <c r="AT553" s="158" t="s">
        <v>254</v>
      </c>
      <c r="AU553" s="158" t="s">
        <v>86</v>
      </c>
      <c r="AV553" s="12" t="s">
        <v>86</v>
      </c>
      <c r="AW553" s="12" t="s">
        <v>33</v>
      </c>
      <c r="AX553" s="12" t="s">
        <v>84</v>
      </c>
      <c r="AY553" s="158" t="s">
        <v>190</v>
      </c>
    </row>
    <row r="554" spans="2:65" s="1" customFormat="1" ht="24.15" customHeight="1">
      <c r="B554" s="32"/>
      <c r="C554" s="137" t="s">
        <v>1387</v>
      </c>
      <c r="D554" s="137" t="s">
        <v>193</v>
      </c>
      <c r="E554" s="138" t="s">
        <v>1388</v>
      </c>
      <c r="F554" s="139" t="s">
        <v>1389</v>
      </c>
      <c r="G554" s="140" t="s">
        <v>391</v>
      </c>
      <c r="H554" s="141">
        <v>21.45</v>
      </c>
      <c r="I554" s="142"/>
      <c r="J554" s="143">
        <f>ROUND(I554*H554,2)</f>
        <v>0</v>
      </c>
      <c r="K554" s="144"/>
      <c r="L554" s="32"/>
      <c r="M554" s="145" t="s">
        <v>1</v>
      </c>
      <c r="N554" s="146" t="s">
        <v>42</v>
      </c>
      <c r="P554" s="147">
        <f>O554*H554</f>
        <v>0</v>
      </c>
      <c r="Q554" s="147">
        <v>0</v>
      </c>
      <c r="R554" s="147">
        <f>Q554*H554</f>
        <v>0</v>
      </c>
      <c r="S554" s="147">
        <v>0</v>
      </c>
      <c r="T554" s="148">
        <f>S554*H554</f>
        <v>0</v>
      </c>
      <c r="AR554" s="149" t="s">
        <v>311</v>
      </c>
      <c r="AT554" s="149" t="s">
        <v>193</v>
      </c>
      <c r="AU554" s="149" t="s">
        <v>86</v>
      </c>
      <c r="AY554" s="17" t="s">
        <v>190</v>
      </c>
      <c r="BE554" s="150">
        <f>IF(N554="základní",J554,0)</f>
        <v>0</v>
      </c>
      <c r="BF554" s="150">
        <f>IF(N554="snížená",J554,0)</f>
        <v>0</v>
      </c>
      <c r="BG554" s="150">
        <f>IF(N554="zákl. přenesená",J554,0)</f>
        <v>0</v>
      </c>
      <c r="BH554" s="150">
        <f>IF(N554="sníž. přenesená",J554,0)</f>
        <v>0</v>
      </c>
      <c r="BI554" s="150">
        <f>IF(N554="nulová",J554,0)</f>
        <v>0</v>
      </c>
      <c r="BJ554" s="17" t="s">
        <v>84</v>
      </c>
      <c r="BK554" s="150">
        <f>ROUND(I554*H554,2)</f>
        <v>0</v>
      </c>
      <c r="BL554" s="17" t="s">
        <v>311</v>
      </c>
      <c r="BM554" s="149" t="s">
        <v>1390</v>
      </c>
    </row>
    <row r="555" spans="2:65" s="12" customFormat="1">
      <c r="B555" s="156"/>
      <c r="D555" s="157" t="s">
        <v>254</v>
      </c>
      <c r="E555" s="158" t="s">
        <v>1</v>
      </c>
      <c r="F555" s="159" t="s">
        <v>1391</v>
      </c>
      <c r="H555" s="160">
        <v>21.45</v>
      </c>
      <c r="I555" s="161"/>
      <c r="L555" s="156"/>
      <c r="M555" s="162"/>
      <c r="T555" s="163"/>
      <c r="AT555" s="158" t="s">
        <v>254</v>
      </c>
      <c r="AU555" s="158" t="s">
        <v>86</v>
      </c>
      <c r="AV555" s="12" t="s">
        <v>86</v>
      </c>
      <c r="AW555" s="12" t="s">
        <v>33</v>
      </c>
      <c r="AX555" s="12" t="s">
        <v>84</v>
      </c>
      <c r="AY555" s="158" t="s">
        <v>190</v>
      </c>
    </row>
    <row r="556" spans="2:65" s="1" customFormat="1" ht="21.75" customHeight="1">
      <c r="B556" s="32"/>
      <c r="C556" s="184" t="s">
        <v>1392</v>
      </c>
      <c r="D556" s="184" t="s">
        <v>299</v>
      </c>
      <c r="E556" s="185" t="s">
        <v>1393</v>
      </c>
      <c r="F556" s="186" t="s">
        <v>1394</v>
      </c>
      <c r="G556" s="187" t="s">
        <v>396</v>
      </c>
      <c r="H556" s="188">
        <v>23.414999999999999</v>
      </c>
      <c r="I556" s="189"/>
      <c r="J556" s="190">
        <f>ROUND(I556*H556,2)</f>
        <v>0</v>
      </c>
      <c r="K556" s="191"/>
      <c r="L556" s="192"/>
      <c r="M556" s="193" t="s">
        <v>1</v>
      </c>
      <c r="N556" s="194" t="s">
        <v>42</v>
      </c>
      <c r="P556" s="147">
        <f>O556*H556</f>
        <v>0</v>
      </c>
      <c r="Q556" s="147">
        <v>1.1000000000000001E-3</v>
      </c>
      <c r="R556" s="147">
        <f>Q556*H556</f>
        <v>2.5756500000000002E-2</v>
      </c>
      <c r="S556" s="147">
        <v>0</v>
      </c>
      <c r="T556" s="148">
        <f>S556*H556</f>
        <v>0</v>
      </c>
      <c r="AR556" s="149" t="s">
        <v>426</v>
      </c>
      <c r="AT556" s="149" t="s">
        <v>299</v>
      </c>
      <c r="AU556" s="149" t="s">
        <v>86</v>
      </c>
      <c r="AY556" s="17" t="s">
        <v>190</v>
      </c>
      <c r="BE556" s="150">
        <f>IF(N556="základní",J556,0)</f>
        <v>0</v>
      </c>
      <c r="BF556" s="150">
        <f>IF(N556="snížená",J556,0)</f>
        <v>0</v>
      </c>
      <c r="BG556" s="150">
        <f>IF(N556="zákl. přenesená",J556,0)</f>
        <v>0</v>
      </c>
      <c r="BH556" s="150">
        <f>IF(N556="sníž. přenesená",J556,0)</f>
        <v>0</v>
      </c>
      <c r="BI556" s="150">
        <f>IF(N556="nulová",J556,0)</f>
        <v>0</v>
      </c>
      <c r="BJ556" s="17" t="s">
        <v>84</v>
      </c>
      <c r="BK556" s="150">
        <f>ROUND(I556*H556,2)</f>
        <v>0</v>
      </c>
      <c r="BL556" s="17" t="s">
        <v>311</v>
      </c>
      <c r="BM556" s="149" t="s">
        <v>1395</v>
      </c>
    </row>
    <row r="557" spans="2:65" s="12" customFormat="1">
      <c r="B557" s="156"/>
      <c r="D557" s="157" t="s">
        <v>254</v>
      </c>
      <c r="E557" s="158" t="s">
        <v>1</v>
      </c>
      <c r="F557" s="159" t="s">
        <v>1396</v>
      </c>
      <c r="H557" s="160">
        <v>23.414999999999999</v>
      </c>
      <c r="I557" s="161"/>
      <c r="L557" s="156"/>
      <c r="M557" s="162"/>
      <c r="T557" s="163"/>
      <c r="AT557" s="158" t="s">
        <v>254</v>
      </c>
      <c r="AU557" s="158" t="s">
        <v>86</v>
      </c>
      <c r="AV557" s="12" t="s">
        <v>86</v>
      </c>
      <c r="AW557" s="12" t="s">
        <v>33</v>
      </c>
      <c r="AX557" s="12" t="s">
        <v>84</v>
      </c>
      <c r="AY557" s="158" t="s">
        <v>190</v>
      </c>
    </row>
    <row r="558" spans="2:65" s="1" customFormat="1" ht="16.5" customHeight="1">
      <c r="B558" s="32"/>
      <c r="C558" s="184" t="s">
        <v>1397</v>
      </c>
      <c r="D558" s="184" t="s">
        <v>299</v>
      </c>
      <c r="E558" s="185" t="s">
        <v>1398</v>
      </c>
      <c r="F558" s="186" t="s">
        <v>1399</v>
      </c>
      <c r="G558" s="187" t="s">
        <v>564</v>
      </c>
      <c r="H558" s="188">
        <v>13</v>
      </c>
      <c r="I558" s="189"/>
      <c r="J558" s="190">
        <f>ROUND(I558*H558,2)</f>
        <v>0</v>
      </c>
      <c r="K558" s="191"/>
      <c r="L558" s="192"/>
      <c r="M558" s="193" t="s">
        <v>1</v>
      </c>
      <c r="N558" s="194" t="s">
        <v>42</v>
      </c>
      <c r="P558" s="147">
        <f>O558*H558</f>
        <v>0</v>
      </c>
      <c r="Q558" s="147">
        <v>2.0000000000000001E-4</v>
      </c>
      <c r="R558" s="147">
        <f>Q558*H558</f>
        <v>2.6000000000000003E-3</v>
      </c>
      <c r="S558" s="147">
        <v>0</v>
      </c>
      <c r="T558" s="148">
        <f>S558*H558</f>
        <v>0</v>
      </c>
      <c r="AR558" s="149" t="s">
        <v>426</v>
      </c>
      <c r="AT558" s="149" t="s">
        <v>299</v>
      </c>
      <c r="AU558" s="149" t="s">
        <v>86</v>
      </c>
      <c r="AY558" s="17" t="s">
        <v>190</v>
      </c>
      <c r="BE558" s="150">
        <f>IF(N558="základní",J558,0)</f>
        <v>0</v>
      </c>
      <c r="BF558" s="150">
        <f>IF(N558="snížená",J558,0)</f>
        <v>0</v>
      </c>
      <c r="BG558" s="150">
        <f>IF(N558="zákl. přenesená",J558,0)</f>
        <v>0</v>
      </c>
      <c r="BH558" s="150">
        <f>IF(N558="sníž. přenesená",J558,0)</f>
        <v>0</v>
      </c>
      <c r="BI558" s="150">
        <f>IF(N558="nulová",J558,0)</f>
        <v>0</v>
      </c>
      <c r="BJ558" s="17" t="s">
        <v>84</v>
      </c>
      <c r="BK558" s="150">
        <f>ROUND(I558*H558,2)</f>
        <v>0</v>
      </c>
      <c r="BL558" s="17" t="s">
        <v>311</v>
      </c>
      <c r="BM558" s="149" t="s">
        <v>1400</v>
      </c>
    </row>
    <row r="559" spans="2:65" s="1" customFormat="1" ht="24.15" customHeight="1">
      <c r="B559" s="32"/>
      <c r="C559" s="137" t="s">
        <v>1401</v>
      </c>
      <c r="D559" s="137" t="s">
        <v>193</v>
      </c>
      <c r="E559" s="138" t="s">
        <v>1402</v>
      </c>
      <c r="F559" s="139" t="s">
        <v>1403</v>
      </c>
      <c r="G559" s="140" t="s">
        <v>196</v>
      </c>
      <c r="H559" s="141">
        <v>1</v>
      </c>
      <c r="I559" s="142"/>
      <c r="J559" s="143">
        <f>ROUND(I559*H559,2)</f>
        <v>0</v>
      </c>
      <c r="K559" s="144"/>
      <c r="L559" s="32"/>
      <c r="M559" s="145" t="s">
        <v>1</v>
      </c>
      <c r="N559" s="146" t="s">
        <v>42</v>
      </c>
      <c r="P559" s="147">
        <f>O559*H559</f>
        <v>0</v>
      </c>
      <c r="Q559" s="147">
        <v>0</v>
      </c>
      <c r="R559" s="147">
        <f>Q559*H559</f>
        <v>0</v>
      </c>
      <c r="S559" s="147">
        <v>0</v>
      </c>
      <c r="T559" s="148">
        <f>S559*H559</f>
        <v>0</v>
      </c>
      <c r="AR559" s="149" t="s">
        <v>311</v>
      </c>
      <c r="AT559" s="149" t="s">
        <v>193</v>
      </c>
      <c r="AU559" s="149" t="s">
        <v>86</v>
      </c>
      <c r="AY559" s="17" t="s">
        <v>190</v>
      </c>
      <c r="BE559" s="150">
        <f>IF(N559="základní",J559,0)</f>
        <v>0</v>
      </c>
      <c r="BF559" s="150">
        <f>IF(N559="snížená",J559,0)</f>
        <v>0</v>
      </c>
      <c r="BG559" s="150">
        <f>IF(N559="zákl. přenesená",J559,0)</f>
        <v>0</v>
      </c>
      <c r="BH559" s="150">
        <f>IF(N559="sníž. přenesená",J559,0)</f>
        <v>0</v>
      </c>
      <c r="BI559" s="150">
        <f>IF(N559="nulová",J559,0)</f>
        <v>0</v>
      </c>
      <c r="BJ559" s="17" t="s">
        <v>84</v>
      </c>
      <c r="BK559" s="150">
        <f>ROUND(I559*H559,2)</f>
        <v>0</v>
      </c>
      <c r="BL559" s="17" t="s">
        <v>311</v>
      </c>
      <c r="BM559" s="149" t="s">
        <v>1404</v>
      </c>
    </row>
    <row r="560" spans="2:65" s="1" customFormat="1" ht="24.15" customHeight="1">
      <c r="B560" s="32"/>
      <c r="C560" s="184" t="s">
        <v>1405</v>
      </c>
      <c r="D560" s="184" t="s">
        <v>299</v>
      </c>
      <c r="E560" s="185" t="s">
        <v>1406</v>
      </c>
      <c r="F560" s="186" t="s">
        <v>1407</v>
      </c>
      <c r="G560" s="187" t="s">
        <v>391</v>
      </c>
      <c r="H560" s="188">
        <v>2</v>
      </c>
      <c r="I560" s="189"/>
      <c r="J560" s="190">
        <f>ROUND(I560*H560,2)</f>
        <v>0</v>
      </c>
      <c r="K560" s="191"/>
      <c r="L560" s="192"/>
      <c r="M560" s="193" t="s">
        <v>1</v>
      </c>
      <c r="N560" s="194" t="s">
        <v>42</v>
      </c>
      <c r="P560" s="147">
        <f>O560*H560</f>
        <v>0</v>
      </c>
      <c r="Q560" s="147">
        <v>7.9000000000000001E-2</v>
      </c>
      <c r="R560" s="147">
        <f>Q560*H560</f>
        <v>0.158</v>
      </c>
      <c r="S560" s="147">
        <v>0</v>
      </c>
      <c r="T560" s="148">
        <f>S560*H560</f>
        <v>0</v>
      </c>
      <c r="AR560" s="149" t="s">
        <v>426</v>
      </c>
      <c r="AT560" s="149" t="s">
        <v>299</v>
      </c>
      <c r="AU560" s="149" t="s">
        <v>86</v>
      </c>
      <c r="AY560" s="17" t="s">
        <v>190</v>
      </c>
      <c r="BE560" s="150">
        <f>IF(N560="základní",J560,0)</f>
        <v>0</v>
      </c>
      <c r="BF560" s="150">
        <f>IF(N560="snížená",J560,0)</f>
        <v>0</v>
      </c>
      <c r="BG560" s="150">
        <f>IF(N560="zákl. přenesená",J560,0)</f>
        <v>0</v>
      </c>
      <c r="BH560" s="150">
        <f>IF(N560="sníž. přenesená",J560,0)</f>
        <v>0</v>
      </c>
      <c r="BI560" s="150">
        <f>IF(N560="nulová",J560,0)</f>
        <v>0</v>
      </c>
      <c r="BJ560" s="17" t="s">
        <v>84</v>
      </c>
      <c r="BK560" s="150">
        <f>ROUND(I560*H560,2)</f>
        <v>0</v>
      </c>
      <c r="BL560" s="17" t="s">
        <v>311</v>
      </c>
      <c r="BM560" s="149" t="s">
        <v>1408</v>
      </c>
    </row>
    <row r="561" spans="2:65" s="12" customFormat="1">
      <c r="B561" s="156"/>
      <c r="D561" s="157" t="s">
        <v>254</v>
      </c>
      <c r="E561" s="158" t="s">
        <v>1</v>
      </c>
      <c r="F561" s="159" t="s">
        <v>86</v>
      </c>
      <c r="H561" s="160">
        <v>2</v>
      </c>
      <c r="I561" s="161"/>
      <c r="L561" s="156"/>
      <c r="M561" s="162"/>
      <c r="T561" s="163"/>
      <c r="AT561" s="158" t="s">
        <v>254</v>
      </c>
      <c r="AU561" s="158" t="s">
        <v>86</v>
      </c>
      <c r="AV561" s="12" t="s">
        <v>86</v>
      </c>
      <c r="AW561" s="12" t="s">
        <v>33</v>
      </c>
      <c r="AX561" s="12" t="s">
        <v>84</v>
      </c>
      <c r="AY561" s="158" t="s">
        <v>190</v>
      </c>
    </row>
    <row r="562" spans="2:65" s="1" customFormat="1" ht="24.15" customHeight="1">
      <c r="B562" s="32"/>
      <c r="C562" s="184" t="s">
        <v>1409</v>
      </c>
      <c r="D562" s="184" t="s">
        <v>299</v>
      </c>
      <c r="E562" s="185" t="s">
        <v>1410</v>
      </c>
      <c r="F562" s="186" t="s">
        <v>1411</v>
      </c>
      <c r="G562" s="187" t="s">
        <v>391</v>
      </c>
      <c r="H562" s="188">
        <v>1</v>
      </c>
      <c r="I562" s="189"/>
      <c r="J562" s="190">
        <f>ROUND(I562*H562,2)</f>
        <v>0</v>
      </c>
      <c r="K562" s="191"/>
      <c r="L562" s="192"/>
      <c r="M562" s="193" t="s">
        <v>1</v>
      </c>
      <c r="N562" s="194" t="s">
        <v>42</v>
      </c>
      <c r="P562" s="147">
        <f>O562*H562</f>
        <v>0</v>
      </c>
      <c r="Q562" s="147">
        <v>0.14199999999999999</v>
      </c>
      <c r="R562" s="147">
        <f>Q562*H562</f>
        <v>0.14199999999999999</v>
      </c>
      <c r="S562" s="147">
        <v>0</v>
      </c>
      <c r="T562" s="148">
        <f>S562*H562</f>
        <v>0</v>
      </c>
      <c r="AR562" s="149" t="s">
        <v>426</v>
      </c>
      <c r="AT562" s="149" t="s">
        <v>299</v>
      </c>
      <c r="AU562" s="149" t="s">
        <v>86</v>
      </c>
      <c r="AY562" s="17" t="s">
        <v>190</v>
      </c>
      <c r="BE562" s="150">
        <f>IF(N562="základní",J562,0)</f>
        <v>0</v>
      </c>
      <c r="BF562" s="150">
        <f>IF(N562="snížená",J562,0)</f>
        <v>0</v>
      </c>
      <c r="BG562" s="150">
        <f>IF(N562="zákl. přenesená",J562,0)</f>
        <v>0</v>
      </c>
      <c r="BH562" s="150">
        <f>IF(N562="sníž. přenesená",J562,0)</f>
        <v>0</v>
      </c>
      <c r="BI562" s="150">
        <f>IF(N562="nulová",J562,0)</f>
        <v>0</v>
      </c>
      <c r="BJ562" s="17" t="s">
        <v>84</v>
      </c>
      <c r="BK562" s="150">
        <f>ROUND(I562*H562,2)</f>
        <v>0</v>
      </c>
      <c r="BL562" s="17" t="s">
        <v>311</v>
      </c>
      <c r="BM562" s="149" t="s">
        <v>1412</v>
      </c>
    </row>
    <row r="563" spans="2:65" s="12" customFormat="1">
      <c r="B563" s="156"/>
      <c r="D563" s="157" t="s">
        <v>254</v>
      </c>
      <c r="E563" s="158" t="s">
        <v>1</v>
      </c>
      <c r="F563" s="159" t="s">
        <v>84</v>
      </c>
      <c r="H563" s="160">
        <v>1</v>
      </c>
      <c r="I563" s="161"/>
      <c r="L563" s="156"/>
      <c r="M563" s="162"/>
      <c r="T563" s="163"/>
      <c r="AT563" s="158" t="s">
        <v>254</v>
      </c>
      <c r="AU563" s="158" t="s">
        <v>86</v>
      </c>
      <c r="AV563" s="12" t="s">
        <v>86</v>
      </c>
      <c r="AW563" s="12" t="s">
        <v>33</v>
      </c>
      <c r="AX563" s="12" t="s">
        <v>84</v>
      </c>
      <c r="AY563" s="158" t="s">
        <v>190</v>
      </c>
    </row>
    <row r="564" spans="2:65" s="1" customFormat="1" ht="24.15" customHeight="1">
      <c r="B564" s="32"/>
      <c r="C564" s="184" t="s">
        <v>1413</v>
      </c>
      <c r="D564" s="184" t="s">
        <v>299</v>
      </c>
      <c r="E564" s="185" t="s">
        <v>1414</v>
      </c>
      <c r="F564" s="186" t="s">
        <v>1415</v>
      </c>
      <c r="G564" s="187" t="s">
        <v>391</v>
      </c>
      <c r="H564" s="188">
        <v>1</v>
      </c>
      <c r="I564" s="189"/>
      <c r="J564" s="190">
        <f>ROUND(I564*H564,2)</f>
        <v>0</v>
      </c>
      <c r="K564" s="191"/>
      <c r="L564" s="192"/>
      <c r="M564" s="193" t="s">
        <v>1</v>
      </c>
      <c r="N564" s="194" t="s">
        <v>42</v>
      </c>
      <c r="P564" s="147">
        <f>O564*H564</f>
        <v>0</v>
      </c>
      <c r="Q564" s="147">
        <v>0.14699999999999999</v>
      </c>
      <c r="R564" s="147">
        <f>Q564*H564</f>
        <v>0.14699999999999999</v>
      </c>
      <c r="S564" s="147">
        <v>0</v>
      </c>
      <c r="T564" s="148">
        <f>S564*H564</f>
        <v>0</v>
      </c>
      <c r="AR564" s="149" t="s">
        <v>426</v>
      </c>
      <c r="AT564" s="149" t="s">
        <v>299</v>
      </c>
      <c r="AU564" s="149" t="s">
        <v>86</v>
      </c>
      <c r="AY564" s="17" t="s">
        <v>190</v>
      </c>
      <c r="BE564" s="150">
        <f>IF(N564="základní",J564,0)</f>
        <v>0</v>
      </c>
      <c r="BF564" s="150">
        <f>IF(N564="snížená",J564,0)</f>
        <v>0</v>
      </c>
      <c r="BG564" s="150">
        <f>IF(N564="zákl. přenesená",J564,0)</f>
        <v>0</v>
      </c>
      <c r="BH564" s="150">
        <f>IF(N564="sníž. přenesená",J564,0)</f>
        <v>0</v>
      </c>
      <c r="BI564" s="150">
        <f>IF(N564="nulová",J564,0)</f>
        <v>0</v>
      </c>
      <c r="BJ564" s="17" t="s">
        <v>84</v>
      </c>
      <c r="BK564" s="150">
        <f>ROUND(I564*H564,2)</f>
        <v>0</v>
      </c>
      <c r="BL564" s="17" t="s">
        <v>311</v>
      </c>
      <c r="BM564" s="149" t="s">
        <v>1416</v>
      </c>
    </row>
    <row r="565" spans="2:65" s="12" customFormat="1">
      <c r="B565" s="156"/>
      <c r="D565" s="157" t="s">
        <v>254</v>
      </c>
      <c r="E565" s="158" t="s">
        <v>1</v>
      </c>
      <c r="F565" s="159" t="s">
        <v>84</v>
      </c>
      <c r="H565" s="160">
        <v>1</v>
      </c>
      <c r="I565" s="161"/>
      <c r="L565" s="156"/>
      <c r="M565" s="162"/>
      <c r="T565" s="163"/>
      <c r="AT565" s="158" t="s">
        <v>254</v>
      </c>
      <c r="AU565" s="158" t="s">
        <v>86</v>
      </c>
      <c r="AV565" s="12" t="s">
        <v>86</v>
      </c>
      <c r="AW565" s="12" t="s">
        <v>33</v>
      </c>
      <c r="AX565" s="12" t="s">
        <v>84</v>
      </c>
      <c r="AY565" s="158" t="s">
        <v>190</v>
      </c>
    </row>
    <row r="566" spans="2:65" s="1" customFormat="1" ht="24.15" customHeight="1">
      <c r="B566" s="32"/>
      <c r="C566" s="184" t="s">
        <v>1417</v>
      </c>
      <c r="D566" s="184" t="s">
        <v>299</v>
      </c>
      <c r="E566" s="185" t="s">
        <v>1418</v>
      </c>
      <c r="F566" s="186" t="s">
        <v>1419</v>
      </c>
      <c r="G566" s="187" t="s">
        <v>391</v>
      </c>
      <c r="H566" s="188">
        <v>1</v>
      </c>
      <c r="I566" s="189"/>
      <c r="J566" s="190">
        <f>ROUND(I566*H566,2)</f>
        <v>0</v>
      </c>
      <c r="K566" s="191"/>
      <c r="L566" s="192"/>
      <c r="M566" s="193" t="s">
        <v>1</v>
      </c>
      <c r="N566" s="194" t="s">
        <v>42</v>
      </c>
      <c r="P566" s="147">
        <f>O566*H566</f>
        <v>0</v>
      </c>
      <c r="Q566" s="147">
        <v>0.14699999999999999</v>
      </c>
      <c r="R566" s="147">
        <f>Q566*H566</f>
        <v>0.14699999999999999</v>
      </c>
      <c r="S566" s="147">
        <v>0</v>
      </c>
      <c r="T566" s="148">
        <f>S566*H566</f>
        <v>0</v>
      </c>
      <c r="AR566" s="149" t="s">
        <v>426</v>
      </c>
      <c r="AT566" s="149" t="s">
        <v>299</v>
      </c>
      <c r="AU566" s="149" t="s">
        <v>86</v>
      </c>
      <c r="AY566" s="17" t="s">
        <v>190</v>
      </c>
      <c r="BE566" s="150">
        <f>IF(N566="základní",J566,0)</f>
        <v>0</v>
      </c>
      <c r="BF566" s="150">
        <f>IF(N566="snížená",J566,0)</f>
        <v>0</v>
      </c>
      <c r="BG566" s="150">
        <f>IF(N566="zákl. přenesená",J566,0)</f>
        <v>0</v>
      </c>
      <c r="BH566" s="150">
        <f>IF(N566="sníž. přenesená",J566,0)</f>
        <v>0</v>
      </c>
      <c r="BI566" s="150">
        <f>IF(N566="nulová",J566,0)</f>
        <v>0</v>
      </c>
      <c r="BJ566" s="17" t="s">
        <v>84</v>
      </c>
      <c r="BK566" s="150">
        <f>ROUND(I566*H566,2)</f>
        <v>0</v>
      </c>
      <c r="BL566" s="17" t="s">
        <v>311</v>
      </c>
      <c r="BM566" s="149" t="s">
        <v>1420</v>
      </c>
    </row>
    <row r="567" spans="2:65" s="12" customFormat="1">
      <c r="B567" s="156"/>
      <c r="D567" s="157" t="s">
        <v>254</v>
      </c>
      <c r="E567" s="158" t="s">
        <v>1</v>
      </c>
      <c r="F567" s="159" t="s">
        <v>84</v>
      </c>
      <c r="H567" s="160">
        <v>1</v>
      </c>
      <c r="I567" s="161"/>
      <c r="L567" s="156"/>
      <c r="M567" s="162"/>
      <c r="T567" s="163"/>
      <c r="AT567" s="158" t="s">
        <v>254</v>
      </c>
      <c r="AU567" s="158" t="s">
        <v>86</v>
      </c>
      <c r="AV567" s="12" t="s">
        <v>86</v>
      </c>
      <c r="AW567" s="12" t="s">
        <v>33</v>
      </c>
      <c r="AX567" s="12" t="s">
        <v>84</v>
      </c>
      <c r="AY567" s="158" t="s">
        <v>190</v>
      </c>
    </row>
    <row r="568" spans="2:65" s="1" customFormat="1" ht="24.15" customHeight="1">
      <c r="B568" s="32"/>
      <c r="C568" s="137" t="s">
        <v>1421</v>
      </c>
      <c r="D568" s="137" t="s">
        <v>193</v>
      </c>
      <c r="E568" s="138" t="s">
        <v>1422</v>
      </c>
      <c r="F568" s="139" t="s">
        <v>1423</v>
      </c>
      <c r="G568" s="140" t="s">
        <v>296</v>
      </c>
      <c r="H568" s="141">
        <v>3.3420000000000001</v>
      </c>
      <c r="I568" s="142"/>
      <c r="J568" s="143">
        <f>ROUND(I568*H568,2)</f>
        <v>0</v>
      </c>
      <c r="K568" s="144"/>
      <c r="L568" s="32"/>
      <c r="M568" s="145" t="s">
        <v>1</v>
      </c>
      <c r="N568" s="146" t="s">
        <v>42</v>
      </c>
      <c r="P568" s="147">
        <f>O568*H568</f>
        <v>0</v>
      </c>
      <c r="Q568" s="147">
        <v>0</v>
      </c>
      <c r="R568" s="147">
        <f>Q568*H568</f>
        <v>0</v>
      </c>
      <c r="S568" s="147">
        <v>0</v>
      </c>
      <c r="T568" s="148">
        <f>S568*H568</f>
        <v>0</v>
      </c>
      <c r="AR568" s="149" t="s">
        <v>311</v>
      </c>
      <c r="AT568" s="149" t="s">
        <v>193</v>
      </c>
      <c r="AU568" s="149" t="s">
        <v>86</v>
      </c>
      <c r="AY568" s="17" t="s">
        <v>190</v>
      </c>
      <c r="BE568" s="150">
        <f>IF(N568="základní",J568,0)</f>
        <v>0</v>
      </c>
      <c r="BF568" s="150">
        <f>IF(N568="snížená",J568,0)</f>
        <v>0</v>
      </c>
      <c r="BG568" s="150">
        <f>IF(N568="zákl. přenesená",J568,0)</f>
        <v>0</v>
      </c>
      <c r="BH568" s="150">
        <f>IF(N568="sníž. přenesená",J568,0)</f>
        <v>0</v>
      </c>
      <c r="BI568" s="150">
        <f>IF(N568="nulová",J568,0)</f>
        <v>0</v>
      </c>
      <c r="BJ568" s="17" t="s">
        <v>84</v>
      </c>
      <c r="BK568" s="150">
        <f>ROUND(I568*H568,2)</f>
        <v>0</v>
      </c>
      <c r="BL568" s="17" t="s">
        <v>311</v>
      </c>
      <c r="BM568" s="149" t="s">
        <v>1424</v>
      </c>
    </row>
    <row r="569" spans="2:65" s="11" customFormat="1" ht="22.8" customHeight="1">
      <c r="B569" s="125"/>
      <c r="D569" s="126" t="s">
        <v>76</v>
      </c>
      <c r="E569" s="135" t="s">
        <v>1425</v>
      </c>
      <c r="F569" s="135" t="s">
        <v>1426</v>
      </c>
      <c r="I569" s="128"/>
      <c r="J569" s="136">
        <f>BK569</f>
        <v>0</v>
      </c>
      <c r="L569" s="125"/>
      <c r="M569" s="130"/>
      <c r="P569" s="131">
        <f>SUM(P570:P580)</f>
        <v>0</v>
      </c>
      <c r="R569" s="131">
        <f>SUM(R570:R580)</f>
        <v>1.6799999999999999E-2</v>
      </c>
      <c r="T569" s="132">
        <f>SUM(T570:T580)</f>
        <v>0</v>
      </c>
      <c r="AR569" s="126" t="s">
        <v>86</v>
      </c>
      <c r="AT569" s="133" t="s">
        <v>76</v>
      </c>
      <c r="AU569" s="133" t="s">
        <v>84</v>
      </c>
      <c r="AY569" s="126" t="s">
        <v>190</v>
      </c>
      <c r="BK569" s="134">
        <f>SUM(BK570:BK580)</f>
        <v>0</v>
      </c>
    </row>
    <row r="570" spans="2:65" s="1" customFormat="1" ht="16.5" customHeight="1">
      <c r="B570" s="32"/>
      <c r="C570" s="137" t="s">
        <v>1427</v>
      </c>
      <c r="D570" s="137" t="s">
        <v>193</v>
      </c>
      <c r="E570" s="138" t="s">
        <v>1428</v>
      </c>
      <c r="F570" s="139" t="s">
        <v>1429</v>
      </c>
      <c r="G570" s="140" t="s">
        <v>391</v>
      </c>
      <c r="H570" s="141">
        <v>4</v>
      </c>
      <c r="I570" s="142"/>
      <c r="J570" s="143">
        <f t="shared" ref="J570:J576" si="20">ROUND(I570*H570,2)</f>
        <v>0</v>
      </c>
      <c r="K570" s="144"/>
      <c r="L570" s="32"/>
      <c r="M570" s="145" t="s">
        <v>1</v>
      </c>
      <c r="N570" s="146" t="s">
        <v>42</v>
      </c>
      <c r="P570" s="147">
        <f t="shared" ref="P570:P576" si="21">O570*H570</f>
        <v>0</v>
      </c>
      <c r="Q570" s="147">
        <v>0</v>
      </c>
      <c r="R570" s="147">
        <f t="shared" ref="R570:R576" si="22">Q570*H570</f>
        <v>0</v>
      </c>
      <c r="S570" s="147">
        <v>0</v>
      </c>
      <c r="T570" s="148">
        <f t="shared" ref="T570:T576" si="23">S570*H570</f>
        <v>0</v>
      </c>
      <c r="AR570" s="149" t="s">
        <v>311</v>
      </c>
      <c r="AT570" s="149" t="s">
        <v>193</v>
      </c>
      <c r="AU570" s="149" t="s">
        <v>86</v>
      </c>
      <c r="AY570" s="17" t="s">
        <v>190</v>
      </c>
      <c r="BE570" s="150">
        <f t="shared" ref="BE570:BE576" si="24">IF(N570="základní",J570,0)</f>
        <v>0</v>
      </c>
      <c r="BF570" s="150">
        <f t="shared" ref="BF570:BF576" si="25">IF(N570="snížená",J570,0)</f>
        <v>0</v>
      </c>
      <c r="BG570" s="150">
        <f t="shared" ref="BG570:BG576" si="26">IF(N570="zákl. přenesená",J570,0)</f>
        <v>0</v>
      </c>
      <c r="BH570" s="150">
        <f t="shared" ref="BH570:BH576" si="27">IF(N570="sníž. přenesená",J570,0)</f>
        <v>0</v>
      </c>
      <c r="BI570" s="150">
        <f t="shared" ref="BI570:BI576" si="28">IF(N570="nulová",J570,0)</f>
        <v>0</v>
      </c>
      <c r="BJ570" s="17" t="s">
        <v>84</v>
      </c>
      <c r="BK570" s="150">
        <f t="shared" ref="BK570:BK576" si="29">ROUND(I570*H570,2)</f>
        <v>0</v>
      </c>
      <c r="BL570" s="17" t="s">
        <v>311</v>
      </c>
      <c r="BM570" s="149" t="s">
        <v>1430</v>
      </c>
    </row>
    <row r="571" spans="2:65" s="1" customFormat="1" ht="21.75" customHeight="1">
      <c r="B571" s="32"/>
      <c r="C571" s="184" t="s">
        <v>1431</v>
      </c>
      <c r="D571" s="184" t="s">
        <v>299</v>
      </c>
      <c r="E571" s="185" t="s">
        <v>1432</v>
      </c>
      <c r="F571" s="186" t="s">
        <v>1433</v>
      </c>
      <c r="G571" s="187" t="s">
        <v>391</v>
      </c>
      <c r="H571" s="188">
        <v>3</v>
      </c>
      <c r="I571" s="189"/>
      <c r="J571" s="190">
        <f t="shared" si="20"/>
        <v>0</v>
      </c>
      <c r="K571" s="191"/>
      <c r="L571" s="192"/>
      <c r="M571" s="193" t="s">
        <v>1</v>
      </c>
      <c r="N571" s="194" t="s">
        <v>42</v>
      </c>
      <c r="P571" s="147">
        <f t="shared" si="21"/>
        <v>0</v>
      </c>
      <c r="Q571" s="147">
        <v>3.2000000000000002E-3</v>
      </c>
      <c r="R571" s="147">
        <f t="shared" si="22"/>
        <v>9.6000000000000009E-3</v>
      </c>
      <c r="S571" s="147">
        <v>0</v>
      </c>
      <c r="T571" s="148">
        <f t="shared" si="23"/>
        <v>0</v>
      </c>
      <c r="AR571" s="149" t="s">
        <v>426</v>
      </c>
      <c r="AT571" s="149" t="s">
        <v>299</v>
      </c>
      <c r="AU571" s="149" t="s">
        <v>86</v>
      </c>
      <c r="AY571" s="17" t="s">
        <v>190</v>
      </c>
      <c r="BE571" s="150">
        <f t="shared" si="24"/>
        <v>0</v>
      </c>
      <c r="BF571" s="150">
        <f t="shared" si="25"/>
        <v>0</v>
      </c>
      <c r="BG571" s="150">
        <f t="shared" si="26"/>
        <v>0</v>
      </c>
      <c r="BH571" s="150">
        <f t="shared" si="27"/>
        <v>0</v>
      </c>
      <c r="BI571" s="150">
        <f t="shared" si="28"/>
        <v>0</v>
      </c>
      <c r="BJ571" s="17" t="s">
        <v>84</v>
      </c>
      <c r="BK571" s="150">
        <f t="shared" si="29"/>
        <v>0</v>
      </c>
      <c r="BL571" s="17" t="s">
        <v>311</v>
      </c>
      <c r="BM571" s="149" t="s">
        <v>1434</v>
      </c>
    </row>
    <row r="572" spans="2:65" s="1" customFormat="1" ht="21.75" customHeight="1">
      <c r="B572" s="32"/>
      <c r="C572" s="184" t="s">
        <v>1435</v>
      </c>
      <c r="D572" s="184" t="s">
        <v>299</v>
      </c>
      <c r="E572" s="185" t="s">
        <v>1436</v>
      </c>
      <c r="F572" s="186" t="s">
        <v>1437</v>
      </c>
      <c r="G572" s="187" t="s">
        <v>391</v>
      </c>
      <c r="H572" s="188">
        <v>1</v>
      </c>
      <c r="I572" s="189"/>
      <c r="J572" s="190">
        <f t="shared" si="20"/>
        <v>0</v>
      </c>
      <c r="K572" s="191"/>
      <c r="L572" s="192"/>
      <c r="M572" s="193" t="s">
        <v>1</v>
      </c>
      <c r="N572" s="194" t="s">
        <v>42</v>
      </c>
      <c r="P572" s="147">
        <f t="shared" si="21"/>
        <v>0</v>
      </c>
      <c r="Q572" s="147">
        <v>4.7000000000000002E-3</v>
      </c>
      <c r="R572" s="147">
        <f t="shared" si="22"/>
        <v>4.7000000000000002E-3</v>
      </c>
      <c r="S572" s="147">
        <v>0</v>
      </c>
      <c r="T572" s="148">
        <f t="shared" si="23"/>
        <v>0</v>
      </c>
      <c r="AR572" s="149" t="s">
        <v>426</v>
      </c>
      <c r="AT572" s="149" t="s">
        <v>299</v>
      </c>
      <c r="AU572" s="149" t="s">
        <v>86</v>
      </c>
      <c r="AY572" s="17" t="s">
        <v>190</v>
      </c>
      <c r="BE572" s="150">
        <f t="shared" si="24"/>
        <v>0</v>
      </c>
      <c r="BF572" s="150">
        <f t="shared" si="25"/>
        <v>0</v>
      </c>
      <c r="BG572" s="150">
        <f t="shared" si="26"/>
        <v>0</v>
      </c>
      <c r="BH572" s="150">
        <f t="shared" si="27"/>
        <v>0</v>
      </c>
      <c r="BI572" s="150">
        <f t="shared" si="28"/>
        <v>0</v>
      </c>
      <c r="BJ572" s="17" t="s">
        <v>84</v>
      </c>
      <c r="BK572" s="150">
        <f t="shared" si="29"/>
        <v>0</v>
      </c>
      <c r="BL572" s="17" t="s">
        <v>311</v>
      </c>
      <c r="BM572" s="149" t="s">
        <v>1438</v>
      </c>
    </row>
    <row r="573" spans="2:65" s="1" customFormat="1" ht="16.5" customHeight="1">
      <c r="B573" s="32"/>
      <c r="C573" s="137" t="s">
        <v>1439</v>
      </c>
      <c r="D573" s="137" t="s">
        <v>193</v>
      </c>
      <c r="E573" s="138" t="s">
        <v>1440</v>
      </c>
      <c r="F573" s="139" t="s">
        <v>1441</v>
      </c>
      <c r="G573" s="140" t="s">
        <v>391</v>
      </c>
      <c r="H573" s="141">
        <v>3</v>
      </c>
      <c r="I573" s="142"/>
      <c r="J573" s="143">
        <f t="shared" si="20"/>
        <v>0</v>
      </c>
      <c r="K573" s="144"/>
      <c r="L573" s="32"/>
      <c r="M573" s="145" t="s">
        <v>1</v>
      </c>
      <c r="N573" s="146" t="s">
        <v>42</v>
      </c>
      <c r="P573" s="147">
        <f t="shared" si="21"/>
        <v>0</v>
      </c>
      <c r="Q573" s="147">
        <v>0</v>
      </c>
      <c r="R573" s="147">
        <f t="shared" si="22"/>
        <v>0</v>
      </c>
      <c r="S573" s="147">
        <v>0</v>
      </c>
      <c r="T573" s="148">
        <f t="shared" si="23"/>
        <v>0</v>
      </c>
      <c r="AR573" s="149" t="s">
        <v>311</v>
      </c>
      <c r="AT573" s="149" t="s">
        <v>193</v>
      </c>
      <c r="AU573" s="149" t="s">
        <v>86</v>
      </c>
      <c r="AY573" s="17" t="s">
        <v>190</v>
      </c>
      <c r="BE573" s="150">
        <f t="shared" si="24"/>
        <v>0</v>
      </c>
      <c r="BF573" s="150">
        <f t="shared" si="25"/>
        <v>0</v>
      </c>
      <c r="BG573" s="150">
        <f t="shared" si="26"/>
        <v>0</v>
      </c>
      <c r="BH573" s="150">
        <f t="shared" si="27"/>
        <v>0</v>
      </c>
      <c r="BI573" s="150">
        <f t="shared" si="28"/>
        <v>0</v>
      </c>
      <c r="BJ573" s="17" t="s">
        <v>84</v>
      </c>
      <c r="BK573" s="150">
        <f t="shared" si="29"/>
        <v>0</v>
      </c>
      <c r="BL573" s="17" t="s">
        <v>311</v>
      </c>
      <c r="BM573" s="149" t="s">
        <v>1442</v>
      </c>
    </row>
    <row r="574" spans="2:65" s="1" customFormat="1" ht="16.5" customHeight="1">
      <c r="B574" s="32"/>
      <c r="C574" s="184" t="s">
        <v>1443</v>
      </c>
      <c r="D574" s="184" t="s">
        <v>299</v>
      </c>
      <c r="E574" s="185" t="s">
        <v>1444</v>
      </c>
      <c r="F574" s="186" t="s">
        <v>1445</v>
      </c>
      <c r="G574" s="187" t="s">
        <v>391</v>
      </c>
      <c r="H574" s="188">
        <v>2</v>
      </c>
      <c r="I574" s="189"/>
      <c r="J574" s="190">
        <f t="shared" si="20"/>
        <v>0</v>
      </c>
      <c r="K574" s="191"/>
      <c r="L574" s="192"/>
      <c r="M574" s="193" t="s">
        <v>1</v>
      </c>
      <c r="N574" s="194" t="s">
        <v>42</v>
      </c>
      <c r="P574" s="147">
        <f t="shared" si="21"/>
        <v>0</v>
      </c>
      <c r="Q574" s="147">
        <v>6.9999999999999999E-4</v>
      </c>
      <c r="R574" s="147">
        <f t="shared" si="22"/>
        <v>1.4E-3</v>
      </c>
      <c r="S574" s="147">
        <v>0</v>
      </c>
      <c r="T574" s="148">
        <f t="shared" si="23"/>
        <v>0</v>
      </c>
      <c r="AR574" s="149" t="s">
        <v>426</v>
      </c>
      <c r="AT574" s="149" t="s">
        <v>299</v>
      </c>
      <c r="AU574" s="149" t="s">
        <v>86</v>
      </c>
      <c r="AY574" s="17" t="s">
        <v>190</v>
      </c>
      <c r="BE574" s="150">
        <f t="shared" si="24"/>
        <v>0</v>
      </c>
      <c r="BF574" s="150">
        <f t="shared" si="25"/>
        <v>0</v>
      </c>
      <c r="BG574" s="150">
        <f t="shared" si="26"/>
        <v>0</v>
      </c>
      <c r="BH574" s="150">
        <f t="shared" si="27"/>
        <v>0</v>
      </c>
      <c r="BI574" s="150">
        <f t="shared" si="28"/>
        <v>0</v>
      </c>
      <c r="BJ574" s="17" t="s">
        <v>84</v>
      </c>
      <c r="BK574" s="150">
        <f t="shared" si="29"/>
        <v>0</v>
      </c>
      <c r="BL574" s="17" t="s">
        <v>311</v>
      </c>
      <c r="BM574" s="149" t="s">
        <v>1446</v>
      </c>
    </row>
    <row r="575" spans="2:65" s="1" customFormat="1" ht="16.5" customHeight="1">
      <c r="B575" s="32"/>
      <c r="C575" s="184" t="s">
        <v>1447</v>
      </c>
      <c r="D575" s="184" t="s">
        <v>299</v>
      </c>
      <c r="E575" s="185" t="s">
        <v>1448</v>
      </c>
      <c r="F575" s="186" t="s">
        <v>1449</v>
      </c>
      <c r="G575" s="187" t="s">
        <v>391</v>
      </c>
      <c r="H575" s="188">
        <v>1</v>
      </c>
      <c r="I575" s="189"/>
      <c r="J575" s="190">
        <f t="shared" si="20"/>
        <v>0</v>
      </c>
      <c r="K575" s="191"/>
      <c r="L575" s="192"/>
      <c r="M575" s="193" t="s">
        <v>1</v>
      </c>
      <c r="N575" s="194" t="s">
        <v>42</v>
      </c>
      <c r="P575" s="147">
        <f t="shared" si="21"/>
        <v>0</v>
      </c>
      <c r="Q575" s="147">
        <v>1.1000000000000001E-3</v>
      </c>
      <c r="R575" s="147">
        <f t="shared" si="22"/>
        <v>1.1000000000000001E-3</v>
      </c>
      <c r="S575" s="147">
        <v>0</v>
      </c>
      <c r="T575" s="148">
        <f t="shared" si="23"/>
        <v>0</v>
      </c>
      <c r="AR575" s="149" t="s">
        <v>426</v>
      </c>
      <c r="AT575" s="149" t="s">
        <v>299</v>
      </c>
      <c r="AU575" s="149" t="s">
        <v>86</v>
      </c>
      <c r="AY575" s="17" t="s">
        <v>190</v>
      </c>
      <c r="BE575" s="150">
        <f t="shared" si="24"/>
        <v>0</v>
      </c>
      <c r="BF575" s="150">
        <f t="shared" si="25"/>
        <v>0</v>
      </c>
      <c r="BG575" s="150">
        <f t="shared" si="26"/>
        <v>0</v>
      </c>
      <c r="BH575" s="150">
        <f t="shared" si="27"/>
        <v>0</v>
      </c>
      <c r="BI575" s="150">
        <f t="shared" si="28"/>
        <v>0</v>
      </c>
      <c r="BJ575" s="17" t="s">
        <v>84</v>
      </c>
      <c r="BK575" s="150">
        <f t="shared" si="29"/>
        <v>0</v>
      </c>
      <c r="BL575" s="17" t="s">
        <v>311</v>
      </c>
      <c r="BM575" s="149" t="s">
        <v>1450</v>
      </c>
    </row>
    <row r="576" spans="2:65" s="1" customFormat="1" ht="24.15" customHeight="1">
      <c r="B576" s="32"/>
      <c r="C576" s="184" t="s">
        <v>1451</v>
      </c>
      <c r="D576" s="184" t="s">
        <v>299</v>
      </c>
      <c r="E576" s="185" t="s">
        <v>1452</v>
      </c>
      <c r="F576" s="186" t="s">
        <v>1453</v>
      </c>
      <c r="G576" s="187" t="s">
        <v>252</v>
      </c>
      <c r="H576" s="188">
        <v>20.587</v>
      </c>
      <c r="I576" s="189"/>
      <c r="J576" s="190">
        <f t="shared" si="20"/>
        <v>0</v>
      </c>
      <c r="K576" s="191"/>
      <c r="L576" s="192"/>
      <c r="M576" s="193" t="s">
        <v>1</v>
      </c>
      <c r="N576" s="194" t="s">
        <v>42</v>
      </c>
      <c r="P576" s="147">
        <f t="shared" si="21"/>
        <v>0</v>
      </c>
      <c r="Q576" s="147">
        <v>0</v>
      </c>
      <c r="R576" s="147">
        <f t="shared" si="22"/>
        <v>0</v>
      </c>
      <c r="S576" s="147">
        <v>0</v>
      </c>
      <c r="T576" s="148">
        <f t="shared" si="23"/>
        <v>0</v>
      </c>
      <c r="AR576" s="149" t="s">
        <v>426</v>
      </c>
      <c r="AT576" s="149" t="s">
        <v>299</v>
      </c>
      <c r="AU576" s="149" t="s">
        <v>86</v>
      </c>
      <c r="AY576" s="17" t="s">
        <v>190</v>
      </c>
      <c r="BE576" s="150">
        <f t="shared" si="24"/>
        <v>0</v>
      </c>
      <c r="BF576" s="150">
        <f t="shared" si="25"/>
        <v>0</v>
      </c>
      <c r="BG576" s="150">
        <f t="shared" si="26"/>
        <v>0</v>
      </c>
      <c r="BH576" s="150">
        <f t="shared" si="27"/>
        <v>0</v>
      </c>
      <c r="BI576" s="150">
        <f t="shared" si="28"/>
        <v>0</v>
      </c>
      <c r="BJ576" s="17" t="s">
        <v>84</v>
      </c>
      <c r="BK576" s="150">
        <f t="shared" si="29"/>
        <v>0</v>
      </c>
      <c r="BL576" s="17" t="s">
        <v>311</v>
      </c>
      <c r="BM576" s="149" t="s">
        <v>1454</v>
      </c>
    </row>
    <row r="577" spans="2:65" s="12" customFormat="1">
      <c r="B577" s="156"/>
      <c r="D577" s="157" t="s">
        <v>254</v>
      </c>
      <c r="E577" s="158" t="s">
        <v>1</v>
      </c>
      <c r="F577" s="159" t="s">
        <v>1455</v>
      </c>
      <c r="H577" s="160">
        <v>18.053999999999998</v>
      </c>
      <c r="I577" s="161"/>
      <c r="L577" s="156"/>
      <c r="M577" s="162"/>
      <c r="T577" s="163"/>
      <c r="AT577" s="158" t="s">
        <v>254</v>
      </c>
      <c r="AU577" s="158" t="s">
        <v>86</v>
      </c>
      <c r="AV577" s="12" t="s">
        <v>86</v>
      </c>
      <c r="AW577" s="12" t="s">
        <v>33</v>
      </c>
      <c r="AX577" s="12" t="s">
        <v>77</v>
      </c>
      <c r="AY577" s="158" t="s">
        <v>190</v>
      </c>
    </row>
    <row r="578" spans="2:65" s="12" customFormat="1">
      <c r="B578" s="156"/>
      <c r="D578" s="157" t="s">
        <v>254</v>
      </c>
      <c r="E578" s="158" t="s">
        <v>1</v>
      </c>
      <c r="F578" s="159" t="s">
        <v>1456</v>
      </c>
      <c r="H578" s="160">
        <v>2.5329999999999999</v>
      </c>
      <c r="I578" s="161"/>
      <c r="L578" s="156"/>
      <c r="M578" s="162"/>
      <c r="T578" s="163"/>
      <c r="AT578" s="158" t="s">
        <v>254</v>
      </c>
      <c r="AU578" s="158" t="s">
        <v>86</v>
      </c>
      <c r="AV578" s="12" t="s">
        <v>86</v>
      </c>
      <c r="AW578" s="12" t="s">
        <v>33</v>
      </c>
      <c r="AX578" s="12" t="s">
        <v>77</v>
      </c>
      <c r="AY578" s="158" t="s">
        <v>190</v>
      </c>
    </row>
    <row r="579" spans="2:65" s="15" customFormat="1">
      <c r="B579" s="177"/>
      <c r="D579" s="157" t="s">
        <v>254</v>
      </c>
      <c r="E579" s="178" t="s">
        <v>1</v>
      </c>
      <c r="F579" s="179" t="s">
        <v>274</v>
      </c>
      <c r="H579" s="180">
        <v>20.587</v>
      </c>
      <c r="I579" s="181"/>
      <c r="L579" s="177"/>
      <c r="M579" s="182"/>
      <c r="T579" s="183"/>
      <c r="AT579" s="178" t="s">
        <v>254</v>
      </c>
      <c r="AU579" s="178" t="s">
        <v>86</v>
      </c>
      <c r="AV579" s="15" t="s">
        <v>149</v>
      </c>
      <c r="AW579" s="15" t="s">
        <v>33</v>
      </c>
      <c r="AX579" s="15" t="s">
        <v>84</v>
      </c>
      <c r="AY579" s="178" t="s">
        <v>190</v>
      </c>
    </row>
    <row r="580" spans="2:65" s="1" customFormat="1" ht="24.15" customHeight="1">
      <c r="B580" s="32"/>
      <c r="C580" s="137" t="s">
        <v>1457</v>
      </c>
      <c r="D580" s="137" t="s">
        <v>193</v>
      </c>
      <c r="E580" s="138" t="s">
        <v>1458</v>
      </c>
      <c r="F580" s="139" t="s">
        <v>1459</v>
      </c>
      <c r="G580" s="140" t="s">
        <v>296</v>
      </c>
      <c r="H580" s="141">
        <v>1.7000000000000001E-2</v>
      </c>
      <c r="I580" s="142"/>
      <c r="J580" s="143">
        <f>ROUND(I580*H580,2)</f>
        <v>0</v>
      </c>
      <c r="K580" s="144"/>
      <c r="L580" s="32"/>
      <c r="M580" s="145" t="s">
        <v>1</v>
      </c>
      <c r="N580" s="146" t="s">
        <v>42</v>
      </c>
      <c r="P580" s="147">
        <f>O580*H580</f>
        <v>0</v>
      </c>
      <c r="Q580" s="147">
        <v>0</v>
      </c>
      <c r="R580" s="147">
        <f>Q580*H580</f>
        <v>0</v>
      </c>
      <c r="S580" s="147">
        <v>0</v>
      </c>
      <c r="T580" s="148">
        <f>S580*H580</f>
        <v>0</v>
      </c>
      <c r="AR580" s="149" t="s">
        <v>311</v>
      </c>
      <c r="AT580" s="149" t="s">
        <v>193</v>
      </c>
      <c r="AU580" s="149" t="s">
        <v>86</v>
      </c>
      <c r="AY580" s="17" t="s">
        <v>190</v>
      </c>
      <c r="BE580" s="150">
        <f>IF(N580="základní",J580,0)</f>
        <v>0</v>
      </c>
      <c r="BF580" s="150">
        <f>IF(N580="snížená",J580,0)</f>
        <v>0</v>
      </c>
      <c r="BG580" s="150">
        <f>IF(N580="zákl. přenesená",J580,0)</f>
        <v>0</v>
      </c>
      <c r="BH580" s="150">
        <f>IF(N580="sníž. přenesená",J580,0)</f>
        <v>0</v>
      </c>
      <c r="BI580" s="150">
        <f>IF(N580="nulová",J580,0)</f>
        <v>0</v>
      </c>
      <c r="BJ580" s="17" t="s">
        <v>84</v>
      </c>
      <c r="BK580" s="150">
        <f>ROUND(I580*H580,2)</f>
        <v>0</v>
      </c>
      <c r="BL580" s="17" t="s">
        <v>311</v>
      </c>
      <c r="BM580" s="149" t="s">
        <v>1460</v>
      </c>
    </row>
    <row r="581" spans="2:65" s="11" customFormat="1" ht="22.8" customHeight="1">
      <c r="B581" s="125"/>
      <c r="D581" s="126" t="s">
        <v>76</v>
      </c>
      <c r="E581" s="135" t="s">
        <v>1461</v>
      </c>
      <c r="F581" s="135" t="s">
        <v>1462</v>
      </c>
      <c r="I581" s="128"/>
      <c r="J581" s="136">
        <f>BK581</f>
        <v>0</v>
      </c>
      <c r="L581" s="125"/>
      <c r="M581" s="130"/>
      <c r="P581" s="131">
        <f>SUM(P582:P622)</f>
        <v>0</v>
      </c>
      <c r="R581" s="131">
        <f>SUM(R582:R622)</f>
        <v>2.5490309199999999</v>
      </c>
      <c r="T581" s="132">
        <f>SUM(T582:T622)</f>
        <v>0</v>
      </c>
      <c r="AR581" s="126" t="s">
        <v>86</v>
      </c>
      <c r="AT581" s="133" t="s">
        <v>76</v>
      </c>
      <c r="AU581" s="133" t="s">
        <v>84</v>
      </c>
      <c r="AY581" s="126" t="s">
        <v>190</v>
      </c>
      <c r="BK581" s="134">
        <f>SUM(BK582:BK622)</f>
        <v>0</v>
      </c>
    </row>
    <row r="582" spans="2:65" s="1" customFormat="1" ht="24.15" customHeight="1">
      <c r="B582" s="32"/>
      <c r="C582" s="137" t="s">
        <v>1463</v>
      </c>
      <c r="D582" s="137" t="s">
        <v>193</v>
      </c>
      <c r="E582" s="138" t="s">
        <v>1464</v>
      </c>
      <c r="F582" s="139" t="s">
        <v>1465</v>
      </c>
      <c r="G582" s="140" t="s">
        <v>196</v>
      </c>
      <c r="H582" s="141">
        <v>1</v>
      </c>
      <c r="I582" s="142"/>
      <c r="J582" s="143">
        <f>ROUND(I582*H582,2)</f>
        <v>0</v>
      </c>
      <c r="K582" s="144"/>
      <c r="L582" s="32"/>
      <c r="M582" s="145" t="s">
        <v>1</v>
      </c>
      <c r="N582" s="146" t="s">
        <v>42</v>
      </c>
      <c r="P582" s="147">
        <f>O582*H582</f>
        <v>0</v>
      </c>
      <c r="Q582" s="147">
        <v>0</v>
      </c>
      <c r="R582" s="147">
        <f>Q582*H582</f>
        <v>0</v>
      </c>
      <c r="S582" s="147">
        <v>0</v>
      </c>
      <c r="T582" s="148">
        <f>S582*H582</f>
        <v>0</v>
      </c>
      <c r="AR582" s="149" t="s">
        <v>311</v>
      </c>
      <c r="AT582" s="149" t="s">
        <v>193</v>
      </c>
      <c r="AU582" s="149" t="s">
        <v>86</v>
      </c>
      <c r="AY582" s="17" t="s">
        <v>190</v>
      </c>
      <c r="BE582" s="150">
        <f>IF(N582="základní",J582,0)</f>
        <v>0</v>
      </c>
      <c r="BF582" s="150">
        <f>IF(N582="snížená",J582,0)</f>
        <v>0</v>
      </c>
      <c r="BG582" s="150">
        <f>IF(N582="zákl. přenesená",J582,0)</f>
        <v>0</v>
      </c>
      <c r="BH582" s="150">
        <f>IF(N582="sníž. přenesená",J582,0)</f>
        <v>0</v>
      </c>
      <c r="BI582" s="150">
        <f>IF(N582="nulová",J582,0)</f>
        <v>0</v>
      </c>
      <c r="BJ582" s="17" t="s">
        <v>84</v>
      </c>
      <c r="BK582" s="150">
        <f>ROUND(I582*H582,2)</f>
        <v>0</v>
      </c>
      <c r="BL582" s="17" t="s">
        <v>311</v>
      </c>
      <c r="BM582" s="149" t="s">
        <v>1466</v>
      </c>
    </row>
    <row r="583" spans="2:65" s="1" customFormat="1" ht="24.15" customHeight="1">
      <c r="B583" s="32"/>
      <c r="C583" s="137" t="s">
        <v>1467</v>
      </c>
      <c r="D583" s="137" t="s">
        <v>193</v>
      </c>
      <c r="E583" s="138" t="s">
        <v>1468</v>
      </c>
      <c r="F583" s="139" t="s">
        <v>1469</v>
      </c>
      <c r="G583" s="140" t="s">
        <v>396</v>
      </c>
      <c r="H583" s="141">
        <v>58.084000000000003</v>
      </c>
      <c r="I583" s="142"/>
      <c r="J583" s="143">
        <f>ROUND(I583*H583,2)</f>
        <v>0</v>
      </c>
      <c r="K583" s="144"/>
      <c r="L583" s="32"/>
      <c r="M583" s="145" t="s">
        <v>1</v>
      </c>
      <c r="N583" s="146" t="s">
        <v>42</v>
      </c>
      <c r="P583" s="147">
        <f>O583*H583</f>
        <v>0</v>
      </c>
      <c r="Q583" s="147">
        <v>4.2999999999999999E-4</v>
      </c>
      <c r="R583" s="147">
        <f>Q583*H583</f>
        <v>2.4976120000000001E-2</v>
      </c>
      <c r="S583" s="147">
        <v>0</v>
      </c>
      <c r="T583" s="148">
        <f>S583*H583</f>
        <v>0</v>
      </c>
      <c r="AR583" s="149" t="s">
        <v>311</v>
      </c>
      <c r="AT583" s="149" t="s">
        <v>193</v>
      </c>
      <c r="AU583" s="149" t="s">
        <v>86</v>
      </c>
      <c r="AY583" s="17" t="s">
        <v>190</v>
      </c>
      <c r="BE583" s="150">
        <f>IF(N583="základní",J583,0)</f>
        <v>0</v>
      </c>
      <c r="BF583" s="150">
        <f>IF(N583="snížená",J583,0)</f>
        <v>0</v>
      </c>
      <c r="BG583" s="150">
        <f>IF(N583="zákl. přenesená",J583,0)</f>
        <v>0</v>
      </c>
      <c r="BH583" s="150">
        <f>IF(N583="sníž. přenesená",J583,0)</f>
        <v>0</v>
      </c>
      <c r="BI583" s="150">
        <f>IF(N583="nulová",J583,0)</f>
        <v>0</v>
      </c>
      <c r="BJ583" s="17" t="s">
        <v>84</v>
      </c>
      <c r="BK583" s="150">
        <f>ROUND(I583*H583,2)</f>
        <v>0</v>
      </c>
      <c r="BL583" s="17" t="s">
        <v>311</v>
      </c>
      <c r="BM583" s="149" t="s">
        <v>1470</v>
      </c>
    </row>
    <row r="584" spans="2:65" s="12" customFormat="1">
      <c r="B584" s="156"/>
      <c r="D584" s="157" t="s">
        <v>254</v>
      </c>
      <c r="E584" s="158" t="s">
        <v>1</v>
      </c>
      <c r="F584" s="159" t="s">
        <v>1471</v>
      </c>
      <c r="H584" s="160">
        <v>8.0830000000000002</v>
      </c>
      <c r="I584" s="161"/>
      <c r="L584" s="156"/>
      <c r="M584" s="162"/>
      <c r="T584" s="163"/>
      <c r="AT584" s="158" t="s">
        <v>254</v>
      </c>
      <c r="AU584" s="158" t="s">
        <v>86</v>
      </c>
      <c r="AV584" s="12" t="s">
        <v>86</v>
      </c>
      <c r="AW584" s="12" t="s">
        <v>33</v>
      </c>
      <c r="AX584" s="12" t="s">
        <v>77</v>
      </c>
      <c r="AY584" s="158" t="s">
        <v>190</v>
      </c>
    </row>
    <row r="585" spans="2:65" s="12" customFormat="1">
      <c r="B585" s="156"/>
      <c r="D585" s="157" t="s">
        <v>254</v>
      </c>
      <c r="E585" s="158" t="s">
        <v>1</v>
      </c>
      <c r="F585" s="159" t="s">
        <v>1472</v>
      </c>
      <c r="H585" s="160">
        <v>13.7</v>
      </c>
      <c r="I585" s="161"/>
      <c r="L585" s="156"/>
      <c r="M585" s="162"/>
      <c r="T585" s="163"/>
      <c r="AT585" s="158" t="s">
        <v>254</v>
      </c>
      <c r="AU585" s="158" t="s">
        <v>86</v>
      </c>
      <c r="AV585" s="12" t="s">
        <v>86</v>
      </c>
      <c r="AW585" s="12" t="s">
        <v>33</v>
      </c>
      <c r="AX585" s="12" t="s">
        <v>77</v>
      </c>
      <c r="AY585" s="158" t="s">
        <v>190</v>
      </c>
    </row>
    <row r="586" spans="2:65" s="12" customFormat="1">
      <c r="B586" s="156"/>
      <c r="D586" s="157" t="s">
        <v>254</v>
      </c>
      <c r="E586" s="158" t="s">
        <v>1</v>
      </c>
      <c r="F586" s="159" t="s">
        <v>1473</v>
      </c>
      <c r="H586" s="160">
        <v>7.1840000000000002</v>
      </c>
      <c r="I586" s="161"/>
      <c r="L586" s="156"/>
      <c r="M586" s="162"/>
      <c r="T586" s="163"/>
      <c r="AT586" s="158" t="s">
        <v>254</v>
      </c>
      <c r="AU586" s="158" t="s">
        <v>86</v>
      </c>
      <c r="AV586" s="12" t="s">
        <v>86</v>
      </c>
      <c r="AW586" s="12" t="s">
        <v>33</v>
      </c>
      <c r="AX586" s="12" t="s">
        <v>77</v>
      </c>
      <c r="AY586" s="158" t="s">
        <v>190</v>
      </c>
    </row>
    <row r="587" spans="2:65" s="12" customFormat="1">
      <c r="B587" s="156"/>
      <c r="D587" s="157" t="s">
        <v>254</v>
      </c>
      <c r="E587" s="158" t="s">
        <v>1</v>
      </c>
      <c r="F587" s="159" t="s">
        <v>1474</v>
      </c>
      <c r="H587" s="160">
        <v>6.508</v>
      </c>
      <c r="I587" s="161"/>
      <c r="L587" s="156"/>
      <c r="M587" s="162"/>
      <c r="T587" s="163"/>
      <c r="AT587" s="158" t="s">
        <v>254</v>
      </c>
      <c r="AU587" s="158" t="s">
        <v>86</v>
      </c>
      <c r="AV587" s="12" t="s">
        <v>86</v>
      </c>
      <c r="AW587" s="12" t="s">
        <v>33</v>
      </c>
      <c r="AX587" s="12" t="s">
        <v>77</v>
      </c>
      <c r="AY587" s="158" t="s">
        <v>190</v>
      </c>
    </row>
    <row r="588" spans="2:65" s="12" customFormat="1">
      <c r="B588" s="156"/>
      <c r="D588" s="157" t="s">
        <v>254</v>
      </c>
      <c r="E588" s="158" t="s">
        <v>1</v>
      </c>
      <c r="F588" s="159" t="s">
        <v>1475</v>
      </c>
      <c r="H588" s="160">
        <v>8.1210000000000004</v>
      </c>
      <c r="I588" s="161"/>
      <c r="L588" s="156"/>
      <c r="M588" s="162"/>
      <c r="T588" s="163"/>
      <c r="AT588" s="158" t="s">
        <v>254</v>
      </c>
      <c r="AU588" s="158" t="s">
        <v>86</v>
      </c>
      <c r="AV588" s="12" t="s">
        <v>86</v>
      </c>
      <c r="AW588" s="12" t="s">
        <v>33</v>
      </c>
      <c r="AX588" s="12" t="s">
        <v>77</v>
      </c>
      <c r="AY588" s="158" t="s">
        <v>190</v>
      </c>
    </row>
    <row r="589" spans="2:65" s="12" customFormat="1">
      <c r="B589" s="156"/>
      <c r="D589" s="157" t="s">
        <v>254</v>
      </c>
      <c r="E589" s="158" t="s">
        <v>1</v>
      </c>
      <c r="F589" s="159" t="s">
        <v>1476</v>
      </c>
      <c r="H589" s="160">
        <v>5.3040000000000003</v>
      </c>
      <c r="I589" s="161"/>
      <c r="L589" s="156"/>
      <c r="M589" s="162"/>
      <c r="T589" s="163"/>
      <c r="AT589" s="158" t="s">
        <v>254</v>
      </c>
      <c r="AU589" s="158" t="s">
        <v>86</v>
      </c>
      <c r="AV589" s="12" t="s">
        <v>86</v>
      </c>
      <c r="AW589" s="12" t="s">
        <v>33</v>
      </c>
      <c r="AX589" s="12" t="s">
        <v>77</v>
      </c>
      <c r="AY589" s="158" t="s">
        <v>190</v>
      </c>
    </row>
    <row r="590" spans="2:65" s="12" customFormat="1">
      <c r="B590" s="156"/>
      <c r="D590" s="157" t="s">
        <v>254</v>
      </c>
      <c r="E590" s="158" t="s">
        <v>1</v>
      </c>
      <c r="F590" s="159" t="s">
        <v>1477</v>
      </c>
      <c r="H590" s="160">
        <v>9.1839999999999993</v>
      </c>
      <c r="I590" s="161"/>
      <c r="L590" s="156"/>
      <c r="M590" s="162"/>
      <c r="T590" s="163"/>
      <c r="AT590" s="158" t="s">
        <v>254</v>
      </c>
      <c r="AU590" s="158" t="s">
        <v>86</v>
      </c>
      <c r="AV590" s="12" t="s">
        <v>86</v>
      </c>
      <c r="AW590" s="12" t="s">
        <v>33</v>
      </c>
      <c r="AX590" s="12" t="s">
        <v>77</v>
      </c>
      <c r="AY590" s="158" t="s">
        <v>190</v>
      </c>
    </row>
    <row r="591" spans="2:65" s="15" customFormat="1">
      <c r="B591" s="177"/>
      <c r="D591" s="157" t="s">
        <v>254</v>
      </c>
      <c r="E591" s="178" t="s">
        <v>1</v>
      </c>
      <c r="F591" s="179" t="s">
        <v>274</v>
      </c>
      <c r="H591" s="180">
        <v>58.084000000000003</v>
      </c>
      <c r="I591" s="181"/>
      <c r="L591" s="177"/>
      <c r="M591" s="182"/>
      <c r="T591" s="183"/>
      <c r="AT591" s="178" t="s">
        <v>254</v>
      </c>
      <c r="AU591" s="178" t="s">
        <v>86</v>
      </c>
      <c r="AV591" s="15" t="s">
        <v>149</v>
      </c>
      <c r="AW591" s="15" t="s">
        <v>33</v>
      </c>
      <c r="AX591" s="15" t="s">
        <v>84</v>
      </c>
      <c r="AY591" s="178" t="s">
        <v>190</v>
      </c>
    </row>
    <row r="592" spans="2:65" s="1" customFormat="1" ht="24.15" customHeight="1">
      <c r="B592" s="32"/>
      <c r="C592" s="137" t="s">
        <v>1478</v>
      </c>
      <c r="D592" s="137" t="s">
        <v>193</v>
      </c>
      <c r="E592" s="138" t="s">
        <v>1479</v>
      </c>
      <c r="F592" s="139" t="s">
        <v>1480</v>
      </c>
      <c r="G592" s="140" t="s">
        <v>252</v>
      </c>
      <c r="H592" s="141">
        <v>90.55</v>
      </c>
      <c r="I592" s="142"/>
      <c r="J592" s="143">
        <f>ROUND(I592*H592,2)</f>
        <v>0</v>
      </c>
      <c r="K592" s="144"/>
      <c r="L592" s="32"/>
      <c r="M592" s="145" t="s">
        <v>1</v>
      </c>
      <c r="N592" s="146" t="s">
        <v>42</v>
      </c>
      <c r="P592" s="147">
        <f>O592*H592</f>
        <v>0</v>
      </c>
      <c r="Q592" s="147">
        <v>5.4000000000000003E-3</v>
      </c>
      <c r="R592" s="147">
        <f>Q592*H592</f>
        <v>0.48897000000000002</v>
      </c>
      <c r="S592" s="147">
        <v>0</v>
      </c>
      <c r="T592" s="148">
        <f>S592*H592</f>
        <v>0</v>
      </c>
      <c r="AR592" s="149" t="s">
        <v>311</v>
      </c>
      <c r="AT592" s="149" t="s">
        <v>193</v>
      </c>
      <c r="AU592" s="149" t="s">
        <v>86</v>
      </c>
      <c r="AY592" s="17" t="s">
        <v>190</v>
      </c>
      <c r="BE592" s="150">
        <f>IF(N592="základní",J592,0)</f>
        <v>0</v>
      </c>
      <c r="BF592" s="150">
        <f>IF(N592="snížená",J592,0)</f>
        <v>0</v>
      </c>
      <c r="BG592" s="150">
        <f>IF(N592="zákl. přenesená",J592,0)</f>
        <v>0</v>
      </c>
      <c r="BH592" s="150">
        <f>IF(N592="sníž. přenesená",J592,0)</f>
        <v>0</v>
      </c>
      <c r="BI592" s="150">
        <f>IF(N592="nulová",J592,0)</f>
        <v>0</v>
      </c>
      <c r="BJ592" s="17" t="s">
        <v>84</v>
      </c>
      <c r="BK592" s="150">
        <f>ROUND(I592*H592,2)</f>
        <v>0</v>
      </c>
      <c r="BL592" s="17" t="s">
        <v>311</v>
      </c>
      <c r="BM592" s="149" t="s">
        <v>1481</v>
      </c>
    </row>
    <row r="593" spans="2:65" s="12" customFormat="1">
      <c r="B593" s="156"/>
      <c r="D593" s="157" t="s">
        <v>254</v>
      </c>
      <c r="E593" s="158" t="s">
        <v>1</v>
      </c>
      <c r="F593" s="159" t="s">
        <v>1482</v>
      </c>
      <c r="H593" s="160">
        <v>9.81</v>
      </c>
      <c r="I593" s="161"/>
      <c r="L593" s="156"/>
      <c r="M593" s="162"/>
      <c r="T593" s="163"/>
      <c r="AT593" s="158" t="s">
        <v>254</v>
      </c>
      <c r="AU593" s="158" t="s">
        <v>86</v>
      </c>
      <c r="AV593" s="12" t="s">
        <v>86</v>
      </c>
      <c r="AW593" s="12" t="s">
        <v>33</v>
      </c>
      <c r="AX593" s="12" t="s">
        <v>77</v>
      </c>
      <c r="AY593" s="158" t="s">
        <v>190</v>
      </c>
    </row>
    <row r="594" spans="2:65" s="12" customFormat="1">
      <c r="B594" s="156"/>
      <c r="D594" s="157" t="s">
        <v>254</v>
      </c>
      <c r="E594" s="158" t="s">
        <v>1</v>
      </c>
      <c r="F594" s="159" t="s">
        <v>1483</v>
      </c>
      <c r="H594" s="160">
        <v>15.45</v>
      </c>
      <c r="I594" s="161"/>
      <c r="L594" s="156"/>
      <c r="M594" s="162"/>
      <c r="T594" s="163"/>
      <c r="AT594" s="158" t="s">
        <v>254</v>
      </c>
      <c r="AU594" s="158" t="s">
        <v>86</v>
      </c>
      <c r="AV594" s="12" t="s">
        <v>86</v>
      </c>
      <c r="AW594" s="12" t="s">
        <v>33</v>
      </c>
      <c r="AX594" s="12" t="s">
        <v>77</v>
      </c>
      <c r="AY594" s="158" t="s">
        <v>190</v>
      </c>
    </row>
    <row r="595" spans="2:65" s="12" customFormat="1">
      <c r="B595" s="156"/>
      <c r="D595" s="157" t="s">
        <v>254</v>
      </c>
      <c r="E595" s="158" t="s">
        <v>1</v>
      </c>
      <c r="F595" s="159" t="s">
        <v>816</v>
      </c>
      <c r="H595" s="160">
        <v>13.13</v>
      </c>
      <c r="I595" s="161"/>
      <c r="L595" s="156"/>
      <c r="M595" s="162"/>
      <c r="T595" s="163"/>
      <c r="AT595" s="158" t="s">
        <v>254</v>
      </c>
      <c r="AU595" s="158" t="s">
        <v>86</v>
      </c>
      <c r="AV595" s="12" t="s">
        <v>86</v>
      </c>
      <c r="AW595" s="12" t="s">
        <v>33</v>
      </c>
      <c r="AX595" s="12" t="s">
        <v>77</v>
      </c>
      <c r="AY595" s="158" t="s">
        <v>190</v>
      </c>
    </row>
    <row r="596" spans="2:65" s="12" customFormat="1">
      <c r="B596" s="156"/>
      <c r="D596" s="157" t="s">
        <v>254</v>
      </c>
      <c r="E596" s="158" t="s">
        <v>1</v>
      </c>
      <c r="F596" s="159" t="s">
        <v>1484</v>
      </c>
      <c r="H596" s="160">
        <v>6.01</v>
      </c>
      <c r="I596" s="161"/>
      <c r="L596" s="156"/>
      <c r="M596" s="162"/>
      <c r="T596" s="163"/>
      <c r="AT596" s="158" t="s">
        <v>254</v>
      </c>
      <c r="AU596" s="158" t="s">
        <v>86</v>
      </c>
      <c r="AV596" s="12" t="s">
        <v>86</v>
      </c>
      <c r="AW596" s="12" t="s">
        <v>33</v>
      </c>
      <c r="AX596" s="12" t="s">
        <v>77</v>
      </c>
      <c r="AY596" s="158" t="s">
        <v>190</v>
      </c>
    </row>
    <row r="597" spans="2:65" s="12" customFormat="1">
      <c r="B597" s="156"/>
      <c r="D597" s="157" t="s">
        <v>254</v>
      </c>
      <c r="E597" s="158" t="s">
        <v>1</v>
      </c>
      <c r="F597" s="159" t="s">
        <v>1485</v>
      </c>
      <c r="H597" s="160">
        <v>5.13</v>
      </c>
      <c r="I597" s="161"/>
      <c r="L597" s="156"/>
      <c r="M597" s="162"/>
      <c r="T597" s="163"/>
      <c r="AT597" s="158" t="s">
        <v>254</v>
      </c>
      <c r="AU597" s="158" t="s">
        <v>86</v>
      </c>
      <c r="AV597" s="12" t="s">
        <v>86</v>
      </c>
      <c r="AW597" s="12" t="s">
        <v>33</v>
      </c>
      <c r="AX597" s="12" t="s">
        <v>77</v>
      </c>
      <c r="AY597" s="158" t="s">
        <v>190</v>
      </c>
    </row>
    <row r="598" spans="2:65" s="12" customFormat="1">
      <c r="B598" s="156"/>
      <c r="D598" s="157" t="s">
        <v>254</v>
      </c>
      <c r="E598" s="158" t="s">
        <v>1</v>
      </c>
      <c r="F598" s="159" t="s">
        <v>817</v>
      </c>
      <c r="H598" s="160">
        <v>1.61</v>
      </c>
      <c r="I598" s="161"/>
      <c r="L598" s="156"/>
      <c r="M598" s="162"/>
      <c r="T598" s="163"/>
      <c r="AT598" s="158" t="s">
        <v>254</v>
      </c>
      <c r="AU598" s="158" t="s">
        <v>86</v>
      </c>
      <c r="AV598" s="12" t="s">
        <v>86</v>
      </c>
      <c r="AW598" s="12" t="s">
        <v>33</v>
      </c>
      <c r="AX598" s="12" t="s">
        <v>77</v>
      </c>
      <c r="AY598" s="158" t="s">
        <v>190</v>
      </c>
    </row>
    <row r="599" spans="2:65" s="12" customFormat="1">
      <c r="B599" s="156"/>
      <c r="D599" s="157" t="s">
        <v>254</v>
      </c>
      <c r="E599" s="158" t="s">
        <v>1</v>
      </c>
      <c r="F599" s="159" t="s">
        <v>818</v>
      </c>
      <c r="H599" s="160">
        <v>1.61</v>
      </c>
      <c r="I599" s="161"/>
      <c r="L599" s="156"/>
      <c r="M599" s="162"/>
      <c r="T599" s="163"/>
      <c r="AT599" s="158" t="s">
        <v>254</v>
      </c>
      <c r="AU599" s="158" t="s">
        <v>86</v>
      </c>
      <c r="AV599" s="12" t="s">
        <v>86</v>
      </c>
      <c r="AW599" s="12" t="s">
        <v>33</v>
      </c>
      <c r="AX599" s="12" t="s">
        <v>77</v>
      </c>
      <c r="AY599" s="158" t="s">
        <v>190</v>
      </c>
    </row>
    <row r="600" spans="2:65" s="12" customFormat="1">
      <c r="B600" s="156"/>
      <c r="D600" s="157" t="s">
        <v>254</v>
      </c>
      <c r="E600" s="158" t="s">
        <v>1</v>
      </c>
      <c r="F600" s="159" t="s">
        <v>822</v>
      </c>
      <c r="H600" s="160">
        <v>17.46</v>
      </c>
      <c r="I600" s="161"/>
      <c r="L600" s="156"/>
      <c r="M600" s="162"/>
      <c r="T600" s="163"/>
      <c r="AT600" s="158" t="s">
        <v>254</v>
      </c>
      <c r="AU600" s="158" t="s">
        <v>86</v>
      </c>
      <c r="AV600" s="12" t="s">
        <v>86</v>
      </c>
      <c r="AW600" s="12" t="s">
        <v>33</v>
      </c>
      <c r="AX600" s="12" t="s">
        <v>77</v>
      </c>
      <c r="AY600" s="158" t="s">
        <v>190</v>
      </c>
    </row>
    <row r="601" spans="2:65" s="12" customFormat="1">
      <c r="B601" s="156"/>
      <c r="D601" s="157" t="s">
        <v>254</v>
      </c>
      <c r="E601" s="158" t="s">
        <v>1</v>
      </c>
      <c r="F601" s="159" t="s">
        <v>1486</v>
      </c>
      <c r="H601" s="160">
        <v>5.86</v>
      </c>
      <c r="I601" s="161"/>
      <c r="L601" s="156"/>
      <c r="M601" s="162"/>
      <c r="T601" s="163"/>
      <c r="AT601" s="158" t="s">
        <v>254</v>
      </c>
      <c r="AU601" s="158" t="s">
        <v>86</v>
      </c>
      <c r="AV601" s="12" t="s">
        <v>86</v>
      </c>
      <c r="AW601" s="12" t="s">
        <v>33</v>
      </c>
      <c r="AX601" s="12" t="s">
        <v>77</v>
      </c>
      <c r="AY601" s="158" t="s">
        <v>190</v>
      </c>
    </row>
    <row r="602" spans="2:65" s="12" customFormat="1">
      <c r="B602" s="156"/>
      <c r="D602" s="157" t="s">
        <v>254</v>
      </c>
      <c r="E602" s="158" t="s">
        <v>1</v>
      </c>
      <c r="F602" s="159" t="s">
        <v>966</v>
      </c>
      <c r="H602" s="160">
        <v>2.4700000000000002</v>
      </c>
      <c r="I602" s="161"/>
      <c r="L602" s="156"/>
      <c r="M602" s="162"/>
      <c r="T602" s="163"/>
      <c r="AT602" s="158" t="s">
        <v>254</v>
      </c>
      <c r="AU602" s="158" t="s">
        <v>86</v>
      </c>
      <c r="AV602" s="12" t="s">
        <v>86</v>
      </c>
      <c r="AW602" s="12" t="s">
        <v>33</v>
      </c>
      <c r="AX602" s="12" t="s">
        <v>77</v>
      </c>
      <c r="AY602" s="158" t="s">
        <v>190</v>
      </c>
    </row>
    <row r="603" spans="2:65" s="12" customFormat="1">
      <c r="B603" s="156"/>
      <c r="D603" s="157" t="s">
        <v>254</v>
      </c>
      <c r="E603" s="158" t="s">
        <v>1</v>
      </c>
      <c r="F603" s="159" t="s">
        <v>819</v>
      </c>
      <c r="H603" s="160">
        <v>2.85</v>
      </c>
      <c r="I603" s="161"/>
      <c r="L603" s="156"/>
      <c r="M603" s="162"/>
      <c r="T603" s="163"/>
      <c r="AT603" s="158" t="s">
        <v>254</v>
      </c>
      <c r="AU603" s="158" t="s">
        <v>86</v>
      </c>
      <c r="AV603" s="12" t="s">
        <v>86</v>
      </c>
      <c r="AW603" s="12" t="s">
        <v>33</v>
      </c>
      <c r="AX603" s="12" t="s">
        <v>77</v>
      </c>
      <c r="AY603" s="158" t="s">
        <v>190</v>
      </c>
    </row>
    <row r="604" spans="2:65" s="12" customFormat="1">
      <c r="B604" s="156"/>
      <c r="D604" s="157" t="s">
        <v>254</v>
      </c>
      <c r="E604" s="158" t="s">
        <v>1</v>
      </c>
      <c r="F604" s="159" t="s">
        <v>1487</v>
      </c>
      <c r="H604" s="160">
        <v>4.03</v>
      </c>
      <c r="I604" s="161"/>
      <c r="L604" s="156"/>
      <c r="M604" s="162"/>
      <c r="T604" s="163"/>
      <c r="AT604" s="158" t="s">
        <v>254</v>
      </c>
      <c r="AU604" s="158" t="s">
        <v>86</v>
      </c>
      <c r="AV604" s="12" t="s">
        <v>86</v>
      </c>
      <c r="AW604" s="12" t="s">
        <v>33</v>
      </c>
      <c r="AX604" s="12" t="s">
        <v>77</v>
      </c>
      <c r="AY604" s="158" t="s">
        <v>190</v>
      </c>
    </row>
    <row r="605" spans="2:65" s="12" customFormat="1">
      <c r="B605" s="156"/>
      <c r="D605" s="157" t="s">
        <v>254</v>
      </c>
      <c r="E605" s="158" t="s">
        <v>1</v>
      </c>
      <c r="F605" s="159" t="s">
        <v>1488</v>
      </c>
      <c r="H605" s="160">
        <v>5.13</v>
      </c>
      <c r="I605" s="161"/>
      <c r="L605" s="156"/>
      <c r="M605" s="162"/>
      <c r="T605" s="163"/>
      <c r="AT605" s="158" t="s">
        <v>254</v>
      </c>
      <c r="AU605" s="158" t="s">
        <v>86</v>
      </c>
      <c r="AV605" s="12" t="s">
        <v>86</v>
      </c>
      <c r="AW605" s="12" t="s">
        <v>33</v>
      </c>
      <c r="AX605" s="12" t="s">
        <v>77</v>
      </c>
      <c r="AY605" s="158" t="s">
        <v>190</v>
      </c>
    </row>
    <row r="606" spans="2:65" s="15" customFormat="1">
      <c r="B606" s="177"/>
      <c r="D606" s="157" t="s">
        <v>254</v>
      </c>
      <c r="E606" s="178" t="s">
        <v>1</v>
      </c>
      <c r="F606" s="179" t="s">
        <v>274</v>
      </c>
      <c r="H606" s="180">
        <v>90.55</v>
      </c>
      <c r="I606" s="181"/>
      <c r="L606" s="177"/>
      <c r="M606" s="182"/>
      <c r="T606" s="183"/>
      <c r="AT606" s="178" t="s">
        <v>254</v>
      </c>
      <c r="AU606" s="178" t="s">
        <v>86</v>
      </c>
      <c r="AV606" s="15" t="s">
        <v>149</v>
      </c>
      <c r="AW606" s="15" t="s">
        <v>33</v>
      </c>
      <c r="AX606" s="15" t="s">
        <v>84</v>
      </c>
      <c r="AY606" s="178" t="s">
        <v>190</v>
      </c>
    </row>
    <row r="607" spans="2:65" s="1" customFormat="1" ht="37.799999999999997" customHeight="1">
      <c r="B607" s="32"/>
      <c r="C607" s="184" t="s">
        <v>1489</v>
      </c>
      <c r="D607" s="184" t="s">
        <v>299</v>
      </c>
      <c r="E607" s="185" t="s">
        <v>1490</v>
      </c>
      <c r="F607" s="186" t="s">
        <v>1491</v>
      </c>
      <c r="G607" s="187" t="s">
        <v>252</v>
      </c>
      <c r="H607" s="188">
        <v>105.994</v>
      </c>
      <c r="I607" s="189"/>
      <c r="J607" s="190">
        <f>ROUND(I607*H607,2)</f>
        <v>0</v>
      </c>
      <c r="K607" s="191"/>
      <c r="L607" s="192"/>
      <c r="M607" s="193" t="s">
        <v>1</v>
      </c>
      <c r="N607" s="194" t="s">
        <v>42</v>
      </c>
      <c r="P607" s="147">
        <f>O607*H607</f>
        <v>0</v>
      </c>
      <c r="Q607" s="147">
        <v>1.9199999999999998E-2</v>
      </c>
      <c r="R607" s="147">
        <f>Q607*H607</f>
        <v>2.0350847999999999</v>
      </c>
      <c r="S607" s="147">
        <v>0</v>
      </c>
      <c r="T607" s="148">
        <f>S607*H607</f>
        <v>0</v>
      </c>
      <c r="AR607" s="149" t="s">
        <v>426</v>
      </c>
      <c r="AT607" s="149" t="s">
        <v>299</v>
      </c>
      <c r="AU607" s="149" t="s">
        <v>86</v>
      </c>
      <c r="AY607" s="17" t="s">
        <v>190</v>
      </c>
      <c r="BE607" s="150">
        <f>IF(N607="základní",J607,0)</f>
        <v>0</v>
      </c>
      <c r="BF607" s="150">
        <f>IF(N607="snížená",J607,0)</f>
        <v>0</v>
      </c>
      <c r="BG607" s="150">
        <f>IF(N607="zákl. přenesená",J607,0)</f>
        <v>0</v>
      </c>
      <c r="BH607" s="150">
        <f>IF(N607="sníž. přenesená",J607,0)</f>
        <v>0</v>
      </c>
      <c r="BI607" s="150">
        <f>IF(N607="nulová",J607,0)</f>
        <v>0</v>
      </c>
      <c r="BJ607" s="17" t="s">
        <v>84</v>
      </c>
      <c r="BK607" s="150">
        <f>ROUND(I607*H607,2)</f>
        <v>0</v>
      </c>
      <c r="BL607" s="17" t="s">
        <v>311</v>
      </c>
      <c r="BM607" s="149" t="s">
        <v>1492</v>
      </c>
    </row>
    <row r="608" spans="2:65" s="12" customFormat="1">
      <c r="B608" s="156"/>
      <c r="D608" s="157" t="s">
        <v>254</v>
      </c>
      <c r="E608" s="158" t="s">
        <v>1</v>
      </c>
      <c r="F608" s="159" t="s">
        <v>1493</v>
      </c>
      <c r="H608" s="160">
        <v>90.55</v>
      </c>
      <c r="I608" s="161"/>
      <c r="L608" s="156"/>
      <c r="M608" s="162"/>
      <c r="T608" s="163"/>
      <c r="AT608" s="158" t="s">
        <v>254</v>
      </c>
      <c r="AU608" s="158" t="s">
        <v>86</v>
      </c>
      <c r="AV608" s="12" t="s">
        <v>86</v>
      </c>
      <c r="AW608" s="12" t="s">
        <v>33</v>
      </c>
      <c r="AX608" s="12" t="s">
        <v>77</v>
      </c>
      <c r="AY608" s="158" t="s">
        <v>190</v>
      </c>
    </row>
    <row r="609" spans="2:65" s="12" customFormat="1">
      <c r="B609" s="156"/>
      <c r="D609" s="157" t="s">
        <v>254</v>
      </c>
      <c r="E609" s="158" t="s">
        <v>1</v>
      </c>
      <c r="F609" s="159" t="s">
        <v>1494</v>
      </c>
      <c r="H609" s="160">
        <v>5.8079999999999998</v>
      </c>
      <c r="I609" s="161"/>
      <c r="L609" s="156"/>
      <c r="M609" s="162"/>
      <c r="T609" s="163"/>
      <c r="AT609" s="158" t="s">
        <v>254</v>
      </c>
      <c r="AU609" s="158" t="s">
        <v>86</v>
      </c>
      <c r="AV609" s="12" t="s">
        <v>86</v>
      </c>
      <c r="AW609" s="12" t="s">
        <v>33</v>
      </c>
      <c r="AX609" s="12" t="s">
        <v>77</v>
      </c>
      <c r="AY609" s="158" t="s">
        <v>190</v>
      </c>
    </row>
    <row r="610" spans="2:65" s="15" customFormat="1">
      <c r="B610" s="177"/>
      <c r="D610" s="157" t="s">
        <v>254</v>
      </c>
      <c r="E610" s="178" t="s">
        <v>1</v>
      </c>
      <c r="F610" s="179" t="s">
        <v>274</v>
      </c>
      <c r="H610" s="180">
        <v>96.358000000000004</v>
      </c>
      <c r="I610" s="181"/>
      <c r="L610" s="177"/>
      <c r="M610" s="182"/>
      <c r="T610" s="183"/>
      <c r="AT610" s="178" t="s">
        <v>254</v>
      </c>
      <c r="AU610" s="178" t="s">
        <v>86</v>
      </c>
      <c r="AV610" s="15" t="s">
        <v>149</v>
      </c>
      <c r="AW610" s="15" t="s">
        <v>33</v>
      </c>
      <c r="AX610" s="15" t="s">
        <v>84</v>
      </c>
      <c r="AY610" s="178" t="s">
        <v>190</v>
      </c>
    </row>
    <row r="611" spans="2:65" s="12" customFormat="1">
      <c r="B611" s="156"/>
      <c r="D611" s="157" t="s">
        <v>254</v>
      </c>
      <c r="F611" s="159" t="s">
        <v>1495</v>
      </c>
      <c r="H611" s="160">
        <v>105.994</v>
      </c>
      <c r="I611" s="161"/>
      <c r="L611" s="156"/>
      <c r="M611" s="162"/>
      <c r="T611" s="163"/>
      <c r="AT611" s="158" t="s">
        <v>254</v>
      </c>
      <c r="AU611" s="158" t="s">
        <v>86</v>
      </c>
      <c r="AV611" s="12" t="s">
        <v>86</v>
      </c>
      <c r="AW611" s="12" t="s">
        <v>4</v>
      </c>
      <c r="AX611" s="12" t="s">
        <v>84</v>
      </c>
      <c r="AY611" s="158" t="s">
        <v>190</v>
      </c>
    </row>
    <row r="612" spans="2:65" s="1" customFormat="1" ht="24.15" customHeight="1">
      <c r="B612" s="32"/>
      <c r="C612" s="137" t="s">
        <v>1496</v>
      </c>
      <c r="D612" s="137" t="s">
        <v>193</v>
      </c>
      <c r="E612" s="138" t="s">
        <v>1497</v>
      </c>
      <c r="F612" s="139" t="s">
        <v>1498</v>
      </c>
      <c r="G612" s="140" t="s">
        <v>252</v>
      </c>
      <c r="H612" s="141">
        <v>12.57</v>
      </c>
      <c r="I612" s="142"/>
      <c r="J612" s="143">
        <f>ROUND(I612*H612,2)</f>
        <v>0</v>
      </c>
      <c r="K612" s="144"/>
      <c r="L612" s="32"/>
      <c r="M612" s="145" t="s">
        <v>1</v>
      </c>
      <c r="N612" s="146" t="s">
        <v>42</v>
      </c>
      <c r="P612" s="147">
        <f>O612*H612</f>
        <v>0</v>
      </c>
      <c r="Q612" s="147">
        <v>0</v>
      </c>
      <c r="R612" s="147">
        <f>Q612*H612</f>
        <v>0</v>
      </c>
      <c r="S612" s="147">
        <v>0</v>
      </c>
      <c r="T612" s="148">
        <f>S612*H612</f>
        <v>0</v>
      </c>
      <c r="AR612" s="149" t="s">
        <v>311</v>
      </c>
      <c r="AT612" s="149" t="s">
        <v>193</v>
      </c>
      <c r="AU612" s="149" t="s">
        <v>86</v>
      </c>
      <c r="AY612" s="17" t="s">
        <v>190</v>
      </c>
      <c r="BE612" s="150">
        <f>IF(N612="základní",J612,0)</f>
        <v>0</v>
      </c>
      <c r="BF612" s="150">
        <f>IF(N612="snížená",J612,0)</f>
        <v>0</v>
      </c>
      <c r="BG612" s="150">
        <f>IF(N612="zákl. přenesená",J612,0)</f>
        <v>0</v>
      </c>
      <c r="BH612" s="150">
        <f>IF(N612="sníž. přenesená",J612,0)</f>
        <v>0</v>
      </c>
      <c r="BI612" s="150">
        <f>IF(N612="nulová",J612,0)</f>
        <v>0</v>
      </c>
      <c r="BJ612" s="17" t="s">
        <v>84</v>
      </c>
      <c r="BK612" s="150">
        <f>ROUND(I612*H612,2)</f>
        <v>0</v>
      </c>
      <c r="BL612" s="17" t="s">
        <v>311</v>
      </c>
      <c r="BM612" s="149" t="s">
        <v>1499</v>
      </c>
    </row>
    <row r="613" spans="2:65" s="12" customFormat="1">
      <c r="B613" s="156"/>
      <c r="D613" s="157" t="s">
        <v>254</v>
      </c>
      <c r="E613" s="158" t="s">
        <v>1</v>
      </c>
      <c r="F613" s="159" t="s">
        <v>817</v>
      </c>
      <c r="H613" s="160">
        <v>1.61</v>
      </c>
      <c r="I613" s="161"/>
      <c r="L613" s="156"/>
      <c r="M613" s="162"/>
      <c r="T613" s="163"/>
      <c r="AT613" s="158" t="s">
        <v>254</v>
      </c>
      <c r="AU613" s="158" t="s">
        <v>86</v>
      </c>
      <c r="AV613" s="12" t="s">
        <v>86</v>
      </c>
      <c r="AW613" s="12" t="s">
        <v>33</v>
      </c>
      <c r="AX613" s="12" t="s">
        <v>77</v>
      </c>
      <c r="AY613" s="158" t="s">
        <v>190</v>
      </c>
    </row>
    <row r="614" spans="2:65" s="12" customFormat="1">
      <c r="B614" s="156"/>
      <c r="D614" s="157" t="s">
        <v>254</v>
      </c>
      <c r="E614" s="158" t="s">
        <v>1</v>
      </c>
      <c r="F614" s="159" t="s">
        <v>818</v>
      </c>
      <c r="H614" s="160">
        <v>1.61</v>
      </c>
      <c r="I614" s="161"/>
      <c r="L614" s="156"/>
      <c r="M614" s="162"/>
      <c r="T614" s="163"/>
      <c r="AT614" s="158" t="s">
        <v>254</v>
      </c>
      <c r="AU614" s="158" t="s">
        <v>86</v>
      </c>
      <c r="AV614" s="12" t="s">
        <v>86</v>
      </c>
      <c r="AW614" s="12" t="s">
        <v>33</v>
      </c>
      <c r="AX614" s="12" t="s">
        <v>77</v>
      </c>
      <c r="AY614" s="158" t="s">
        <v>190</v>
      </c>
    </row>
    <row r="615" spans="2:65" s="12" customFormat="1">
      <c r="B615" s="156"/>
      <c r="D615" s="157" t="s">
        <v>254</v>
      </c>
      <c r="E615" s="158" t="s">
        <v>1</v>
      </c>
      <c r="F615" s="159" t="s">
        <v>966</v>
      </c>
      <c r="H615" s="160">
        <v>2.4700000000000002</v>
      </c>
      <c r="I615" s="161"/>
      <c r="L615" s="156"/>
      <c r="M615" s="162"/>
      <c r="T615" s="163"/>
      <c r="AT615" s="158" t="s">
        <v>254</v>
      </c>
      <c r="AU615" s="158" t="s">
        <v>86</v>
      </c>
      <c r="AV615" s="12" t="s">
        <v>86</v>
      </c>
      <c r="AW615" s="12" t="s">
        <v>33</v>
      </c>
      <c r="AX615" s="12" t="s">
        <v>77</v>
      </c>
      <c r="AY615" s="158" t="s">
        <v>190</v>
      </c>
    </row>
    <row r="616" spans="2:65" s="12" customFormat="1">
      <c r="B616" s="156"/>
      <c r="D616" s="157" t="s">
        <v>254</v>
      </c>
      <c r="E616" s="158" t="s">
        <v>1</v>
      </c>
      <c r="F616" s="159" t="s">
        <v>819</v>
      </c>
      <c r="H616" s="160">
        <v>2.85</v>
      </c>
      <c r="I616" s="161"/>
      <c r="L616" s="156"/>
      <c r="M616" s="162"/>
      <c r="T616" s="163"/>
      <c r="AT616" s="158" t="s">
        <v>254</v>
      </c>
      <c r="AU616" s="158" t="s">
        <v>86</v>
      </c>
      <c r="AV616" s="12" t="s">
        <v>86</v>
      </c>
      <c r="AW616" s="12" t="s">
        <v>33</v>
      </c>
      <c r="AX616" s="12" t="s">
        <v>77</v>
      </c>
      <c r="AY616" s="158" t="s">
        <v>190</v>
      </c>
    </row>
    <row r="617" spans="2:65" s="12" customFormat="1">
      <c r="B617" s="156"/>
      <c r="D617" s="157" t="s">
        <v>254</v>
      </c>
      <c r="E617" s="158" t="s">
        <v>1</v>
      </c>
      <c r="F617" s="159" t="s">
        <v>1487</v>
      </c>
      <c r="H617" s="160">
        <v>4.03</v>
      </c>
      <c r="I617" s="161"/>
      <c r="L617" s="156"/>
      <c r="M617" s="162"/>
      <c r="T617" s="163"/>
      <c r="AT617" s="158" t="s">
        <v>254</v>
      </c>
      <c r="AU617" s="158" t="s">
        <v>86</v>
      </c>
      <c r="AV617" s="12" t="s">
        <v>86</v>
      </c>
      <c r="AW617" s="12" t="s">
        <v>33</v>
      </c>
      <c r="AX617" s="12" t="s">
        <v>77</v>
      </c>
      <c r="AY617" s="158" t="s">
        <v>190</v>
      </c>
    </row>
    <row r="618" spans="2:65" s="15" customFormat="1">
      <c r="B618" s="177"/>
      <c r="D618" s="157" t="s">
        <v>254</v>
      </c>
      <c r="E618" s="178" t="s">
        <v>1</v>
      </c>
      <c r="F618" s="179" t="s">
        <v>274</v>
      </c>
      <c r="H618" s="180">
        <v>12.57</v>
      </c>
      <c r="I618" s="181"/>
      <c r="L618" s="177"/>
      <c r="M618" s="182"/>
      <c r="T618" s="183"/>
      <c r="AT618" s="178" t="s">
        <v>254</v>
      </c>
      <c r="AU618" s="178" t="s">
        <v>86</v>
      </c>
      <c r="AV618" s="15" t="s">
        <v>149</v>
      </c>
      <c r="AW618" s="15" t="s">
        <v>33</v>
      </c>
      <c r="AX618" s="15" t="s">
        <v>84</v>
      </c>
      <c r="AY618" s="178" t="s">
        <v>190</v>
      </c>
    </row>
    <row r="619" spans="2:65" s="1" customFormat="1" ht="24.15" customHeight="1">
      <c r="B619" s="32"/>
      <c r="C619" s="137" t="s">
        <v>1500</v>
      </c>
      <c r="D619" s="137" t="s">
        <v>193</v>
      </c>
      <c r="E619" s="138" t="s">
        <v>1501</v>
      </c>
      <c r="F619" s="139" t="s">
        <v>1502</v>
      </c>
      <c r="G619" s="140" t="s">
        <v>252</v>
      </c>
      <c r="H619" s="141">
        <v>90.55</v>
      </c>
      <c r="I619" s="142"/>
      <c r="J619" s="143">
        <f>ROUND(I619*H619,2)</f>
        <v>0</v>
      </c>
      <c r="K619" s="144"/>
      <c r="L619" s="32"/>
      <c r="M619" s="145" t="s">
        <v>1</v>
      </c>
      <c r="N619" s="146" t="s">
        <v>42</v>
      </c>
      <c r="P619" s="147">
        <f>O619*H619</f>
        <v>0</v>
      </c>
      <c r="Q619" s="147">
        <v>0</v>
      </c>
      <c r="R619" s="147">
        <f>Q619*H619</f>
        <v>0</v>
      </c>
      <c r="S619" s="147">
        <v>0</v>
      </c>
      <c r="T619" s="148">
        <f>S619*H619</f>
        <v>0</v>
      </c>
      <c r="AR619" s="149" t="s">
        <v>311</v>
      </c>
      <c r="AT619" s="149" t="s">
        <v>193</v>
      </c>
      <c r="AU619" s="149" t="s">
        <v>86</v>
      </c>
      <c r="AY619" s="17" t="s">
        <v>190</v>
      </c>
      <c r="BE619" s="150">
        <f>IF(N619="základní",J619,0)</f>
        <v>0</v>
      </c>
      <c r="BF619" s="150">
        <f>IF(N619="snížená",J619,0)</f>
        <v>0</v>
      </c>
      <c r="BG619" s="150">
        <f>IF(N619="zákl. přenesená",J619,0)</f>
        <v>0</v>
      </c>
      <c r="BH619" s="150">
        <f>IF(N619="sníž. přenesená",J619,0)</f>
        <v>0</v>
      </c>
      <c r="BI619" s="150">
        <f>IF(N619="nulová",J619,0)</f>
        <v>0</v>
      </c>
      <c r="BJ619" s="17" t="s">
        <v>84</v>
      </c>
      <c r="BK619" s="150">
        <f>ROUND(I619*H619,2)</f>
        <v>0</v>
      </c>
      <c r="BL619" s="17" t="s">
        <v>311</v>
      </c>
      <c r="BM619" s="149" t="s">
        <v>1503</v>
      </c>
    </row>
    <row r="620" spans="2:65" s="1" customFormat="1" ht="24.15" customHeight="1">
      <c r="B620" s="32"/>
      <c r="C620" s="137" t="s">
        <v>1504</v>
      </c>
      <c r="D620" s="137" t="s">
        <v>193</v>
      </c>
      <c r="E620" s="138" t="s">
        <v>1505</v>
      </c>
      <c r="F620" s="139" t="s">
        <v>1506</v>
      </c>
      <c r="G620" s="140" t="s">
        <v>252</v>
      </c>
      <c r="H620" s="141">
        <v>90.55</v>
      </c>
      <c r="I620" s="142"/>
      <c r="J620" s="143">
        <f>ROUND(I620*H620,2)</f>
        <v>0</v>
      </c>
      <c r="K620" s="144"/>
      <c r="L620" s="32"/>
      <c r="M620" s="145" t="s">
        <v>1</v>
      </c>
      <c r="N620" s="146" t="s">
        <v>42</v>
      </c>
      <c r="P620" s="147">
        <f>O620*H620</f>
        <v>0</v>
      </c>
      <c r="Q620" s="147">
        <v>0</v>
      </c>
      <c r="R620" s="147">
        <f>Q620*H620</f>
        <v>0</v>
      </c>
      <c r="S620" s="147">
        <v>0</v>
      </c>
      <c r="T620" s="148">
        <f>S620*H620</f>
        <v>0</v>
      </c>
      <c r="AR620" s="149" t="s">
        <v>311</v>
      </c>
      <c r="AT620" s="149" t="s">
        <v>193</v>
      </c>
      <c r="AU620" s="149" t="s">
        <v>86</v>
      </c>
      <c r="AY620" s="17" t="s">
        <v>190</v>
      </c>
      <c r="BE620" s="150">
        <f>IF(N620="základní",J620,0)</f>
        <v>0</v>
      </c>
      <c r="BF620" s="150">
        <f>IF(N620="snížená",J620,0)</f>
        <v>0</v>
      </c>
      <c r="BG620" s="150">
        <f>IF(N620="zákl. přenesená",J620,0)</f>
        <v>0</v>
      </c>
      <c r="BH620" s="150">
        <f>IF(N620="sníž. přenesená",J620,0)</f>
        <v>0</v>
      </c>
      <c r="BI620" s="150">
        <f>IF(N620="nulová",J620,0)</f>
        <v>0</v>
      </c>
      <c r="BJ620" s="17" t="s">
        <v>84</v>
      </c>
      <c r="BK620" s="150">
        <f>ROUND(I620*H620,2)</f>
        <v>0</v>
      </c>
      <c r="BL620" s="17" t="s">
        <v>311</v>
      </c>
      <c r="BM620" s="149" t="s">
        <v>1507</v>
      </c>
    </row>
    <row r="621" spans="2:65" s="1" customFormat="1" ht="21.75" customHeight="1">
      <c r="B621" s="32"/>
      <c r="C621" s="137" t="s">
        <v>1508</v>
      </c>
      <c r="D621" s="137" t="s">
        <v>193</v>
      </c>
      <c r="E621" s="138" t="s">
        <v>1509</v>
      </c>
      <c r="F621" s="139" t="s">
        <v>1510</v>
      </c>
      <c r="G621" s="140" t="s">
        <v>252</v>
      </c>
      <c r="H621" s="141">
        <v>90.55</v>
      </c>
      <c r="I621" s="142"/>
      <c r="J621" s="143">
        <f>ROUND(I621*H621,2)</f>
        <v>0</v>
      </c>
      <c r="K621" s="144"/>
      <c r="L621" s="32"/>
      <c r="M621" s="145" t="s">
        <v>1</v>
      </c>
      <c r="N621" s="146" t="s">
        <v>42</v>
      </c>
      <c r="P621" s="147">
        <f>O621*H621</f>
        <v>0</v>
      </c>
      <c r="Q621" s="147">
        <v>0</v>
      </c>
      <c r="R621" s="147">
        <f>Q621*H621</f>
        <v>0</v>
      </c>
      <c r="S621" s="147">
        <v>0</v>
      </c>
      <c r="T621" s="148">
        <f>S621*H621</f>
        <v>0</v>
      </c>
      <c r="AR621" s="149" t="s">
        <v>311</v>
      </c>
      <c r="AT621" s="149" t="s">
        <v>193</v>
      </c>
      <c r="AU621" s="149" t="s">
        <v>86</v>
      </c>
      <c r="AY621" s="17" t="s">
        <v>190</v>
      </c>
      <c r="BE621" s="150">
        <f>IF(N621="základní",J621,0)</f>
        <v>0</v>
      </c>
      <c r="BF621" s="150">
        <f>IF(N621="snížená",J621,0)</f>
        <v>0</v>
      </c>
      <c r="BG621" s="150">
        <f>IF(N621="zákl. přenesená",J621,0)</f>
        <v>0</v>
      </c>
      <c r="BH621" s="150">
        <f>IF(N621="sníž. přenesená",J621,0)</f>
        <v>0</v>
      </c>
      <c r="BI621" s="150">
        <f>IF(N621="nulová",J621,0)</f>
        <v>0</v>
      </c>
      <c r="BJ621" s="17" t="s">
        <v>84</v>
      </c>
      <c r="BK621" s="150">
        <f>ROUND(I621*H621,2)</f>
        <v>0</v>
      </c>
      <c r="BL621" s="17" t="s">
        <v>311</v>
      </c>
      <c r="BM621" s="149" t="s">
        <v>1511</v>
      </c>
    </row>
    <row r="622" spans="2:65" s="1" customFormat="1" ht="24.15" customHeight="1">
      <c r="B622" s="32"/>
      <c r="C622" s="137" t="s">
        <v>1512</v>
      </c>
      <c r="D622" s="137" t="s">
        <v>193</v>
      </c>
      <c r="E622" s="138" t="s">
        <v>1513</v>
      </c>
      <c r="F622" s="139" t="s">
        <v>1514</v>
      </c>
      <c r="G622" s="140" t="s">
        <v>296</v>
      </c>
      <c r="H622" s="141">
        <v>2.5489999999999999</v>
      </c>
      <c r="I622" s="142"/>
      <c r="J622" s="143">
        <f>ROUND(I622*H622,2)</f>
        <v>0</v>
      </c>
      <c r="K622" s="144"/>
      <c r="L622" s="32"/>
      <c r="M622" s="145" t="s">
        <v>1</v>
      </c>
      <c r="N622" s="146" t="s">
        <v>42</v>
      </c>
      <c r="P622" s="147">
        <f>O622*H622</f>
        <v>0</v>
      </c>
      <c r="Q622" s="147">
        <v>0</v>
      </c>
      <c r="R622" s="147">
        <f>Q622*H622</f>
        <v>0</v>
      </c>
      <c r="S622" s="147">
        <v>0</v>
      </c>
      <c r="T622" s="148">
        <f>S622*H622</f>
        <v>0</v>
      </c>
      <c r="AR622" s="149" t="s">
        <v>311</v>
      </c>
      <c r="AT622" s="149" t="s">
        <v>193</v>
      </c>
      <c r="AU622" s="149" t="s">
        <v>86</v>
      </c>
      <c r="AY622" s="17" t="s">
        <v>190</v>
      </c>
      <c r="BE622" s="150">
        <f>IF(N622="základní",J622,0)</f>
        <v>0</v>
      </c>
      <c r="BF622" s="150">
        <f>IF(N622="snížená",J622,0)</f>
        <v>0</v>
      </c>
      <c r="BG622" s="150">
        <f>IF(N622="zákl. přenesená",J622,0)</f>
        <v>0</v>
      </c>
      <c r="BH622" s="150">
        <f>IF(N622="sníž. přenesená",J622,0)</f>
        <v>0</v>
      </c>
      <c r="BI622" s="150">
        <f>IF(N622="nulová",J622,0)</f>
        <v>0</v>
      </c>
      <c r="BJ622" s="17" t="s">
        <v>84</v>
      </c>
      <c r="BK622" s="150">
        <f>ROUND(I622*H622,2)</f>
        <v>0</v>
      </c>
      <c r="BL622" s="17" t="s">
        <v>311</v>
      </c>
      <c r="BM622" s="149" t="s">
        <v>1515</v>
      </c>
    </row>
    <row r="623" spans="2:65" s="11" customFormat="1" ht="22.8" customHeight="1">
      <c r="B623" s="125"/>
      <c r="D623" s="126" t="s">
        <v>76</v>
      </c>
      <c r="E623" s="135" t="s">
        <v>1516</v>
      </c>
      <c r="F623" s="135" t="s">
        <v>1517</v>
      </c>
      <c r="I623" s="128"/>
      <c r="J623" s="136">
        <f>BK623</f>
        <v>0</v>
      </c>
      <c r="L623" s="125"/>
      <c r="M623" s="130"/>
      <c r="P623" s="131">
        <f>SUM(P624:P655)</f>
        <v>0</v>
      </c>
      <c r="R623" s="131">
        <f>SUM(R624:R655)</f>
        <v>1.3314001900000001</v>
      </c>
      <c r="T623" s="132">
        <f>SUM(T624:T655)</f>
        <v>0</v>
      </c>
      <c r="AR623" s="126" t="s">
        <v>86</v>
      </c>
      <c r="AT623" s="133" t="s">
        <v>76</v>
      </c>
      <c r="AU623" s="133" t="s">
        <v>84</v>
      </c>
      <c r="AY623" s="126" t="s">
        <v>190</v>
      </c>
      <c r="BK623" s="134">
        <f>SUM(BK624:BK655)</f>
        <v>0</v>
      </c>
    </row>
    <row r="624" spans="2:65" s="1" customFormat="1" ht="24.15" customHeight="1">
      <c r="B624" s="32"/>
      <c r="C624" s="137" t="s">
        <v>1518</v>
      </c>
      <c r="D624" s="137" t="s">
        <v>193</v>
      </c>
      <c r="E624" s="138" t="s">
        <v>1519</v>
      </c>
      <c r="F624" s="139" t="s">
        <v>1520</v>
      </c>
      <c r="G624" s="140" t="s">
        <v>252</v>
      </c>
      <c r="H624" s="141">
        <v>119.94</v>
      </c>
      <c r="I624" s="142"/>
      <c r="J624" s="143">
        <f>ROUND(I624*H624,2)</f>
        <v>0</v>
      </c>
      <c r="K624" s="144"/>
      <c r="L624" s="32"/>
      <c r="M624" s="145" t="s">
        <v>1</v>
      </c>
      <c r="N624" s="146" t="s">
        <v>42</v>
      </c>
      <c r="P624" s="147">
        <f>O624*H624</f>
        <v>0</v>
      </c>
      <c r="Q624" s="147">
        <v>7.4999999999999997E-3</v>
      </c>
      <c r="R624" s="147">
        <f>Q624*H624</f>
        <v>0.89954999999999996</v>
      </c>
      <c r="S624" s="147">
        <v>0</v>
      </c>
      <c r="T624" s="148">
        <f>S624*H624</f>
        <v>0</v>
      </c>
      <c r="AR624" s="149" t="s">
        <v>311</v>
      </c>
      <c r="AT624" s="149" t="s">
        <v>193</v>
      </c>
      <c r="AU624" s="149" t="s">
        <v>86</v>
      </c>
      <c r="AY624" s="17" t="s">
        <v>190</v>
      </c>
      <c r="BE624" s="150">
        <f>IF(N624="základní",J624,0)</f>
        <v>0</v>
      </c>
      <c r="BF624" s="150">
        <f>IF(N624="snížená",J624,0)</f>
        <v>0</v>
      </c>
      <c r="BG624" s="150">
        <f>IF(N624="zákl. přenesená",J624,0)</f>
        <v>0</v>
      </c>
      <c r="BH624" s="150">
        <f>IF(N624="sníž. přenesená",J624,0)</f>
        <v>0</v>
      </c>
      <c r="BI624" s="150">
        <f>IF(N624="nulová",J624,0)</f>
        <v>0</v>
      </c>
      <c r="BJ624" s="17" t="s">
        <v>84</v>
      </c>
      <c r="BK624" s="150">
        <f>ROUND(I624*H624,2)</f>
        <v>0</v>
      </c>
      <c r="BL624" s="17" t="s">
        <v>311</v>
      </c>
      <c r="BM624" s="149" t="s">
        <v>1521</v>
      </c>
    </row>
    <row r="625" spans="2:65" s="13" customFormat="1">
      <c r="B625" s="164"/>
      <c r="D625" s="157" t="s">
        <v>254</v>
      </c>
      <c r="E625" s="165" t="s">
        <v>1</v>
      </c>
      <c r="F625" s="166" t="s">
        <v>1522</v>
      </c>
      <c r="H625" s="165" t="s">
        <v>1</v>
      </c>
      <c r="I625" s="167"/>
      <c r="L625" s="164"/>
      <c r="M625" s="168"/>
      <c r="T625" s="169"/>
      <c r="AT625" s="165" t="s">
        <v>254</v>
      </c>
      <c r="AU625" s="165" t="s">
        <v>86</v>
      </c>
      <c r="AV625" s="13" t="s">
        <v>84</v>
      </c>
      <c r="AW625" s="13" t="s">
        <v>33</v>
      </c>
      <c r="AX625" s="13" t="s">
        <v>77</v>
      </c>
      <c r="AY625" s="165" t="s">
        <v>190</v>
      </c>
    </row>
    <row r="626" spans="2:65" s="12" customFormat="1">
      <c r="B626" s="156"/>
      <c r="D626" s="157" t="s">
        <v>254</v>
      </c>
      <c r="E626" s="158" t="s">
        <v>1</v>
      </c>
      <c r="F626" s="159" t="s">
        <v>889</v>
      </c>
      <c r="H626" s="160">
        <v>102.18</v>
      </c>
      <c r="I626" s="161"/>
      <c r="L626" s="156"/>
      <c r="M626" s="162"/>
      <c r="T626" s="163"/>
      <c r="AT626" s="158" t="s">
        <v>254</v>
      </c>
      <c r="AU626" s="158" t="s">
        <v>86</v>
      </c>
      <c r="AV626" s="12" t="s">
        <v>86</v>
      </c>
      <c r="AW626" s="12" t="s">
        <v>33</v>
      </c>
      <c r="AX626" s="12" t="s">
        <v>77</v>
      </c>
      <c r="AY626" s="158" t="s">
        <v>190</v>
      </c>
    </row>
    <row r="627" spans="2:65" s="12" customFormat="1">
      <c r="B627" s="156"/>
      <c r="D627" s="157" t="s">
        <v>254</v>
      </c>
      <c r="E627" s="158" t="s">
        <v>1</v>
      </c>
      <c r="F627" s="159" t="s">
        <v>1523</v>
      </c>
      <c r="H627" s="160">
        <v>6.92</v>
      </c>
      <c r="I627" s="161"/>
      <c r="L627" s="156"/>
      <c r="M627" s="162"/>
      <c r="T627" s="163"/>
      <c r="AT627" s="158" t="s">
        <v>254</v>
      </c>
      <c r="AU627" s="158" t="s">
        <v>86</v>
      </c>
      <c r="AV627" s="12" t="s">
        <v>86</v>
      </c>
      <c r="AW627" s="12" t="s">
        <v>33</v>
      </c>
      <c r="AX627" s="12" t="s">
        <v>77</v>
      </c>
      <c r="AY627" s="158" t="s">
        <v>190</v>
      </c>
    </row>
    <row r="628" spans="2:65" s="12" customFormat="1">
      <c r="B628" s="156"/>
      <c r="D628" s="157" t="s">
        <v>254</v>
      </c>
      <c r="E628" s="158" t="s">
        <v>1</v>
      </c>
      <c r="F628" s="159" t="s">
        <v>1524</v>
      </c>
      <c r="H628" s="160">
        <v>10.84</v>
      </c>
      <c r="I628" s="161"/>
      <c r="L628" s="156"/>
      <c r="M628" s="162"/>
      <c r="T628" s="163"/>
      <c r="AT628" s="158" t="s">
        <v>254</v>
      </c>
      <c r="AU628" s="158" t="s">
        <v>86</v>
      </c>
      <c r="AV628" s="12" t="s">
        <v>86</v>
      </c>
      <c r="AW628" s="12" t="s">
        <v>33</v>
      </c>
      <c r="AX628" s="12" t="s">
        <v>77</v>
      </c>
      <c r="AY628" s="158" t="s">
        <v>190</v>
      </c>
    </row>
    <row r="629" spans="2:65" s="15" customFormat="1">
      <c r="B629" s="177"/>
      <c r="D629" s="157" t="s">
        <v>254</v>
      </c>
      <c r="E629" s="178" t="s">
        <v>1</v>
      </c>
      <c r="F629" s="179" t="s">
        <v>274</v>
      </c>
      <c r="H629" s="180">
        <v>119.94</v>
      </c>
      <c r="I629" s="181"/>
      <c r="L629" s="177"/>
      <c r="M629" s="182"/>
      <c r="T629" s="183"/>
      <c r="AT629" s="178" t="s">
        <v>254</v>
      </c>
      <c r="AU629" s="178" t="s">
        <v>86</v>
      </c>
      <c r="AV629" s="15" t="s">
        <v>149</v>
      </c>
      <c r="AW629" s="15" t="s">
        <v>33</v>
      </c>
      <c r="AX629" s="15" t="s">
        <v>84</v>
      </c>
      <c r="AY629" s="178" t="s">
        <v>190</v>
      </c>
    </row>
    <row r="630" spans="2:65" s="1" customFormat="1" ht="16.5" customHeight="1">
      <c r="B630" s="32"/>
      <c r="C630" s="137" t="s">
        <v>1525</v>
      </c>
      <c r="D630" s="137" t="s">
        <v>193</v>
      </c>
      <c r="E630" s="138" t="s">
        <v>1526</v>
      </c>
      <c r="F630" s="139" t="s">
        <v>1527</v>
      </c>
      <c r="G630" s="140" t="s">
        <v>252</v>
      </c>
      <c r="H630" s="141">
        <v>42.576999999999998</v>
      </c>
      <c r="I630" s="142"/>
      <c r="J630" s="143">
        <f>ROUND(I630*H630,2)</f>
        <v>0</v>
      </c>
      <c r="K630" s="144"/>
      <c r="L630" s="32"/>
      <c r="M630" s="145" t="s">
        <v>1</v>
      </c>
      <c r="N630" s="146" t="s">
        <v>42</v>
      </c>
      <c r="P630" s="147">
        <f>O630*H630</f>
        <v>0</v>
      </c>
      <c r="Q630" s="147">
        <v>5.0000000000000001E-4</v>
      </c>
      <c r="R630" s="147">
        <f>Q630*H630</f>
        <v>2.1288499999999998E-2</v>
      </c>
      <c r="S630" s="147">
        <v>0</v>
      </c>
      <c r="T630" s="148">
        <f>S630*H630</f>
        <v>0</v>
      </c>
      <c r="AR630" s="149" t="s">
        <v>311</v>
      </c>
      <c r="AT630" s="149" t="s">
        <v>193</v>
      </c>
      <c r="AU630" s="149" t="s">
        <v>86</v>
      </c>
      <c r="AY630" s="17" t="s">
        <v>190</v>
      </c>
      <c r="BE630" s="150">
        <f>IF(N630="základní",J630,0)</f>
        <v>0</v>
      </c>
      <c r="BF630" s="150">
        <f>IF(N630="snížená",J630,0)</f>
        <v>0</v>
      </c>
      <c r="BG630" s="150">
        <f>IF(N630="zákl. přenesená",J630,0)</f>
        <v>0</v>
      </c>
      <c r="BH630" s="150">
        <f>IF(N630="sníž. přenesená",J630,0)</f>
        <v>0</v>
      </c>
      <c r="BI630" s="150">
        <f>IF(N630="nulová",J630,0)</f>
        <v>0</v>
      </c>
      <c r="BJ630" s="17" t="s">
        <v>84</v>
      </c>
      <c r="BK630" s="150">
        <f>ROUND(I630*H630,2)</f>
        <v>0</v>
      </c>
      <c r="BL630" s="17" t="s">
        <v>311</v>
      </c>
      <c r="BM630" s="149" t="s">
        <v>1528</v>
      </c>
    </row>
    <row r="631" spans="2:65" s="12" customFormat="1">
      <c r="B631" s="156"/>
      <c r="D631" s="157" t="s">
        <v>254</v>
      </c>
      <c r="E631" s="158" t="s">
        <v>1</v>
      </c>
      <c r="F631" s="159" t="s">
        <v>1529</v>
      </c>
      <c r="H631" s="160">
        <v>35.656999999999996</v>
      </c>
      <c r="I631" s="161"/>
      <c r="L631" s="156"/>
      <c r="M631" s="162"/>
      <c r="T631" s="163"/>
      <c r="AT631" s="158" t="s">
        <v>254</v>
      </c>
      <c r="AU631" s="158" t="s">
        <v>86</v>
      </c>
      <c r="AV631" s="12" t="s">
        <v>86</v>
      </c>
      <c r="AW631" s="12" t="s">
        <v>33</v>
      </c>
      <c r="AX631" s="12" t="s">
        <v>77</v>
      </c>
      <c r="AY631" s="158" t="s">
        <v>190</v>
      </c>
    </row>
    <row r="632" spans="2:65" s="12" customFormat="1">
      <c r="B632" s="156"/>
      <c r="D632" s="157" t="s">
        <v>254</v>
      </c>
      <c r="E632" s="158" t="s">
        <v>1</v>
      </c>
      <c r="F632" s="159" t="s">
        <v>1530</v>
      </c>
      <c r="H632" s="160">
        <v>6.92</v>
      </c>
      <c r="I632" s="161"/>
      <c r="L632" s="156"/>
      <c r="M632" s="162"/>
      <c r="T632" s="163"/>
      <c r="AT632" s="158" t="s">
        <v>254</v>
      </c>
      <c r="AU632" s="158" t="s">
        <v>86</v>
      </c>
      <c r="AV632" s="12" t="s">
        <v>86</v>
      </c>
      <c r="AW632" s="12" t="s">
        <v>33</v>
      </c>
      <c r="AX632" s="12" t="s">
        <v>77</v>
      </c>
      <c r="AY632" s="158" t="s">
        <v>190</v>
      </c>
    </row>
    <row r="633" spans="2:65" s="15" customFormat="1">
      <c r="B633" s="177"/>
      <c r="D633" s="157" t="s">
        <v>254</v>
      </c>
      <c r="E633" s="178" t="s">
        <v>1</v>
      </c>
      <c r="F633" s="179" t="s">
        <v>274</v>
      </c>
      <c r="H633" s="180">
        <v>42.576999999999998</v>
      </c>
      <c r="I633" s="181"/>
      <c r="L633" s="177"/>
      <c r="M633" s="182"/>
      <c r="T633" s="183"/>
      <c r="AT633" s="178" t="s">
        <v>254</v>
      </c>
      <c r="AU633" s="178" t="s">
        <v>86</v>
      </c>
      <c r="AV633" s="15" t="s">
        <v>149</v>
      </c>
      <c r="AW633" s="15" t="s">
        <v>33</v>
      </c>
      <c r="AX633" s="15" t="s">
        <v>84</v>
      </c>
      <c r="AY633" s="178" t="s">
        <v>190</v>
      </c>
    </row>
    <row r="634" spans="2:65" s="1" customFormat="1" ht="37.799999999999997" customHeight="1">
      <c r="B634" s="32"/>
      <c r="C634" s="184" t="s">
        <v>1531</v>
      </c>
      <c r="D634" s="184" t="s">
        <v>299</v>
      </c>
      <c r="E634" s="185" t="s">
        <v>1532</v>
      </c>
      <c r="F634" s="186" t="s">
        <v>1533</v>
      </c>
      <c r="G634" s="187" t="s">
        <v>252</v>
      </c>
      <c r="H634" s="188">
        <v>46.835000000000001</v>
      </c>
      <c r="I634" s="189"/>
      <c r="J634" s="190">
        <f>ROUND(I634*H634,2)</f>
        <v>0</v>
      </c>
      <c r="K634" s="191"/>
      <c r="L634" s="192"/>
      <c r="M634" s="193" t="s">
        <v>1</v>
      </c>
      <c r="N634" s="194" t="s">
        <v>42</v>
      </c>
      <c r="P634" s="147">
        <f>O634*H634</f>
        <v>0</v>
      </c>
      <c r="Q634" s="147">
        <v>1.5499999999999999E-3</v>
      </c>
      <c r="R634" s="147">
        <f>Q634*H634</f>
        <v>7.2594249999999999E-2</v>
      </c>
      <c r="S634" s="147">
        <v>0</v>
      </c>
      <c r="T634" s="148">
        <f>S634*H634</f>
        <v>0</v>
      </c>
      <c r="AR634" s="149" t="s">
        <v>426</v>
      </c>
      <c r="AT634" s="149" t="s">
        <v>299</v>
      </c>
      <c r="AU634" s="149" t="s">
        <v>86</v>
      </c>
      <c r="AY634" s="17" t="s">
        <v>190</v>
      </c>
      <c r="BE634" s="150">
        <f>IF(N634="základní",J634,0)</f>
        <v>0</v>
      </c>
      <c r="BF634" s="150">
        <f>IF(N634="snížená",J634,0)</f>
        <v>0</v>
      </c>
      <c r="BG634" s="150">
        <f>IF(N634="zákl. přenesená",J634,0)</f>
        <v>0</v>
      </c>
      <c r="BH634" s="150">
        <f>IF(N634="sníž. přenesená",J634,0)</f>
        <v>0</v>
      </c>
      <c r="BI634" s="150">
        <f>IF(N634="nulová",J634,0)</f>
        <v>0</v>
      </c>
      <c r="BJ634" s="17" t="s">
        <v>84</v>
      </c>
      <c r="BK634" s="150">
        <f>ROUND(I634*H634,2)</f>
        <v>0</v>
      </c>
      <c r="BL634" s="17" t="s">
        <v>311</v>
      </c>
      <c r="BM634" s="149" t="s">
        <v>1534</v>
      </c>
    </row>
    <row r="635" spans="2:65" s="12" customFormat="1">
      <c r="B635" s="156"/>
      <c r="D635" s="157" t="s">
        <v>254</v>
      </c>
      <c r="F635" s="159" t="s">
        <v>1535</v>
      </c>
      <c r="H635" s="160">
        <v>46.835000000000001</v>
      </c>
      <c r="I635" s="161"/>
      <c r="L635" s="156"/>
      <c r="M635" s="162"/>
      <c r="T635" s="163"/>
      <c r="AT635" s="158" t="s">
        <v>254</v>
      </c>
      <c r="AU635" s="158" t="s">
        <v>86</v>
      </c>
      <c r="AV635" s="12" t="s">
        <v>86</v>
      </c>
      <c r="AW635" s="12" t="s">
        <v>4</v>
      </c>
      <c r="AX635" s="12" t="s">
        <v>84</v>
      </c>
      <c r="AY635" s="158" t="s">
        <v>190</v>
      </c>
    </row>
    <row r="636" spans="2:65" s="1" customFormat="1" ht="16.5" customHeight="1">
      <c r="B636" s="32"/>
      <c r="C636" s="137" t="s">
        <v>1536</v>
      </c>
      <c r="D636" s="137" t="s">
        <v>193</v>
      </c>
      <c r="E636" s="138" t="s">
        <v>1537</v>
      </c>
      <c r="F636" s="139" t="s">
        <v>1538</v>
      </c>
      <c r="G636" s="140" t="s">
        <v>252</v>
      </c>
      <c r="H636" s="141">
        <v>77.364999999999995</v>
      </c>
      <c r="I636" s="142"/>
      <c r="J636" s="143">
        <f>ROUND(I636*H636,2)</f>
        <v>0</v>
      </c>
      <c r="K636" s="144"/>
      <c r="L636" s="32"/>
      <c r="M636" s="145" t="s">
        <v>1</v>
      </c>
      <c r="N636" s="146" t="s">
        <v>42</v>
      </c>
      <c r="P636" s="147">
        <f>O636*H636</f>
        <v>0</v>
      </c>
      <c r="Q636" s="147">
        <v>2.9999999999999997E-4</v>
      </c>
      <c r="R636" s="147">
        <f>Q636*H636</f>
        <v>2.3209499999999997E-2</v>
      </c>
      <c r="S636" s="147">
        <v>0</v>
      </c>
      <c r="T636" s="148">
        <f>S636*H636</f>
        <v>0</v>
      </c>
      <c r="AR636" s="149" t="s">
        <v>311</v>
      </c>
      <c r="AT636" s="149" t="s">
        <v>193</v>
      </c>
      <c r="AU636" s="149" t="s">
        <v>86</v>
      </c>
      <c r="AY636" s="17" t="s">
        <v>190</v>
      </c>
      <c r="BE636" s="150">
        <f>IF(N636="základní",J636,0)</f>
        <v>0</v>
      </c>
      <c r="BF636" s="150">
        <f>IF(N636="snížená",J636,0)</f>
        <v>0</v>
      </c>
      <c r="BG636" s="150">
        <f>IF(N636="zákl. přenesená",J636,0)</f>
        <v>0</v>
      </c>
      <c r="BH636" s="150">
        <f>IF(N636="sníž. přenesená",J636,0)</f>
        <v>0</v>
      </c>
      <c r="BI636" s="150">
        <f>IF(N636="nulová",J636,0)</f>
        <v>0</v>
      </c>
      <c r="BJ636" s="17" t="s">
        <v>84</v>
      </c>
      <c r="BK636" s="150">
        <f>ROUND(I636*H636,2)</f>
        <v>0</v>
      </c>
      <c r="BL636" s="17" t="s">
        <v>311</v>
      </c>
      <c r="BM636" s="149" t="s">
        <v>1539</v>
      </c>
    </row>
    <row r="637" spans="2:65" s="12" customFormat="1">
      <c r="B637" s="156"/>
      <c r="D637" s="157" t="s">
        <v>254</v>
      </c>
      <c r="E637" s="158" t="s">
        <v>1</v>
      </c>
      <c r="F637" s="159" t="s">
        <v>1540</v>
      </c>
      <c r="H637" s="160">
        <v>66.525000000000006</v>
      </c>
      <c r="I637" s="161"/>
      <c r="L637" s="156"/>
      <c r="M637" s="162"/>
      <c r="T637" s="163"/>
      <c r="AT637" s="158" t="s">
        <v>254</v>
      </c>
      <c r="AU637" s="158" t="s">
        <v>86</v>
      </c>
      <c r="AV637" s="12" t="s">
        <v>86</v>
      </c>
      <c r="AW637" s="12" t="s">
        <v>33</v>
      </c>
      <c r="AX637" s="12" t="s">
        <v>77</v>
      </c>
      <c r="AY637" s="158" t="s">
        <v>190</v>
      </c>
    </row>
    <row r="638" spans="2:65" s="12" customFormat="1">
      <c r="B638" s="156"/>
      <c r="D638" s="157" t="s">
        <v>254</v>
      </c>
      <c r="E638" s="158" t="s">
        <v>1</v>
      </c>
      <c r="F638" s="159" t="s">
        <v>1541</v>
      </c>
      <c r="H638" s="160">
        <v>10.84</v>
      </c>
      <c r="I638" s="161"/>
      <c r="L638" s="156"/>
      <c r="M638" s="162"/>
      <c r="T638" s="163"/>
      <c r="AT638" s="158" t="s">
        <v>254</v>
      </c>
      <c r="AU638" s="158" t="s">
        <v>86</v>
      </c>
      <c r="AV638" s="12" t="s">
        <v>86</v>
      </c>
      <c r="AW638" s="12" t="s">
        <v>33</v>
      </c>
      <c r="AX638" s="12" t="s">
        <v>77</v>
      </c>
      <c r="AY638" s="158" t="s">
        <v>190</v>
      </c>
    </row>
    <row r="639" spans="2:65" s="15" customFormat="1">
      <c r="B639" s="177"/>
      <c r="D639" s="157" t="s">
        <v>254</v>
      </c>
      <c r="E639" s="178" t="s">
        <v>1</v>
      </c>
      <c r="F639" s="179" t="s">
        <v>274</v>
      </c>
      <c r="H639" s="180">
        <v>77.364999999999995</v>
      </c>
      <c r="I639" s="181"/>
      <c r="L639" s="177"/>
      <c r="M639" s="182"/>
      <c r="T639" s="183"/>
      <c r="AT639" s="178" t="s">
        <v>254</v>
      </c>
      <c r="AU639" s="178" t="s">
        <v>86</v>
      </c>
      <c r="AV639" s="15" t="s">
        <v>149</v>
      </c>
      <c r="AW639" s="15" t="s">
        <v>33</v>
      </c>
      <c r="AX639" s="15" t="s">
        <v>84</v>
      </c>
      <c r="AY639" s="178" t="s">
        <v>190</v>
      </c>
    </row>
    <row r="640" spans="2:65" s="1" customFormat="1" ht="33" customHeight="1">
      <c r="B640" s="32"/>
      <c r="C640" s="184" t="s">
        <v>1542</v>
      </c>
      <c r="D640" s="184" t="s">
        <v>299</v>
      </c>
      <c r="E640" s="185" t="s">
        <v>1543</v>
      </c>
      <c r="F640" s="186" t="s">
        <v>1544</v>
      </c>
      <c r="G640" s="187" t="s">
        <v>252</v>
      </c>
      <c r="H640" s="188">
        <v>85.102000000000004</v>
      </c>
      <c r="I640" s="189"/>
      <c r="J640" s="190">
        <f>ROUND(I640*H640,2)</f>
        <v>0</v>
      </c>
      <c r="K640" s="191"/>
      <c r="L640" s="192"/>
      <c r="M640" s="193" t="s">
        <v>1</v>
      </c>
      <c r="N640" s="194" t="s">
        <v>42</v>
      </c>
      <c r="P640" s="147">
        <f>O640*H640</f>
        <v>0</v>
      </c>
      <c r="Q640" s="147">
        <v>3.5000000000000001E-3</v>
      </c>
      <c r="R640" s="147">
        <f>Q640*H640</f>
        <v>0.29785700000000004</v>
      </c>
      <c r="S640" s="147">
        <v>0</v>
      </c>
      <c r="T640" s="148">
        <f>S640*H640</f>
        <v>0</v>
      </c>
      <c r="AR640" s="149" t="s">
        <v>426</v>
      </c>
      <c r="AT640" s="149" t="s">
        <v>299</v>
      </c>
      <c r="AU640" s="149" t="s">
        <v>86</v>
      </c>
      <c r="AY640" s="17" t="s">
        <v>190</v>
      </c>
      <c r="BE640" s="150">
        <f>IF(N640="základní",J640,0)</f>
        <v>0</v>
      </c>
      <c r="BF640" s="150">
        <f>IF(N640="snížená",J640,0)</f>
        <v>0</v>
      </c>
      <c r="BG640" s="150">
        <f>IF(N640="zákl. přenesená",J640,0)</f>
        <v>0</v>
      </c>
      <c r="BH640" s="150">
        <f>IF(N640="sníž. přenesená",J640,0)</f>
        <v>0</v>
      </c>
      <c r="BI640" s="150">
        <f>IF(N640="nulová",J640,0)</f>
        <v>0</v>
      </c>
      <c r="BJ640" s="17" t="s">
        <v>84</v>
      </c>
      <c r="BK640" s="150">
        <f>ROUND(I640*H640,2)</f>
        <v>0</v>
      </c>
      <c r="BL640" s="17" t="s">
        <v>311</v>
      </c>
      <c r="BM640" s="149" t="s">
        <v>1545</v>
      </c>
    </row>
    <row r="641" spans="2:65" s="12" customFormat="1">
      <c r="B641" s="156"/>
      <c r="D641" s="157" t="s">
        <v>254</v>
      </c>
      <c r="F641" s="159" t="s">
        <v>1546</v>
      </c>
      <c r="H641" s="160">
        <v>85.102000000000004</v>
      </c>
      <c r="I641" s="161"/>
      <c r="L641" s="156"/>
      <c r="M641" s="162"/>
      <c r="T641" s="163"/>
      <c r="AT641" s="158" t="s">
        <v>254</v>
      </c>
      <c r="AU641" s="158" t="s">
        <v>86</v>
      </c>
      <c r="AV641" s="12" t="s">
        <v>86</v>
      </c>
      <c r="AW641" s="12" t="s">
        <v>4</v>
      </c>
      <c r="AX641" s="12" t="s">
        <v>84</v>
      </c>
      <c r="AY641" s="158" t="s">
        <v>190</v>
      </c>
    </row>
    <row r="642" spans="2:65" s="1" customFormat="1" ht="16.5" customHeight="1">
      <c r="B642" s="32"/>
      <c r="C642" s="137" t="s">
        <v>1547</v>
      </c>
      <c r="D642" s="137" t="s">
        <v>193</v>
      </c>
      <c r="E642" s="138" t="s">
        <v>1548</v>
      </c>
      <c r="F642" s="139" t="s">
        <v>1549</v>
      </c>
      <c r="G642" s="140" t="s">
        <v>396</v>
      </c>
      <c r="H642" s="141">
        <v>66.414000000000001</v>
      </c>
      <c r="I642" s="142"/>
      <c r="J642" s="143">
        <f>ROUND(I642*H642,2)</f>
        <v>0</v>
      </c>
      <c r="K642" s="144"/>
      <c r="L642" s="32"/>
      <c r="M642" s="145" t="s">
        <v>1</v>
      </c>
      <c r="N642" s="146" t="s">
        <v>42</v>
      </c>
      <c r="P642" s="147">
        <f>O642*H642</f>
        <v>0</v>
      </c>
      <c r="Q642" s="147">
        <v>1.0000000000000001E-5</v>
      </c>
      <c r="R642" s="147">
        <f>Q642*H642</f>
        <v>6.6414000000000002E-4</v>
      </c>
      <c r="S642" s="147">
        <v>0</v>
      </c>
      <c r="T642" s="148">
        <f>S642*H642</f>
        <v>0</v>
      </c>
      <c r="AR642" s="149" t="s">
        <v>311</v>
      </c>
      <c r="AT642" s="149" t="s">
        <v>193</v>
      </c>
      <c r="AU642" s="149" t="s">
        <v>86</v>
      </c>
      <c r="AY642" s="17" t="s">
        <v>190</v>
      </c>
      <c r="BE642" s="150">
        <f>IF(N642="základní",J642,0)</f>
        <v>0</v>
      </c>
      <c r="BF642" s="150">
        <f>IF(N642="snížená",J642,0)</f>
        <v>0</v>
      </c>
      <c r="BG642" s="150">
        <f>IF(N642="zákl. přenesená",J642,0)</f>
        <v>0</v>
      </c>
      <c r="BH642" s="150">
        <f>IF(N642="sníž. přenesená",J642,0)</f>
        <v>0</v>
      </c>
      <c r="BI642" s="150">
        <f>IF(N642="nulová",J642,0)</f>
        <v>0</v>
      </c>
      <c r="BJ642" s="17" t="s">
        <v>84</v>
      </c>
      <c r="BK642" s="150">
        <f>ROUND(I642*H642,2)</f>
        <v>0</v>
      </c>
      <c r="BL642" s="17" t="s">
        <v>311</v>
      </c>
      <c r="BM642" s="149" t="s">
        <v>1550</v>
      </c>
    </row>
    <row r="643" spans="2:65" s="12" customFormat="1">
      <c r="B643" s="156"/>
      <c r="D643" s="157" t="s">
        <v>254</v>
      </c>
      <c r="E643" s="158" t="s">
        <v>1</v>
      </c>
      <c r="F643" s="159" t="s">
        <v>1551</v>
      </c>
      <c r="H643" s="160">
        <v>13.94</v>
      </c>
      <c r="I643" s="161"/>
      <c r="L643" s="156"/>
      <c r="M643" s="162"/>
      <c r="T643" s="163"/>
      <c r="AT643" s="158" t="s">
        <v>254</v>
      </c>
      <c r="AU643" s="158" t="s">
        <v>86</v>
      </c>
      <c r="AV643" s="12" t="s">
        <v>86</v>
      </c>
      <c r="AW643" s="12" t="s">
        <v>33</v>
      </c>
      <c r="AX643" s="12" t="s">
        <v>77</v>
      </c>
      <c r="AY643" s="158" t="s">
        <v>190</v>
      </c>
    </row>
    <row r="644" spans="2:65" s="12" customFormat="1" ht="20.399999999999999">
      <c r="B644" s="156"/>
      <c r="D644" s="157" t="s">
        <v>254</v>
      </c>
      <c r="E644" s="158" t="s">
        <v>1</v>
      </c>
      <c r="F644" s="159" t="s">
        <v>1552</v>
      </c>
      <c r="H644" s="160">
        <v>40.090000000000003</v>
      </c>
      <c r="I644" s="161"/>
      <c r="L644" s="156"/>
      <c r="M644" s="162"/>
      <c r="T644" s="163"/>
      <c r="AT644" s="158" t="s">
        <v>254</v>
      </c>
      <c r="AU644" s="158" t="s">
        <v>86</v>
      </c>
      <c r="AV644" s="12" t="s">
        <v>86</v>
      </c>
      <c r="AW644" s="12" t="s">
        <v>33</v>
      </c>
      <c r="AX644" s="12" t="s">
        <v>77</v>
      </c>
      <c r="AY644" s="158" t="s">
        <v>190</v>
      </c>
    </row>
    <row r="645" spans="2:65" s="12" customFormat="1">
      <c r="B645" s="156"/>
      <c r="D645" s="157" t="s">
        <v>254</v>
      </c>
      <c r="E645" s="158" t="s">
        <v>1</v>
      </c>
      <c r="F645" s="159" t="s">
        <v>1553</v>
      </c>
      <c r="H645" s="160">
        <v>12.384</v>
      </c>
      <c r="I645" s="161"/>
      <c r="L645" s="156"/>
      <c r="M645" s="162"/>
      <c r="T645" s="163"/>
      <c r="AT645" s="158" t="s">
        <v>254</v>
      </c>
      <c r="AU645" s="158" t="s">
        <v>86</v>
      </c>
      <c r="AV645" s="12" t="s">
        <v>86</v>
      </c>
      <c r="AW645" s="12" t="s">
        <v>33</v>
      </c>
      <c r="AX645" s="12" t="s">
        <v>77</v>
      </c>
      <c r="AY645" s="158" t="s">
        <v>190</v>
      </c>
    </row>
    <row r="646" spans="2:65" s="15" customFormat="1">
      <c r="B646" s="177"/>
      <c r="D646" s="157" t="s">
        <v>254</v>
      </c>
      <c r="E646" s="178" t="s">
        <v>1</v>
      </c>
      <c r="F646" s="179" t="s">
        <v>274</v>
      </c>
      <c r="H646" s="180">
        <v>66.414000000000001</v>
      </c>
      <c r="I646" s="181"/>
      <c r="L646" s="177"/>
      <c r="M646" s="182"/>
      <c r="T646" s="183"/>
      <c r="AT646" s="178" t="s">
        <v>254</v>
      </c>
      <c r="AU646" s="178" t="s">
        <v>86</v>
      </c>
      <c r="AV646" s="15" t="s">
        <v>149</v>
      </c>
      <c r="AW646" s="15" t="s">
        <v>33</v>
      </c>
      <c r="AX646" s="15" t="s">
        <v>84</v>
      </c>
      <c r="AY646" s="178" t="s">
        <v>190</v>
      </c>
    </row>
    <row r="647" spans="2:65" s="1" customFormat="1" ht="16.5" customHeight="1">
      <c r="B647" s="32"/>
      <c r="C647" s="184" t="s">
        <v>1554</v>
      </c>
      <c r="D647" s="184" t="s">
        <v>299</v>
      </c>
      <c r="E647" s="185" t="s">
        <v>1555</v>
      </c>
      <c r="F647" s="186" t="s">
        <v>1556</v>
      </c>
      <c r="G647" s="187" t="s">
        <v>396</v>
      </c>
      <c r="H647" s="188">
        <v>67.742000000000004</v>
      </c>
      <c r="I647" s="189"/>
      <c r="J647" s="190">
        <f>ROUND(I647*H647,2)</f>
        <v>0</v>
      </c>
      <c r="K647" s="191"/>
      <c r="L647" s="192"/>
      <c r="M647" s="193" t="s">
        <v>1</v>
      </c>
      <c r="N647" s="194" t="s">
        <v>42</v>
      </c>
      <c r="P647" s="147">
        <f>O647*H647</f>
        <v>0</v>
      </c>
      <c r="Q647" s="147">
        <v>2.0000000000000001E-4</v>
      </c>
      <c r="R647" s="147">
        <f>Q647*H647</f>
        <v>1.3548400000000002E-2</v>
      </c>
      <c r="S647" s="147">
        <v>0</v>
      </c>
      <c r="T647" s="148">
        <f>S647*H647</f>
        <v>0</v>
      </c>
      <c r="AR647" s="149" t="s">
        <v>426</v>
      </c>
      <c r="AT647" s="149" t="s">
        <v>299</v>
      </c>
      <c r="AU647" s="149" t="s">
        <v>86</v>
      </c>
      <c r="AY647" s="17" t="s">
        <v>190</v>
      </c>
      <c r="BE647" s="150">
        <f>IF(N647="základní",J647,0)</f>
        <v>0</v>
      </c>
      <c r="BF647" s="150">
        <f>IF(N647="snížená",J647,0)</f>
        <v>0</v>
      </c>
      <c r="BG647" s="150">
        <f>IF(N647="zákl. přenesená",J647,0)</f>
        <v>0</v>
      </c>
      <c r="BH647" s="150">
        <f>IF(N647="sníž. přenesená",J647,0)</f>
        <v>0</v>
      </c>
      <c r="BI647" s="150">
        <f>IF(N647="nulová",J647,0)</f>
        <v>0</v>
      </c>
      <c r="BJ647" s="17" t="s">
        <v>84</v>
      </c>
      <c r="BK647" s="150">
        <f>ROUND(I647*H647,2)</f>
        <v>0</v>
      </c>
      <c r="BL647" s="17" t="s">
        <v>311</v>
      </c>
      <c r="BM647" s="149" t="s">
        <v>1557</v>
      </c>
    </row>
    <row r="648" spans="2:65" s="12" customFormat="1">
      <c r="B648" s="156"/>
      <c r="D648" s="157" t="s">
        <v>254</v>
      </c>
      <c r="F648" s="159" t="s">
        <v>1558</v>
      </c>
      <c r="H648" s="160">
        <v>67.742000000000004</v>
      </c>
      <c r="I648" s="161"/>
      <c r="L648" s="156"/>
      <c r="M648" s="162"/>
      <c r="T648" s="163"/>
      <c r="AT648" s="158" t="s">
        <v>254</v>
      </c>
      <c r="AU648" s="158" t="s">
        <v>86</v>
      </c>
      <c r="AV648" s="12" t="s">
        <v>86</v>
      </c>
      <c r="AW648" s="12" t="s">
        <v>4</v>
      </c>
      <c r="AX648" s="12" t="s">
        <v>84</v>
      </c>
      <c r="AY648" s="158" t="s">
        <v>190</v>
      </c>
    </row>
    <row r="649" spans="2:65" s="1" customFormat="1" ht="16.5" customHeight="1">
      <c r="B649" s="32"/>
      <c r="C649" s="137" t="s">
        <v>1559</v>
      </c>
      <c r="D649" s="137" t="s">
        <v>193</v>
      </c>
      <c r="E649" s="138" t="s">
        <v>1560</v>
      </c>
      <c r="F649" s="139" t="s">
        <v>1561</v>
      </c>
      <c r="G649" s="140" t="s">
        <v>396</v>
      </c>
      <c r="H649" s="141">
        <v>9.4</v>
      </c>
      <c r="I649" s="142"/>
      <c r="J649" s="143">
        <f>ROUND(I649*H649,2)</f>
        <v>0</v>
      </c>
      <c r="K649" s="144"/>
      <c r="L649" s="32"/>
      <c r="M649" s="145" t="s">
        <v>1</v>
      </c>
      <c r="N649" s="146" t="s">
        <v>42</v>
      </c>
      <c r="P649" s="147">
        <f>O649*H649</f>
        <v>0</v>
      </c>
      <c r="Q649" s="147">
        <v>0</v>
      </c>
      <c r="R649" s="147">
        <f>Q649*H649</f>
        <v>0</v>
      </c>
      <c r="S649" s="147">
        <v>0</v>
      </c>
      <c r="T649" s="148">
        <f>S649*H649</f>
        <v>0</v>
      </c>
      <c r="AR649" s="149" t="s">
        <v>311</v>
      </c>
      <c r="AT649" s="149" t="s">
        <v>193</v>
      </c>
      <c r="AU649" s="149" t="s">
        <v>86</v>
      </c>
      <c r="AY649" s="17" t="s">
        <v>190</v>
      </c>
      <c r="BE649" s="150">
        <f>IF(N649="základní",J649,0)</f>
        <v>0</v>
      </c>
      <c r="BF649" s="150">
        <f>IF(N649="snížená",J649,0)</f>
        <v>0</v>
      </c>
      <c r="BG649" s="150">
        <f>IF(N649="zákl. přenesená",J649,0)</f>
        <v>0</v>
      </c>
      <c r="BH649" s="150">
        <f>IF(N649="sníž. přenesená",J649,0)</f>
        <v>0</v>
      </c>
      <c r="BI649" s="150">
        <f>IF(N649="nulová",J649,0)</f>
        <v>0</v>
      </c>
      <c r="BJ649" s="17" t="s">
        <v>84</v>
      </c>
      <c r="BK649" s="150">
        <f>ROUND(I649*H649,2)</f>
        <v>0</v>
      </c>
      <c r="BL649" s="17" t="s">
        <v>311</v>
      </c>
      <c r="BM649" s="149" t="s">
        <v>1562</v>
      </c>
    </row>
    <row r="650" spans="2:65" s="12" customFormat="1">
      <c r="B650" s="156"/>
      <c r="D650" s="157" t="s">
        <v>254</v>
      </c>
      <c r="E650" s="158" t="s">
        <v>1</v>
      </c>
      <c r="F650" s="159" t="s">
        <v>1563</v>
      </c>
      <c r="H650" s="160">
        <v>8.6</v>
      </c>
      <c r="I650" s="161"/>
      <c r="L650" s="156"/>
      <c r="M650" s="162"/>
      <c r="T650" s="163"/>
      <c r="AT650" s="158" t="s">
        <v>254</v>
      </c>
      <c r="AU650" s="158" t="s">
        <v>86</v>
      </c>
      <c r="AV650" s="12" t="s">
        <v>86</v>
      </c>
      <c r="AW650" s="12" t="s">
        <v>33</v>
      </c>
      <c r="AX650" s="12" t="s">
        <v>77</v>
      </c>
      <c r="AY650" s="158" t="s">
        <v>190</v>
      </c>
    </row>
    <row r="651" spans="2:65" s="12" customFormat="1">
      <c r="B651" s="156"/>
      <c r="D651" s="157" t="s">
        <v>254</v>
      </c>
      <c r="E651" s="158" t="s">
        <v>1</v>
      </c>
      <c r="F651" s="159" t="s">
        <v>1564</v>
      </c>
      <c r="H651" s="160">
        <v>0.8</v>
      </c>
      <c r="I651" s="161"/>
      <c r="L651" s="156"/>
      <c r="M651" s="162"/>
      <c r="T651" s="163"/>
      <c r="AT651" s="158" t="s">
        <v>254</v>
      </c>
      <c r="AU651" s="158" t="s">
        <v>86</v>
      </c>
      <c r="AV651" s="12" t="s">
        <v>86</v>
      </c>
      <c r="AW651" s="12" t="s">
        <v>33</v>
      </c>
      <c r="AX651" s="12" t="s">
        <v>77</v>
      </c>
      <c r="AY651" s="158" t="s">
        <v>190</v>
      </c>
    </row>
    <row r="652" spans="2:65" s="15" customFormat="1">
      <c r="B652" s="177"/>
      <c r="D652" s="157" t="s">
        <v>254</v>
      </c>
      <c r="E652" s="178" t="s">
        <v>1</v>
      </c>
      <c r="F652" s="179" t="s">
        <v>274</v>
      </c>
      <c r="H652" s="180">
        <v>9.4</v>
      </c>
      <c r="I652" s="181"/>
      <c r="L652" s="177"/>
      <c r="M652" s="182"/>
      <c r="T652" s="183"/>
      <c r="AT652" s="178" t="s">
        <v>254</v>
      </c>
      <c r="AU652" s="178" t="s">
        <v>86</v>
      </c>
      <c r="AV652" s="15" t="s">
        <v>149</v>
      </c>
      <c r="AW652" s="15" t="s">
        <v>33</v>
      </c>
      <c r="AX652" s="15" t="s">
        <v>84</v>
      </c>
      <c r="AY652" s="178" t="s">
        <v>190</v>
      </c>
    </row>
    <row r="653" spans="2:65" s="1" customFormat="1" ht="24.15" customHeight="1">
      <c r="B653" s="32"/>
      <c r="C653" s="184" t="s">
        <v>1565</v>
      </c>
      <c r="D653" s="184" t="s">
        <v>299</v>
      </c>
      <c r="E653" s="185" t="s">
        <v>1566</v>
      </c>
      <c r="F653" s="186" t="s">
        <v>1567</v>
      </c>
      <c r="G653" s="187" t="s">
        <v>396</v>
      </c>
      <c r="H653" s="188">
        <v>10.34</v>
      </c>
      <c r="I653" s="189"/>
      <c r="J653" s="190">
        <f>ROUND(I653*H653,2)</f>
        <v>0</v>
      </c>
      <c r="K653" s="191"/>
      <c r="L653" s="192"/>
      <c r="M653" s="193" t="s">
        <v>1</v>
      </c>
      <c r="N653" s="194" t="s">
        <v>42</v>
      </c>
      <c r="P653" s="147">
        <f>O653*H653</f>
        <v>0</v>
      </c>
      <c r="Q653" s="147">
        <v>2.5999999999999998E-4</v>
      </c>
      <c r="R653" s="147">
        <f>Q653*H653</f>
        <v>2.6883999999999996E-3</v>
      </c>
      <c r="S653" s="147">
        <v>0</v>
      </c>
      <c r="T653" s="148">
        <f>S653*H653</f>
        <v>0</v>
      </c>
      <c r="AR653" s="149" t="s">
        <v>426</v>
      </c>
      <c r="AT653" s="149" t="s">
        <v>299</v>
      </c>
      <c r="AU653" s="149" t="s">
        <v>86</v>
      </c>
      <c r="AY653" s="17" t="s">
        <v>190</v>
      </c>
      <c r="BE653" s="150">
        <f>IF(N653="základní",J653,0)</f>
        <v>0</v>
      </c>
      <c r="BF653" s="150">
        <f>IF(N653="snížená",J653,0)</f>
        <v>0</v>
      </c>
      <c r="BG653" s="150">
        <f>IF(N653="zákl. přenesená",J653,0)</f>
        <v>0</v>
      </c>
      <c r="BH653" s="150">
        <f>IF(N653="sníž. přenesená",J653,0)</f>
        <v>0</v>
      </c>
      <c r="BI653" s="150">
        <f>IF(N653="nulová",J653,0)</f>
        <v>0</v>
      </c>
      <c r="BJ653" s="17" t="s">
        <v>84</v>
      </c>
      <c r="BK653" s="150">
        <f>ROUND(I653*H653,2)</f>
        <v>0</v>
      </c>
      <c r="BL653" s="17" t="s">
        <v>311</v>
      </c>
      <c r="BM653" s="149" t="s">
        <v>1568</v>
      </c>
    </row>
    <row r="654" spans="2:65" s="12" customFormat="1">
      <c r="B654" s="156"/>
      <c r="D654" s="157" t="s">
        <v>254</v>
      </c>
      <c r="F654" s="159" t="s">
        <v>1569</v>
      </c>
      <c r="H654" s="160">
        <v>10.34</v>
      </c>
      <c r="I654" s="161"/>
      <c r="L654" s="156"/>
      <c r="M654" s="162"/>
      <c r="T654" s="163"/>
      <c r="AT654" s="158" t="s">
        <v>254</v>
      </c>
      <c r="AU654" s="158" t="s">
        <v>86</v>
      </c>
      <c r="AV654" s="12" t="s">
        <v>86</v>
      </c>
      <c r="AW654" s="12" t="s">
        <v>4</v>
      </c>
      <c r="AX654" s="12" t="s">
        <v>84</v>
      </c>
      <c r="AY654" s="158" t="s">
        <v>190</v>
      </c>
    </row>
    <row r="655" spans="2:65" s="1" customFormat="1" ht="24.15" customHeight="1">
      <c r="B655" s="32"/>
      <c r="C655" s="137" t="s">
        <v>1570</v>
      </c>
      <c r="D655" s="137" t="s">
        <v>193</v>
      </c>
      <c r="E655" s="138" t="s">
        <v>1571</v>
      </c>
      <c r="F655" s="139" t="s">
        <v>1572</v>
      </c>
      <c r="G655" s="140" t="s">
        <v>296</v>
      </c>
      <c r="H655" s="141">
        <v>1.331</v>
      </c>
      <c r="I655" s="142"/>
      <c r="J655" s="143">
        <f>ROUND(I655*H655,2)</f>
        <v>0</v>
      </c>
      <c r="K655" s="144"/>
      <c r="L655" s="32"/>
      <c r="M655" s="145" t="s">
        <v>1</v>
      </c>
      <c r="N655" s="146" t="s">
        <v>42</v>
      </c>
      <c r="P655" s="147">
        <f>O655*H655</f>
        <v>0</v>
      </c>
      <c r="Q655" s="147">
        <v>0</v>
      </c>
      <c r="R655" s="147">
        <f>Q655*H655</f>
        <v>0</v>
      </c>
      <c r="S655" s="147">
        <v>0</v>
      </c>
      <c r="T655" s="148">
        <f>S655*H655</f>
        <v>0</v>
      </c>
      <c r="AR655" s="149" t="s">
        <v>311</v>
      </c>
      <c r="AT655" s="149" t="s">
        <v>193</v>
      </c>
      <c r="AU655" s="149" t="s">
        <v>86</v>
      </c>
      <c r="AY655" s="17" t="s">
        <v>190</v>
      </c>
      <c r="BE655" s="150">
        <f>IF(N655="základní",J655,0)</f>
        <v>0</v>
      </c>
      <c r="BF655" s="150">
        <f>IF(N655="snížená",J655,0)</f>
        <v>0</v>
      </c>
      <c r="BG655" s="150">
        <f>IF(N655="zákl. přenesená",J655,0)</f>
        <v>0</v>
      </c>
      <c r="BH655" s="150">
        <f>IF(N655="sníž. přenesená",J655,0)</f>
        <v>0</v>
      </c>
      <c r="BI655" s="150">
        <f>IF(N655="nulová",J655,0)</f>
        <v>0</v>
      </c>
      <c r="BJ655" s="17" t="s">
        <v>84</v>
      </c>
      <c r="BK655" s="150">
        <f>ROUND(I655*H655,2)</f>
        <v>0</v>
      </c>
      <c r="BL655" s="17" t="s">
        <v>311</v>
      </c>
      <c r="BM655" s="149" t="s">
        <v>1573</v>
      </c>
    </row>
    <row r="656" spans="2:65" s="11" customFormat="1" ht="22.8" customHeight="1">
      <c r="B656" s="125"/>
      <c r="D656" s="126" t="s">
        <v>76</v>
      </c>
      <c r="E656" s="135" t="s">
        <v>1574</v>
      </c>
      <c r="F656" s="135" t="s">
        <v>1575</v>
      </c>
      <c r="I656" s="128"/>
      <c r="J656" s="136">
        <f>BK656</f>
        <v>0</v>
      </c>
      <c r="L656" s="125"/>
      <c r="M656" s="130"/>
      <c r="P656" s="131">
        <f>SUM(P657:P671)</f>
        <v>0</v>
      </c>
      <c r="R656" s="131">
        <f>SUM(R657:R671)</f>
        <v>1.6101711999999999</v>
      </c>
      <c r="T656" s="132">
        <f>SUM(T657:T671)</f>
        <v>0</v>
      </c>
      <c r="AR656" s="126" t="s">
        <v>86</v>
      </c>
      <c r="AT656" s="133" t="s">
        <v>76</v>
      </c>
      <c r="AU656" s="133" t="s">
        <v>84</v>
      </c>
      <c r="AY656" s="126" t="s">
        <v>190</v>
      </c>
      <c r="BK656" s="134">
        <f>SUM(BK657:BK671)</f>
        <v>0</v>
      </c>
    </row>
    <row r="657" spans="2:65" s="1" customFormat="1" ht="16.5" customHeight="1">
      <c r="B657" s="32"/>
      <c r="C657" s="137" t="s">
        <v>1576</v>
      </c>
      <c r="D657" s="137" t="s">
        <v>193</v>
      </c>
      <c r="E657" s="138" t="s">
        <v>1577</v>
      </c>
      <c r="F657" s="139" t="s">
        <v>1578</v>
      </c>
      <c r="G657" s="140" t="s">
        <v>252</v>
      </c>
      <c r="H657" s="141">
        <v>83.17</v>
      </c>
      <c r="I657" s="142"/>
      <c r="J657" s="143">
        <f>ROUND(I657*H657,2)</f>
        <v>0</v>
      </c>
      <c r="K657" s="144"/>
      <c r="L657" s="32"/>
      <c r="M657" s="145" t="s">
        <v>1</v>
      </c>
      <c r="N657" s="146" t="s">
        <v>42</v>
      </c>
      <c r="P657" s="147">
        <f>O657*H657</f>
        <v>0</v>
      </c>
      <c r="Q657" s="147">
        <v>2.9999999999999997E-4</v>
      </c>
      <c r="R657" s="147">
        <f>Q657*H657</f>
        <v>2.4950999999999997E-2</v>
      </c>
      <c r="S657" s="147">
        <v>0</v>
      </c>
      <c r="T657" s="148">
        <f>S657*H657</f>
        <v>0</v>
      </c>
      <c r="AR657" s="149" t="s">
        <v>311</v>
      </c>
      <c r="AT657" s="149" t="s">
        <v>193</v>
      </c>
      <c r="AU657" s="149" t="s">
        <v>86</v>
      </c>
      <c r="AY657" s="17" t="s">
        <v>190</v>
      </c>
      <c r="BE657" s="150">
        <f>IF(N657="základní",J657,0)</f>
        <v>0</v>
      </c>
      <c r="BF657" s="150">
        <f>IF(N657="snížená",J657,0)</f>
        <v>0</v>
      </c>
      <c r="BG657" s="150">
        <f>IF(N657="zákl. přenesená",J657,0)</f>
        <v>0</v>
      </c>
      <c r="BH657" s="150">
        <f>IF(N657="sníž. přenesená",J657,0)</f>
        <v>0</v>
      </c>
      <c r="BI657" s="150">
        <f>IF(N657="nulová",J657,0)</f>
        <v>0</v>
      </c>
      <c r="BJ657" s="17" t="s">
        <v>84</v>
      </c>
      <c r="BK657" s="150">
        <f>ROUND(I657*H657,2)</f>
        <v>0</v>
      </c>
      <c r="BL657" s="17" t="s">
        <v>311</v>
      </c>
      <c r="BM657" s="149" t="s">
        <v>1579</v>
      </c>
    </row>
    <row r="658" spans="2:65" s="1" customFormat="1" ht="24.15" customHeight="1">
      <c r="B658" s="32"/>
      <c r="C658" s="137" t="s">
        <v>1580</v>
      </c>
      <c r="D658" s="137" t="s">
        <v>193</v>
      </c>
      <c r="E658" s="138" t="s">
        <v>1581</v>
      </c>
      <c r="F658" s="139" t="s">
        <v>1582</v>
      </c>
      <c r="G658" s="140" t="s">
        <v>252</v>
      </c>
      <c r="H658" s="141">
        <v>83.17</v>
      </c>
      <c r="I658" s="142"/>
      <c r="J658" s="143">
        <f>ROUND(I658*H658,2)</f>
        <v>0</v>
      </c>
      <c r="K658" s="144"/>
      <c r="L658" s="32"/>
      <c r="M658" s="145" t="s">
        <v>1</v>
      </c>
      <c r="N658" s="146" t="s">
        <v>42</v>
      </c>
      <c r="P658" s="147">
        <f>O658*H658</f>
        <v>0</v>
      </c>
      <c r="Q658" s="147">
        <v>5.1999999999999998E-3</v>
      </c>
      <c r="R658" s="147">
        <f>Q658*H658</f>
        <v>0.43248399999999998</v>
      </c>
      <c r="S658" s="147">
        <v>0</v>
      </c>
      <c r="T658" s="148">
        <f>S658*H658</f>
        <v>0</v>
      </c>
      <c r="AR658" s="149" t="s">
        <v>311</v>
      </c>
      <c r="AT658" s="149" t="s">
        <v>193</v>
      </c>
      <c r="AU658" s="149" t="s">
        <v>86</v>
      </c>
      <c r="AY658" s="17" t="s">
        <v>190</v>
      </c>
      <c r="BE658" s="150">
        <f>IF(N658="základní",J658,0)</f>
        <v>0</v>
      </c>
      <c r="BF658" s="150">
        <f>IF(N658="snížená",J658,0)</f>
        <v>0</v>
      </c>
      <c r="BG658" s="150">
        <f>IF(N658="zákl. přenesená",J658,0)</f>
        <v>0</v>
      </c>
      <c r="BH658" s="150">
        <f>IF(N658="sníž. přenesená",J658,0)</f>
        <v>0</v>
      </c>
      <c r="BI658" s="150">
        <f>IF(N658="nulová",J658,0)</f>
        <v>0</v>
      </c>
      <c r="BJ658" s="17" t="s">
        <v>84</v>
      </c>
      <c r="BK658" s="150">
        <f>ROUND(I658*H658,2)</f>
        <v>0</v>
      </c>
      <c r="BL658" s="17" t="s">
        <v>311</v>
      </c>
      <c r="BM658" s="149" t="s">
        <v>1583</v>
      </c>
    </row>
    <row r="659" spans="2:65" s="12" customFormat="1">
      <c r="B659" s="156"/>
      <c r="D659" s="157" t="s">
        <v>254</v>
      </c>
      <c r="E659" s="158" t="s">
        <v>1</v>
      </c>
      <c r="F659" s="159" t="s">
        <v>1584</v>
      </c>
      <c r="H659" s="160">
        <v>21.47</v>
      </c>
      <c r="I659" s="161"/>
      <c r="L659" s="156"/>
      <c r="M659" s="162"/>
      <c r="T659" s="163"/>
      <c r="AT659" s="158" t="s">
        <v>254</v>
      </c>
      <c r="AU659" s="158" t="s">
        <v>86</v>
      </c>
      <c r="AV659" s="12" t="s">
        <v>86</v>
      </c>
      <c r="AW659" s="12" t="s">
        <v>33</v>
      </c>
      <c r="AX659" s="12" t="s">
        <v>77</v>
      </c>
      <c r="AY659" s="158" t="s">
        <v>190</v>
      </c>
    </row>
    <row r="660" spans="2:65" s="12" customFormat="1">
      <c r="B660" s="156"/>
      <c r="D660" s="157" t="s">
        <v>254</v>
      </c>
      <c r="E660" s="158" t="s">
        <v>1</v>
      </c>
      <c r="F660" s="159" t="s">
        <v>1585</v>
      </c>
      <c r="H660" s="160">
        <v>3.84</v>
      </c>
      <c r="I660" s="161"/>
      <c r="L660" s="156"/>
      <c r="M660" s="162"/>
      <c r="T660" s="163"/>
      <c r="AT660" s="158" t="s">
        <v>254</v>
      </c>
      <c r="AU660" s="158" t="s">
        <v>86</v>
      </c>
      <c r="AV660" s="12" t="s">
        <v>86</v>
      </c>
      <c r="AW660" s="12" t="s">
        <v>33</v>
      </c>
      <c r="AX660" s="12" t="s">
        <v>77</v>
      </c>
      <c r="AY660" s="158" t="s">
        <v>190</v>
      </c>
    </row>
    <row r="661" spans="2:65" s="12" customFormat="1">
      <c r="B661" s="156"/>
      <c r="D661" s="157" t="s">
        <v>254</v>
      </c>
      <c r="E661" s="158" t="s">
        <v>1</v>
      </c>
      <c r="F661" s="159" t="s">
        <v>1586</v>
      </c>
      <c r="H661" s="160">
        <v>7.2380000000000004</v>
      </c>
      <c r="I661" s="161"/>
      <c r="L661" s="156"/>
      <c r="M661" s="162"/>
      <c r="T661" s="163"/>
      <c r="AT661" s="158" t="s">
        <v>254</v>
      </c>
      <c r="AU661" s="158" t="s">
        <v>86</v>
      </c>
      <c r="AV661" s="12" t="s">
        <v>86</v>
      </c>
      <c r="AW661" s="12" t="s">
        <v>33</v>
      </c>
      <c r="AX661" s="12" t="s">
        <v>77</v>
      </c>
      <c r="AY661" s="158" t="s">
        <v>190</v>
      </c>
    </row>
    <row r="662" spans="2:65" s="12" customFormat="1">
      <c r="B662" s="156"/>
      <c r="D662" s="157" t="s">
        <v>254</v>
      </c>
      <c r="E662" s="158" t="s">
        <v>1</v>
      </c>
      <c r="F662" s="159" t="s">
        <v>833</v>
      </c>
      <c r="H662" s="160">
        <v>6.718</v>
      </c>
      <c r="I662" s="161"/>
      <c r="L662" s="156"/>
      <c r="M662" s="162"/>
      <c r="T662" s="163"/>
      <c r="AT662" s="158" t="s">
        <v>254</v>
      </c>
      <c r="AU662" s="158" t="s">
        <v>86</v>
      </c>
      <c r="AV662" s="12" t="s">
        <v>86</v>
      </c>
      <c r="AW662" s="12" t="s">
        <v>33</v>
      </c>
      <c r="AX662" s="12" t="s">
        <v>77</v>
      </c>
      <c r="AY662" s="158" t="s">
        <v>190</v>
      </c>
    </row>
    <row r="663" spans="2:65" s="12" customFormat="1" ht="20.399999999999999">
      <c r="B663" s="156"/>
      <c r="D663" s="157" t="s">
        <v>254</v>
      </c>
      <c r="E663" s="158" t="s">
        <v>1</v>
      </c>
      <c r="F663" s="159" t="s">
        <v>1587</v>
      </c>
      <c r="H663" s="160">
        <v>30.745999999999999</v>
      </c>
      <c r="I663" s="161"/>
      <c r="L663" s="156"/>
      <c r="M663" s="162"/>
      <c r="T663" s="163"/>
      <c r="AT663" s="158" t="s">
        <v>254</v>
      </c>
      <c r="AU663" s="158" t="s">
        <v>86</v>
      </c>
      <c r="AV663" s="12" t="s">
        <v>86</v>
      </c>
      <c r="AW663" s="12" t="s">
        <v>33</v>
      </c>
      <c r="AX663" s="12" t="s">
        <v>77</v>
      </c>
      <c r="AY663" s="158" t="s">
        <v>190</v>
      </c>
    </row>
    <row r="664" spans="2:65" s="12" customFormat="1">
      <c r="B664" s="156"/>
      <c r="D664" s="157" t="s">
        <v>254</v>
      </c>
      <c r="E664" s="158" t="s">
        <v>1</v>
      </c>
      <c r="F664" s="159" t="s">
        <v>835</v>
      </c>
      <c r="H664" s="160">
        <v>13.157999999999999</v>
      </c>
      <c r="I664" s="161"/>
      <c r="L664" s="156"/>
      <c r="M664" s="162"/>
      <c r="T664" s="163"/>
      <c r="AT664" s="158" t="s">
        <v>254</v>
      </c>
      <c r="AU664" s="158" t="s">
        <v>86</v>
      </c>
      <c r="AV664" s="12" t="s">
        <v>86</v>
      </c>
      <c r="AW664" s="12" t="s">
        <v>33</v>
      </c>
      <c r="AX664" s="12" t="s">
        <v>77</v>
      </c>
      <c r="AY664" s="158" t="s">
        <v>190</v>
      </c>
    </row>
    <row r="665" spans="2:65" s="15" customFormat="1">
      <c r="B665" s="177"/>
      <c r="D665" s="157" t="s">
        <v>254</v>
      </c>
      <c r="E665" s="178" t="s">
        <v>1</v>
      </c>
      <c r="F665" s="179" t="s">
        <v>274</v>
      </c>
      <c r="H665" s="180">
        <v>83.17</v>
      </c>
      <c r="I665" s="181"/>
      <c r="L665" s="177"/>
      <c r="M665" s="182"/>
      <c r="T665" s="183"/>
      <c r="AT665" s="178" t="s">
        <v>254</v>
      </c>
      <c r="AU665" s="178" t="s">
        <v>86</v>
      </c>
      <c r="AV665" s="15" t="s">
        <v>149</v>
      </c>
      <c r="AW665" s="15" t="s">
        <v>33</v>
      </c>
      <c r="AX665" s="15" t="s">
        <v>84</v>
      </c>
      <c r="AY665" s="178" t="s">
        <v>190</v>
      </c>
    </row>
    <row r="666" spans="2:65" s="1" customFormat="1" ht="16.5" customHeight="1">
      <c r="B666" s="32"/>
      <c r="C666" s="184" t="s">
        <v>1588</v>
      </c>
      <c r="D666" s="184" t="s">
        <v>299</v>
      </c>
      <c r="E666" s="185" t="s">
        <v>1589</v>
      </c>
      <c r="F666" s="186" t="s">
        <v>1590</v>
      </c>
      <c r="G666" s="187" t="s">
        <v>252</v>
      </c>
      <c r="H666" s="188">
        <v>91.486999999999995</v>
      </c>
      <c r="I666" s="189"/>
      <c r="J666" s="190">
        <f>ROUND(I666*H666,2)</f>
        <v>0</v>
      </c>
      <c r="K666" s="191"/>
      <c r="L666" s="192"/>
      <c r="M666" s="193" t="s">
        <v>1</v>
      </c>
      <c r="N666" s="194" t="s">
        <v>42</v>
      </c>
      <c r="P666" s="147">
        <f>O666*H666</f>
        <v>0</v>
      </c>
      <c r="Q666" s="147">
        <v>1.26E-2</v>
      </c>
      <c r="R666" s="147">
        <f>Q666*H666</f>
        <v>1.1527361999999999</v>
      </c>
      <c r="S666" s="147">
        <v>0</v>
      </c>
      <c r="T666" s="148">
        <f>S666*H666</f>
        <v>0</v>
      </c>
      <c r="AR666" s="149" t="s">
        <v>426</v>
      </c>
      <c r="AT666" s="149" t="s">
        <v>299</v>
      </c>
      <c r="AU666" s="149" t="s">
        <v>86</v>
      </c>
      <c r="AY666" s="17" t="s">
        <v>190</v>
      </c>
      <c r="BE666" s="150">
        <f>IF(N666="základní",J666,0)</f>
        <v>0</v>
      </c>
      <c r="BF666" s="150">
        <f>IF(N666="snížená",J666,0)</f>
        <v>0</v>
      </c>
      <c r="BG666" s="150">
        <f>IF(N666="zákl. přenesená",J666,0)</f>
        <v>0</v>
      </c>
      <c r="BH666" s="150">
        <f>IF(N666="sníž. přenesená",J666,0)</f>
        <v>0</v>
      </c>
      <c r="BI666" s="150">
        <f>IF(N666="nulová",J666,0)</f>
        <v>0</v>
      </c>
      <c r="BJ666" s="17" t="s">
        <v>84</v>
      </c>
      <c r="BK666" s="150">
        <f>ROUND(I666*H666,2)</f>
        <v>0</v>
      </c>
      <c r="BL666" s="17" t="s">
        <v>311</v>
      </c>
      <c r="BM666" s="149" t="s">
        <v>1591</v>
      </c>
    </row>
    <row r="667" spans="2:65" s="12" customFormat="1">
      <c r="B667" s="156"/>
      <c r="D667" s="157" t="s">
        <v>254</v>
      </c>
      <c r="F667" s="159" t="s">
        <v>1592</v>
      </c>
      <c r="H667" s="160">
        <v>91.486999999999995</v>
      </c>
      <c r="I667" s="161"/>
      <c r="L667" s="156"/>
      <c r="M667" s="162"/>
      <c r="T667" s="163"/>
      <c r="AT667" s="158" t="s">
        <v>254</v>
      </c>
      <c r="AU667" s="158" t="s">
        <v>86</v>
      </c>
      <c r="AV667" s="12" t="s">
        <v>86</v>
      </c>
      <c r="AW667" s="12" t="s">
        <v>4</v>
      </c>
      <c r="AX667" s="12" t="s">
        <v>84</v>
      </c>
      <c r="AY667" s="158" t="s">
        <v>190</v>
      </c>
    </row>
    <row r="668" spans="2:65" s="1" customFormat="1" ht="16.5" customHeight="1">
      <c r="B668" s="32"/>
      <c r="C668" s="137" t="s">
        <v>1593</v>
      </c>
      <c r="D668" s="137" t="s">
        <v>193</v>
      </c>
      <c r="E668" s="138" t="s">
        <v>1594</v>
      </c>
      <c r="F668" s="139" t="s">
        <v>1595</v>
      </c>
      <c r="G668" s="140" t="s">
        <v>391</v>
      </c>
      <c r="H668" s="141">
        <v>15</v>
      </c>
      <c r="I668" s="142"/>
      <c r="J668" s="143">
        <f>ROUND(I668*H668,2)</f>
        <v>0</v>
      </c>
      <c r="K668" s="144"/>
      <c r="L668" s="32"/>
      <c r="M668" s="145" t="s">
        <v>1</v>
      </c>
      <c r="N668" s="146" t="s">
        <v>42</v>
      </c>
      <c r="P668" s="147">
        <f>O668*H668</f>
        <v>0</v>
      </c>
      <c r="Q668" s="147">
        <v>0</v>
      </c>
      <c r="R668" s="147">
        <f>Q668*H668</f>
        <v>0</v>
      </c>
      <c r="S668" s="147">
        <v>0</v>
      </c>
      <c r="T668" s="148">
        <f>S668*H668</f>
        <v>0</v>
      </c>
      <c r="AR668" s="149" t="s">
        <v>311</v>
      </c>
      <c r="AT668" s="149" t="s">
        <v>193</v>
      </c>
      <c r="AU668" s="149" t="s">
        <v>86</v>
      </c>
      <c r="AY668" s="17" t="s">
        <v>190</v>
      </c>
      <c r="BE668" s="150">
        <f>IF(N668="základní",J668,0)</f>
        <v>0</v>
      </c>
      <c r="BF668" s="150">
        <f>IF(N668="snížená",J668,0)</f>
        <v>0</v>
      </c>
      <c r="BG668" s="150">
        <f>IF(N668="zákl. přenesená",J668,0)</f>
        <v>0</v>
      </c>
      <c r="BH668" s="150">
        <f>IF(N668="sníž. přenesená",J668,0)</f>
        <v>0</v>
      </c>
      <c r="BI668" s="150">
        <f>IF(N668="nulová",J668,0)</f>
        <v>0</v>
      </c>
      <c r="BJ668" s="17" t="s">
        <v>84</v>
      </c>
      <c r="BK668" s="150">
        <f>ROUND(I668*H668,2)</f>
        <v>0</v>
      </c>
      <c r="BL668" s="17" t="s">
        <v>311</v>
      </c>
      <c r="BM668" s="149" t="s">
        <v>1596</v>
      </c>
    </row>
    <row r="669" spans="2:65" s="1" customFormat="1" ht="16.5" customHeight="1">
      <c r="B669" s="32"/>
      <c r="C669" s="137" t="s">
        <v>1597</v>
      </c>
      <c r="D669" s="137" t="s">
        <v>193</v>
      </c>
      <c r="E669" s="138" t="s">
        <v>1598</v>
      </c>
      <c r="F669" s="139" t="s">
        <v>1599</v>
      </c>
      <c r="G669" s="140" t="s">
        <v>391</v>
      </c>
      <c r="H669" s="141">
        <v>10</v>
      </c>
      <c r="I669" s="142"/>
      <c r="J669" s="143">
        <f>ROUND(I669*H669,2)</f>
        <v>0</v>
      </c>
      <c r="K669" s="144"/>
      <c r="L669" s="32"/>
      <c r="M669" s="145" t="s">
        <v>1</v>
      </c>
      <c r="N669" s="146" t="s">
        <v>42</v>
      </c>
      <c r="P669" s="147">
        <f>O669*H669</f>
        <v>0</v>
      </c>
      <c r="Q669" s="147">
        <v>0</v>
      </c>
      <c r="R669" s="147">
        <f>Q669*H669</f>
        <v>0</v>
      </c>
      <c r="S669" s="147">
        <v>0</v>
      </c>
      <c r="T669" s="148">
        <f>S669*H669</f>
        <v>0</v>
      </c>
      <c r="AR669" s="149" t="s">
        <v>311</v>
      </c>
      <c r="AT669" s="149" t="s">
        <v>193</v>
      </c>
      <c r="AU669" s="149" t="s">
        <v>86</v>
      </c>
      <c r="AY669" s="17" t="s">
        <v>190</v>
      </c>
      <c r="BE669" s="150">
        <f>IF(N669="základní",J669,0)</f>
        <v>0</v>
      </c>
      <c r="BF669" s="150">
        <f>IF(N669="snížená",J669,0)</f>
        <v>0</v>
      </c>
      <c r="BG669" s="150">
        <f>IF(N669="zákl. přenesená",J669,0)</f>
        <v>0</v>
      </c>
      <c r="BH669" s="150">
        <f>IF(N669="sníž. přenesená",J669,0)</f>
        <v>0</v>
      </c>
      <c r="BI669" s="150">
        <f>IF(N669="nulová",J669,0)</f>
        <v>0</v>
      </c>
      <c r="BJ669" s="17" t="s">
        <v>84</v>
      </c>
      <c r="BK669" s="150">
        <f>ROUND(I669*H669,2)</f>
        <v>0</v>
      </c>
      <c r="BL669" s="17" t="s">
        <v>311</v>
      </c>
      <c r="BM669" s="149" t="s">
        <v>1600</v>
      </c>
    </row>
    <row r="670" spans="2:65" s="1" customFormat="1" ht="24.15" customHeight="1">
      <c r="B670" s="32"/>
      <c r="C670" s="184" t="s">
        <v>1601</v>
      </c>
      <c r="D670" s="184" t="s">
        <v>299</v>
      </c>
      <c r="E670" s="185" t="s">
        <v>1602</v>
      </c>
      <c r="F670" s="186" t="s">
        <v>1603</v>
      </c>
      <c r="G670" s="187" t="s">
        <v>196</v>
      </c>
      <c r="H670" s="188">
        <v>1</v>
      </c>
      <c r="I670" s="189"/>
      <c r="J670" s="190">
        <f>ROUND(I670*H670,2)</f>
        <v>0</v>
      </c>
      <c r="K670" s="191"/>
      <c r="L670" s="192"/>
      <c r="M670" s="193" t="s">
        <v>1</v>
      </c>
      <c r="N670" s="194" t="s">
        <v>42</v>
      </c>
      <c r="P670" s="147">
        <f>O670*H670</f>
        <v>0</v>
      </c>
      <c r="Q670" s="147">
        <v>0</v>
      </c>
      <c r="R670" s="147">
        <f>Q670*H670</f>
        <v>0</v>
      </c>
      <c r="S670" s="147">
        <v>0</v>
      </c>
      <c r="T670" s="148">
        <f>S670*H670</f>
        <v>0</v>
      </c>
      <c r="AR670" s="149" t="s">
        <v>426</v>
      </c>
      <c r="AT670" s="149" t="s">
        <v>299</v>
      </c>
      <c r="AU670" s="149" t="s">
        <v>86</v>
      </c>
      <c r="AY670" s="17" t="s">
        <v>190</v>
      </c>
      <c r="BE670" s="150">
        <f>IF(N670="základní",J670,0)</f>
        <v>0</v>
      </c>
      <c r="BF670" s="150">
        <f>IF(N670="snížená",J670,0)</f>
        <v>0</v>
      </c>
      <c r="BG670" s="150">
        <f>IF(N670="zákl. přenesená",J670,0)</f>
        <v>0</v>
      </c>
      <c r="BH670" s="150">
        <f>IF(N670="sníž. přenesená",J670,0)</f>
        <v>0</v>
      </c>
      <c r="BI670" s="150">
        <f>IF(N670="nulová",J670,0)</f>
        <v>0</v>
      </c>
      <c r="BJ670" s="17" t="s">
        <v>84</v>
      </c>
      <c r="BK670" s="150">
        <f>ROUND(I670*H670,2)</f>
        <v>0</v>
      </c>
      <c r="BL670" s="17" t="s">
        <v>311</v>
      </c>
      <c r="BM670" s="149" t="s">
        <v>1604</v>
      </c>
    </row>
    <row r="671" spans="2:65" s="1" customFormat="1" ht="24.15" customHeight="1">
      <c r="B671" s="32"/>
      <c r="C671" s="137" t="s">
        <v>1605</v>
      </c>
      <c r="D671" s="137" t="s">
        <v>193</v>
      </c>
      <c r="E671" s="138" t="s">
        <v>1606</v>
      </c>
      <c r="F671" s="139" t="s">
        <v>1607</v>
      </c>
      <c r="G671" s="140" t="s">
        <v>296</v>
      </c>
      <c r="H671" s="141">
        <v>1.61</v>
      </c>
      <c r="I671" s="142"/>
      <c r="J671" s="143">
        <f>ROUND(I671*H671,2)</f>
        <v>0</v>
      </c>
      <c r="K671" s="144"/>
      <c r="L671" s="32"/>
      <c r="M671" s="145" t="s">
        <v>1</v>
      </c>
      <c r="N671" s="146" t="s">
        <v>42</v>
      </c>
      <c r="P671" s="147">
        <f>O671*H671</f>
        <v>0</v>
      </c>
      <c r="Q671" s="147">
        <v>0</v>
      </c>
      <c r="R671" s="147">
        <f>Q671*H671</f>
        <v>0</v>
      </c>
      <c r="S671" s="147">
        <v>0</v>
      </c>
      <c r="T671" s="148">
        <f>S671*H671</f>
        <v>0</v>
      </c>
      <c r="AR671" s="149" t="s">
        <v>311</v>
      </c>
      <c r="AT671" s="149" t="s">
        <v>193</v>
      </c>
      <c r="AU671" s="149" t="s">
        <v>86</v>
      </c>
      <c r="AY671" s="17" t="s">
        <v>190</v>
      </c>
      <c r="BE671" s="150">
        <f>IF(N671="základní",J671,0)</f>
        <v>0</v>
      </c>
      <c r="BF671" s="150">
        <f>IF(N671="snížená",J671,0)</f>
        <v>0</v>
      </c>
      <c r="BG671" s="150">
        <f>IF(N671="zákl. přenesená",J671,0)</f>
        <v>0</v>
      </c>
      <c r="BH671" s="150">
        <f>IF(N671="sníž. přenesená",J671,0)</f>
        <v>0</v>
      </c>
      <c r="BI671" s="150">
        <f>IF(N671="nulová",J671,0)</f>
        <v>0</v>
      </c>
      <c r="BJ671" s="17" t="s">
        <v>84</v>
      </c>
      <c r="BK671" s="150">
        <f>ROUND(I671*H671,2)</f>
        <v>0</v>
      </c>
      <c r="BL671" s="17" t="s">
        <v>311</v>
      </c>
      <c r="BM671" s="149" t="s">
        <v>1608</v>
      </c>
    </row>
    <row r="672" spans="2:65" s="11" customFormat="1" ht="22.8" customHeight="1">
      <c r="B672" s="125"/>
      <c r="D672" s="126" t="s">
        <v>76</v>
      </c>
      <c r="E672" s="135" t="s">
        <v>1609</v>
      </c>
      <c r="F672" s="135" t="s">
        <v>1610</v>
      </c>
      <c r="I672" s="128"/>
      <c r="J672" s="136">
        <f>BK672</f>
        <v>0</v>
      </c>
      <c r="L672" s="125"/>
      <c r="M672" s="130"/>
      <c r="P672" s="131">
        <f>SUM(P673:P691)</f>
        <v>0</v>
      </c>
      <c r="R672" s="131">
        <f>SUM(R673:R691)</f>
        <v>0.17762429999999998</v>
      </c>
      <c r="T672" s="132">
        <f>SUM(T673:T691)</f>
        <v>0</v>
      </c>
      <c r="AR672" s="126" t="s">
        <v>86</v>
      </c>
      <c r="AT672" s="133" t="s">
        <v>76</v>
      </c>
      <c r="AU672" s="133" t="s">
        <v>84</v>
      </c>
      <c r="AY672" s="126" t="s">
        <v>190</v>
      </c>
      <c r="BK672" s="134">
        <f>SUM(BK673:BK691)</f>
        <v>0</v>
      </c>
    </row>
    <row r="673" spans="2:65" s="1" customFormat="1" ht="24.15" customHeight="1">
      <c r="B673" s="32"/>
      <c r="C673" s="137" t="s">
        <v>1611</v>
      </c>
      <c r="D673" s="137" t="s">
        <v>193</v>
      </c>
      <c r="E673" s="138" t="s">
        <v>1612</v>
      </c>
      <c r="F673" s="139" t="s">
        <v>1613</v>
      </c>
      <c r="G673" s="140" t="s">
        <v>252</v>
      </c>
      <c r="H673" s="141">
        <v>53.494</v>
      </c>
      <c r="I673" s="142"/>
      <c r="J673" s="143">
        <f>ROUND(I673*H673,2)</f>
        <v>0</v>
      </c>
      <c r="K673" s="144"/>
      <c r="L673" s="32"/>
      <c r="M673" s="145" t="s">
        <v>1</v>
      </c>
      <c r="N673" s="146" t="s">
        <v>42</v>
      </c>
      <c r="P673" s="147">
        <f>O673*H673</f>
        <v>0</v>
      </c>
      <c r="Q673" s="147">
        <v>2.0000000000000002E-5</v>
      </c>
      <c r="R673" s="147">
        <f>Q673*H673</f>
        <v>1.06988E-3</v>
      </c>
      <c r="S673" s="147">
        <v>0</v>
      </c>
      <c r="T673" s="148">
        <f>S673*H673</f>
        <v>0</v>
      </c>
      <c r="AR673" s="149" t="s">
        <v>311</v>
      </c>
      <c r="AT673" s="149" t="s">
        <v>193</v>
      </c>
      <c r="AU673" s="149" t="s">
        <v>86</v>
      </c>
      <c r="AY673" s="17" t="s">
        <v>190</v>
      </c>
      <c r="BE673" s="150">
        <f>IF(N673="základní",J673,0)</f>
        <v>0</v>
      </c>
      <c r="BF673" s="150">
        <f>IF(N673="snížená",J673,0)</f>
        <v>0</v>
      </c>
      <c r="BG673" s="150">
        <f>IF(N673="zákl. přenesená",J673,0)</f>
        <v>0</v>
      </c>
      <c r="BH673" s="150">
        <f>IF(N673="sníž. přenesená",J673,0)</f>
        <v>0</v>
      </c>
      <c r="BI673" s="150">
        <f>IF(N673="nulová",J673,0)</f>
        <v>0</v>
      </c>
      <c r="BJ673" s="17" t="s">
        <v>84</v>
      </c>
      <c r="BK673" s="150">
        <f>ROUND(I673*H673,2)</f>
        <v>0</v>
      </c>
      <c r="BL673" s="17" t="s">
        <v>311</v>
      </c>
      <c r="BM673" s="149" t="s">
        <v>1614</v>
      </c>
    </row>
    <row r="674" spans="2:65" s="12" customFormat="1">
      <c r="B674" s="156"/>
      <c r="D674" s="157" t="s">
        <v>254</v>
      </c>
      <c r="E674" s="158" t="s">
        <v>1</v>
      </c>
      <c r="F674" s="159" t="s">
        <v>1615</v>
      </c>
      <c r="H674" s="160">
        <v>33.6</v>
      </c>
      <c r="I674" s="161"/>
      <c r="L674" s="156"/>
      <c r="M674" s="162"/>
      <c r="T674" s="163"/>
      <c r="AT674" s="158" t="s">
        <v>254</v>
      </c>
      <c r="AU674" s="158" t="s">
        <v>86</v>
      </c>
      <c r="AV674" s="12" t="s">
        <v>86</v>
      </c>
      <c r="AW674" s="12" t="s">
        <v>33</v>
      </c>
      <c r="AX674" s="12" t="s">
        <v>77</v>
      </c>
      <c r="AY674" s="158" t="s">
        <v>190</v>
      </c>
    </row>
    <row r="675" spans="2:65" s="12" customFormat="1">
      <c r="B675" s="156"/>
      <c r="D675" s="157" t="s">
        <v>254</v>
      </c>
      <c r="E675" s="158" t="s">
        <v>1</v>
      </c>
      <c r="F675" s="159" t="s">
        <v>1616</v>
      </c>
      <c r="H675" s="160">
        <v>9.1229999999999993</v>
      </c>
      <c r="I675" s="161"/>
      <c r="L675" s="156"/>
      <c r="M675" s="162"/>
      <c r="T675" s="163"/>
      <c r="AT675" s="158" t="s">
        <v>254</v>
      </c>
      <c r="AU675" s="158" t="s">
        <v>86</v>
      </c>
      <c r="AV675" s="12" t="s">
        <v>86</v>
      </c>
      <c r="AW675" s="12" t="s">
        <v>33</v>
      </c>
      <c r="AX675" s="12" t="s">
        <v>77</v>
      </c>
      <c r="AY675" s="158" t="s">
        <v>190</v>
      </c>
    </row>
    <row r="676" spans="2:65" s="12" customFormat="1">
      <c r="B676" s="156"/>
      <c r="D676" s="157" t="s">
        <v>254</v>
      </c>
      <c r="E676" s="158" t="s">
        <v>1</v>
      </c>
      <c r="F676" s="159" t="s">
        <v>1617</v>
      </c>
      <c r="H676" s="160">
        <v>3.472</v>
      </c>
      <c r="I676" s="161"/>
      <c r="L676" s="156"/>
      <c r="M676" s="162"/>
      <c r="T676" s="163"/>
      <c r="AT676" s="158" t="s">
        <v>254</v>
      </c>
      <c r="AU676" s="158" t="s">
        <v>86</v>
      </c>
      <c r="AV676" s="12" t="s">
        <v>86</v>
      </c>
      <c r="AW676" s="12" t="s">
        <v>33</v>
      </c>
      <c r="AX676" s="12" t="s">
        <v>77</v>
      </c>
      <c r="AY676" s="158" t="s">
        <v>190</v>
      </c>
    </row>
    <row r="677" spans="2:65" s="12" customFormat="1">
      <c r="B677" s="156"/>
      <c r="D677" s="157" t="s">
        <v>254</v>
      </c>
      <c r="E677" s="158" t="s">
        <v>1</v>
      </c>
      <c r="F677" s="159" t="s">
        <v>1618</v>
      </c>
      <c r="H677" s="160">
        <v>7.2990000000000004</v>
      </c>
      <c r="I677" s="161"/>
      <c r="L677" s="156"/>
      <c r="M677" s="162"/>
      <c r="T677" s="163"/>
      <c r="AT677" s="158" t="s">
        <v>254</v>
      </c>
      <c r="AU677" s="158" t="s">
        <v>86</v>
      </c>
      <c r="AV677" s="12" t="s">
        <v>86</v>
      </c>
      <c r="AW677" s="12" t="s">
        <v>33</v>
      </c>
      <c r="AX677" s="12" t="s">
        <v>77</v>
      </c>
      <c r="AY677" s="158" t="s">
        <v>190</v>
      </c>
    </row>
    <row r="678" spans="2:65" s="15" customFormat="1">
      <c r="B678" s="177"/>
      <c r="D678" s="157" t="s">
        <v>254</v>
      </c>
      <c r="E678" s="178" t="s">
        <v>1</v>
      </c>
      <c r="F678" s="179" t="s">
        <v>274</v>
      </c>
      <c r="H678" s="180">
        <v>53.494</v>
      </c>
      <c r="I678" s="181"/>
      <c r="L678" s="177"/>
      <c r="M678" s="182"/>
      <c r="T678" s="183"/>
      <c r="AT678" s="178" t="s">
        <v>254</v>
      </c>
      <c r="AU678" s="178" t="s">
        <v>86</v>
      </c>
      <c r="AV678" s="15" t="s">
        <v>149</v>
      </c>
      <c r="AW678" s="15" t="s">
        <v>33</v>
      </c>
      <c r="AX678" s="15" t="s">
        <v>84</v>
      </c>
      <c r="AY678" s="178" t="s">
        <v>190</v>
      </c>
    </row>
    <row r="679" spans="2:65" s="1" customFormat="1" ht="24.15" customHeight="1">
      <c r="B679" s="32"/>
      <c r="C679" s="137" t="s">
        <v>1619</v>
      </c>
      <c r="D679" s="137" t="s">
        <v>193</v>
      </c>
      <c r="E679" s="138" t="s">
        <v>1620</v>
      </c>
      <c r="F679" s="139" t="s">
        <v>1621</v>
      </c>
      <c r="G679" s="140" t="s">
        <v>252</v>
      </c>
      <c r="H679" s="141">
        <v>53.494</v>
      </c>
      <c r="I679" s="142"/>
      <c r="J679" s="143">
        <f>ROUND(I679*H679,2)</f>
        <v>0</v>
      </c>
      <c r="K679" s="144"/>
      <c r="L679" s="32"/>
      <c r="M679" s="145" t="s">
        <v>1</v>
      </c>
      <c r="N679" s="146" t="s">
        <v>42</v>
      </c>
      <c r="P679" s="147">
        <f>O679*H679</f>
        <v>0</v>
      </c>
      <c r="Q679" s="147">
        <v>0</v>
      </c>
      <c r="R679" s="147">
        <f>Q679*H679</f>
        <v>0</v>
      </c>
      <c r="S679" s="147">
        <v>0</v>
      </c>
      <c r="T679" s="148">
        <f>S679*H679</f>
        <v>0</v>
      </c>
      <c r="AR679" s="149" t="s">
        <v>311</v>
      </c>
      <c r="AT679" s="149" t="s">
        <v>193</v>
      </c>
      <c r="AU679" s="149" t="s">
        <v>86</v>
      </c>
      <c r="AY679" s="17" t="s">
        <v>190</v>
      </c>
      <c r="BE679" s="150">
        <f>IF(N679="základní",J679,0)</f>
        <v>0</v>
      </c>
      <c r="BF679" s="150">
        <f>IF(N679="snížená",J679,0)</f>
        <v>0</v>
      </c>
      <c r="BG679" s="150">
        <f>IF(N679="zákl. přenesená",J679,0)</f>
        <v>0</v>
      </c>
      <c r="BH679" s="150">
        <f>IF(N679="sníž. přenesená",J679,0)</f>
        <v>0</v>
      </c>
      <c r="BI679" s="150">
        <f>IF(N679="nulová",J679,0)</f>
        <v>0</v>
      </c>
      <c r="BJ679" s="17" t="s">
        <v>84</v>
      </c>
      <c r="BK679" s="150">
        <f>ROUND(I679*H679,2)</f>
        <v>0</v>
      </c>
      <c r="BL679" s="17" t="s">
        <v>311</v>
      </c>
      <c r="BM679" s="149" t="s">
        <v>1622</v>
      </c>
    </row>
    <row r="680" spans="2:65" s="1" customFormat="1" ht="24.15" customHeight="1">
      <c r="B680" s="32"/>
      <c r="C680" s="137" t="s">
        <v>1623</v>
      </c>
      <c r="D680" s="137" t="s">
        <v>193</v>
      </c>
      <c r="E680" s="138" t="s">
        <v>1624</v>
      </c>
      <c r="F680" s="139" t="s">
        <v>1625</v>
      </c>
      <c r="G680" s="140" t="s">
        <v>252</v>
      </c>
      <c r="H680" s="141">
        <v>53.494</v>
      </c>
      <c r="I680" s="142"/>
      <c r="J680" s="143">
        <f>ROUND(I680*H680,2)</f>
        <v>0</v>
      </c>
      <c r="K680" s="144"/>
      <c r="L680" s="32"/>
      <c r="M680" s="145" t="s">
        <v>1</v>
      </c>
      <c r="N680" s="146" t="s">
        <v>42</v>
      </c>
      <c r="P680" s="147">
        <f>O680*H680</f>
        <v>0</v>
      </c>
      <c r="Q680" s="147">
        <v>0</v>
      </c>
      <c r="R680" s="147">
        <f>Q680*H680</f>
        <v>0</v>
      </c>
      <c r="S680" s="147">
        <v>0</v>
      </c>
      <c r="T680" s="148">
        <f>S680*H680</f>
        <v>0</v>
      </c>
      <c r="AR680" s="149" t="s">
        <v>311</v>
      </c>
      <c r="AT680" s="149" t="s">
        <v>193</v>
      </c>
      <c r="AU680" s="149" t="s">
        <v>86</v>
      </c>
      <c r="AY680" s="17" t="s">
        <v>190</v>
      </c>
      <c r="BE680" s="150">
        <f>IF(N680="základní",J680,0)</f>
        <v>0</v>
      </c>
      <c r="BF680" s="150">
        <f>IF(N680="snížená",J680,0)</f>
        <v>0</v>
      </c>
      <c r="BG680" s="150">
        <f>IF(N680="zákl. přenesená",J680,0)</f>
        <v>0</v>
      </c>
      <c r="BH680" s="150">
        <f>IF(N680="sníž. přenesená",J680,0)</f>
        <v>0</v>
      </c>
      <c r="BI680" s="150">
        <f>IF(N680="nulová",J680,0)</f>
        <v>0</v>
      </c>
      <c r="BJ680" s="17" t="s">
        <v>84</v>
      </c>
      <c r="BK680" s="150">
        <f>ROUND(I680*H680,2)</f>
        <v>0</v>
      </c>
      <c r="BL680" s="17" t="s">
        <v>311</v>
      </c>
      <c r="BM680" s="149" t="s">
        <v>1626</v>
      </c>
    </row>
    <row r="681" spans="2:65" s="1" customFormat="1" ht="33" customHeight="1">
      <c r="B681" s="32"/>
      <c r="C681" s="137" t="s">
        <v>1627</v>
      </c>
      <c r="D681" s="137" t="s">
        <v>193</v>
      </c>
      <c r="E681" s="138" t="s">
        <v>1628</v>
      </c>
      <c r="F681" s="139" t="s">
        <v>1629</v>
      </c>
      <c r="G681" s="140" t="s">
        <v>252</v>
      </c>
      <c r="H681" s="141">
        <v>1165.578</v>
      </c>
      <c r="I681" s="142"/>
      <c r="J681" s="143">
        <f>ROUND(I681*H681,2)</f>
        <v>0</v>
      </c>
      <c r="K681" s="144"/>
      <c r="L681" s="32"/>
      <c r="M681" s="145" t="s">
        <v>1</v>
      </c>
      <c r="N681" s="146" t="s">
        <v>42</v>
      </c>
      <c r="P681" s="147">
        <f>O681*H681</f>
        <v>0</v>
      </c>
      <c r="Q681" s="147">
        <v>1.3999999999999999E-4</v>
      </c>
      <c r="R681" s="147">
        <f>Q681*H681</f>
        <v>0.16318091999999998</v>
      </c>
      <c r="S681" s="147">
        <v>0</v>
      </c>
      <c r="T681" s="148">
        <f>S681*H681</f>
        <v>0</v>
      </c>
      <c r="AR681" s="149" t="s">
        <v>311</v>
      </c>
      <c r="AT681" s="149" t="s">
        <v>193</v>
      </c>
      <c r="AU681" s="149" t="s">
        <v>86</v>
      </c>
      <c r="AY681" s="17" t="s">
        <v>190</v>
      </c>
      <c r="BE681" s="150">
        <f>IF(N681="základní",J681,0)</f>
        <v>0</v>
      </c>
      <c r="BF681" s="150">
        <f>IF(N681="snížená",J681,0)</f>
        <v>0</v>
      </c>
      <c r="BG681" s="150">
        <f>IF(N681="zákl. přenesená",J681,0)</f>
        <v>0</v>
      </c>
      <c r="BH681" s="150">
        <f>IF(N681="sníž. přenesená",J681,0)</f>
        <v>0</v>
      </c>
      <c r="BI681" s="150">
        <f>IF(N681="nulová",J681,0)</f>
        <v>0</v>
      </c>
      <c r="BJ681" s="17" t="s">
        <v>84</v>
      </c>
      <c r="BK681" s="150">
        <f>ROUND(I681*H681,2)</f>
        <v>0</v>
      </c>
      <c r="BL681" s="17" t="s">
        <v>311</v>
      </c>
      <c r="BM681" s="149" t="s">
        <v>1630</v>
      </c>
    </row>
    <row r="682" spans="2:65" s="13" customFormat="1">
      <c r="B682" s="164"/>
      <c r="D682" s="157" t="s">
        <v>254</v>
      </c>
      <c r="E682" s="165" t="s">
        <v>1</v>
      </c>
      <c r="F682" s="166" t="s">
        <v>1631</v>
      </c>
      <c r="H682" s="165" t="s">
        <v>1</v>
      </c>
      <c r="I682" s="167"/>
      <c r="L682" s="164"/>
      <c r="M682" s="168"/>
      <c r="T682" s="169"/>
      <c r="AT682" s="165" t="s">
        <v>254</v>
      </c>
      <c r="AU682" s="165" t="s">
        <v>86</v>
      </c>
      <c r="AV682" s="13" t="s">
        <v>84</v>
      </c>
      <c r="AW682" s="13" t="s">
        <v>33</v>
      </c>
      <c r="AX682" s="13" t="s">
        <v>77</v>
      </c>
      <c r="AY682" s="165" t="s">
        <v>190</v>
      </c>
    </row>
    <row r="683" spans="2:65" s="12" customFormat="1">
      <c r="B683" s="156"/>
      <c r="D683" s="157" t="s">
        <v>254</v>
      </c>
      <c r="E683" s="158" t="s">
        <v>1</v>
      </c>
      <c r="F683" s="159" t="s">
        <v>1632</v>
      </c>
      <c r="H683" s="160">
        <v>418.88</v>
      </c>
      <c r="I683" s="161"/>
      <c r="L683" s="156"/>
      <c r="M683" s="162"/>
      <c r="T683" s="163"/>
      <c r="AT683" s="158" t="s">
        <v>254</v>
      </c>
      <c r="AU683" s="158" t="s">
        <v>86</v>
      </c>
      <c r="AV683" s="12" t="s">
        <v>86</v>
      </c>
      <c r="AW683" s="12" t="s">
        <v>33</v>
      </c>
      <c r="AX683" s="12" t="s">
        <v>77</v>
      </c>
      <c r="AY683" s="158" t="s">
        <v>190</v>
      </c>
    </row>
    <row r="684" spans="2:65" s="12" customFormat="1">
      <c r="B684" s="156"/>
      <c r="D684" s="157" t="s">
        <v>254</v>
      </c>
      <c r="E684" s="158" t="s">
        <v>1</v>
      </c>
      <c r="F684" s="159" t="s">
        <v>1633</v>
      </c>
      <c r="H684" s="160">
        <v>477.4</v>
      </c>
      <c r="I684" s="161"/>
      <c r="L684" s="156"/>
      <c r="M684" s="162"/>
      <c r="T684" s="163"/>
      <c r="AT684" s="158" t="s">
        <v>254</v>
      </c>
      <c r="AU684" s="158" t="s">
        <v>86</v>
      </c>
      <c r="AV684" s="12" t="s">
        <v>86</v>
      </c>
      <c r="AW684" s="12" t="s">
        <v>33</v>
      </c>
      <c r="AX684" s="12" t="s">
        <v>77</v>
      </c>
      <c r="AY684" s="158" t="s">
        <v>190</v>
      </c>
    </row>
    <row r="685" spans="2:65" s="12" customFormat="1">
      <c r="B685" s="156"/>
      <c r="D685" s="157" t="s">
        <v>254</v>
      </c>
      <c r="E685" s="158" t="s">
        <v>1</v>
      </c>
      <c r="F685" s="159" t="s">
        <v>1634</v>
      </c>
      <c r="H685" s="160">
        <v>51.497999999999998</v>
      </c>
      <c r="I685" s="161"/>
      <c r="L685" s="156"/>
      <c r="M685" s="162"/>
      <c r="T685" s="163"/>
      <c r="AT685" s="158" t="s">
        <v>254</v>
      </c>
      <c r="AU685" s="158" t="s">
        <v>86</v>
      </c>
      <c r="AV685" s="12" t="s">
        <v>86</v>
      </c>
      <c r="AW685" s="12" t="s">
        <v>33</v>
      </c>
      <c r="AX685" s="12" t="s">
        <v>77</v>
      </c>
      <c r="AY685" s="158" t="s">
        <v>190</v>
      </c>
    </row>
    <row r="686" spans="2:65" s="12" customFormat="1">
      <c r="B686" s="156"/>
      <c r="D686" s="157" t="s">
        <v>254</v>
      </c>
      <c r="E686" s="158" t="s">
        <v>1</v>
      </c>
      <c r="F686" s="159" t="s">
        <v>1635</v>
      </c>
      <c r="H686" s="160">
        <v>77.44</v>
      </c>
      <c r="I686" s="161"/>
      <c r="L686" s="156"/>
      <c r="M686" s="162"/>
      <c r="T686" s="163"/>
      <c r="AT686" s="158" t="s">
        <v>254</v>
      </c>
      <c r="AU686" s="158" t="s">
        <v>86</v>
      </c>
      <c r="AV686" s="12" t="s">
        <v>86</v>
      </c>
      <c r="AW686" s="12" t="s">
        <v>33</v>
      </c>
      <c r="AX686" s="12" t="s">
        <v>77</v>
      </c>
      <c r="AY686" s="158" t="s">
        <v>190</v>
      </c>
    </row>
    <row r="687" spans="2:65" s="12" customFormat="1">
      <c r="B687" s="156"/>
      <c r="D687" s="157" t="s">
        <v>254</v>
      </c>
      <c r="E687" s="158" t="s">
        <v>1</v>
      </c>
      <c r="F687" s="159" t="s">
        <v>1636</v>
      </c>
      <c r="H687" s="160">
        <v>38.72</v>
      </c>
      <c r="I687" s="161"/>
      <c r="L687" s="156"/>
      <c r="M687" s="162"/>
      <c r="T687" s="163"/>
      <c r="AT687" s="158" t="s">
        <v>254</v>
      </c>
      <c r="AU687" s="158" t="s">
        <v>86</v>
      </c>
      <c r="AV687" s="12" t="s">
        <v>86</v>
      </c>
      <c r="AW687" s="12" t="s">
        <v>33</v>
      </c>
      <c r="AX687" s="12" t="s">
        <v>77</v>
      </c>
      <c r="AY687" s="158" t="s">
        <v>190</v>
      </c>
    </row>
    <row r="688" spans="2:65" s="12" customFormat="1">
      <c r="B688" s="156"/>
      <c r="D688" s="157" t="s">
        <v>254</v>
      </c>
      <c r="E688" s="158" t="s">
        <v>1</v>
      </c>
      <c r="F688" s="159" t="s">
        <v>1637</v>
      </c>
      <c r="H688" s="160">
        <v>72.599999999999994</v>
      </c>
      <c r="I688" s="161"/>
      <c r="L688" s="156"/>
      <c r="M688" s="162"/>
      <c r="T688" s="163"/>
      <c r="AT688" s="158" t="s">
        <v>254</v>
      </c>
      <c r="AU688" s="158" t="s">
        <v>86</v>
      </c>
      <c r="AV688" s="12" t="s">
        <v>86</v>
      </c>
      <c r="AW688" s="12" t="s">
        <v>33</v>
      </c>
      <c r="AX688" s="12" t="s">
        <v>77</v>
      </c>
      <c r="AY688" s="158" t="s">
        <v>190</v>
      </c>
    </row>
    <row r="689" spans="2:65" s="12" customFormat="1">
      <c r="B689" s="156"/>
      <c r="D689" s="157" t="s">
        <v>254</v>
      </c>
      <c r="E689" s="158" t="s">
        <v>1</v>
      </c>
      <c r="F689" s="159" t="s">
        <v>1638</v>
      </c>
      <c r="H689" s="160">
        <v>29.04</v>
      </c>
      <c r="I689" s="161"/>
      <c r="L689" s="156"/>
      <c r="M689" s="162"/>
      <c r="T689" s="163"/>
      <c r="AT689" s="158" t="s">
        <v>254</v>
      </c>
      <c r="AU689" s="158" t="s">
        <v>86</v>
      </c>
      <c r="AV689" s="12" t="s">
        <v>86</v>
      </c>
      <c r="AW689" s="12" t="s">
        <v>33</v>
      </c>
      <c r="AX689" s="12" t="s">
        <v>77</v>
      </c>
      <c r="AY689" s="158" t="s">
        <v>190</v>
      </c>
    </row>
    <row r="690" spans="2:65" s="15" customFormat="1">
      <c r="B690" s="177"/>
      <c r="D690" s="157" t="s">
        <v>254</v>
      </c>
      <c r="E690" s="178" t="s">
        <v>1</v>
      </c>
      <c r="F690" s="179" t="s">
        <v>274</v>
      </c>
      <c r="H690" s="180">
        <v>1165.578</v>
      </c>
      <c r="I690" s="181"/>
      <c r="L690" s="177"/>
      <c r="M690" s="182"/>
      <c r="T690" s="183"/>
      <c r="AT690" s="178" t="s">
        <v>254</v>
      </c>
      <c r="AU690" s="178" t="s">
        <v>86</v>
      </c>
      <c r="AV690" s="15" t="s">
        <v>149</v>
      </c>
      <c r="AW690" s="15" t="s">
        <v>33</v>
      </c>
      <c r="AX690" s="15" t="s">
        <v>84</v>
      </c>
      <c r="AY690" s="178" t="s">
        <v>190</v>
      </c>
    </row>
    <row r="691" spans="2:65" s="1" customFormat="1" ht="24.15" customHeight="1">
      <c r="B691" s="32"/>
      <c r="C691" s="137" t="s">
        <v>1639</v>
      </c>
      <c r="D691" s="137" t="s">
        <v>193</v>
      </c>
      <c r="E691" s="138" t="s">
        <v>1640</v>
      </c>
      <c r="F691" s="139" t="s">
        <v>1641</v>
      </c>
      <c r="G691" s="140" t="s">
        <v>252</v>
      </c>
      <c r="H691" s="141">
        <v>53.494</v>
      </c>
      <c r="I691" s="142"/>
      <c r="J691" s="143">
        <f>ROUND(I691*H691,2)</f>
        <v>0</v>
      </c>
      <c r="K691" s="144"/>
      <c r="L691" s="32"/>
      <c r="M691" s="145" t="s">
        <v>1</v>
      </c>
      <c r="N691" s="146" t="s">
        <v>42</v>
      </c>
      <c r="P691" s="147">
        <f>O691*H691</f>
        <v>0</v>
      </c>
      <c r="Q691" s="147">
        <v>2.5000000000000001E-4</v>
      </c>
      <c r="R691" s="147">
        <f>Q691*H691</f>
        <v>1.33735E-2</v>
      </c>
      <c r="S691" s="147">
        <v>0</v>
      </c>
      <c r="T691" s="148">
        <f>S691*H691</f>
        <v>0</v>
      </c>
      <c r="AR691" s="149" t="s">
        <v>311</v>
      </c>
      <c r="AT691" s="149" t="s">
        <v>193</v>
      </c>
      <c r="AU691" s="149" t="s">
        <v>86</v>
      </c>
      <c r="AY691" s="17" t="s">
        <v>190</v>
      </c>
      <c r="BE691" s="150">
        <f>IF(N691="základní",J691,0)</f>
        <v>0</v>
      </c>
      <c r="BF691" s="150">
        <f>IF(N691="snížená",J691,0)</f>
        <v>0</v>
      </c>
      <c r="BG691" s="150">
        <f>IF(N691="zákl. přenesená",J691,0)</f>
        <v>0</v>
      </c>
      <c r="BH691" s="150">
        <f>IF(N691="sníž. přenesená",J691,0)</f>
        <v>0</v>
      </c>
      <c r="BI691" s="150">
        <f>IF(N691="nulová",J691,0)</f>
        <v>0</v>
      </c>
      <c r="BJ691" s="17" t="s">
        <v>84</v>
      </c>
      <c r="BK691" s="150">
        <f>ROUND(I691*H691,2)</f>
        <v>0</v>
      </c>
      <c r="BL691" s="17" t="s">
        <v>311</v>
      </c>
      <c r="BM691" s="149" t="s">
        <v>1642</v>
      </c>
    </row>
    <row r="692" spans="2:65" s="11" customFormat="1" ht="22.8" customHeight="1">
      <c r="B692" s="125"/>
      <c r="D692" s="126" t="s">
        <v>76</v>
      </c>
      <c r="E692" s="135" t="s">
        <v>1643</v>
      </c>
      <c r="F692" s="135" t="s">
        <v>1644</v>
      </c>
      <c r="I692" s="128"/>
      <c r="J692" s="136">
        <f>BK692</f>
        <v>0</v>
      </c>
      <c r="L692" s="125"/>
      <c r="M692" s="130"/>
      <c r="P692" s="131">
        <f>SUM(P693:P770)</f>
        <v>0</v>
      </c>
      <c r="R692" s="131">
        <f>SUM(R693:R770)</f>
        <v>0.51088862000000002</v>
      </c>
      <c r="T692" s="132">
        <f>SUM(T693:T770)</f>
        <v>0</v>
      </c>
      <c r="AR692" s="126" t="s">
        <v>86</v>
      </c>
      <c r="AT692" s="133" t="s">
        <v>76</v>
      </c>
      <c r="AU692" s="133" t="s">
        <v>84</v>
      </c>
      <c r="AY692" s="126" t="s">
        <v>190</v>
      </c>
      <c r="BK692" s="134">
        <f>SUM(BK693:BK770)</f>
        <v>0</v>
      </c>
    </row>
    <row r="693" spans="2:65" s="1" customFormat="1" ht="24.15" customHeight="1">
      <c r="B693" s="32"/>
      <c r="C693" s="137" t="s">
        <v>1645</v>
      </c>
      <c r="D693" s="137" t="s">
        <v>193</v>
      </c>
      <c r="E693" s="138" t="s">
        <v>1646</v>
      </c>
      <c r="F693" s="139" t="s">
        <v>1647</v>
      </c>
      <c r="G693" s="140" t="s">
        <v>252</v>
      </c>
      <c r="H693" s="141">
        <v>663.404</v>
      </c>
      <c r="I693" s="142"/>
      <c r="J693" s="143">
        <f>ROUND(I693*H693,2)</f>
        <v>0</v>
      </c>
      <c r="K693" s="144"/>
      <c r="L693" s="32"/>
      <c r="M693" s="145" t="s">
        <v>1</v>
      </c>
      <c r="N693" s="146" t="s">
        <v>42</v>
      </c>
      <c r="P693" s="147">
        <f>O693*H693</f>
        <v>0</v>
      </c>
      <c r="Q693" s="147">
        <v>2.1000000000000001E-4</v>
      </c>
      <c r="R693" s="147">
        <f>Q693*H693</f>
        <v>0.13931484</v>
      </c>
      <c r="S693" s="147">
        <v>0</v>
      </c>
      <c r="T693" s="148">
        <f>S693*H693</f>
        <v>0</v>
      </c>
      <c r="AR693" s="149" t="s">
        <v>311</v>
      </c>
      <c r="AT693" s="149" t="s">
        <v>193</v>
      </c>
      <c r="AU693" s="149" t="s">
        <v>86</v>
      </c>
      <c r="AY693" s="17" t="s">
        <v>190</v>
      </c>
      <c r="BE693" s="150">
        <f>IF(N693="základní",J693,0)</f>
        <v>0</v>
      </c>
      <c r="BF693" s="150">
        <f>IF(N693="snížená",J693,0)</f>
        <v>0</v>
      </c>
      <c r="BG693" s="150">
        <f>IF(N693="zákl. přenesená",J693,0)</f>
        <v>0</v>
      </c>
      <c r="BH693" s="150">
        <f>IF(N693="sníž. přenesená",J693,0)</f>
        <v>0</v>
      </c>
      <c r="BI693" s="150">
        <f>IF(N693="nulová",J693,0)</f>
        <v>0</v>
      </c>
      <c r="BJ693" s="17" t="s">
        <v>84</v>
      </c>
      <c r="BK693" s="150">
        <f>ROUND(I693*H693,2)</f>
        <v>0</v>
      </c>
      <c r="BL693" s="17" t="s">
        <v>311</v>
      </c>
      <c r="BM693" s="149" t="s">
        <v>1648</v>
      </c>
    </row>
    <row r="694" spans="2:65" s="12" customFormat="1" ht="20.399999999999999">
      <c r="B694" s="156"/>
      <c r="D694" s="157" t="s">
        <v>254</v>
      </c>
      <c r="E694" s="158" t="s">
        <v>1</v>
      </c>
      <c r="F694" s="159" t="s">
        <v>943</v>
      </c>
      <c r="H694" s="160">
        <v>27.382999999999999</v>
      </c>
      <c r="I694" s="161"/>
      <c r="L694" s="156"/>
      <c r="M694" s="162"/>
      <c r="T694" s="163"/>
      <c r="AT694" s="158" t="s">
        <v>254</v>
      </c>
      <c r="AU694" s="158" t="s">
        <v>86</v>
      </c>
      <c r="AV694" s="12" t="s">
        <v>86</v>
      </c>
      <c r="AW694" s="12" t="s">
        <v>33</v>
      </c>
      <c r="AX694" s="12" t="s">
        <v>77</v>
      </c>
      <c r="AY694" s="158" t="s">
        <v>190</v>
      </c>
    </row>
    <row r="695" spans="2:65" s="12" customFormat="1">
      <c r="B695" s="156"/>
      <c r="D695" s="157" t="s">
        <v>254</v>
      </c>
      <c r="E695" s="158" t="s">
        <v>1</v>
      </c>
      <c r="F695" s="159" t="s">
        <v>944</v>
      </c>
      <c r="H695" s="160">
        <v>34.485999999999997</v>
      </c>
      <c r="I695" s="161"/>
      <c r="L695" s="156"/>
      <c r="M695" s="162"/>
      <c r="T695" s="163"/>
      <c r="AT695" s="158" t="s">
        <v>254</v>
      </c>
      <c r="AU695" s="158" t="s">
        <v>86</v>
      </c>
      <c r="AV695" s="12" t="s">
        <v>86</v>
      </c>
      <c r="AW695" s="12" t="s">
        <v>33</v>
      </c>
      <c r="AX695" s="12" t="s">
        <v>77</v>
      </c>
      <c r="AY695" s="158" t="s">
        <v>190</v>
      </c>
    </row>
    <row r="696" spans="2:65" s="12" customFormat="1">
      <c r="B696" s="156"/>
      <c r="D696" s="157" t="s">
        <v>254</v>
      </c>
      <c r="E696" s="158" t="s">
        <v>1</v>
      </c>
      <c r="F696" s="159" t="s">
        <v>945</v>
      </c>
      <c r="H696" s="160">
        <v>41.362000000000002</v>
      </c>
      <c r="I696" s="161"/>
      <c r="L696" s="156"/>
      <c r="M696" s="162"/>
      <c r="T696" s="163"/>
      <c r="AT696" s="158" t="s">
        <v>254</v>
      </c>
      <c r="AU696" s="158" t="s">
        <v>86</v>
      </c>
      <c r="AV696" s="12" t="s">
        <v>86</v>
      </c>
      <c r="AW696" s="12" t="s">
        <v>33</v>
      </c>
      <c r="AX696" s="12" t="s">
        <v>77</v>
      </c>
      <c r="AY696" s="158" t="s">
        <v>190</v>
      </c>
    </row>
    <row r="697" spans="2:65" s="12" customFormat="1" ht="20.399999999999999">
      <c r="B697" s="156"/>
      <c r="D697" s="157" t="s">
        <v>254</v>
      </c>
      <c r="E697" s="158" t="s">
        <v>1</v>
      </c>
      <c r="F697" s="159" t="s">
        <v>946</v>
      </c>
      <c r="H697" s="160">
        <v>39.606999999999999</v>
      </c>
      <c r="I697" s="161"/>
      <c r="L697" s="156"/>
      <c r="M697" s="162"/>
      <c r="T697" s="163"/>
      <c r="AT697" s="158" t="s">
        <v>254</v>
      </c>
      <c r="AU697" s="158" t="s">
        <v>86</v>
      </c>
      <c r="AV697" s="12" t="s">
        <v>86</v>
      </c>
      <c r="AW697" s="12" t="s">
        <v>33</v>
      </c>
      <c r="AX697" s="12" t="s">
        <v>77</v>
      </c>
      <c r="AY697" s="158" t="s">
        <v>190</v>
      </c>
    </row>
    <row r="698" spans="2:65" s="12" customFormat="1" ht="20.399999999999999">
      <c r="B698" s="156"/>
      <c r="D698" s="157" t="s">
        <v>254</v>
      </c>
      <c r="E698" s="158" t="s">
        <v>1</v>
      </c>
      <c r="F698" s="159" t="s">
        <v>947</v>
      </c>
      <c r="H698" s="160">
        <v>24.763000000000002</v>
      </c>
      <c r="I698" s="161"/>
      <c r="L698" s="156"/>
      <c r="M698" s="162"/>
      <c r="T698" s="163"/>
      <c r="AT698" s="158" t="s">
        <v>254</v>
      </c>
      <c r="AU698" s="158" t="s">
        <v>86</v>
      </c>
      <c r="AV698" s="12" t="s">
        <v>86</v>
      </c>
      <c r="AW698" s="12" t="s">
        <v>33</v>
      </c>
      <c r="AX698" s="12" t="s">
        <v>77</v>
      </c>
      <c r="AY698" s="158" t="s">
        <v>190</v>
      </c>
    </row>
    <row r="699" spans="2:65" s="12" customFormat="1">
      <c r="B699" s="156"/>
      <c r="D699" s="157" t="s">
        <v>254</v>
      </c>
      <c r="E699" s="158" t="s">
        <v>1</v>
      </c>
      <c r="F699" s="159" t="s">
        <v>948</v>
      </c>
      <c r="H699" s="160">
        <v>26.873999999999999</v>
      </c>
      <c r="I699" s="161"/>
      <c r="L699" s="156"/>
      <c r="M699" s="162"/>
      <c r="T699" s="163"/>
      <c r="AT699" s="158" t="s">
        <v>254</v>
      </c>
      <c r="AU699" s="158" t="s">
        <v>86</v>
      </c>
      <c r="AV699" s="12" t="s">
        <v>86</v>
      </c>
      <c r="AW699" s="12" t="s">
        <v>33</v>
      </c>
      <c r="AX699" s="12" t="s">
        <v>77</v>
      </c>
      <c r="AY699" s="158" t="s">
        <v>190</v>
      </c>
    </row>
    <row r="700" spans="2:65" s="12" customFormat="1">
      <c r="B700" s="156"/>
      <c r="D700" s="157" t="s">
        <v>254</v>
      </c>
      <c r="E700" s="158" t="s">
        <v>1</v>
      </c>
      <c r="F700" s="159" t="s">
        <v>949</v>
      </c>
      <c r="H700" s="160">
        <v>13.941000000000001</v>
      </c>
      <c r="I700" s="161"/>
      <c r="L700" s="156"/>
      <c r="M700" s="162"/>
      <c r="T700" s="163"/>
      <c r="AT700" s="158" t="s">
        <v>254</v>
      </c>
      <c r="AU700" s="158" t="s">
        <v>86</v>
      </c>
      <c r="AV700" s="12" t="s">
        <v>86</v>
      </c>
      <c r="AW700" s="12" t="s">
        <v>33</v>
      </c>
      <c r="AX700" s="12" t="s">
        <v>77</v>
      </c>
      <c r="AY700" s="158" t="s">
        <v>190</v>
      </c>
    </row>
    <row r="701" spans="2:65" s="12" customFormat="1" ht="30.6">
      <c r="B701" s="156"/>
      <c r="D701" s="157" t="s">
        <v>254</v>
      </c>
      <c r="E701" s="158" t="s">
        <v>1</v>
      </c>
      <c r="F701" s="159" t="s">
        <v>950</v>
      </c>
      <c r="H701" s="160">
        <v>104.209</v>
      </c>
      <c r="I701" s="161"/>
      <c r="L701" s="156"/>
      <c r="M701" s="162"/>
      <c r="T701" s="163"/>
      <c r="AT701" s="158" t="s">
        <v>254</v>
      </c>
      <c r="AU701" s="158" t="s">
        <v>86</v>
      </c>
      <c r="AV701" s="12" t="s">
        <v>86</v>
      </c>
      <c r="AW701" s="12" t="s">
        <v>33</v>
      </c>
      <c r="AX701" s="12" t="s">
        <v>77</v>
      </c>
      <c r="AY701" s="158" t="s">
        <v>190</v>
      </c>
    </row>
    <row r="702" spans="2:65" s="12" customFormat="1">
      <c r="B702" s="156"/>
      <c r="D702" s="157" t="s">
        <v>254</v>
      </c>
      <c r="E702" s="158" t="s">
        <v>1</v>
      </c>
      <c r="F702" s="159" t="s">
        <v>951</v>
      </c>
      <c r="H702" s="160">
        <v>21.242000000000001</v>
      </c>
      <c r="I702" s="161"/>
      <c r="L702" s="156"/>
      <c r="M702" s="162"/>
      <c r="T702" s="163"/>
      <c r="AT702" s="158" t="s">
        <v>254</v>
      </c>
      <c r="AU702" s="158" t="s">
        <v>86</v>
      </c>
      <c r="AV702" s="12" t="s">
        <v>86</v>
      </c>
      <c r="AW702" s="12" t="s">
        <v>33</v>
      </c>
      <c r="AX702" s="12" t="s">
        <v>77</v>
      </c>
      <c r="AY702" s="158" t="s">
        <v>190</v>
      </c>
    </row>
    <row r="703" spans="2:65" s="12" customFormat="1">
      <c r="B703" s="156"/>
      <c r="D703" s="157" t="s">
        <v>254</v>
      </c>
      <c r="E703" s="158" t="s">
        <v>1</v>
      </c>
      <c r="F703" s="159" t="s">
        <v>952</v>
      </c>
      <c r="H703" s="160">
        <v>21.242000000000001</v>
      </c>
      <c r="I703" s="161"/>
      <c r="L703" s="156"/>
      <c r="M703" s="162"/>
      <c r="T703" s="163"/>
      <c r="AT703" s="158" t="s">
        <v>254</v>
      </c>
      <c r="AU703" s="158" t="s">
        <v>86</v>
      </c>
      <c r="AV703" s="12" t="s">
        <v>86</v>
      </c>
      <c r="AW703" s="12" t="s">
        <v>33</v>
      </c>
      <c r="AX703" s="12" t="s">
        <v>77</v>
      </c>
      <c r="AY703" s="158" t="s">
        <v>190</v>
      </c>
    </row>
    <row r="704" spans="2:65" s="12" customFormat="1">
      <c r="B704" s="156"/>
      <c r="D704" s="157" t="s">
        <v>254</v>
      </c>
      <c r="E704" s="158" t="s">
        <v>1</v>
      </c>
      <c r="F704" s="159" t="s">
        <v>953</v>
      </c>
      <c r="H704" s="160">
        <v>13.025</v>
      </c>
      <c r="I704" s="161"/>
      <c r="L704" s="156"/>
      <c r="M704" s="162"/>
      <c r="T704" s="163"/>
      <c r="AT704" s="158" t="s">
        <v>254</v>
      </c>
      <c r="AU704" s="158" t="s">
        <v>86</v>
      </c>
      <c r="AV704" s="12" t="s">
        <v>86</v>
      </c>
      <c r="AW704" s="12" t="s">
        <v>33</v>
      </c>
      <c r="AX704" s="12" t="s">
        <v>77</v>
      </c>
      <c r="AY704" s="158" t="s">
        <v>190</v>
      </c>
    </row>
    <row r="705" spans="2:65" s="12" customFormat="1" ht="20.399999999999999">
      <c r="B705" s="156"/>
      <c r="D705" s="157" t="s">
        <v>254</v>
      </c>
      <c r="E705" s="158" t="s">
        <v>1</v>
      </c>
      <c r="F705" s="159" t="s">
        <v>954</v>
      </c>
      <c r="H705" s="160">
        <v>46.262999999999998</v>
      </c>
      <c r="I705" s="161"/>
      <c r="L705" s="156"/>
      <c r="M705" s="162"/>
      <c r="T705" s="163"/>
      <c r="AT705" s="158" t="s">
        <v>254</v>
      </c>
      <c r="AU705" s="158" t="s">
        <v>86</v>
      </c>
      <c r="AV705" s="12" t="s">
        <v>86</v>
      </c>
      <c r="AW705" s="12" t="s">
        <v>33</v>
      </c>
      <c r="AX705" s="12" t="s">
        <v>77</v>
      </c>
      <c r="AY705" s="158" t="s">
        <v>190</v>
      </c>
    </row>
    <row r="706" spans="2:65" s="12" customFormat="1" ht="20.399999999999999">
      <c r="B706" s="156"/>
      <c r="D706" s="157" t="s">
        <v>254</v>
      </c>
      <c r="E706" s="158" t="s">
        <v>1</v>
      </c>
      <c r="F706" s="159" t="s">
        <v>955</v>
      </c>
      <c r="H706" s="160">
        <v>27.449000000000002</v>
      </c>
      <c r="I706" s="161"/>
      <c r="L706" s="156"/>
      <c r="M706" s="162"/>
      <c r="T706" s="163"/>
      <c r="AT706" s="158" t="s">
        <v>254</v>
      </c>
      <c r="AU706" s="158" t="s">
        <v>86</v>
      </c>
      <c r="AV706" s="12" t="s">
        <v>86</v>
      </c>
      <c r="AW706" s="12" t="s">
        <v>33</v>
      </c>
      <c r="AX706" s="12" t="s">
        <v>77</v>
      </c>
      <c r="AY706" s="158" t="s">
        <v>190</v>
      </c>
    </row>
    <row r="707" spans="2:65" s="12" customFormat="1">
      <c r="B707" s="156"/>
      <c r="D707" s="157" t="s">
        <v>254</v>
      </c>
      <c r="E707" s="158" t="s">
        <v>1</v>
      </c>
      <c r="F707" s="159" t="s">
        <v>956</v>
      </c>
      <c r="H707" s="160">
        <v>15.946</v>
      </c>
      <c r="I707" s="161"/>
      <c r="L707" s="156"/>
      <c r="M707" s="162"/>
      <c r="T707" s="163"/>
      <c r="AT707" s="158" t="s">
        <v>254</v>
      </c>
      <c r="AU707" s="158" t="s">
        <v>86</v>
      </c>
      <c r="AV707" s="12" t="s">
        <v>86</v>
      </c>
      <c r="AW707" s="12" t="s">
        <v>33</v>
      </c>
      <c r="AX707" s="12" t="s">
        <v>77</v>
      </c>
      <c r="AY707" s="158" t="s">
        <v>190</v>
      </c>
    </row>
    <row r="708" spans="2:65" s="12" customFormat="1">
      <c r="B708" s="156"/>
      <c r="D708" s="157" t="s">
        <v>254</v>
      </c>
      <c r="E708" s="158" t="s">
        <v>1</v>
      </c>
      <c r="F708" s="159" t="s">
        <v>957</v>
      </c>
      <c r="H708" s="160">
        <v>16.164999999999999</v>
      </c>
      <c r="I708" s="161"/>
      <c r="L708" s="156"/>
      <c r="M708" s="162"/>
      <c r="T708" s="163"/>
      <c r="AT708" s="158" t="s">
        <v>254</v>
      </c>
      <c r="AU708" s="158" t="s">
        <v>86</v>
      </c>
      <c r="AV708" s="12" t="s">
        <v>86</v>
      </c>
      <c r="AW708" s="12" t="s">
        <v>33</v>
      </c>
      <c r="AX708" s="12" t="s">
        <v>77</v>
      </c>
      <c r="AY708" s="158" t="s">
        <v>190</v>
      </c>
    </row>
    <row r="709" spans="2:65" s="12" customFormat="1">
      <c r="B709" s="156"/>
      <c r="D709" s="157" t="s">
        <v>254</v>
      </c>
      <c r="E709" s="158" t="s">
        <v>1</v>
      </c>
      <c r="F709" s="159" t="s">
        <v>958</v>
      </c>
      <c r="H709" s="160">
        <v>24.856000000000002</v>
      </c>
      <c r="I709" s="161"/>
      <c r="L709" s="156"/>
      <c r="M709" s="162"/>
      <c r="T709" s="163"/>
      <c r="AT709" s="158" t="s">
        <v>254</v>
      </c>
      <c r="AU709" s="158" t="s">
        <v>86</v>
      </c>
      <c r="AV709" s="12" t="s">
        <v>86</v>
      </c>
      <c r="AW709" s="12" t="s">
        <v>33</v>
      </c>
      <c r="AX709" s="12" t="s">
        <v>77</v>
      </c>
      <c r="AY709" s="158" t="s">
        <v>190</v>
      </c>
    </row>
    <row r="710" spans="2:65" s="12" customFormat="1">
      <c r="B710" s="156"/>
      <c r="D710" s="157" t="s">
        <v>254</v>
      </c>
      <c r="E710" s="158" t="s">
        <v>1</v>
      </c>
      <c r="F710" s="159" t="s">
        <v>959</v>
      </c>
      <c r="H710" s="160">
        <v>26.797000000000001</v>
      </c>
      <c r="I710" s="161"/>
      <c r="L710" s="156"/>
      <c r="M710" s="162"/>
      <c r="T710" s="163"/>
      <c r="AT710" s="158" t="s">
        <v>254</v>
      </c>
      <c r="AU710" s="158" t="s">
        <v>86</v>
      </c>
      <c r="AV710" s="12" t="s">
        <v>86</v>
      </c>
      <c r="AW710" s="12" t="s">
        <v>33</v>
      </c>
      <c r="AX710" s="12" t="s">
        <v>77</v>
      </c>
      <c r="AY710" s="158" t="s">
        <v>190</v>
      </c>
    </row>
    <row r="711" spans="2:65" s="14" customFormat="1">
      <c r="B711" s="170"/>
      <c r="D711" s="157" t="s">
        <v>254</v>
      </c>
      <c r="E711" s="171" t="s">
        <v>1</v>
      </c>
      <c r="F711" s="172" t="s">
        <v>271</v>
      </c>
      <c r="H711" s="173">
        <v>525.61</v>
      </c>
      <c r="I711" s="174"/>
      <c r="L711" s="170"/>
      <c r="M711" s="175"/>
      <c r="T711" s="176"/>
      <c r="AT711" s="171" t="s">
        <v>254</v>
      </c>
      <c r="AU711" s="171" t="s">
        <v>86</v>
      </c>
      <c r="AV711" s="14" t="s">
        <v>104</v>
      </c>
      <c r="AW711" s="14" t="s">
        <v>33</v>
      </c>
      <c r="AX711" s="14" t="s">
        <v>77</v>
      </c>
      <c r="AY711" s="171" t="s">
        <v>190</v>
      </c>
    </row>
    <row r="712" spans="2:65" s="12" customFormat="1">
      <c r="B712" s="156"/>
      <c r="D712" s="157" t="s">
        <v>254</v>
      </c>
      <c r="E712" s="158" t="s">
        <v>1</v>
      </c>
      <c r="F712" s="159" t="s">
        <v>1649</v>
      </c>
      <c r="H712" s="160">
        <v>19.533999999999999</v>
      </c>
      <c r="I712" s="161"/>
      <c r="L712" s="156"/>
      <c r="M712" s="162"/>
      <c r="T712" s="163"/>
      <c r="AT712" s="158" t="s">
        <v>254</v>
      </c>
      <c r="AU712" s="158" t="s">
        <v>86</v>
      </c>
      <c r="AV712" s="12" t="s">
        <v>86</v>
      </c>
      <c r="AW712" s="12" t="s">
        <v>33</v>
      </c>
      <c r="AX712" s="12" t="s">
        <v>77</v>
      </c>
      <c r="AY712" s="158" t="s">
        <v>190</v>
      </c>
    </row>
    <row r="713" spans="2:65" s="12" customFormat="1">
      <c r="B713" s="156"/>
      <c r="D713" s="157" t="s">
        <v>254</v>
      </c>
      <c r="E713" s="158" t="s">
        <v>1</v>
      </c>
      <c r="F713" s="159" t="s">
        <v>1650</v>
      </c>
      <c r="H713" s="160">
        <v>118.26</v>
      </c>
      <c r="I713" s="161"/>
      <c r="L713" s="156"/>
      <c r="M713" s="162"/>
      <c r="T713" s="163"/>
      <c r="AT713" s="158" t="s">
        <v>254</v>
      </c>
      <c r="AU713" s="158" t="s">
        <v>86</v>
      </c>
      <c r="AV713" s="12" t="s">
        <v>86</v>
      </c>
      <c r="AW713" s="12" t="s">
        <v>33</v>
      </c>
      <c r="AX713" s="12" t="s">
        <v>77</v>
      </c>
      <c r="AY713" s="158" t="s">
        <v>190</v>
      </c>
    </row>
    <row r="714" spans="2:65" s="15" customFormat="1">
      <c r="B714" s="177"/>
      <c r="D714" s="157" t="s">
        <v>254</v>
      </c>
      <c r="E714" s="178" t="s">
        <v>1</v>
      </c>
      <c r="F714" s="179" t="s">
        <v>274</v>
      </c>
      <c r="H714" s="180">
        <v>663.404</v>
      </c>
      <c r="I714" s="181"/>
      <c r="L714" s="177"/>
      <c r="M714" s="182"/>
      <c r="T714" s="183"/>
      <c r="AT714" s="178" t="s">
        <v>254</v>
      </c>
      <c r="AU714" s="178" t="s">
        <v>86</v>
      </c>
      <c r="AV714" s="15" t="s">
        <v>149</v>
      </c>
      <c r="AW714" s="15" t="s">
        <v>33</v>
      </c>
      <c r="AX714" s="15" t="s">
        <v>84</v>
      </c>
      <c r="AY714" s="178" t="s">
        <v>190</v>
      </c>
    </row>
    <row r="715" spans="2:65" s="1" customFormat="1" ht="24.15" customHeight="1">
      <c r="B715" s="32"/>
      <c r="C715" s="137" t="s">
        <v>1651</v>
      </c>
      <c r="D715" s="137" t="s">
        <v>193</v>
      </c>
      <c r="E715" s="138" t="s">
        <v>1652</v>
      </c>
      <c r="F715" s="139" t="s">
        <v>1653</v>
      </c>
      <c r="G715" s="140" t="s">
        <v>252</v>
      </c>
      <c r="H715" s="141">
        <v>580.22400000000005</v>
      </c>
      <c r="I715" s="142"/>
      <c r="J715" s="143">
        <f>ROUND(I715*H715,2)</f>
        <v>0</v>
      </c>
      <c r="K715" s="144"/>
      <c r="L715" s="32"/>
      <c r="M715" s="145" t="s">
        <v>1</v>
      </c>
      <c r="N715" s="146" t="s">
        <v>42</v>
      </c>
      <c r="P715" s="147">
        <f>O715*H715</f>
        <v>0</v>
      </c>
      <c r="Q715" s="147">
        <v>3.3E-4</v>
      </c>
      <c r="R715" s="147">
        <f>Q715*H715</f>
        <v>0.19147392000000002</v>
      </c>
      <c r="S715" s="147">
        <v>0</v>
      </c>
      <c r="T715" s="148">
        <f>S715*H715</f>
        <v>0</v>
      </c>
      <c r="AR715" s="149" t="s">
        <v>311</v>
      </c>
      <c r="AT715" s="149" t="s">
        <v>193</v>
      </c>
      <c r="AU715" s="149" t="s">
        <v>86</v>
      </c>
      <c r="AY715" s="17" t="s">
        <v>190</v>
      </c>
      <c r="BE715" s="150">
        <f>IF(N715="základní",J715,0)</f>
        <v>0</v>
      </c>
      <c r="BF715" s="150">
        <f>IF(N715="snížená",J715,0)</f>
        <v>0</v>
      </c>
      <c r="BG715" s="150">
        <f>IF(N715="zákl. přenesená",J715,0)</f>
        <v>0</v>
      </c>
      <c r="BH715" s="150">
        <f>IF(N715="sníž. přenesená",J715,0)</f>
        <v>0</v>
      </c>
      <c r="BI715" s="150">
        <f>IF(N715="nulová",J715,0)</f>
        <v>0</v>
      </c>
      <c r="BJ715" s="17" t="s">
        <v>84</v>
      </c>
      <c r="BK715" s="150">
        <f>ROUND(I715*H715,2)</f>
        <v>0</v>
      </c>
      <c r="BL715" s="17" t="s">
        <v>311</v>
      </c>
      <c r="BM715" s="149" t="s">
        <v>1654</v>
      </c>
    </row>
    <row r="716" spans="2:65" s="13" customFormat="1">
      <c r="B716" s="164"/>
      <c r="D716" s="157" t="s">
        <v>254</v>
      </c>
      <c r="E716" s="165" t="s">
        <v>1</v>
      </c>
      <c r="F716" s="166" t="s">
        <v>716</v>
      </c>
      <c r="H716" s="165" t="s">
        <v>1</v>
      </c>
      <c r="I716" s="167"/>
      <c r="L716" s="164"/>
      <c r="M716" s="168"/>
      <c r="T716" s="169"/>
      <c r="AT716" s="165" t="s">
        <v>254</v>
      </c>
      <c r="AU716" s="165" t="s">
        <v>86</v>
      </c>
      <c r="AV716" s="13" t="s">
        <v>84</v>
      </c>
      <c r="AW716" s="13" t="s">
        <v>33</v>
      </c>
      <c r="AX716" s="13" t="s">
        <v>77</v>
      </c>
      <c r="AY716" s="165" t="s">
        <v>190</v>
      </c>
    </row>
    <row r="717" spans="2:65" s="12" customFormat="1" ht="20.399999999999999">
      <c r="B717" s="156"/>
      <c r="D717" s="157" t="s">
        <v>254</v>
      </c>
      <c r="E717" s="158" t="s">
        <v>1</v>
      </c>
      <c r="F717" s="159" t="s">
        <v>1655</v>
      </c>
      <c r="H717" s="160">
        <v>3.3929999999999998</v>
      </c>
      <c r="I717" s="161"/>
      <c r="L717" s="156"/>
      <c r="M717" s="162"/>
      <c r="T717" s="163"/>
      <c r="AT717" s="158" t="s">
        <v>254</v>
      </c>
      <c r="AU717" s="158" t="s">
        <v>86</v>
      </c>
      <c r="AV717" s="12" t="s">
        <v>86</v>
      </c>
      <c r="AW717" s="12" t="s">
        <v>33</v>
      </c>
      <c r="AX717" s="12" t="s">
        <v>77</v>
      </c>
      <c r="AY717" s="158" t="s">
        <v>190</v>
      </c>
    </row>
    <row r="718" spans="2:65" s="12" customFormat="1" ht="20.399999999999999">
      <c r="B718" s="156"/>
      <c r="D718" s="157" t="s">
        <v>254</v>
      </c>
      <c r="E718" s="158" t="s">
        <v>1</v>
      </c>
      <c r="F718" s="159" t="s">
        <v>1656</v>
      </c>
      <c r="H718" s="160">
        <v>2.1379999999999999</v>
      </c>
      <c r="I718" s="161"/>
      <c r="L718" s="156"/>
      <c r="M718" s="162"/>
      <c r="T718" s="163"/>
      <c r="AT718" s="158" t="s">
        <v>254</v>
      </c>
      <c r="AU718" s="158" t="s">
        <v>86</v>
      </c>
      <c r="AV718" s="12" t="s">
        <v>86</v>
      </c>
      <c r="AW718" s="12" t="s">
        <v>33</v>
      </c>
      <c r="AX718" s="12" t="s">
        <v>77</v>
      </c>
      <c r="AY718" s="158" t="s">
        <v>190</v>
      </c>
    </row>
    <row r="719" spans="2:65" s="12" customFormat="1" ht="20.399999999999999">
      <c r="B719" s="156"/>
      <c r="D719" s="157" t="s">
        <v>254</v>
      </c>
      <c r="E719" s="158" t="s">
        <v>1</v>
      </c>
      <c r="F719" s="159" t="s">
        <v>1657</v>
      </c>
      <c r="H719" s="160">
        <v>2.843</v>
      </c>
      <c r="I719" s="161"/>
      <c r="L719" s="156"/>
      <c r="M719" s="162"/>
      <c r="T719" s="163"/>
      <c r="AT719" s="158" t="s">
        <v>254</v>
      </c>
      <c r="AU719" s="158" t="s">
        <v>86</v>
      </c>
      <c r="AV719" s="12" t="s">
        <v>86</v>
      </c>
      <c r="AW719" s="12" t="s">
        <v>33</v>
      </c>
      <c r="AX719" s="12" t="s">
        <v>77</v>
      </c>
      <c r="AY719" s="158" t="s">
        <v>190</v>
      </c>
    </row>
    <row r="720" spans="2:65" s="14" customFormat="1">
      <c r="B720" s="170"/>
      <c r="D720" s="157" t="s">
        <v>254</v>
      </c>
      <c r="E720" s="171" t="s">
        <v>1</v>
      </c>
      <c r="F720" s="172" t="s">
        <v>271</v>
      </c>
      <c r="H720" s="173">
        <v>8.3740000000000006</v>
      </c>
      <c r="I720" s="174"/>
      <c r="L720" s="170"/>
      <c r="M720" s="175"/>
      <c r="T720" s="176"/>
      <c r="AT720" s="171" t="s">
        <v>254</v>
      </c>
      <c r="AU720" s="171" t="s">
        <v>86</v>
      </c>
      <c r="AV720" s="14" t="s">
        <v>104</v>
      </c>
      <c r="AW720" s="14" t="s">
        <v>33</v>
      </c>
      <c r="AX720" s="14" t="s">
        <v>77</v>
      </c>
      <c r="AY720" s="171" t="s">
        <v>190</v>
      </c>
    </row>
    <row r="721" spans="2:51" s="12" customFormat="1">
      <c r="B721" s="156"/>
      <c r="D721" s="157" t="s">
        <v>254</v>
      </c>
      <c r="E721" s="158" t="s">
        <v>1</v>
      </c>
      <c r="F721" s="159" t="s">
        <v>1658</v>
      </c>
      <c r="H721" s="160">
        <v>11.16</v>
      </c>
      <c r="I721" s="161"/>
      <c r="L721" s="156"/>
      <c r="M721" s="162"/>
      <c r="T721" s="163"/>
      <c r="AT721" s="158" t="s">
        <v>254</v>
      </c>
      <c r="AU721" s="158" t="s">
        <v>86</v>
      </c>
      <c r="AV721" s="12" t="s">
        <v>86</v>
      </c>
      <c r="AW721" s="12" t="s">
        <v>33</v>
      </c>
      <c r="AX721" s="12" t="s">
        <v>77</v>
      </c>
      <c r="AY721" s="158" t="s">
        <v>190</v>
      </c>
    </row>
    <row r="722" spans="2:51" s="14" customFormat="1">
      <c r="B722" s="170"/>
      <c r="D722" s="157" t="s">
        <v>254</v>
      </c>
      <c r="E722" s="171" t="s">
        <v>1</v>
      </c>
      <c r="F722" s="172" t="s">
        <v>271</v>
      </c>
      <c r="H722" s="173">
        <v>11.16</v>
      </c>
      <c r="I722" s="174"/>
      <c r="L722" s="170"/>
      <c r="M722" s="175"/>
      <c r="T722" s="176"/>
      <c r="AT722" s="171" t="s">
        <v>254</v>
      </c>
      <c r="AU722" s="171" t="s">
        <v>86</v>
      </c>
      <c r="AV722" s="14" t="s">
        <v>104</v>
      </c>
      <c r="AW722" s="14" t="s">
        <v>33</v>
      </c>
      <c r="AX722" s="14" t="s">
        <v>77</v>
      </c>
      <c r="AY722" s="171" t="s">
        <v>190</v>
      </c>
    </row>
    <row r="723" spans="2:51" s="12" customFormat="1" ht="20.399999999999999">
      <c r="B723" s="156"/>
      <c r="D723" s="157" t="s">
        <v>254</v>
      </c>
      <c r="E723" s="158" t="s">
        <v>1</v>
      </c>
      <c r="F723" s="159" t="s">
        <v>943</v>
      </c>
      <c r="H723" s="160">
        <v>27.382999999999999</v>
      </c>
      <c r="I723" s="161"/>
      <c r="L723" s="156"/>
      <c r="M723" s="162"/>
      <c r="T723" s="163"/>
      <c r="AT723" s="158" t="s">
        <v>254</v>
      </c>
      <c r="AU723" s="158" t="s">
        <v>86</v>
      </c>
      <c r="AV723" s="12" t="s">
        <v>86</v>
      </c>
      <c r="AW723" s="12" t="s">
        <v>33</v>
      </c>
      <c r="AX723" s="12" t="s">
        <v>77</v>
      </c>
      <c r="AY723" s="158" t="s">
        <v>190</v>
      </c>
    </row>
    <row r="724" spans="2:51" s="12" customFormat="1">
      <c r="B724" s="156"/>
      <c r="D724" s="157" t="s">
        <v>254</v>
      </c>
      <c r="E724" s="158" t="s">
        <v>1</v>
      </c>
      <c r="F724" s="159" t="s">
        <v>944</v>
      </c>
      <c r="H724" s="160">
        <v>34.485999999999997</v>
      </c>
      <c r="I724" s="161"/>
      <c r="L724" s="156"/>
      <c r="M724" s="162"/>
      <c r="T724" s="163"/>
      <c r="AT724" s="158" t="s">
        <v>254</v>
      </c>
      <c r="AU724" s="158" t="s">
        <v>86</v>
      </c>
      <c r="AV724" s="12" t="s">
        <v>86</v>
      </c>
      <c r="AW724" s="12" t="s">
        <v>33</v>
      </c>
      <c r="AX724" s="12" t="s">
        <v>77</v>
      </c>
      <c r="AY724" s="158" t="s">
        <v>190</v>
      </c>
    </row>
    <row r="725" spans="2:51" s="12" customFormat="1">
      <c r="B725" s="156"/>
      <c r="D725" s="157" t="s">
        <v>254</v>
      </c>
      <c r="E725" s="158" t="s">
        <v>1</v>
      </c>
      <c r="F725" s="159" t="s">
        <v>945</v>
      </c>
      <c r="H725" s="160">
        <v>41.362000000000002</v>
      </c>
      <c r="I725" s="161"/>
      <c r="L725" s="156"/>
      <c r="M725" s="162"/>
      <c r="T725" s="163"/>
      <c r="AT725" s="158" t="s">
        <v>254</v>
      </c>
      <c r="AU725" s="158" t="s">
        <v>86</v>
      </c>
      <c r="AV725" s="12" t="s">
        <v>86</v>
      </c>
      <c r="AW725" s="12" t="s">
        <v>33</v>
      </c>
      <c r="AX725" s="12" t="s">
        <v>77</v>
      </c>
      <c r="AY725" s="158" t="s">
        <v>190</v>
      </c>
    </row>
    <row r="726" spans="2:51" s="12" customFormat="1" ht="20.399999999999999">
      <c r="B726" s="156"/>
      <c r="D726" s="157" t="s">
        <v>254</v>
      </c>
      <c r="E726" s="158" t="s">
        <v>1</v>
      </c>
      <c r="F726" s="159" t="s">
        <v>946</v>
      </c>
      <c r="H726" s="160">
        <v>39.606999999999999</v>
      </c>
      <c r="I726" s="161"/>
      <c r="L726" s="156"/>
      <c r="M726" s="162"/>
      <c r="T726" s="163"/>
      <c r="AT726" s="158" t="s">
        <v>254</v>
      </c>
      <c r="AU726" s="158" t="s">
        <v>86</v>
      </c>
      <c r="AV726" s="12" t="s">
        <v>86</v>
      </c>
      <c r="AW726" s="12" t="s">
        <v>33</v>
      </c>
      <c r="AX726" s="12" t="s">
        <v>77</v>
      </c>
      <c r="AY726" s="158" t="s">
        <v>190</v>
      </c>
    </row>
    <row r="727" spans="2:51" s="12" customFormat="1" ht="20.399999999999999">
      <c r="B727" s="156"/>
      <c r="D727" s="157" t="s">
        <v>254</v>
      </c>
      <c r="E727" s="158" t="s">
        <v>1</v>
      </c>
      <c r="F727" s="159" t="s">
        <v>947</v>
      </c>
      <c r="H727" s="160">
        <v>24.763000000000002</v>
      </c>
      <c r="I727" s="161"/>
      <c r="L727" s="156"/>
      <c r="M727" s="162"/>
      <c r="T727" s="163"/>
      <c r="AT727" s="158" t="s">
        <v>254</v>
      </c>
      <c r="AU727" s="158" t="s">
        <v>86</v>
      </c>
      <c r="AV727" s="12" t="s">
        <v>86</v>
      </c>
      <c r="AW727" s="12" t="s">
        <v>33</v>
      </c>
      <c r="AX727" s="12" t="s">
        <v>77</v>
      </c>
      <c r="AY727" s="158" t="s">
        <v>190</v>
      </c>
    </row>
    <row r="728" spans="2:51" s="12" customFormat="1">
      <c r="B728" s="156"/>
      <c r="D728" s="157" t="s">
        <v>254</v>
      </c>
      <c r="E728" s="158" t="s">
        <v>1</v>
      </c>
      <c r="F728" s="159" t="s">
        <v>948</v>
      </c>
      <c r="H728" s="160">
        <v>26.873999999999999</v>
      </c>
      <c r="I728" s="161"/>
      <c r="L728" s="156"/>
      <c r="M728" s="162"/>
      <c r="T728" s="163"/>
      <c r="AT728" s="158" t="s">
        <v>254</v>
      </c>
      <c r="AU728" s="158" t="s">
        <v>86</v>
      </c>
      <c r="AV728" s="12" t="s">
        <v>86</v>
      </c>
      <c r="AW728" s="12" t="s">
        <v>33</v>
      </c>
      <c r="AX728" s="12" t="s">
        <v>77</v>
      </c>
      <c r="AY728" s="158" t="s">
        <v>190</v>
      </c>
    </row>
    <row r="729" spans="2:51" s="12" customFormat="1">
      <c r="B729" s="156"/>
      <c r="D729" s="157" t="s">
        <v>254</v>
      </c>
      <c r="E729" s="158" t="s">
        <v>1</v>
      </c>
      <c r="F729" s="159" t="s">
        <v>949</v>
      </c>
      <c r="H729" s="160">
        <v>13.941000000000001</v>
      </c>
      <c r="I729" s="161"/>
      <c r="L729" s="156"/>
      <c r="M729" s="162"/>
      <c r="T729" s="163"/>
      <c r="AT729" s="158" t="s">
        <v>254</v>
      </c>
      <c r="AU729" s="158" t="s">
        <v>86</v>
      </c>
      <c r="AV729" s="12" t="s">
        <v>86</v>
      </c>
      <c r="AW729" s="12" t="s">
        <v>33</v>
      </c>
      <c r="AX729" s="12" t="s">
        <v>77</v>
      </c>
      <c r="AY729" s="158" t="s">
        <v>190</v>
      </c>
    </row>
    <row r="730" spans="2:51" s="12" customFormat="1" ht="30.6">
      <c r="B730" s="156"/>
      <c r="D730" s="157" t="s">
        <v>254</v>
      </c>
      <c r="E730" s="158" t="s">
        <v>1</v>
      </c>
      <c r="F730" s="159" t="s">
        <v>950</v>
      </c>
      <c r="H730" s="160">
        <v>104.209</v>
      </c>
      <c r="I730" s="161"/>
      <c r="L730" s="156"/>
      <c r="M730" s="162"/>
      <c r="T730" s="163"/>
      <c r="AT730" s="158" t="s">
        <v>254</v>
      </c>
      <c r="AU730" s="158" t="s">
        <v>86</v>
      </c>
      <c r="AV730" s="12" t="s">
        <v>86</v>
      </c>
      <c r="AW730" s="12" t="s">
        <v>33</v>
      </c>
      <c r="AX730" s="12" t="s">
        <v>77</v>
      </c>
      <c r="AY730" s="158" t="s">
        <v>190</v>
      </c>
    </row>
    <row r="731" spans="2:51" s="12" customFormat="1">
      <c r="B731" s="156"/>
      <c r="D731" s="157" t="s">
        <v>254</v>
      </c>
      <c r="E731" s="158" t="s">
        <v>1</v>
      </c>
      <c r="F731" s="159" t="s">
        <v>951</v>
      </c>
      <c r="H731" s="160">
        <v>21.242000000000001</v>
      </c>
      <c r="I731" s="161"/>
      <c r="L731" s="156"/>
      <c r="M731" s="162"/>
      <c r="T731" s="163"/>
      <c r="AT731" s="158" t="s">
        <v>254</v>
      </c>
      <c r="AU731" s="158" t="s">
        <v>86</v>
      </c>
      <c r="AV731" s="12" t="s">
        <v>86</v>
      </c>
      <c r="AW731" s="12" t="s">
        <v>33</v>
      </c>
      <c r="AX731" s="12" t="s">
        <v>77</v>
      </c>
      <c r="AY731" s="158" t="s">
        <v>190</v>
      </c>
    </row>
    <row r="732" spans="2:51" s="12" customFormat="1">
      <c r="B732" s="156"/>
      <c r="D732" s="157" t="s">
        <v>254</v>
      </c>
      <c r="E732" s="158" t="s">
        <v>1</v>
      </c>
      <c r="F732" s="159" t="s">
        <v>952</v>
      </c>
      <c r="H732" s="160">
        <v>21.242000000000001</v>
      </c>
      <c r="I732" s="161"/>
      <c r="L732" s="156"/>
      <c r="M732" s="162"/>
      <c r="T732" s="163"/>
      <c r="AT732" s="158" t="s">
        <v>254</v>
      </c>
      <c r="AU732" s="158" t="s">
        <v>86</v>
      </c>
      <c r="AV732" s="12" t="s">
        <v>86</v>
      </c>
      <c r="AW732" s="12" t="s">
        <v>33</v>
      </c>
      <c r="AX732" s="12" t="s">
        <v>77</v>
      </c>
      <c r="AY732" s="158" t="s">
        <v>190</v>
      </c>
    </row>
    <row r="733" spans="2:51" s="12" customFormat="1">
      <c r="B733" s="156"/>
      <c r="D733" s="157" t="s">
        <v>254</v>
      </c>
      <c r="E733" s="158" t="s">
        <v>1</v>
      </c>
      <c r="F733" s="159" t="s">
        <v>953</v>
      </c>
      <c r="H733" s="160">
        <v>13.025</v>
      </c>
      <c r="I733" s="161"/>
      <c r="L733" s="156"/>
      <c r="M733" s="162"/>
      <c r="T733" s="163"/>
      <c r="AT733" s="158" t="s">
        <v>254</v>
      </c>
      <c r="AU733" s="158" t="s">
        <v>86</v>
      </c>
      <c r="AV733" s="12" t="s">
        <v>86</v>
      </c>
      <c r="AW733" s="12" t="s">
        <v>33</v>
      </c>
      <c r="AX733" s="12" t="s">
        <v>77</v>
      </c>
      <c r="AY733" s="158" t="s">
        <v>190</v>
      </c>
    </row>
    <row r="734" spans="2:51" s="12" customFormat="1" ht="20.399999999999999">
      <c r="B734" s="156"/>
      <c r="D734" s="157" t="s">
        <v>254</v>
      </c>
      <c r="E734" s="158" t="s">
        <v>1</v>
      </c>
      <c r="F734" s="159" t="s">
        <v>954</v>
      </c>
      <c r="H734" s="160">
        <v>46.262999999999998</v>
      </c>
      <c r="I734" s="161"/>
      <c r="L734" s="156"/>
      <c r="M734" s="162"/>
      <c r="T734" s="163"/>
      <c r="AT734" s="158" t="s">
        <v>254</v>
      </c>
      <c r="AU734" s="158" t="s">
        <v>86</v>
      </c>
      <c r="AV734" s="12" t="s">
        <v>86</v>
      </c>
      <c r="AW734" s="12" t="s">
        <v>33</v>
      </c>
      <c r="AX734" s="12" t="s">
        <v>77</v>
      </c>
      <c r="AY734" s="158" t="s">
        <v>190</v>
      </c>
    </row>
    <row r="735" spans="2:51" s="12" customFormat="1" ht="20.399999999999999">
      <c r="B735" s="156"/>
      <c r="D735" s="157" t="s">
        <v>254</v>
      </c>
      <c r="E735" s="158" t="s">
        <v>1</v>
      </c>
      <c r="F735" s="159" t="s">
        <v>955</v>
      </c>
      <c r="H735" s="160">
        <v>27.449000000000002</v>
      </c>
      <c r="I735" s="161"/>
      <c r="L735" s="156"/>
      <c r="M735" s="162"/>
      <c r="T735" s="163"/>
      <c r="AT735" s="158" t="s">
        <v>254</v>
      </c>
      <c r="AU735" s="158" t="s">
        <v>86</v>
      </c>
      <c r="AV735" s="12" t="s">
        <v>86</v>
      </c>
      <c r="AW735" s="12" t="s">
        <v>33</v>
      </c>
      <c r="AX735" s="12" t="s">
        <v>77</v>
      </c>
      <c r="AY735" s="158" t="s">
        <v>190</v>
      </c>
    </row>
    <row r="736" spans="2:51" s="12" customFormat="1">
      <c r="B736" s="156"/>
      <c r="D736" s="157" t="s">
        <v>254</v>
      </c>
      <c r="E736" s="158" t="s">
        <v>1</v>
      </c>
      <c r="F736" s="159" t="s">
        <v>956</v>
      </c>
      <c r="H736" s="160">
        <v>15.946</v>
      </c>
      <c r="I736" s="161"/>
      <c r="L736" s="156"/>
      <c r="M736" s="162"/>
      <c r="T736" s="163"/>
      <c r="AT736" s="158" t="s">
        <v>254</v>
      </c>
      <c r="AU736" s="158" t="s">
        <v>86</v>
      </c>
      <c r="AV736" s="12" t="s">
        <v>86</v>
      </c>
      <c r="AW736" s="12" t="s">
        <v>33</v>
      </c>
      <c r="AX736" s="12" t="s">
        <v>77</v>
      </c>
      <c r="AY736" s="158" t="s">
        <v>190</v>
      </c>
    </row>
    <row r="737" spans="2:65" s="12" customFormat="1">
      <c r="B737" s="156"/>
      <c r="D737" s="157" t="s">
        <v>254</v>
      </c>
      <c r="E737" s="158" t="s">
        <v>1</v>
      </c>
      <c r="F737" s="159" t="s">
        <v>957</v>
      </c>
      <c r="H737" s="160">
        <v>16.164999999999999</v>
      </c>
      <c r="I737" s="161"/>
      <c r="L737" s="156"/>
      <c r="M737" s="162"/>
      <c r="T737" s="163"/>
      <c r="AT737" s="158" t="s">
        <v>254</v>
      </c>
      <c r="AU737" s="158" t="s">
        <v>86</v>
      </c>
      <c r="AV737" s="12" t="s">
        <v>86</v>
      </c>
      <c r="AW737" s="12" t="s">
        <v>33</v>
      </c>
      <c r="AX737" s="12" t="s">
        <v>77</v>
      </c>
      <c r="AY737" s="158" t="s">
        <v>190</v>
      </c>
    </row>
    <row r="738" spans="2:65" s="12" customFormat="1">
      <c r="B738" s="156"/>
      <c r="D738" s="157" t="s">
        <v>254</v>
      </c>
      <c r="E738" s="158" t="s">
        <v>1</v>
      </c>
      <c r="F738" s="159" t="s">
        <v>958</v>
      </c>
      <c r="H738" s="160">
        <v>24.856000000000002</v>
      </c>
      <c r="I738" s="161"/>
      <c r="L738" s="156"/>
      <c r="M738" s="162"/>
      <c r="T738" s="163"/>
      <c r="AT738" s="158" t="s">
        <v>254</v>
      </c>
      <c r="AU738" s="158" t="s">
        <v>86</v>
      </c>
      <c r="AV738" s="12" t="s">
        <v>86</v>
      </c>
      <c r="AW738" s="12" t="s">
        <v>33</v>
      </c>
      <c r="AX738" s="12" t="s">
        <v>77</v>
      </c>
      <c r="AY738" s="158" t="s">
        <v>190</v>
      </c>
    </row>
    <row r="739" spans="2:65" s="12" customFormat="1">
      <c r="B739" s="156"/>
      <c r="D739" s="157" t="s">
        <v>254</v>
      </c>
      <c r="E739" s="158" t="s">
        <v>1</v>
      </c>
      <c r="F739" s="159" t="s">
        <v>959</v>
      </c>
      <c r="H739" s="160">
        <v>26.797000000000001</v>
      </c>
      <c r="I739" s="161"/>
      <c r="L739" s="156"/>
      <c r="M739" s="162"/>
      <c r="T739" s="163"/>
      <c r="AT739" s="158" t="s">
        <v>254</v>
      </c>
      <c r="AU739" s="158" t="s">
        <v>86</v>
      </c>
      <c r="AV739" s="12" t="s">
        <v>86</v>
      </c>
      <c r="AW739" s="12" t="s">
        <v>33</v>
      </c>
      <c r="AX739" s="12" t="s">
        <v>77</v>
      </c>
      <c r="AY739" s="158" t="s">
        <v>190</v>
      </c>
    </row>
    <row r="740" spans="2:65" s="14" customFormat="1">
      <c r="B740" s="170"/>
      <c r="D740" s="157" t="s">
        <v>254</v>
      </c>
      <c r="E740" s="171" t="s">
        <v>1</v>
      </c>
      <c r="F740" s="172" t="s">
        <v>271</v>
      </c>
      <c r="H740" s="173">
        <v>525.61</v>
      </c>
      <c r="I740" s="174"/>
      <c r="L740" s="170"/>
      <c r="M740" s="175"/>
      <c r="T740" s="176"/>
      <c r="AT740" s="171" t="s">
        <v>254</v>
      </c>
      <c r="AU740" s="171" t="s">
        <v>86</v>
      </c>
      <c r="AV740" s="14" t="s">
        <v>104</v>
      </c>
      <c r="AW740" s="14" t="s">
        <v>33</v>
      </c>
      <c r="AX740" s="14" t="s">
        <v>77</v>
      </c>
      <c r="AY740" s="171" t="s">
        <v>190</v>
      </c>
    </row>
    <row r="741" spans="2:65" s="12" customFormat="1">
      <c r="B741" s="156"/>
      <c r="D741" s="157" t="s">
        <v>254</v>
      </c>
      <c r="E741" s="158" t="s">
        <v>1</v>
      </c>
      <c r="F741" s="159" t="s">
        <v>1659</v>
      </c>
      <c r="H741" s="160">
        <v>-83.17</v>
      </c>
      <c r="I741" s="161"/>
      <c r="L741" s="156"/>
      <c r="M741" s="162"/>
      <c r="T741" s="163"/>
      <c r="AT741" s="158" t="s">
        <v>254</v>
      </c>
      <c r="AU741" s="158" t="s">
        <v>86</v>
      </c>
      <c r="AV741" s="12" t="s">
        <v>86</v>
      </c>
      <c r="AW741" s="12" t="s">
        <v>33</v>
      </c>
      <c r="AX741" s="12" t="s">
        <v>77</v>
      </c>
      <c r="AY741" s="158" t="s">
        <v>190</v>
      </c>
    </row>
    <row r="742" spans="2:65" s="12" customFormat="1">
      <c r="B742" s="156"/>
      <c r="D742" s="157" t="s">
        <v>254</v>
      </c>
      <c r="E742" s="158" t="s">
        <v>1</v>
      </c>
      <c r="F742" s="159" t="s">
        <v>1660</v>
      </c>
      <c r="H742" s="160">
        <v>118.25</v>
      </c>
      <c r="I742" s="161"/>
      <c r="L742" s="156"/>
      <c r="M742" s="162"/>
      <c r="T742" s="163"/>
      <c r="AT742" s="158" t="s">
        <v>254</v>
      </c>
      <c r="AU742" s="158" t="s">
        <v>86</v>
      </c>
      <c r="AV742" s="12" t="s">
        <v>86</v>
      </c>
      <c r="AW742" s="12" t="s">
        <v>33</v>
      </c>
      <c r="AX742" s="12" t="s">
        <v>77</v>
      </c>
      <c r="AY742" s="158" t="s">
        <v>190</v>
      </c>
    </row>
    <row r="743" spans="2:65" s="14" customFormat="1">
      <c r="B743" s="170"/>
      <c r="D743" s="157" t="s">
        <v>254</v>
      </c>
      <c r="E743" s="171" t="s">
        <v>1</v>
      </c>
      <c r="F743" s="172" t="s">
        <v>271</v>
      </c>
      <c r="H743" s="173">
        <v>35.08</v>
      </c>
      <c r="I743" s="174"/>
      <c r="L743" s="170"/>
      <c r="M743" s="175"/>
      <c r="T743" s="176"/>
      <c r="AT743" s="171" t="s">
        <v>254</v>
      </c>
      <c r="AU743" s="171" t="s">
        <v>86</v>
      </c>
      <c r="AV743" s="14" t="s">
        <v>104</v>
      </c>
      <c r="AW743" s="14" t="s">
        <v>33</v>
      </c>
      <c r="AX743" s="14" t="s">
        <v>77</v>
      </c>
      <c r="AY743" s="171" t="s">
        <v>190</v>
      </c>
    </row>
    <row r="744" spans="2:65" s="15" customFormat="1">
      <c r="B744" s="177"/>
      <c r="D744" s="157" t="s">
        <v>254</v>
      </c>
      <c r="E744" s="178" t="s">
        <v>1</v>
      </c>
      <c r="F744" s="179" t="s">
        <v>274</v>
      </c>
      <c r="H744" s="180">
        <v>580.22400000000005</v>
      </c>
      <c r="I744" s="181"/>
      <c r="L744" s="177"/>
      <c r="M744" s="182"/>
      <c r="T744" s="183"/>
      <c r="AT744" s="178" t="s">
        <v>254</v>
      </c>
      <c r="AU744" s="178" t="s">
        <v>86</v>
      </c>
      <c r="AV744" s="15" t="s">
        <v>149</v>
      </c>
      <c r="AW744" s="15" t="s">
        <v>33</v>
      </c>
      <c r="AX744" s="15" t="s">
        <v>84</v>
      </c>
      <c r="AY744" s="178" t="s">
        <v>190</v>
      </c>
    </row>
    <row r="745" spans="2:65" s="1" customFormat="1" ht="24.15" customHeight="1">
      <c r="B745" s="32"/>
      <c r="C745" s="137" t="s">
        <v>1661</v>
      </c>
      <c r="D745" s="137" t="s">
        <v>193</v>
      </c>
      <c r="E745" s="138" t="s">
        <v>1662</v>
      </c>
      <c r="F745" s="139" t="s">
        <v>1663</v>
      </c>
      <c r="G745" s="140" t="s">
        <v>252</v>
      </c>
      <c r="H745" s="141">
        <v>450.81299999999999</v>
      </c>
      <c r="I745" s="142"/>
      <c r="J745" s="143">
        <f>ROUND(I745*H745,2)</f>
        <v>0</v>
      </c>
      <c r="K745" s="144"/>
      <c r="L745" s="32"/>
      <c r="M745" s="145" t="s">
        <v>1</v>
      </c>
      <c r="N745" s="146" t="s">
        <v>42</v>
      </c>
      <c r="P745" s="147">
        <f>O745*H745</f>
        <v>0</v>
      </c>
      <c r="Q745" s="147">
        <v>2.0000000000000001E-4</v>
      </c>
      <c r="R745" s="147">
        <f>Q745*H745</f>
        <v>9.0162599999999996E-2</v>
      </c>
      <c r="S745" s="147">
        <v>0</v>
      </c>
      <c r="T745" s="148">
        <f>S745*H745</f>
        <v>0</v>
      </c>
      <c r="AR745" s="149" t="s">
        <v>311</v>
      </c>
      <c r="AT745" s="149" t="s">
        <v>193</v>
      </c>
      <c r="AU745" s="149" t="s">
        <v>86</v>
      </c>
      <c r="AY745" s="17" t="s">
        <v>190</v>
      </c>
      <c r="BE745" s="150">
        <f>IF(N745="základní",J745,0)</f>
        <v>0</v>
      </c>
      <c r="BF745" s="150">
        <f>IF(N745="snížená",J745,0)</f>
        <v>0</v>
      </c>
      <c r="BG745" s="150">
        <f>IF(N745="zákl. přenesená",J745,0)</f>
        <v>0</v>
      </c>
      <c r="BH745" s="150">
        <f>IF(N745="sníž. přenesená",J745,0)</f>
        <v>0</v>
      </c>
      <c r="BI745" s="150">
        <f>IF(N745="nulová",J745,0)</f>
        <v>0</v>
      </c>
      <c r="BJ745" s="17" t="s">
        <v>84</v>
      </c>
      <c r="BK745" s="150">
        <f>ROUND(I745*H745,2)</f>
        <v>0</v>
      </c>
      <c r="BL745" s="17" t="s">
        <v>311</v>
      </c>
      <c r="BM745" s="149" t="s">
        <v>1664</v>
      </c>
    </row>
    <row r="746" spans="2:65" s="12" customFormat="1" ht="20.399999999999999">
      <c r="B746" s="156"/>
      <c r="D746" s="157" t="s">
        <v>254</v>
      </c>
      <c r="E746" s="158" t="s">
        <v>1</v>
      </c>
      <c r="F746" s="159" t="s">
        <v>943</v>
      </c>
      <c r="H746" s="160">
        <v>27.382999999999999</v>
      </c>
      <c r="I746" s="161"/>
      <c r="L746" s="156"/>
      <c r="M746" s="162"/>
      <c r="T746" s="163"/>
      <c r="AT746" s="158" t="s">
        <v>254</v>
      </c>
      <c r="AU746" s="158" t="s">
        <v>86</v>
      </c>
      <c r="AV746" s="12" t="s">
        <v>86</v>
      </c>
      <c r="AW746" s="12" t="s">
        <v>33</v>
      </c>
      <c r="AX746" s="12" t="s">
        <v>77</v>
      </c>
      <c r="AY746" s="158" t="s">
        <v>190</v>
      </c>
    </row>
    <row r="747" spans="2:65" s="12" customFormat="1">
      <c r="B747" s="156"/>
      <c r="D747" s="157" t="s">
        <v>254</v>
      </c>
      <c r="E747" s="158" t="s">
        <v>1</v>
      </c>
      <c r="F747" s="159" t="s">
        <v>944</v>
      </c>
      <c r="H747" s="160">
        <v>34.485999999999997</v>
      </c>
      <c r="I747" s="161"/>
      <c r="L747" s="156"/>
      <c r="M747" s="162"/>
      <c r="T747" s="163"/>
      <c r="AT747" s="158" t="s">
        <v>254</v>
      </c>
      <c r="AU747" s="158" t="s">
        <v>86</v>
      </c>
      <c r="AV747" s="12" t="s">
        <v>86</v>
      </c>
      <c r="AW747" s="12" t="s">
        <v>33</v>
      </c>
      <c r="AX747" s="12" t="s">
        <v>77</v>
      </c>
      <c r="AY747" s="158" t="s">
        <v>190</v>
      </c>
    </row>
    <row r="748" spans="2:65" s="12" customFormat="1">
      <c r="B748" s="156"/>
      <c r="D748" s="157" t="s">
        <v>254</v>
      </c>
      <c r="E748" s="158" t="s">
        <v>1</v>
      </c>
      <c r="F748" s="159" t="s">
        <v>945</v>
      </c>
      <c r="H748" s="160">
        <v>41.362000000000002</v>
      </c>
      <c r="I748" s="161"/>
      <c r="L748" s="156"/>
      <c r="M748" s="162"/>
      <c r="T748" s="163"/>
      <c r="AT748" s="158" t="s">
        <v>254</v>
      </c>
      <c r="AU748" s="158" t="s">
        <v>86</v>
      </c>
      <c r="AV748" s="12" t="s">
        <v>86</v>
      </c>
      <c r="AW748" s="12" t="s">
        <v>33</v>
      </c>
      <c r="AX748" s="12" t="s">
        <v>77</v>
      </c>
      <c r="AY748" s="158" t="s">
        <v>190</v>
      </c>
    </row>
    <row r="749" spans="2:65" s="12" customFormat="1" ht="20.399999999999999">
      <c r="B749" s="156"/>
      <c r="D749" s="157" t="s">
        <v>254</v>
      </c>
      <c r="E749" s="158" t="s">
        <v>1</v>
      </c>
      <c r="F749" s="159" t="s">
        <v>946</v>
      </c>
      <c r="H749" s="160">
        <v>39.606999999999999</v>
      </c>
      <c r="I749" s="161"/>
      <c r="L749" s="156"/>
      <c r="M749" s="162"/>
      <c r="T749" s="163"/>
      <c r="AT749" s="158" t="s">
        <v>254</v>
      </c>
      <c r="AU749" s="158" t="s">
        <v>86</v>
      </c>
      <c r="AV749" s="12" t="s">
        <v>86</v>
      </c>
      <c r="AW749" s="12" t="s">
        <v>33</v>
      </c>
      <c r="AX749" s="12" t="s">
        <v>77</v>
      </c>
      <c r="AY749" s="158" t="s">
        <v>190</v>
      </c>
    </row>
    <row r="750" spans="2:65" s="12" customFormat="1" ht="20.399999999999999">
      <c r="B750" s="156"/>
      <c r="D750" s="157" t="s">
        <v>254</v>
      </c>
      <c r="E750" s="158" t="s">
        <v>1</v>
      </c>
      <c r="F750" s="159" t="s">
        <v>947</v>
      </c>
      <c r="H750" s="160">
        <v>24.763000000000002</v>
      </c>
      <c r="I750" s="161"/>
      <c r="L750" s="156"/>
      <c r="M750" s="162"/>
      <c r="T750" s="163"/>
      <c r="AT750" s="158" t="s">
        <v>254</v>
      </c>
      <c r="AU750" s="158" t="s">
        <v>86</v>
      </c>
      <c r="AV750" s="12" t="s">
        <v>86</v>
      </c>
      <c r="AW750" s="12" t="s">
        <v>33</v>
      </c>
      <c r="AX750" s="12" t="s">
        <v>77</v>
      </c>
      <c r="AY750" s="158" t="s">
        <v>190</v>
      </c>
    </row>
    <row r="751" spans="2:65" s="12" customFormat="1">
      <c r="B751" s="156"/>
      <c r="D751" s="157" t="s">
        <v>254</v>
      </c>
      <c r="E751" s="158" t="s">
        <v>1</v>
      </c>
      <c r="F751" s="159" t="s">
        <v>948</v>
      </c>
      <c r="H751" s="160">
        <v>26.873999999999999</v>
      </c>
      <c r="I751" s="161"/>
      <c r="L751" s="156"/>
      <c r="M751" s="162"/>
      <c r="T751" s="163"/>
      <c r="AT751" s="158" t="s">
        <v>254</v>
      </c>
      <c r="AU751" s="158" t="s">
        <v>86</v>
      </c>
      <c r="AV751" s="12" t="s">
        <v>86</v>
      </c>
      <c r="AW751" s="12" t="s">
        <v>33</v>
      </c>
      <c r="AX751" s="12" t="s">
        <v>77</v>
      </c>
      <c r="AY751" s="158" t="s">
        <v>190</v>
      </c>
    </row>
    <row r="752" spans="2:65" s="12" customFormat="1">
      <c r="B752" s="156"/>
      <c r="D752" s="157" t="s">
        <v>254</v>
      </c>
      <c r="E752" s="158" t="s">
        <v>1</v>
      </c>
      <c r="F752" s="159" t="s">
        <v>949</v>
      </c>
      <c r="H752" s="160">
        <v>13.941000000000001</v>
      </c>
      <c r="I752" s="161"/>
      <c r="L752" s="156"/>
      <c r="M752" s="162"/>
      <c r="T752" s="163"/>
      <c r="AT752" s="158" t="s">
        <v>254</v>
      </c>
      <c r="AU752" s="158" t="s">
        <v>86</v>
      </c>
      <c r="AV752" s="12" t="s">
        <v>86</v>
      </c>
      <c r="AW752" s="12" t="s">
        <v>33</v>
      </c>
      <c r="AX752" s="12" t="s">
        <v>77</v>
      </c>
      <c r="AY752" s="158" t="s">
        <v>190</v>
      </c>
    </row>
    <row r="753" spans="2:51" s="12" customFormat="1" ht="30.6">
      <c r="B753" s="156"/>
      <c r="D753" s="157" t="s">
        <v>254</v>
      </c>
      <c r="E753" s="158" t="s">
        <v>1</v>
      </c>
      <c r="F753" s="159" t="s">
        <v>950</v>
      </c>
      <c r="H753" s="160">
        <v>104.209</v>
      </c>
      <c r="I753" s="161"/>
      <c r="L753" s="156"/>
      <c r="M753" s="162"/>
      <c r="T753" s="163"/>
      <c r="AT753" s="158" t="s">
        <v>254</v>
      </c>
      <c r="AU753" s="158" t="s">
        <v>86</v>
      </c>
      <c r="AV753" s="12" t="s">
        <v>86</v>
      </c>
      <c r="AW753" s="12" t="s">
        <v>33</v>
      </c>
      <c r="AX753" s="12" t="s">
        <v>77</v>
      </c>
      <c r="AY753" s="158" t="s">
        <v>190</v>
      </c>
    </row>
    <row r="754" spans="2:51" s="12" customFormat="1">
      <c r="B754" s="156"/>
      <c r="D754" s="157" t="s">
        <v>254</v>
      </c>
      <c r="E754" s="158" t="s">
        <v>1</v>
      </c>
      <c r="F754" s="159" t="s">
        <v>951</v>
      </c>
      <c r="H754" s="160">
        <v>21.242000000000001</v>
      </c>
      <c r="I754" s="161"/>
      <c r="L754" s="156"/>
      <c r="M754" s="162"/>
      <c r="T754" s="163"/>
      <c r="AT754" s="158" t="s">
        <v>254</v>
      </c>
      <c r="AU754" s="158" t="s">
        <v>86</v>
      </c>
      <c r="AV754" s="12" t="s">
        <v>86</v>
      </c>
      <c r="AW754" s="12" t="s">
        <v>33</v>
      </c>
      <c r="AX754" s="12" t="s">
        <v>77</v>
      </c>
      <c r="AY754" s="158" t="s">
        <v>190</v>
      </c>
    </row>
    <row r="755" spans="2:51" s="12" customFormat="1">
      <c r="B755" s="156"/>
      <c r="D755" s="157" t="s">
        <v>254</v>
      </c>
      <c r="E755" s="158" t="s">
        <v>1</v>
      </c>
      <c r="F755" s="159" t="s">
        <v>952</v>
      </c>
      <c r="H755" s="160">
        <v>21.242000000000001</v>
      </c>
      <c r="I755" s="161"/>
      <c r="L755" s="156"/>
      <c r="M755" s="162"/>
      <c r="T755" s="163"/>
      <c r="AT755" s="158" t="s">
        <v>254</v>
      </c>
      <c r="AU755" s="158" t="s">
        <v>86</v>
      </c>
      <c r="AV755" s="12" t="s">
        <v>86</v>
      </c>
      <c r="AW755" s="12" t="s">
        <v>33</v>
      </c>
      <c r="AX755" s="12" t="s">
        <v>77</v>
      </c>
      <c r="AY755" s="158" t="s">
        <v>190</v>
      </c>
    </row>
    <row r="756" spans="2:51" s="12" customFormat="1">
      <c r="B756" s="156"/>
      <c r="D756" s="157" t="s">
        <v>254</v>
      </c>
      <c r="E756" s="158" t="s">
        <v>1</v>
      </c>
      <c r="F756" s="159" t="s">
        <v>953</v>
      </c>
      <c r="H756" s="160">
        <v>13.025</v>
      </c>
      <c r="I756" s="161"/>
      <c r="L756" s="156"/>
      <c r="M756" s="162"/>
      <c r="T756" s="163"/>
      <c r="AT756" s="158" t="s">
        <v>254</v>
      </c>
      <c r="AU756" s="158" t="s">
        <v>86</v>
      </c>
      <c r="AV756" s="12" t="s">
        <v>86</v>
      </c>
      <c r="AW756" s="12" t="s">
        <v>33</v>
      </c>
      <c r="AX756" s="12" t="s">
        <v>77</v>
      </c>
      <c r="AY756" s="158" t="s">
        <v>190</v>
      </c>
    </row>
    <row r="757" spans="2:51" s="12" customFormat="1" ht="20.399999999999999">
      <c r="B757" s="156"/>
      <c r="D757" s="157" t="s">
        <v>254</v>
      </c>
      <c r="E757" s="158" t="s">
        <v>1</v>
      </c>
      <c r="F757" s="159" t="s">
        <v>954</v>
      </c>
      <c r="H757" s="160">
        <v>46.262999999999998</v>
      </c>
      <c r="I757" s="161"/>
      <c r="L757" s="156"/>
      <c r="M757" s="162"/>
      <c r="T757" s="163"/>
      <c r="AT757" s="158" t="s">
        <v>254</v>
      </c>
      <c r="AU757" s="158" t="s">
        <v>86</v>
      </c>
      <c r="AV757" s="12" t="s">
        <v>86</v>
      </c>
      <c r="AW757" s="12" t="s">
        <v>33</v>
      </c>
      <c r="AX757" s="12" t="s">
        <v>77</v>
      </c>
      <c r="AY757" s="158" t="s">
        <v>190</v>
      </c>
    </row>
    <row r="758" spans="2:51" s="12" customFormat="1" ht="20.399999999999999">
      <c r="B758" s="156"/>
      <c r="D758" s="157" t="s">
        <v>254</v>
      </c>
      <c r="E758" s="158" t="s">
        <v>1</v>
      </c>
      <c r="F758" s="159" t="s">
        <v>955</v>
      </c>
      <c r="H758" s="160">
        <v>27.449000000000002</v>
      </c>
      <c r="I758" s="161"/>
      <c r="L758" s="156"/>
      <c r="M758" s="162"/>
      <c r="T758" s="163"/>
      <c r="AT758" s="158" t="s">
        <v>254</v>
      </c>
      <c r="AU758" s="158" t="s">
        <v>86</v>
      </c>
      <c r="AV758" s="12" t="s">
        <v>86</v>
      </c>
      <c r="AW758" s="12" t="s">
        <v>33</v>
      </c>
      <c r="AX758" s="12" t="s">
        <v>77</v>
      </c>
      <c r="AY758" s="158" t="s">
        <v>190</v>
      </c>
    </row>
    <row r="759" spans="2:51" s="12" customFormat="1">
      <c r="B759" s="156"/>
      <c r="D759" s="157" t="s">
        <v>254</v>
      </c>
      <c r="E759" s="158" t="s">
        <v>1</v>
      </c>
      <c r="F759" s="159" t="s">
        <v>956</v>
      </c>
      <c r="H759" s="160">
        <v>15.946</v>
      </c>
      <c r="I759" s="161"/>
      <c r="L759" s="156"/>
      <c r="M759" s="162"/>
      <c r="T759" s="163"/>
      <c r="AT759" s="158" t="s">
        <v>254</v>
      </c>
      <c r="AU759" s="158" t="s">
        <v>86</v>
      </c>
      <c r="AV759" s="12" t="s">
        <v>86</v>
      </c>
      <c r="AW759" s="12" t="s">
        <v>33</v>
      </c>
      <c r="AX759" s="12" t="s">
        <v>77</v>
      </c>
      <c r="AY759" s="158" t="s">
        <v>190</v>
      </c>
    </row>
    <row r="760" spans="2:51" s="12" customFormat="1">
      <c r="B760" s="156"/>
      <c r="D760" s="157" t="s">
        <v>254</v>
      </c>
      <c r="E760" s="158" t="s">
        <v>1</v>
      </c>
      <c r="F760" s="159" t="s">
        <v>957</v>
      </c>
      <c r="H760" s="160">
        <v>16.164999999999999</v>
      </c>
      <c r="I760" s="161"/>
      <c r="L760" s="156"/>
      <c r="M760" s="162"/>
      <c r="T760" s="163"/>
      <c r="AT760" s="158" t="s">
        <v>254</v>
      </c>
      <c r="AU760" s="158" t="s">
        <v>86</v>
      </c>
      <c r="AV760" s="12" t="s">
        <v>86</v>
      </c>
      <c r="AW760" s="12" t="s">
        <v>33</v>
      </c>
      <c r="AX760" s="12" t="s">
        <v>77</v>
      </c>
      <c r="AY760" s="158" t="s">
        <v>190</v>
      </c>
    </row>
    <row r="761" spans="2:51" s="12" customFormat="1">
      <c r="B761" s="156"/>
      <c r="D761" s="157" t="s">
        <v>254</v>
      </c>
      <c r="E761" s="158" t="s">
        <v>1</v>
      </c>
      <c r="F761" s="159" t="s">
        <v>958</v>
      </c>
      <c r="H761" s="160">
        <v>24.856000000000002</v>
      </c>
      <c r="I761" s="161"/>
      <c r="L761" s="156"/>
      <c r="M761" s="162"/>
      <c r="T761" s="163"/>
      <c r="AT761" s="158" t="s">
        <v>254</v>
      </c>
      <c r="AU761" s="158" t="s">
        <v>86</v>
      </c>
      <c r="AV761" s="12" t="s">
        <v>86</v>
      </c>
      <c r="AW761" s="12" t="s">
        <v>33</v>
      </c>
      <c r="AX761" s="12" t="s">
        <v>77</v>
      </c>
      <c r="AY761" s="158" t="s">
        <v>190</v>
      </c>
    </row>
    <row r="762" spans="2:51" s="12" customFormat="1">
      <c r="B762" s="156"/>
      <c r="D762" s="157" t="s">
        <v>254</v>
      </c>
      <c r="E762" s="158" t="s">
        <v>1</v>
      </c>
      <c r="F762" s="159" t="s">
        <v>959</v>
      </c>
      <c r="H762" s="160">
        <v>26.797000000000001</v>
      </c>
      <c r="I762" s="161"/>
      <c r="L762" s="156"/>
      <c r="M762" s="162"/>
      <c r="T762" s="163"/>
      <c r="AT762" s="158" t="s">
        <v>254</v>
      </c>
      <c r="AU762" s="158" t="s">
        <v>86</v>
      </c>
      <c r="AV762" s="12" t="s">
        <v>86</v>
      </c>
      <c r="AW762" s="12" t="s">
        <v>33</v>
      </c>
      <c r="AX762" s="12" t="s">
        <v>77</v>
      </c>
      <c r="AY762" s="158" t="s">
        <v>190</v>
      </c>
    </row>
    <row r="763" spans="2:51" s="14" customFormat="1">
      <c r="B763" s="170"/>
      <c r="D763" s="157" t="s">
        <v>254</v>
      </c>
      <c r="E763" s="171" t="s">
        <v>1</v>
      </c>
      <c r="F763" s="172" t="s">
        <v>271</v>
      </c>
      <c r="H763" s="173">
        <v>525.61</v>
      </c>
      <c r="I763" s="174"/>
      <c r="L763" s="170"/>
      <c r="M763" s="175"/>
      <c r="T763" s="176"/>
      <c r="AT763" s="171" t="s">
        <v>254</v>
      </c>
      <c r="AU763" s="171" t="s">
        <v>86</v>
      </c>
      <c r="AV763" s="14" t="s">
        <v>104</v>
      </c>
      <c r="AW763" s="14" t="s">
        <v>33</v>
      </c>
      <c r="AX763" s="14" t="s">
        <v>77</v>
      </c>
      <c r="AY763" s="171" t="s">
        <v>190</v>
      </c>
    </row>
    <row r="764" spans="2:51" s="12" customFormat="1">
      <c r="B764" s="156"/>
      <c r="D764" s="157" t="s">
        <v>254</v>
      </c>
      <c r="E764" s="158" t="s">
        <v>1</v>
      </c>
      <c r="F764" s="159" t="s">
        <v>1665</v>
      </c>
      <c r="H764" s="160">
        <v>-83.17</v>
      </c>
      <c r="I764" s="161"/>
      <c r="L764" s="156"/>
      <c r="M764" s="162"/>
      <c r="T764" s="163"/>
      <c r="AT764" s="158" t="s">
        <v>254</v>
      </c>
      <c r="AU764" s="158" t="s">
        <v>86</v>
      </c>
      <c r="AV764" s="12" t="s">
        <v>86</v>
      </c>
      <c r="AW764" s="12" t="s">
        <v>33</v>
      </c>
      <c r="AX764" s="12" t="s">
        <v>77</v>
      </c>
      <c r="AY764" s="158" t="s">
        <v>190</v>
      </c>
    </row>
    <row r="765" spans="2:51" s="13" customFormat="1">
      <c r="B765" s="164"/>
      <c r="D765" s="157" t="s">
        <v>254</v>
      </c>
      <c r="E765" s="165" t="s">
        <v>1</v>
      </c>
      <c r="F765" s="166" t="s">
        <v>667</v>
      </c>
      <c r="H765" s="165" t="s">
        <v>1</v>
      </c>
      <c r="I765" s="167"/>
      <c r="L765" s="164"/>
      <c r="M765" s="168"/>
      <c r="T765" s="169"/>
      <c r="AT765" s="165" t="s">
        <v>254</v>
      </c>
      <c r="AU765" s="165" t="s">
        <v>86</v>
      </c>
      <c r="AV765" s="13" t="s">
        <v>84</v>
      </c>
      <c r="AW765" s="13" t="s">
        <v>33</v>
      </c>
      <c r="AX765" s="13" t="s">
        <v>77</v>
      </c>
      <c r="AY765" s="165" t="s">
        <v>190</v>
      </c>
    </row>
    <row r="766" spans="2:51" s="12" customFormat="1" ht="20.399999999999999">
      <c r="B766" s="156"/>
      <c r="D766" s="157" t="s">
        <v>254</v>
      </c>
      <c r="E766" s="158" t="s">
        <v>1</v>
      </c>
      <c r="F766" s="159" t="s">
        <v>668</v>
      </c>
      <c r="H766" s="160">
        <v>4.4050000000000002</v>
      </c>
      <c r="I766" s="161"/>
      <c r="L766" s="156"/>
      <c r="M766" s="162"/>
      <c r="T766" s="163"/>
      <c r="AT766" s="158" t="s">
        <v>254</v>
      </c>
      <c r="AU766" s="158" t="s">
        <v>86</v>
      </c>
      <c r="AV766" s="12" t="s">
        <v>86</v>
      </c>
      <c r="AW766" s="12" t="s">
        <v>33</v>
      </c>
      <c r="AX766" s="12" t="s">
        <v>77</v>
      </c>
      <c r="AY766" s="158" t="s">
        <v>190</v>
      </c>
    </row>
    <row r="767" spans="2:51" s="12" customFormat="1" ht="30.6">
      <c r="B767" s="156"/>
      <c r="D767" s="157" t="s">
        <v>254</v>
      </c>
      <c r="E767" s="158" t="s">
        <v>1</v>
      </c>
      <c r="F767" s="159" t="s">
        <v>669</v>
      </c>
      <c r="H767" s="160">
        <v>3.968</v>
      </c>
      <c r="I767" s="161"/>
      <c r="L767" s="156"/>
      <c r="M767" s="162"/>
      <c r="T767" s="163"/>
      <c r="AT767" s="158" t="s">
        <v>254</v>
      </c>
      <c r="AU767" s="158" t="s">
        <v>86</v>
      </c>
      <c r="AV767" s="12" t="s">
        <v>86</v>
      </c>
      <c r="AW767" s="12" t="s">
        <v>33</v>
      </c>
      <c r="AX767" s="12" t="s">
        <v>77</v>
      </c>
      <c r="AY767" s="158" t="s">
        <v>190</v>
      </c>
    </row>
    <row r="768" spans="2:51" s="15" customFormat="1">
      <c r="B768" s="177"/>
      <c r="D768" s="157" t="s">
        <v>254</v>
      </c>
      <c r="E768" s="178" t="s">
        <v>1</v>
      </c>
      <c r="F768" s="179" t="s">
        <v>274</v>
      </c>
      <c r="H768" s="180">
        <v>450.81299999999999</v>
      </c>
      <c r="I768" s="181"/>
      <c r="L768" s="177"/>
      <c r="M768" s="182"/>
      <c r="T768" s="183"/>
      <c r="AT768" s="178" t="s">
        <v>254</v>
      </c>
      <c r="AU768" s="178" t="s">
        <v>86</v>
      </c>
      <c r="AV768" s="15" t="s">
        <v>149</v>
      </c>
      <c r="AW768" s="15" t="s">
        <v>33</v>
      </c>
      <c r="AX768" s="15" t="s">
        <v>84</v>
      </c>
      <c r="AY768" s="178" t="s">
        <v>190</v>
      </c>
    </row>
    <row r="769" spans="2:65" s="1" customFormat="1" ht="16.5" customHeight="1">
      <c r="B769" s="32"/>
      <c r="C769" s="184" t="s">
        <v>1666</v>
      </c>
      <c r="D769" s="184" t="s">
        <v>299</v>
      </c>
      <c r="E769" s="185" t="s">
        <v>1667</v>
      </c>
      <c r="F769" s="186" t="s">
        <v>1668</v>
      </c>
      <c r="G769" s="187" t="s">
        <v>252</v>
      </c>
      <c r="H769" s="188">
        <v>473.35399999999998</v>
      </c>
      <c r="I769" s="189"/>
      <c r="J769" s="190">
        <f>ROUND(I769*H769,2)</f>
        <v>0</v>
      </c>
      <c r="K769" s="191"/>
      <c r="L769" s="192"/>
      <c r="M769" s="193" t="s">
        <v>1</v>
      </c>
      <c r="N769" s="194" t="s">
        <v>42</v>
      </c>
      <c r="P769" s="147">
        <f>O769*H769</f>
        <v>0</v>
      </c>
      <c r="Q769" s="147">
        <v>1.9000000000000001E-4</v>
      </c>
      <c r="R769" s="147">
        <f>Q769*H769</f>
        <v>8.9937260000000005E-2</v>
      </c>
      <c r="S769" s="147">
        <v>0</v>
      </c>
      <c r="T769" s="148">
        <f>S769*H769</f>
        <v>0</v>
      </c>
      <c r="AR769" s="149" t="s">
        <v>426</v>
      </c>
      <c r="AT769" s="149" t="s">
        <v>299</v>
      </c>
      <c r="AU769" s="149" t="s">
        <v>86</v>
      </c>
      <c r="AY769" s="17" t="s">
        <v>190</v>
      </c>
      <c r="BE769" s="150">
        <f>IF(N769="základní",J769,0)</f>
        <v>0</v>
      </c>
      <c r="BF769" s="150">
        <f>IF(N769="snížená",J769,0)</f>
        <v>0</v>
      </c>
      <c r="BG769" s="150">
        <f>IF(N769="zákl. přenesená",J769,0)</f>
        <v>0</v>
      </c>
      <c r="BH769" s="150">
        <f>IF(N769="sníž. přenesená",J769,0)</f>
        <v>0</v>
      </c>
      <c r="BI769" s="150">
        <f>IF(N769="nulová",J769,0)</f>
        <v>0</v>
      </c>
      <c r="BJ769" s="17" t="s">
        <v>84</v>
      </c>
      <c r="BK769" s="150">
        <f>ROUND(I769*H769,2)</f>
        <v>0</v>
      </c>
      <c r="BL769" s="17" t="s">
        <v>311</v>
      </c>
      <c r="BM769" s="149" t="s">
        <v>1669</v>
      </c>
    </row>
    <row r="770" spans="2:65" s="12" customFormat="1">
      <c r="B770" s="156"/>
      <c r="D770" s="157" t="s">
        <v>254</v>
      </c>
      <c r="F770" s="159" t="s">
        <v>1670</v>
      </c>
      <c r="H770" s="160">
        <v>473.35399999999998</v>
      </c>
      <c r="I770" s="161"/>
      <c r="L770" s="156"/>
      <c r="M770" s="162"/>
      <c r="T770" s="163"/>
      <c r="AT770" s="158" t="s">
        <v>254</v>
      </c>
      <c r="AU770" s="158" t="s">
        <v>86</v>
      </c>
      <c r="AV770" s="12" t="s">
        <v>86</v>
      </c>
      <c r="AW770" s="12" t="s">
        <v>4</v>
      </c>
      <c r="AX770" s="12" t="s">
        <v>84</v>
      </c>
      <c r="AY770" s="158" t="s">
        <v>190</v>
      </c>
    </row>
    <row r="771" spans="2:65" s="11" customFormat="1" ht="22.8" customHeight="1">
      <c r="B771" s="125"/>
      <c r="D771" s="126" t="s">
        <v>76</v>
      </c>
      <c r="E771" s="135" t="s">
        <v>1671</v>
      </c>
      <c r="F771" s="135" t="s">
        <v>1672</v>
      </c>
      <c r="I771" s="128"/>
      <c r="J771" s="136">
        <f>BK771</f>
        <v>0</v>
      </c>
      <c r="L771" s="125"/>
      <c r="M771" s="130"/>
      <c r="P771" s="131">
        <f>SUM(P772:P780)</f>
        <v>0</v>
      </c>
      <c r="R771" s="131">
        <f>SUM(R772:R780)</f>
        <v>1.1904179999999999E-2</v>
      </c>
      <c r="T771" s="132">
        <f>SUM(T772:T780)</f>
        <v>0</v>
      </c>
      <c r="AR771" s="126" t="s">
        <v>86</v>
      </c>
      <c r="AT771" s="133" t="s">
        <v>76</v>
      </c>
      <c r="AU771" s="133" t="s">
        <v>84</v>
      </c>
      <c r="AY771" s="126" t="s">
        <v>190</v>
      </c>
      <c r="BK771" s="134">
        <f>SUM(BK772:BK780)</f>
        <v>0</v>
      </c>
    </row>
    <row r="772" spans="2:65" s="1" customFormat="1" ht="24.15" customHeight="1">
      <c r="B772" s="32"/>
      <c r="C772" s="137" t="s">
        <v>1673</v>
      </c>
      <c r="D772" s="137" t="s">
        <v>193</v>
      </c>
      <c r="E772" s="138" t="s">
        <v>1674</v>
      </c>
      <c r="F772" s="139" t="s">
        <v>1675</v>
      </c>
      <c r="G772" s="140" t="s">
        <v>252</v>
      </c>
      <c r="H772" s="141">
        <v>7.2389999999999999</v>
      </c>
      <c r="I772" s="142"/>
      <c r="J772" s="143">
        <f>ROUND(I772*H772,2)</f>
        <v>0</v>
      </c>
      <c r="K772" s="144"/>
      <c r="L772" s="32"/>
      <c r="M772" s="145" t="s">
        <v>1</v>
      </c>
      <c r="N772" s="146" t="s">
        <v>42</v>
      </c>
      <c r="P772" s="147">
        <f>O772*H772</f>
        <v>0</v>
      </c>
      <c r="Q772" s="147">
        <v>0</v>
      </c>
      <c r="R772" s="147">
        <f>Q772*H772</f>
        <v>0</v>
      </c>
      <c r="S772" s="147">
        <v>0</v>
      </c>
      <c r="T772" s="148">
        <f>S772*H772</f>
        <v>0</v>
      </c>
      <c r="AR772" s="149" t="s">
        <v>311</v>
      </c>
      <c r="AT772" s="149" t="s">
        <v>193</v>
      </c>
      <c r="AU772" s="149" t="s">
        <v>86</v>
      </c>
      <c r="AY772" s="17" t="s">
        <v>190</v>
      </c>
      <c r="BE772" s="150">
        <f>IF(N772="základní",J772,0)</f>
        <v>0</v>
      </c>
      <c r="BF772" s="150">
        <f>IF(N772="snížená",J772,0)</f>
        <v>0</v>
      </c>
      <c r="BG772" s="150">
        <f>IF(N772="zákl. přenesená",J772,0)</f>
        <v>0</v>
      </c>
      <c r="BH772" s="150">
        <f>IF(N772="sníž. přenesená",J772,0)</f>
        <v>0</v>
      </c>
      <c r="BI772" s="150">
        <f>IF(N772="nulová",J772,0)</f>
        <v>0</v>
      </c>
      <c r="BJ772" s="17" t="s">
        <v>84</v>
      </c>
      <c r="BK772" s="150">
        <f>ROUND(I772*H772,2)</f>
        <v>0</v>
      </c>
      <c r="BL772" s="17" t="s">
        <v>311</v>
      </c>
      <c r="BM772" s="149" t="s">
        <v>1676</v>
      </c>
    </row>
    <row r="773" spans="2:65" s="12" customFormat="1">
      <c r="B773" s="156"/>
      <c r="D773" s="157" t="s">
        <v>254</v>
      </c>
      <c r="E773" s="158" t="s">
        <v>1</v>
      </c>
      <c r="F773" s="159" t="s">
        <v>1677</v>
      </c>
      <c r="H773" s="160">
        <v>4.5119999999999996</v>
      </c>
      <c r="I773" s="161"/>
      <c r="L773" s="156"/>
      <c r="M773" s="162"/>
      <c r="T773" s="163"/>
      <c r="AT773" s="158" t="s">
        <v>254</v>
      </c>
      <c r="AU773" s="158" t="s">
        <v>86</v>
      </c>
      <c r="AV773" s="12" t="s">
        <v>86</v>
      </c>
      <c r="AW773" s="12" t="s">
        <v>33</v>
      </c>
      <c r="AX773" s="12" t="s">
        <v>77</v>
      </c>
      <c r="AY773" s="158" t="s">
        <v>190</v>
      </c>
    </row>
    <row r="774" spans="2:65" s="12" customFormat="1">
      <c r="B774" s="156"/>
      <c r="D774" s="157" t="s">
        <v>254</v>
      </c>
      <c r="E774" s="158" t="s">
        <v>1</v>
      </c>
      <c r="F774" s="159" t="s">
        <v>1678</v>
      </c>
      <c r="H774" s="160">
        <v>2.7269999999999999</v>
      </c>
      <c r="I774" s="161"/>
      <c r="L774" s="156"/>
      <c r="M774" s="162"/>
      <c r="T774" s="163"/>
      <c r="AT774" s="158" t="s">
        <v>254</v>
      </c>
      <c r="AU774" s="158" t="s">
        <v>86</v>
      </c>
      <c r="AV774" s="12" t="s">
        <v>86</v>
      </c>
      <c r="AW774" s="12" t="s">
        <v>33</v>
      </c>
      <c r="AX774" s="12" t="s">
        <v>77</v>
      </c>
      <c r="AY774" s="158" t="s">
        <v>190</v>
      </c>
    </row>
    <row r="775" spans="2:65" s="15" customFormat="1">
      <c r="B775" s="177"/>
      <c r="D775" s="157" t="s">
        <v>254</v>
      </c>
      <c r="E775" s="178" t="s">
        <v>1</v>
      </c>
      <c r="F775" s="179" t="s">
        <v>274</v>
      </c>
      <c r="H775" s="180">
        <v>7.2389999999999999</v>
      </c>
      <c r="I775" s="181"/>
      <c r="L775" s="177"/>
      <c r="M775" s="182"/>
      <c r="T775" s="183"/>
      <c r="AT775" s="178" t="s">
        <v>254</v>
      </c>
      <c r="AU775" s="178" t="s">
        <v>86</v>
      </c>
      <c r="AV775" s="15" t="s">
        <v>149</v>
      </c>
      <c r="AW775" s="15" t="s">
        <v>33</v>
      </c>
      <c r="AX775" s="15" t="s">
        <v>84</v>
      </c>
      <c r="AY775" s="178" t="s">
        <v>190</v>
      </c>
    </row>
    <row r="776" spans="2:65" s="1" customFormat="1" ht="24.15" customHeight="1">
      <c r="B776" s="32"/>
      <c r="C776" s="184" t="s">
        <v>1679</v>
      </c>
      <c r="D776" s="184" t="s">
        <v>299</v>
      </c>
      <c r="E776" s="185" t="s">
        <v>1680</v>
      </c>
      <c r="F776" s="186" t="s">
        <v>1681</v>
      </c>
      <c r="G776" s="187" t="s">
        <v>252</v>
      </c>
      <c r="H776" s="188">
        <v>7.2389999999999999</v>
      </c>
      <c r="I776" s="189"/>
      <c r="J776" s="190">
        <f>ROUND(I776*H776,2)</f>
        <v>0</v>
      </c>
      <c r="K776" s="191"/>
      <c r="L776" s="192"/>
      <c r="M776" s="193" t="s">
        <v>1</v>
      </c>
      <c r="N776" s="194" t="s">
        <v>42</v>
      </c>
      <c r="P776" s="147">
        <f>O776*H776</f>
        <v>0</v>
      </c>
      <c r="Q776" s="147">
        <v>1.6199999999999999E-3</v>
      </c>
      <c r="R776" s="147">
        <f>Q776*H776</f>
        <v>1.1727179999999999E-2</v>
      </c>
      <c r="S776" s="147">
        <v>0</v>
      </c>
      <c r="T776" s="148">
        <f>S776*H776</f>
        <v>0</v>
      </c>
      <c r="AR776" s="149" t="s">
        <v>426</v>
      </c>
      <c r="AT776" s="149" t="s">
        <v>299</v>
      </c>
      <c r="AU776" s="149" t="s">
        <v>86</v>
      </c>
      <c r="AY776" s="17" t="s">
        <v>190</v>
      </c>
      <c r="BE776" s="150">
        <f>IF(N776="základní",J776,0)</f>
        <v>0</v>
      </c>
      <c r="BF776" s="150">
        <f>IF(N776="snížená",J776,0)</f>
        <v>0</v>
      </c>
      <c r="BG776" s="150">
        <f>IF(N776="zákl. přenesená",J776,0)</f>
        <v>0</v>
      </c>
      <c r="BH776" s="150">
        <f>IF(N776="sníž. přenesená",J776,0)</f>
        <v>0</v>
      </c>
      <c r="BI776" s="150">
        <f>IF(N776="nulová",J776,0)</f>
        <v>0</v>
      </c>
      <c r="BJ776" s="17" t="s">
        <v>84</v>
      </c>
      <c r="BK776" s="150">
        <f>ROUND(I776*H776,2)</f>
        <v>0</v>
      </c>
      <c r="BL776" s="17" t="s">
        <v>311</v>
      </c>
      <c r="BM776" s="149" t="s">
        <v>1682</v>
      </c>
    </row>
    <row r="777" spans="2:65" s="1" customFormat="1" ht="33" customHeight="1">
      <c r="B777" s="32"/>
      <c r="C777" s="137" t="s">
        <v>1683</v>
      </c>
      <c r="D777" s="137" t="s">
        <v>193</v>
      </c>
      <c r="E777" s="138" t="s">
        <v>1684</v>
      </c>
      <c r="F777" s="139" t="s">
        <v>1685</v>
      </c>
      <c r="G777" s="140" t="s">
        <v>252</v>
      </c>
      <c r="H777" s="141">
        <v>17.7</v>
      </c>
      <c r="I777" s="142"/>
      <c r="J777" s="143">
        <f>ROUND(I777*H777,2)</f>
        <v>0</v>
      </c>
      <c r="K777" s="144"/>
      <c r="L777" s="32"/>
      <c r="M777" s="145" t="s">
        <v>1</v>
      </c>
      <c r="N777" s="146" t="s">
        <v>42</v>
      </c>
      <c r="P777" s="147">
        <f>O777*H777</f>
        <v>0</v>
      </c>
      <c r="Q777" s="147">
        <v>1.0000000000000001E-5</v>
      </c>
      <c r="R777" s="147">
        <f>Q777*H777</f>
        <v>1.7700000000000002E-4</v>
      </c>
      <c r="S777" s="147">
        <v>0</v>
      </c>
      <c r="T777" s="148">
        <f>S777*H777</f>
        <v>0</v>
      </c>
      <c r="AR777" s="149" t="s">
        <v>311</v>
      </c>
      <c r="AT777" s="149" t="s">
        <v>193</v>
      </c>
      <c r="AU777" s="149" t="s">
        <v>86</v>
      </c>
      <c r="AY777" s="17" t="s">
        <v>190</v>
      </c>
      <c r="BE777" s="150">
        <f>IF(N777="základní",J777,0)</f>
        <v>0</v>
      </c>
      <c r="BF777" s="150">
        <f>IF(N777="snížená",J777,0)</f>
        <v>0</v>
      </c>
      <c r="BG777" s="150">
        <f>IF(N777="zákl. přenesená",J777,0)</f>
        <v>0</v>
      </c>
      <c r="BH777" s="150">
        <f>IF(N777="sníž. přenesená",J777,0)</f>
        <v>0</v>
      </c>
      <c r="BI777" s="150">
        <f>IF(N777="nulová",J777,0)</f>
        <v>0</v>
      </c>
      <c r="BJ777" s="17" t="s">
        <v>84</v>
      </c>
      <c r="BK777" s="150">
        <f>ROUND(I777*H777,2)</f>
        <v>0</v>
      </c>
      <c r="BL777" s="17" t="s">
        <v>311</v>
      </c>
      <c r="BM777" s="149" t="s">
        <v>1686</v>
      </c>
    </row>
    <row r="778" spans="2:65" s="13" customFormat="1">
      <c r="B778" s="164"/>
      <c r="D778" s="157" t="s">
        <v>254</v>
      </c>
      <c r="E778" s="165" t="s">
        <v>1</v>
      </c>
      <c r="F778" s="166" t="s">
        <v>1687</v>
      </c>
      <c r="H778" s="165" t="s">
        <v>1</v>
      </c>
      <c r="I778" s="167"/>
      <c r="L778" s="164"/>
      <c r="M778" s="168"/>
      <c r="T778" s="169"/>
      <c r="AT778" s="165" t="s">
        <v>254</v>
      </c>
      <c r="AU778" s="165" t="s">
        <v>86</v>
      </c>
      <c r="AV778" s="13" t="s">
        <v>84</v>
      </c>
      <c r="AW778" s="13" t="s">
        <v>33</v>
      </c>
      <c r="AX778" s="13" t="s">
        <v>77</v>
      </c>
      <c r="AY778" s="165" t="s">
        <v>190</v>
      </c>
    </row>
    <row r="779" spans="2:65" s="12" customFormat="1">
      <c r="B779" s="156"/>
      <c r="D779" s="157" t="s">
        <v>254</v>
      </c>
      <c r="E779" s="158" t="s">
        <v>1</v>
      </c>
      <c r="F779" s="159" t="s">
        <v>1688</v>
      </c>
      <c r="H779" s="160">
        <v>17.7</v>
      </c>
      <c r="I779" s="161"/>
      <c r="L779" s="156"/>
      <c r="M779" s="162"/>
      <c r="T779" s="163"/>
      <c r="AT779" s="158" t="s">
        <v>254</v>
      </c>
      <c r="AU779" s="158" t="s">
        <v>86</v>
      </c>
      <c r="AV779" s="12" t="s">
        <v>86</v>
      </c>
      <c r="AW779" s="12" t="s">
        <v>33</v>
      </c>
      <c r="AX779" s="12" t="s">
        <v>84</v>
      </c>
      <c r="AY779" s="158" t="s">
        <v>190</v>
      </c>
    </row>
    <row r="780" spans="2:65" s="1" customFormat="1" ht="24.15" customHeight="1">
      <c r="B780" s="32"/>
      <c r="C780" s="184" t="s">
        <v>1689</v>
      </c>
      <c r="D780" s="184" t="s">
        <v>299</v>
      </c>
      <c r="E780" s="185" t="s">
        <v>1690</v>
      </c>
      <c r="F780" s="186" t="s">
        <v>1691</v>
      </c>
      <c r="G780" s="187" t="s">
        <v>196</v>
      </c>
      <c r="H780" s="188">
        <v>1</v>
      </c>
      <c r="I780" s="189"/>
      <c r="J780" s="190">
        <f>ROUND(I780*H780,2)</f>
        <v>0</v>
      </c>
      <c r="K780" s="191"/>
      <c r="L780" s="192"/>
      <c r="M780" s="195" t="s">
        <v>1</v>
      </c>
      <c r="N780" s="196" t="s">
        <v>42</v>
      </c>
      <c r="O780" s="153"/>
      <c r="P780" s="154">
        <f>O780*H780</f>
        <v>0</v>
      </c>
      <c r="Q780" s="154">
        <v>0</v>
      </c>
      <c r="R780" s="154">
        <f>Q780*H780</f>
        <v>0</v>
      </c>
      <c r="S780" s="154">
        <v>0</v>
      </c>
      <c r="T780" s="155">
        <f>S780*H780</f>
        <v>0</v>
      </c>
      <c r="AR780" s="149" t="s">
        <v>426</v>
      </c>
      <c r="AT780" s="149" t="s">
        <v>299</v>
      </c>
      <c r="AU780" s="149" t="s">
        <v>86</v>
      </c>
      <c r="AY780" s="17" t="s">
        <v>190</v>
      </c>
      <c r="BE780" s="150">
        <f>IF(N780="základní",J780,0)</f>
        <v>0</v>
      </c>
      <c r="BF780" s="150">
        <f>IF(N780="snížená",J780,0)</f>
        <v>0</v>
      </c>
      <c r="BG780" s="150">
        <f>IF(N780="zákl. přenesená",J780,0)</f>
        <v>0</v>
      </c>
      <c r="BH780" s="150">
        <f>IF(N780="sníž. přenesená",J780,0)</f>
        <v>0</v>
      </c>
      <c r="BI780" s="150">
        <f>IF(N780="nulová",J780,0)</f>
        <v>0</v>
      </c>
      <c r="BJ780" s="17" t="s">
        <v>84</v>
      </c>
      <c r="BK780" s="150">
        <f>ROUND(I780*H780,2)</f>
        <v>0</v>
      </c>
      <c r="BL780" s="17" t="s">
        <v>311</v>
      </c>
      <c r="BM780" s="149" t="s">
        <v>1692</v>
      </c>
    </row>
    <row r="781" spans="2:65" s="1" customFormat="1" ht="6.9" customHeight="1">
      <c r="B781" s="44"/>
      <c r="C781" s="45"/>
      <c r="D781" s="45"/>
      <c r="E781" s="45"/>
      <c r="F781" s="45"/>
      <c r="G781" s="45"/>
      <c r="H781" s="45"/>
      <c r="I781" s="45"/>
      <c r="J781" s="45"/>
      <c r="K781" s="45"/>
      <c r="L781" s="32"/>
    </row>
  </sheetData>
  <sheetProtection algorithmName="SHA-512" hashValue="bI5B4MEqySENoBZMKhWNHxq1yPToDB0x0wnaMiGGmJ1jOM190zZKiA7bYjK47f3Pub4tLoGZGrNBdwO9rBWDCA==" saltValue="pk2tnSXYxBYaBvuvw6pxDbCfCmK967yr4JsjoOfaS7iWz76DIxfPYgTGAtumTGa8Be/mslZlgTAvKcxJS0CsqA==" spinCount="100000" sheet="1" objects="1" scenarios="1" formatColumns="0" formatRows="0" autoFilter="0"/>
  <autoFilter ref="C139:K780" xr:uid="{00000000-0009-0000-0000-000003000000}"/>
  <mergeCells count="12">
    <mergeCell ref="E132:H132"/>
    <mergeCell ref="L2:V2"/>
    <mergeCell ref="E85:H85"/>
    <mergeCell ref="E87:H87"/>
    <mergeCell ref="E89:H89"/>
    <mergeCell ref="E128:H128"/>
    <mergeCell ref="E130:H130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04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98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231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1693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ROUND(J124,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ROUND((SUM(BE124:BE203)),  2)</f>
        <v>0</v>
      </c>
      <c r="I35" s="96">
        <v>0.21</v>
      </c>
      <c r="J35" s="86">
        <f>ROUND(((SUM(BE124:BE203))*I35),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ROUND((SUM(BF124:BF203)),  2)</f>
        <v>0</v>
      </c>
      <c r="I36" s="96">
        <v>0.15</v>
      </c>
      <c r="J36" s="86">
        <f>ROUND(((SUM(BF124:BF203))*I36),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ROUND((SUM(BG124:BG203)),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ROUND((SUM(BH124:BH203)),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ROUND((SUM(BI124:BI203)),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231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1c - ZTI  - vrchní stavba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J124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242</v>
      </c>
      <c r="E99" s="110"/>
      <c r="F99" s="110"/>
      <c r="G99" s="110"/>
      <c r="H99" s="110"/>
      <c r="I99" s="110"/>
      <c r="J99" s="111">
        <f>J125</f>
        <v>0</v>
      </c>
      <c r="L99" s="108"/>
    </row>
    <row r="100" spans="2:47" s="9" customFormat="1" ht="19.95" customHeight="1">
      <c r="B100" s="112"/>
      <c r="D100" s="113" t="s">
        <v>245</v>
      </c>
      <c r="E100" s="114"/>
      <c r="F100" s="114"/>
      <c r="G100" s="114"/>
      <c r="H100" s="114"/>
      <c r="I100" s="114"/>
      <c r="J100" s="115">
        <f>J126</f>
        <v>0</v>
      </c>
      <c r="L100" s="112"/>
    </row>
    <row r="101" spans="2:47" s="9" customFormat="1" ht="19.95" customHeight="1">
      <c r="B101" s="112"/>
      <c r="D101" s="113" t="s">
        <v>1694</v>
      </c>
      <c r="E101" s="114"/>
      <c r="F101" s="114"/>
      <c r="G101" s="114"/>
      <c r="H101" s="114"/>
      <c r="I101" s="114"/>
      <c r="J101" s="115">
        <f>J145</f>
        <v>0</v>
      </c>
      <c r="L101" s="112"/>
    </row>
    <row r="102" spans="2:47" s="9" customFormat="1" ht="19.95" customHeight="1">
      <c r="B102" s="112"/>
      <c r="D102" s="113" t="s">
        <v>651</v>
      </c>
      <c r="E102" s="114"/>
      <c r="F102" s="114"/>
      <c r="G102" s="114"/>
      <c r="H102" s="114"/>
      <c r="I102" s="114"/>
      <c r="J102" s="115">
        <f>J178</f>
        <v>0</v>
      </c>
      <c r="L102" s="112"/>
    </row>
    <row r="103" spans="2:47" s="1" customFormat="1" ht="21.75" customHeight="1">
      <c r="B103" s="32"/>
      <c r="L103" s="32"/>
    </row>
    <row r="104" spans="2:47" s="1" customFormat="1" ht="6.9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6.9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4.9" customHeight="1">
      <c r="B109" s="32"/>
      <c r="C109" s="21" t="s">
        <v>176</v>
      </c>
      <c r="L109" s="32"/>
    </row>
    <row r="110" spans="2:47" s="1" customFormat="1" ht="6.9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26.25" customHeight="1">
      <c r="B112" s="32"/>
      <c r="E112" s="243" t="str">
        <f>E7</f>
        <v>Novostavba mateřské školy v dřevěné nosné konstrukci k.ú. Dřínov, parc.č.82/1 a 82/2</v>
      </c>
      <c r="F112" s="244"/>
      <c r="G112" s="244"/>
      <c r="H112" s="244"/>
      <c r="L112" s="32"/>
    </row>
    <row r="113" spans="2:65" ht="12" customHeight="1">
      <c r="B113" s="20"/>
      <c r="C113" s="27" t="s">
        <v>165</v>
      </c>
      <c r="L113" s="20"/>
    </row>
    <row r="114" spans="2:65" s="1" customFormat="1" ht="16.5" customHeight="1">
      <c r="B114" s="32"/>
      <c r="E114" s="243" t="s">
        <v>231</v>
      </c>
      <c r="F114" s="242"/>
      <c r="G114" s="242"/>
      <c r="H114" s="242"/>
      <c r="L114" s="32"/>
    </row>
    <row r="115" spans="2:65" s="1" customFormat="1" ht="12" customHeight="1">
      <c r="B115" s="32"/>
      <c r="C115" s="27" t="s">
        <v>232</v>
      </c>
      <c r="L115" s="32"/>
    </row>
    <row r="116" spans="2:65" s="1" customFormat="1" ht="16.5" customHeight="1">
      <c r="B116" s="32"/>
      <c r="E116" s="238" t="str">
        <f>E11</f>
        <v>1c - ZTI  - vrchní stavba</v>
      </c>
      <c r="F116" s="242"/>
      <c r="G116" s="242"/>
      <c r="H116" s="242"/>
      <c r="L116" s="32"/>
    </row>
    <row r="117" spans="2:65" s="1" customFormat="1" ht="6.9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>obec Dřínov, okres Mělník</v>
      </c>
      <c r="I118" s="27" t="s">
        <v>22</v>
      </c>
      <c r="J118" s="52" t="str">
        <f>IF(J14="","",J14)</f>
        <v>31. 1. 2020</v>
      </c>
      <c r="L118" s="32"/>
    </row>
    <row r="119" spans="2:65" s="1" customFormat="1" ht="6.9" customHeight="1">
      <c r="B119" s="32"/>
      <c r="L119" s="32"/>
    </row>
    <row r="120" spans="2:65" s="1" customFormat="1" ht="40.049999999999997" customHeight="1">
      <c r="B120" s="32"/>
      <c r="C120" s="27" t="s">
        <v>24</v>
      </c>
      <c r="F120" s="25" t="str">
        <f>E17</f>
        <v>Obec Dřínov, Dřínov čp.38, 277 45 Úžice</v>
      </c>
      <c r="I120" s="27" t="s">
        <v>31</v>
      </c>
      <c r="J120" s="30" t="str">
        <f>E23</f>
        <v>PilsProjekt,s.r.o., Částkova 74,326 00 Plzeň</v>
      </c>
      <c r="L120" s="32"/>
    </row>
    <row r="121" spans="2:65" s="1" customFormat="1" ht="15.15" customHeight="1">
      <c r="B121" s="32"/>
      <c r="C121" s="27" t="s">
        <v>29</v>
      </c>
      <c r="F121" s="25" t="str">
        <f>IF(E20="","",E20)</f>
        <v>Vyplň údaj</v>
      </c>
      <c r="I121" s="27" t="s">
        <v>34</v>
      </c>
      <c r="J121" s="30" t="str">
        <f>E26</f>
        <v>Preclíková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6"/>
      <c r="C123" s="117" t="s">
        <v>177</v>
      </c>
      <c r="D123" s="118" t="s">
        <v>62</v>
      </c>
      <c r="E123" s="118" t="s">
        <v>58</v>
      </c>
      <c r="F123" s="118" t="s">
        <v>59</v>
      </c>
      <c r="G123" s="118" t="s">
        <v>178</v>
      </c>
      <c r="H123" s="118" t="s">
        <v>179</v>
      </c>
      <c r="I123" s="118" t="s">
        <v>180</v>
      </c>
      <c r="J123" s="119" t="s">
        <v>169</v>
      </c>
      <c r="K123" s="120" t="s">
        <v>181</v>
      </c>
      <c r="L123" s="116"/>
      <c r="M123" s="59" t="s">
        <v>1</v>
      </c>
      <c r="N123" s="60" t="s">
        <v>41</v>
      </c>
      <c r="O123" s="60" t="s">
        <v>182</v>
      </c>
      <c r="P123" s="60" t="s">
        <v>183</v>
      </c>
      <c r="Q123" s="60" t="s">
        <v>184</v>
      </c>
      <c r="R123" s="60" t="s">
        <v>185</v>
      </c>
      <c r="S123" s="60" t="s">
        <v>186</v>
      </c>
      <c r="T123" s="61" t="s">
        <v>187</v>
      </c>
    </row>
    <row r="124" spans="2:65" s="1" customFormat="1" ht="22.8" customHeight="1">
      <c r="B124" s="32"/>
      <c r="C124" s="64" t="s">
        <v>188</v>
      </c>
      <c r="J124" s="121">
        <f>BK124</f>
        <v>0</v>
      </c>
      <c r="L124" s="32"/>
      <c r="M124" s="62"/>
      <c r="N124" s="53"/>
      <c r="O124" s="53"/>
      <c r="P124" s="122">
        <f>P125</f>
        <v>0</v>
      </c>
      <c r="Q124" s="53"/>
      <c r="R124" s="122">
        <f>R125</f>
        <v>0.59426000000000012</v>
      </c>
      <c r="S124" s="53"/>
      <c r="T124" s="123">
        <f>T125</f>
        <v>0</v>
      </c>
      <c r="AT124" s="17" t="s">
        <v>76</v>
      </c>
      <c r="AU124" s="17" t="s">
        <v>171</v>
      </c>
      <c r="BK124" s="124">
        <f>BK125</f>
        <v>0</v>
      </c>
    </row>
    <row r="125" spans="2:65" s="11" customFormat="1" ht="25.95" customHeight="1">
      <c r="B125" s="125"/>
      <c r="D125" s="126" t="s">
        <v>76</v>
      </c>
      <c r="E125" s="127" t="s">
        <v>521</v>
      </c>
      <c r="F125" s="127" t="s">
        <v>522</v>
      </c>
      <c r="I125" s="128"/>
      <c r="J125" s="129">
        <f>BK125</f>
        <v>0</v>
      </c>
      <c r="L125" s="125"/>
      <c r="M125" s="130"/>
      <c r="P125" s="131">
        <f>P126+P145+P178</f>
        <v>0</v>
      </c>
      <c r="R125" s="131">
        <f>R126+R145+R178</f>
        <v>0.59426000000000012</v>
      </c>
      <c r="T125" s="132">
        <f>T126+T145+T178</f>
        <v>0</v>
      </c>
      <c r="AR125" s="126" t="s">
        <v>86</v>
      </c>
      <c r="AT125" s="133" t="s">
        <v>76</v>
      </c>
      <c r="AU125" s="133" t="s">
        <v>77</v>
      </c>
      <c r="AY125" s="126" t="s">
        <v>190</v>
      </c>
      <c r="BK125" s="134">
        <f>BK126+BK145+BK178</f>
        <v>0</v>
      </c>
    </row>
    <row r="126" spans="2:65" s="11" customFormat="1" ht="22.8" customHeight="1">
      <c r="B126" s="125"/>
      <c r="D126" s="126" t="s">
        <v>76</v>
      </c>
      <c r="E126" s="135" t="s">
        <v>606</v>
      </c>
      <c r="F126" s="135" t="s">
        <v>607</v>
      </c>
      <c r="I126" s="128"/>
      <c r="J126" s="136">
        <f>BK126</f>
        <v>0</v>
      </c>
      <c r="L126" s="125"/>
      <c r="M126" s="130"/>
      <c r="P126" s="131">
        <f>SUM(P127:P144)</f>
        <v>0</v>
      </c>
      <c r="R126" s="131">
        <f>SUM(R127:R144)</f>
        <v>4.6020000000000005E-2</v>
      </c>
      <c r="T126" s="132">
        <f>SUM(T127:T144)</f>
        <v>0</v>
      </c>
      <c r="AR126" s="126" t="s">
        <v>86</v>
      </c>
      <c r="AT126" s="133" t="s">
        <v>76</v>
      </c>
      <c r="AU126" s="133" t="s">
        <v>84</v>
      </c>
      <c r="AY126" s="126" t="s">
        <v>190</v>
      </c>
      <c r="BK126" s="134">
        <f>SUM(BK127:BK144)</f>
        <v>0</v>
      </c>
    </row>
    <row r="127" spans="2:65" s="1" customFormat="1" ht="16.5" customHeight="1">
      <c r="B127" s="32"/>
      <c r="C127" s="137" t="s">
        <v>84</v>
      </c>
      <c r="D127" s="137" t="s">
        <v>193</v>
      </c>
      <c r="E127" s="138" t="s">
        <v>1695</v>
      </c>
      <c r="F127" s="139" t="s">
        <v>1696</v>
      </c>
      <c r="G127" s="140" t="s">
        <v>396</v>
      </c>
      <c r="H127" s="141">
        <v>1</v>
      </c>
      <c r="I127" s="142"/>
      <c r="J127" s="143">
        <f t="shared" ref="J127:J142" si="0">ROUND(I127*H127,2)</f>
        <v>0</v>
      </c>
      <c r="K127" s="144"/>
      <c r="L127" s="32"/>
      <c r="M127" s="145" t="s">
        <v>1</v>
      </c>
      <c r="N127" s="146" t="s">
        <v>42</v>
      </c>
      <c r="P127" s="147">
        <f t="shared" ref="P127:P142" si="1">O127*H127</f>
        <v>0</v>
      </c>
      <c r="Q127" s="147">
        <v>6.45E-3</v>
      </c>
      <c r="R127" s="147">
        <f t="shared" ref="R127:R142" si="2">Q127*H127</f>
        <v>6.45E-3</v>
      </c>
      <c r="S127" s="147">
        <v>0</v>
      </c>
      <c r="T127" s="148">
        <f t="shared" ref="T127:T142" si="3">S127*H127</f>
        <v>0</v>
      </c>
      <c r="AR127" s="149" t="s">
        <v>311</v>
      </c>
      <c r="AT127" s="149" t="s">
        <v>193</v>
      </c>
      <c r="AU127" s="149" t="s">
        <v>86</v>
      </c>
      <c r="AY127" s="17" t="s">
        <v>190</v>
      </c>
      <c r="BE127" s="150">
        <f t="shared" ref="BE127:BE142" si="4">IF(N127="základní",J127,0)</f>
        <v>0</v>
      </c>
      <c r="BF127" s="150">
        <f t="shared" ref="BF127:BF142" si="5">IF(N127="snížená",J127,0)</f>
        <v>0</v>
      </c>
      <c r="BG127" s="150">
        <f t="shared" ref="BG127:BG142" si="6">IF(N127="zákl. přenesená",J127,0)</f>
        <v>0</v>
      </c>
      <c r="BH127" s="150">
        <f t="shared" ref="BH127:BH142" si="7">IF(N127="sníž. přenesená",J127,0)</f>
        <v>0</v>
      </c>
      <c r="BI127" s="150">
        <f t="shared" ref="BI127:BI142" si="8">IF(N127="nulová",J127,0)</f>
        <v>0</v>
      </c>
      <c r="BJ127" s="17" t="s">
        <v>84</v>
      </c>
      <c r="BK127" s="150">
        <f t="shared" ref="BK127:BK142" si="9">ROUND(I127*H127,2)</f>
        <v>0</v>
      </c>
      <c r="BL127" s="17" t="s">
        <v>311</v>
      </c>
      <c r="BM127" s="149" t="s">
        <v>1697</v>
      </c>
    </row>
    <row r="128" spans="2:65" s="1" customFormat="1" ht="16.5" customHeight="1">
      <c r="B128" s="32"/>
      <c r="C128" s="137" t="s">
        <v>86</v>
      </c>
      <c r="D128" s="137" t="s">
        <v>193</v>
      </c>
      <c r="E128" s="138" t="s">
        <v>1698</v>
      </c>
      <c r="F128" s="139" t="s">
        <v>1699</v>
      </c>
      <c r="G128" s="140" t="s">
        <v>396</v>
      </c>
      <c r="H128" s="141">
        <v>2</v>
      </c>
      <c r="I128" s="142"/>
      <c r="J128" s="143">
        <f t="shared" si="0"/>
        <v>0</v>
      </c>
      <c r="K128" s="144"/>
      <c r="L128" s="32"/>
      <c r="M128" s="145" t="s">
        <v>1</v>
      </c>
      <c r="N128" s="146" t="s">
        <v>42</v>
      </c>
      <c r="P128" s="147">
        <f t="shared" si="1"/>
        <v>0</v>
      </c>
      <c r="Q128" s="147">
        <v>1.2099999999999999E-3</v>
      </c>
      <c r="R128" s="147">
        <f t="shared" si="2"/>
        <v>2.4199999999999998E-3</v>
      </c>
      <c r="S128" s="147">
        <v>0</v>
      </c>
      <c r="T128" s="148">
        <f t="shared" si="3"/>
        <v>0</v>
      </c>
      <c r="AR128" s="149" t="s">
        <v>311</v>
      </c>
      <c r="AT128" s="149" t="s">
        <v>193</v>
      </c>
      <c r="AU128" s="149" t="s">
        <v>86</v>
      </c>
      <c r="AY128" s="17" t="s">
        <v>190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84</v>
      </c>
      <c r="BK128" s="150">
        <f t="shared" si="9"/>
        <v>0</v>
      </c>
      <c r="BL128" s="17" t="s">
        <v>311</v>
      </c>
      <c r="BM128" s="149" t="s">
        <v>1700</v>
      </c>
    </row>
    <row r="129" spans="2:65" s="1" customFormat="1" ht="16.5" customHeight="1">
      <c r="B129" s="32"/>
      <c r="C129" s="137" t="s">
        <v>104</v>
      </c>
      <c r="D129" s="137" t="s">
        <v>193</v>
      </c>
      <c r="E129" s="138" t="s">
        <v>1701</v>
      </c>
      <c r="F129" s="139" t="s">
        <v>1702</v>
      </c>
      <c r="G129" s="140" t="s">
        <v>396</v>
      </c>
      <c r="H129" s="141">
        <v>19</v>
      </c>
      <c r="I129" s="142"/>
      <c r="J129" s="143">
        <f t="shared" si="0"/>
        <v>0</v>
      </c>
      <c r="K129" s="144"/>
      <c r="L129" s="32"/>
      <c r="M129" s="145" t="s">
        <v>1</v>
      </c>
      <c r="N129" s="146" t="s">
        <v>42</v>
      </c>
      <c r="P129" s="147">
        <f t="shared" si="1"/>
        <v>0</v>
      </c>
      <c r="Q129" s="147">
        <v>3.5E-4</v>
      </c>
      <c r="R129" s="147">
        <f t="shared" si="2"/>
        <v>6.6499999999999997E-3</v>
      </c>
      <c r="S129" s="147">
        <v>0</v>
      </c>
      <c r="T129" s="148">
        <f t="shared" si="3"/>
        <v>0</v>
      </c>
      <c r="AR129" s="149" t="s">
        <v>311</v>
      </c>
      <c r="AT129" s="149" t="s">
        <v>193</v>
      </c>
      <c r="AU129" s="149" t="s">
        <v>86</v>
      </c>
      <c r="AY129" s="17" t="s">
        <v>190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84</v>
      </c>
      <c r="BK129" s="150">
        <f t="shared" si="9"/>
        <v>0</v>
      </c>
      <c r="BL129" s="17" t="s">
        <v>311</v>
      </c>
      <c r="BM129" s="149" t="s">
        <v>1703</v>
      </c>
    </row>
    <row r="130" spans="2:65" s="1" customFormat="1" ht="16.5" customHeight="1">
      <c r="B130" s="32"/>
      <c r="C130" s="137" t="s">
        <v>149</v>
      </c>
      <c r="D130" s="137" t="s">
        <v>193</v>
      </c>
      <c r="E130" s="138" t="s">
        <v>1704</v>
      </c>
      <c r="F130" s="139" t="s">
        <v>1705</v>
      </c>
      <c r="G130" s="140" t="s">
        <v>396</v>
      </c>
      <c r="H130" s="141">
        <v>7</v>
      </c>
      <c r="I130" s="142"/>
      <c r="J130" s="143">
        <f t="shared" si="0"/>
        <v>0</v>
      </c>
      <c r="K130" s="144"/>
      <c r="L130" s="32"/>
      <c r="M130" s="145" t="s">
        <v>1</v>
      </c>
      <c r="N130" s="146" t="s">
        <v>42</v>
      </c>
      <c r="P130" s="147">
        <f t="shared" si="1"/>
        <v>0</v>
      </c>
      <c r="Q130" s="147">
        <v>1.14E-3</v>
      </c>
      <c r="R130" s="147">
        <f t="shared" si="2"/>
        <v>7.9799999999999992E-3</v>
      </c>
      <c r="S130" s="147">
        <v>0</v>
      </c>
      <c r="T130" s="148">
        <f t="shared" si="3"/>
        <v>0</v>
      </c>
      <c r="AR130" s="149" t="s">
        <v>311</v>
      </c>
      <c r="AT130" s="149" t="s">
        <v>193</v>
      </c>
      <c r="AU130" s="149" t="s">
        <v>86</v>
      </c>
      <c r="AY130" s="17" t="s">
        <v>190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84</v>
      </c>
      <c r="BK130" s="150">
        <f t="shared" si="9"/>
        <v>0</v>
      </c>
      <c r="BL130" s="17" t="s">
        <v>311</v>
      </c>
      <c r="BM130" s="149" t="s">
        <v>1706</v>
      </c>
    </row>
    <row r="131" spans="2:65" s="1" customFormat="1" ht="16.5" customHeight="1">
      <c r="B131" s="32"/>
      <c r="C131" s="137" t="s">
        <v>161</v>
      </c>
      <c r="D131" s="137" t="s">
        <v>193</v>
      </c>
      <c r="E131" s="138" t="s">
        <v>1707</v>
      </c>
      <c r="F131" s="139" t="s">
        <v>1708</v>
      </c>
      <c r="G131" s="140" t="s">
        <v>396</v>
      </c>
      <c r="H131" s="141">
        <v>5</v>
      </c>
      <c r="I131" s="142"/>
      <c r="J131" s="143">
        <f t="shared" si="0"/>
        <v>0</v>
      </c>
      <c r="K131" s="144"/>
      <c r="L131" s="32"/>
      <c r="M131" s="145" t="s">
        <v>1</v>
      </c>
      <c r="N131" s="146" t="s">
        <v>42</v>
      </c>
      <c r="P131" s="147">
        <f t="shared" si="1"/>
        <v>0</v>
      </c>
      <c r="Q131" s="147">
        <v>5.2999999999999998E-4</v>
      </c>
      <c r="R131" s="147">
        <f t="shared" si="2"/>
        <v>2.65E-3</v>
      </c>
      <c r="S131" s="147">
        <v>0</v>
      </c>
      <c r="T131" s="148">
        <f t="shared" si="3"/>
        <v>0</v>
      </c>
      <c r="AR131" s="149" t="s">
        <v>311</v>
      </c>
      <c r="AT131" s="149" t="s">
        <v>193</v>
      </c>
      <c r="AU131" s="149" t="s">
        <v>86</v>
      </c>
      <c r="AY131" s="17" t="s">
        <v>190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84</v>
      </c>
      <c r="BK131" s="150">
        <f t="shared" si="9"/>
        <v>0</v>
      </c>
      <c r="BL131" s="17" t="s">
        <v>311</v>
      </c>
      <c r="BM131" s="149" t="s">
        <v>1709</v>
      </c>
    </row>
    <row r="132" spans="2:65" s="1" customFormat="1" ht="16.5" customHeight="1">
      <c r="B132" s="32"/>
      <c r="C132" s="137" t="s">
        <v>199</v>
      </c>
      <c r="D132" s="137" t="s">
        <v>193</v>
      </c>
      <c r="E132" s="138" t="s">
        <v>1710</v>
      </c>
      <c r="F132" s="139" t="s">
        <v>1711</v>
      </c>
      <c r="G132" s="140" t="s">
        <v>396</v>
      </c>
      <c r="H132" s="141">
        <v>13</v>
      </c>
      <c r="I132" s="142"/>
      <c r="J132" s="143">
        <f t="shared" si="0"/>
        <v>0</v>
      </c>
      <c r="K132" s="144"/>
      <c r="L132" s="32"/>
      <c r="M132" s="145" t="s">
        <v>1</v>
      </c>
      <c r="N132" s="146" t="s">
        <v>42</v>
      </c>
      <c r="P132" s="147">
        <f t="shared" si="1"/>
        <v>0</v>
      </c>
      <c r="Q132" s="147">
        <v>1.09E-3</v>
      </c>
      <c r="R132" s="147">
        <f t="shared" si="2"/>
        <v>1.417E-2</v>
      </c>
      <c r="S132" s="147">
        <v>0</v>
      </c>
      <c r="T132" s="148">
        <f t="shared" si="3"/>
        <v>0</v>
      </c>
      <c r="AR132" s="149" t="s">
        <v>311</v>
      </c>
      <c r="AT132" s="149" t="s">
        <v>193</v>
      </c>
      <c r="AU132" s="149" t="s">
        <v>86</v>
      </c>
      <c r="AY132" s="17" t="s">
        <v>190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84</v>
      </c>
      <c r="BK132" s="150">
        <f t="shared" si="9"/>
        <v>0</v>
      </c>
      <c r="BL132" s="17" t="s">
        <v>311</v>
      </c>
      <c r="BM132" s="149" t="s">
        <v>1712</v>
      </c>
    </row>
    <row r="133" spans="2:65" s="1" customFormat="1" ht="16.5" customHeight="1">
      <c r="B133" s="32"/>
      <c r="C133" s="137" t="s">
        <v>204</v>
      </c>
      <c r="D133" s="137" t="s">
        <v>193</v>
      </c>
      <c r="E133" s="138" t="s">
        <v>1713</v>
      </c>
      <c r="F133" s="139" t="s">
        <v>1714</v>
      </c>
      <c r="G133" s="140" t="s">
        <v>391</v>
      </c>
      <c r="H133" s="141">
        <v>18</v>
      </c>
      <c r="I133" s="142"/>
      <c r="J133" s="143">
        <f t="shared" si="0"/>
        <v>0</v>
      </c>
      <c r="K133" s="144"/>
      <c r="L133" s="32"/>
      <c r="M133" s="145" t="s">
        <v>1</v>
      </c>
      <c r="N133" s="146" t="s">
        <v>42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311</v>
      </c>
      <c r="AT133" s="149" t="s">
        <v>193</v>
      </c>
      <c r="AU133" s="149" t="s">
        <v>86</v>
      </c>
      <c r="AY133" s="17" t="s">
        <v>190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84</v>
      </c>
      <c r="BK133" s="150">
        <f t="shared" si="9"/>
        <v>0</v>
      </c>
      <c r="BL133" s="17" t="s">
        <v>311</v>
      </c>
      <c r="BM133" s="149" t="s">
        <v>1715</v>
      </c>
    </row>
    <row r="134" spans="2:65" s="1" customFormat="1" ht="21.75" customHeight="1">
      <c r="B134" s="32"/>
      <c r="C134" s="137" t="s">
        <v>211</v>
      </c>
      <c r="D134" s="137" t="s">
        <v>193</v>
      </c>
      <c r="E134" s="138" t="s">
        <v>1716</v>
      </c>
      <c r="F134" s="139" t="s">
        <v>1717</v>
      </c>
      <c r="G134" s="140" t="s">
        <v>391</v>
      </c>
      <c r="H134" s="141">
        <v>8</v>
      </c>
      <c r="I134" s="142"/>
      <c r="J134" s="143">
        <f t="shared" si="0"/>
        <v>0</v>
      </c>
      <c r="K134" s="144"/>
      <c r="L134" s="32"/>
      <c r="M134" s="145" t="s">
        <v>1</v>
      </c>
      <c r="N134" s="146" t="s">
        <v>42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311</v>
      </c>
      <c r="AT134" s="149" t="s">
        <v>193</v>
      </c>
      <c r="AU134" s="149" t="s">
        <v>86</v>
      </c>
      <c r="AY134" s="17" t="s">
        <v>190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84</v>
      </c>
      <c r="BK134" s="150">
        <f t="shared" si="9"/>
        <v>0</v>
      </c>
      <c r="BL134" s="17" t="s">
        <v>311</v>
      </c>
      <c r="BM134" s="149" t="s">
        <v>1718</v>
      </c>
    </row>
    <row r="135" spans="2:65" s="1" customFormat="1" ht="16.5" customHeight="1">
      <c r="B135" s="32"/>
      <c r="C135" s="137" t="s">
        <v>227</v>
      </c>
      <c r="D135" s="137" t="s">
        <v>193</v>
      </c>
      <c r="E135" s="138" t="s">
        <v>1719</v>
      </c>
      <c r="F135" s="139" t="s">
        <v>1720</v>
      </c>
      <c r="G135" s="140" t="s">
        <v>391</v>
      </c>
      <c r="H135" s="141">
        <v>1</v>
      </c>
      <c r="I135" s="142"/>
      <c r="J135" s="143">
        <f t="shared" si="0"/>
        <v>0</v>
      </c>
      <c r="K135" s="144"/>
      <c r="L135" s="32"/>
      <c r="M135" s="145" t="s">
        <v>1</v>
      </c>
      <c r="N135" s="146" t="s">
        <v>42</v>
      </c>
      <c r="P135" s="147">
        <f t="shared" si="1"/>
        <v>0</v>
      </c>
      <c r="Q135" s="147">
        <v>2.7999999999999998E-4</v>
      </c>
      <c r="R135" s="147">
        <f t="shared" si="2"/>
        <v>2.7999999999999998E-4</v>
      </c>
      <c r="S135" s="147">
        <v>0</v>
      </c>
      <c r="T135" s="148">
        <f t="shared" si="3"/>
        <v>0</v>
      </c>
      <c r="AR135" s="149" t="s">
        <v>311</v>
      </c>
      <c r="AT135" s="149" t="s">
        <v>193</v>
      </c>
      <c r="AU135" s="149" t="s">
        <v>86</v>
      </c>
      <c r="AY135" s="17" t="s">
        <v>190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84</v>
      </c>
      <c r="BK135" s="150">
        <f t="shared" si="9"/>
        <v>0</v>
      </c>
      <c r="BL135" s="17" t="s">
        <v>311</v>
      </c>
      <c r="BM135" s="149" t="s">
        <v>1721</v>
      </c>
    </row>
    <row r="136" spans="2:65" s="1" customFormat="1" ht="16.5" customHeight="1">
      <c r="B136" s="32"/>
      <c r="C136" s="184" t="s">
        <v>303</v>
      </c>
      <c r="D136" s="184" t="s">
        <v>299</v>
      </c>
      <c r="E136" s="185" t="s">
        <v>1722</v>
      </c>
      <c r="F136" s="186" t="s">
        <v>1723</v>
      </c>
      <c r="G136" s="187" t="s">
        <v>391</v>
      </c>
      <c r="H136" s="188">
        <v>1</v>
      </c>
      <c r="I136" s="189"/>
      <c r="J136" s="190">
        <f t="shared" si="0"/>
        <v>0</v>
      </c>
      <c r="K136" s="191"/>
      <c r="L136" s="192"/>
      <c r="M136" s="193" t="s">
        <v>1</v>
      </c>
      <c r="N136" s="194" t="s">
        <v>42</v>
      </c>
      <c r="P136" s="147">
        <f t="shared" si="1"/>
        <v>0</v>
      </c>
      <c r="Q136" s="147">
        <v>1E-3</v>
      </c>
      <c r="R136" s="147">
        <f t="shared" si="2"/>
        <v>1E-3</v>
      </c>
      <c r="S136" s="147">
        <v>0</v>
      </c>
      <c r="T136" s="148">
        <f t="shared" si="3"/>
        <v>0</v>
      </c>
      <c r="AR136" s="149" t="s">
        <v>426</v>
      </c>
      <c r="AT136" s="149" t="s">
        <v>299</v>
      </c>
      <c r="AU136" s="149" t="s">
        <v>86</v>
      </c>
      <c r="AY136" s="17" t="s">
        <v>190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84</v>
      </c>
      <c r="BK136" s="150">
        <f t="shared" si="9"/>
        <v>0</v>
      </c>
      <c r="BL136" s="17" t="s">
        <v>311</v>
      </c>
      <c r="BM136" s="149" t="s">
        <v>1724</v>
      </c>
    </row>
    <row r="137" spans="2:65" s="1" customFormat="1" ht="16.5" customHeight="1">
      <c r="B137" s="32"/>
      <c r="C137" s="137" t="s">
        <v>308</v>
      </c>
      <c r="D137" s="137" t="s">
        <v>193</v>
      </c>
      <c r="E137" s="138" t="s">
        <v>1725</v>
      </c>
      <c r="F137" s="139" t="s">
        <v>1726</v>
      </c>
      <c r="G137" s="140" t="s">
        <v>391</v>
      </c>
      <c r="H137" s="141">
        <v>1</v>
      </c>
      <c r="I137" s="142"/>
      <c r="J137" s="143">
        <f t="shared" si="0"/>
        <v>0</v>
      </c>
      <c r="K137" s="144"/>
      <c r="L137" s="32"/>
      <c r="M137" s="145" t="s">
        <v>1</v>
      </c>
      <c r="N137" s="146" t="s">
        <v>42</v>
      </c>
      <c r="P137" s="147">
        <f t="shared" si="1"/>
        <v>0</v>
      </c>
      <c r="Q137" s="147">
        <v>5.6999999999999998E-4</v>
      </c>
      <c r="R137" s="147">
        <f t="shared" si="2"/>
        <v>5.6999999999999998E-4</v>
      </c>
      <c r="S137" s="147">
        <v>0</v>
      </c>
      <c r="T137" s="148">
        <f t="shared" si="3"/>
        <v>0</v>
      </c>
      <c r="AR137" s="149" t="s">
        <v>311</v>
      </c>
      <c r="AT137" s="149" t="s">
        <v>193</v>
      </c>
      <c r="AU137" s="149" t="s">
        <v>86</v>
      </c>
      <c r="AY137" s="17" t="s">
        <v>190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84</v>
      </c>
      <c r="BK137" s="150">
        <f t="shared" si="9"/>
        <v>0</v>
      </c>
      <c r="BL137" s="17" t="s">
        <v>311</v>
      </c>
      <c r="BM137" s="149" t="s">
        <v>1727</v>
      </c>
    </row>
    <row r="138" spans="2:65" s="1" customFormat="1" ht="16.5" customHeight="1">
      <c r="B138" s="32"/>
      <c r="C138" s="184" t="s">
        <v>315</v>
      </c>
      <c r="D138" s="184" t="s">
        <v>299</v>
      </c>
      <c r="E138" s="185" t="s">
        <v>1728</v>
      </c>
      <c r="F138" s="186" t="s">
        <v>1729</v>
      </c>
      <c r="G138" s="187" t="s">
        <v>391</v>
      </c>
      <c r="H138" s="188">
        <v>1</v>
      </c>
      <c r="I138" s="189"/>
      <c r="J138" s="190">
        <f t="shared" si="0"/>
        <v>0</v>
      </c>
      <c r="K138" s="191"/>
      <c r="L138" s="192"/>
      <c r="M138" s="193" t="s">
        <v>1</v>
      </c>
      <c r="N138" s="194" t="s">
        <v>42</v>
      </c>
      <c r="P138" s="147">
        <f t="shared" si="1"/>
        <v>0</v>
      </c>
      <c r="Q138" s="147">
        <v>2.5999999999999999E-3</v>
      </c>
      <c r="R138" s="147">
        <f t="shared" si="2"/>
        <v>2.5999999999999999E-3</v>
      </c>
      <c r="S138" s="147">
        <v>0</v>
      </c>
      <c r="T138" s="148">
        <f t="shared" si="3"/>
        <v>0</v>
      </c>
      <c r="AR138" s="149" t="s">
        <v>426</v>
      </c>
      <c r="AT138" s="149" t="s">
        <v>299</v>
      </c>
      <c r="AU138" s="149" t="s">
        <v>86</v>
      </c>
      <c r="AY138" s="17" t="s">
        <v>190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84</v>
      </c>
      <c r="BK138" s="150">
        <f t="shared" si="9"/>
        <v>0</v>
      </c>
      <c r="BL138" s="17" t="s">
        <v>311</v>
      </c>
      <c r="BM138" s="149" t="s">
        <v>1730</v>
      </c>
    </row>
    <row r="139" spans="2:65" s="1" customFormat="1" ht="24.15" customHeight="1">
      <c r="B139" s="32"/>
      <c r="C139" s="137" t="s">
        <v>320</v>
      </c>
      <c r="D139" s="137" t="s">
        <v>193</v>
      </c>
      <c r="E139" s="138" t="s">
        <v>1731</v>
      </c>
      <c r="F139" s="139" t="s">
        <v>1732</v>
      </c>
      <c r="G139" s="140" t="s">
        <v>391</v>
      </c>
      <c r="H139" s="141">
        <v>1</v>
      </c>
      <c r="I139" s="142"/>
      <c r="J139" s="143">
        <f t="shared" si="0"/>
        <v>0</v>
      </c>
      <c r="K139" s="144"/>
      <c r="L139" s="32"/>
      <c r="M139" s="145" t="s">
        <v>1</v>
      </c>
      <c r="N139" s="146" t="s">
        <v>42</v>
      </c>
      <c r="P139" s="147">
        <f t="shared" si="1"/>
        <v>0</v>
      </c>
      <c r="Q139" s="147">
        <v>2.2000000000000001E-4</v>
      </c>
      <c r="R139" s="147">
        <f t="shared" si="2"/>
        <v>2.2000000000000001E-4</v>
      </c>
      <c r="S139" s="147">
        <v>0</v>
      </c>
      <c r="T139" s="148">
        <f t="shared" si="3"/>
        <v>0</v>
      </c>
      <c r="AR139" s="149" t="s">
        <v>311</v>
      </c>
      <c r="AT139" s="149" t="s">
        <v>193</v>
      </c>
      <c r="AU139" s="149" t="s">
        <v>86</v>
      </c>
      <c r="AY139" s="17" t="s">
        <v>190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84</v>
      </c>
      <c r="BK139" s="150">
        <f t="shared" si="9"/>
        <v>0</v>
      </c>
      <c r="BL139" s="17" t="s">
        <v>311</v>
      </c>
      <c r="BM139" s="149" t="s">
        <v>1733</v>
      </c>
    </row>
    <row r="140" spans="2:65" s="1" customFormat="1" ht="16.5" customHeight="1">
      <c r="B140" s="32"/>
      <c r="C140" s="137" t="s">
        <v>326</v>
      </c>
      <c r="D140" s="137" t="s">
        <v>193</v>
      </c>
      <c r="E140" s="138" t="s">
        <v>1734</v>
      </c>
      <c r="F140" s="139" t="s">
        <v>1735</v>
      </c>
      <c r="G140" s="140" t="s">
        <v>391</v>
      </c>
      <c r="H140" s="141">
        <v>1</v>
      </c>
      <c r="I140" s="142"/>
      <c r="J140" s="143">
        <f t="shared" si="0"/>
        <v>0</v>
      </c>
      <c r="K140" s="144"/>
      <c r="L140" s="32"/>
      <c r="M140" s="145" t="s">
        <v>1</v>
      </c>
      <c r="N140" s="146" t="s">
        <v>42</v>
      </c>
      <c r="P140" s="147">
        <f t="shared" si="1"/>
        <v>0</v>
      </c>
      <c r="Q140" s="147">
        <v>1.6000000000000001E-4</v>
      </c>
      <c r="R140" s="147">
        <f t="shared" si="2"/>
        <v>1.6000000000000001E-4</v>
      </c>
      <c r="S140" s="147">
        <v>0</v>
      </c>
      <c r="T140" s="148">
        <f t="shared" si="3"/>
        <v>0</v>
      </c>
      <c r="AR140" s="149" t="s">
        <v>311</v>
      </c>
      <c r="AT140" s="149" t="s">
        <v>193</v>
      </c>
      <c r="AU140" s="149" t="s">
        <v>86</v>
      </c>
      <c r="AY140" s="17" t="s">
        <v>190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84</v>
      </c>
      <c r="BK140" s="150">
        <f t="shared" si="9"/>
        <v>0</v>
      </c>
      <c r="BL140" s="17" t="s">
        <v>311</v>
      </c>
      <c r="BM140" s="149" t="s">
        <v>1736</v>
      </c>
    </row>
    <row r="141" spans="2:65" s="1" customFormat="1" ht="16.5" customHeight="1">
      <c r="B141" s="32"/>
      <c r="C141" s="137" t="s">
        <v>8</v>
      </c>
      <c r="D141" s="137" t="s">
        <v>193</v>
      </c>
      <c r="E141" s="138" t="s">
        <v>1737</v>
      </c>
      <c r="F141" s="139" t="s">
        <v>1738</v>
      </c>
      <c r="G141" s="140" t="s">
        <v>391</v>
      </c>
      <c r="H141" s="141">
        <v>3</v>
      </c>
      <c r="I141" s="142"/>
      <c r="J141" s="143">
        <f t="shared" si="0"/>
        <v>0</v>
      </c>
      <c r="K141" s="144"/>
      <c r="L141" s="32"/>
      <c r="M141" s="145" t="s">
        <v>1</v>
      </c>
      <c r="N141" s="146" t="s">
        <v>42</v>
      </c>
      <c r="P141" s="147">
        <f t="shared" si="1"/>
        <v>0</v>
      </c>
      <c r="Q141" s="147">
        <v>2.9E-4</v>
      </c>
      <c r="R141" s="147">
        <f t="shared" si="2"/>
        <v>8.7000000000000001E-4</v>
      </c>
      <c r="S141" s="147">
        <v>0</v>
      </c>
      <c r="T141" s="148">
        <f t="shared" si="3"/>
        <v>0</v>
      </c>
      <c r="AR141" s="149" t="s">
        <v>311</v>
      </c>
      <c r="AT141" s="149" t="s">
        <v>193</v>
      </c>
      <c r="AU141" s="149" t="s">
        <v>86</v>
      </c>
      <c r="AY141" s="17" t="s">
        <v>190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84</v>
      </c>
      <c r="BK141" s="150">
        <f t="shared" si="9"/>
        <v>0</v>
      </c>
      <c r="BL141" s="17" t="s">
        <v>311</v>
      </c>
      <c r="BM141" s="149" t="s">
        <v>1739</v>
      </c>
    </row>
    <row r="142" spans="2:65" s="1" customFormat="1" ht="21.75" customHeight="1">
      <c r="B142" s="32"/>
      <c r="C142" s="137" t="s">
        <v>311</v>
      </c>
      <c r="D142" s="137" t="s">
        <v>193</v>
      </c>
      <c r="E142" s="138" t="s">
        <v>625</v>
      </c>
      <c r="F142" s="139" t="s">
        <v>626</v>
      </c>
      <c r="G142" s="140" t="s">
        <v>396</v>
      </c>
      <c r="H142" s="141">
        <v>28</v>
      </c>
      <c r="I142" s="142"/>
      <c r="J142" s="143">
        <f t="shared" si="0"/>
        <v>0</v>
      </c>
      <c r="K142" s="144"/>
      <c r="L142" s="32"/>
      <c r="M142" s="145" t="s">
        <v>1</v>
      </c>
      <c r="N142" s="146" t="s">
        <v>42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311</v>
      </c>
      <c r="AT142" s="149" t="s">
        <v>193</v>
      </c>
      <c r="AU142" s="149" t="s">
        <v>86</v>
      </c>
      <c r="AY142" s="17" t="s">
        <v>190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84</v>
      </c>
      <c r="BK142" s="150">
        <f t="shared" si="9"/>
        <v>0</v>
      </c>
      <c r="BL142" s="17" t="s">
        <v>311</v>
      </c>
      <c r="BM142" s="149" t="s">
        <v>1740</v>
      </c>
    </row>
    <row r="143" spans="2:65" s="12" customFormat="1">
      <c r="B143" s="156"/>
      <c r="D143" s="157" t="s">
        <v>254</v>
      </c>
      <c r="E143" s="158" t="s">
        <v>1</v>
      </c>
      <c r="F143" s="159" t="s">
        <v>1741</v>
      </c>
      <c r="H143" s="160">
        <v>28</v>
      </c>
      <c r="I143" s="161"/>
      <c r="L143" s="156"/>
      <c r="M143" s="162"/>
      <c r="T143" s="163"/>
      <c r="AT143" s="158" t="s">
        <v>254</v>
      </c>
      <c r="AU143" s="158" t="s">
        <v>86</v>
      </c>
      <c r="AV143" s="12" t="s">
        <v>86</v>
      </c>
      <c r="AW143" s="12" t="s">
        <v>33</v>
      </c>
      <c r="AX143" s="12" t="s">
        <v>84</v>
      </c>
      <c r="AY143" s="158" t="s">
        <v>190</v>
      </c>
    </row>
    <row r="144" spans="2:65" s="1" customFormat="1" ht="24.15" customHeight="1">
      <c r="B144" s="32"/>
      <c r="C144" s="137" t="s">
        <v>339</v>
      </c>
      <c r="D144" s="137" t="s">
        <v>193</v>
      </c>
      <c r="E144" s="138" t="s">
        <v>1742</v>
      </c>
      <c r="F144" s="139" t="s">
        <v>1743</v>
      </c>
      <c r="G144" s="140" t="s">
        <v>296</v>
      </c>
      <c r="H144" s="141">
        <v>4.5999999999999999E-2</v>
      </c>
      <c r="I144" s="142"/>
      <c r="J144" s="143">
        <f>ROUND(I144*H144,2)</f>
        <v>0</v>
      </c>
      <c r="K144" s="144"/>
      <c r="L144" s="32"/>
      <c r="M144" s="145" t="s">
        <v>1</v>
      </c>
      <c r="N144" s="146" t="s">
        <v>42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311</v>
      </c>
      <c r="AT144" s="149" t="s">
        <v>193</v>
      </c>
      <c r="AU144" s="149" t="s">
        <v>86</v>
      </c>
      <c r="AY144" s="17" t="s">
        <v>190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84</v>
      </c>
      <c r="BK144" s="150">
        <f>ROUND(I144*H144,2)</f>
        <v>0</v>
      </c>
      <c r="BL144" s="17" t="s">
        <v>311</v>
      </c>
      <c r="BM144" s="149" t="s">
        <v>1744</v>
      </c>
    </row>
    <row r="145" spans="2:65" s="11" customFormat="1" ht="22.8" customHeight="1">
      <c r="B145" s="125"/>
      <c r="D145" s="126" t="s">
        <v>76</v>
      </c>
      <c r="E145" s="135" t="s">
        <v>1745</v>
      </c>
      <c r="F145" s="135" t="s">
        <v>1746</v>
      </c>
      <c r="I145" s="128"/>
      <c r="J145" s="136">
        <f>BK145</f>
        <v>0</v>
      </c>
      <c r="L145" s="125"/>
      <c r="M145" s="130"/>
      <c r="P145" s="131">
        <f>SUM(P146:P177)</f>
        <v>0</v>
      </c>
      <c r="R145" s="131">
        <f>SUM(R146:R177)</f>
        <v>0.20592999999999997</v>
      </c>
      <c r="T145" s="132">
        <f>SUM(T146:T177)</f>
        <v>0</v>
      </c>
      <c r="AR145" s="126" t="s">
        <v>86</v>
      </c>
      <c r="AT145" s="133" t="s">
        <v>76</v>
      </c>
      <c r="AU145" s="133" t="s">
        <v>84</v>
      </c>
      <c r="AY145" s="126" t="s">
        <v>190</v>
      </c>
      <c r="BK145" s="134">
        <f>SUM(BK146:BK177)</f>
        <v>0</v>
      </c>
    </row>
    <row r="146" spans="2:65" s="1" customFormat="1" ht="24.15" customHeight="1">
      <c r="B146" s="32"/>
      <c r="C146" s="137" t="s">
        <v>344</v>
      </c>
      <c r="D146" s="137" t="s">
        <v>193</v>
      </c>
      <c r="E146" s="138" t="s">
        <v>1747</v>
      </c>
      <c r="F146" s="139" t="s">
        <v>1748</v>
      </c>
      <c r="G146" s="140" t="s">
        <v>396</v>
      </c>
      <c r="H146" s="141">
        <v>197</v>
      </c>
      <c r="I146" s="142"/>
      <c r="J146" s="143">
        <f>ROUND(I146*H146,2)</f>
        <v>0</v>
      </c>
      <c r="K146" s="144"/>
      <c r="L146" s="32"/>
      <c r="M146" s="145" t="s">
        <v>1</v>
      </c>
      <c r="N146" s="146" t="s">
        <v>42</v>
      </c>
      <c r="P146" s="147">
        <f>O146*H146</f>
        <v>0</v>
      </c>
      <c r="Q146" s="147">
        <v>1.8000000000000001E-4</v>
      </c>
      <c r="R146" s="147">
        <f>Q146*H146</f>
        <v>3.5460000000000005E-2</v>
      </c>
      <c r="S146" s="147">
        <v>0</v>
      </c>
      <c r="T146" s="148">
        <f>S146*H146</f>
        <v>0</v>
      </c>
      <c r="AR146" s="149" t="s">
        <v>311</v>
      </c>
      <c r="AT146" s="149" t="s">
        <v>193</v>
      </c>
      <c r="AU146" s="149" t="s">
        <v>86</v>
      </c>
      <c r="AY146" s="17" t="s">
        <v>190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84</v>
      </c>
      <c r="BK146" s="150">
        <f>ROUND(I146*H146,2)</f>
        <v>0</v>
      </c>
      <c r="BL146" s="17" t="s">
        <v>311</v>
      </c>
      <c r="BM146" s="149" t="s">
        <v>1749</v>
      </c>
    </row>
    <row r="147" spans="2:65" s="12" customFormat="1">
      <c r="B147" s="156"/>
      <c r="D147" s="157" t="s">
        <v>254</v>
      </c>
      <c r="E147" s="158" t="s">
        <v>1</v>
      </c>
      <c r="F147" s="159" t="s">
        <v>1750</v>
      </c>
      <c r="H147" s="160">
        <v>197</v>
      </c>
      <c r="I147" s="161"/>
      <c r="L147" s="156"/>
      <c r="M147" s="162"/>
      <c r="T147" s="163"/>
      <c r="AT147" s="158" t="s">
        <v>254</v>
      </c>
      <c r="AU147" s="158" t="s">
        <v>86</v>
      </c>
      <c r="AV147" s="12" t="s">
        <v>86</v>
      </c>
      <c r="AW147" s="12" t="s">
        <v>33</v>
      </c>
      <c r="AX147" s="12" t="s">
        <v>84</v>
      </c>
      <c r="AY147" s="158" t="s">
        <v>190</v>
      </c>
    </row>
    <row r="148" spans="2:65" s="1" customFormat="1" ht="24.15" customHeight="1">
      <c r="B148" s="32"/>
      <c r="C148" s="137" t="s">
        <v>348</v>
      </c>
      <c r="D148" s="137" t="s">
        <v>193</v>
      </c>
      <c r="E148" s="138" t="s">
        <v>1751</v>
      </c>
      <c r="F148" s="139" t="s">
        <v>1752</v>
      </c>
      <c r="G148" s="140" t="s">
        <v>396</v>
      </c>
      <c r="H148" s="141">
        <v>44</v>
      </c>
      <c r="I148" s="142"/>
      <c r="J148" s="143">
        <f>ROUND(I148*H148,2)</f>
        <v>0</v>
      </c>
      <c r="K148" s="144"/>
      <c r="L148" s="32"/>
      <c r="M148" s="145" t="s">
        <v>1</v>
      </c>
      <c r="N148" s="146" t="s">
        <v>42</v>
      </c>
      <c r="P148" s="147">
        <f>O148*H148</f>
        <v>0</v>
      </c>
      <c r="Q148" s="147">
        <v>2.7999999999999998E-4</v>
      </c>
      <c r="R148" s="147">
        <f>Q148*H148</f>
        <v>1.2319999999999999E-2</v>
      </c>
      <c r="S148" s="147">
        <v>0</v>
      </c>
      <c r="T148" s="148">
        <f>S148*H148</f>
        <v>0</v>
      </c>
      <c r="AR148" s="149" t="s">
        <v>311</v>
      </c>
      <c r="AT148" s="149" t="s">
        <v>193</v>
      </c>
      <c r="AU148" s="149" t="s">
        <v>86</v>
      </c>
      <c r="AY148" s="17" t="s">
        <v>190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84</v>
      </c>
      <c r="BK148" s="150">
        <f>ROUND(I148*H148,2)</f>
        <v>0</v>
      </c>
      <c r="BL148" s="17" t="s">
        <v>311</v>
      </c>
      <c r="BM148" s="149" t="s">
        <v>1753</v>
      </c>
    </row>
    <row r="149" spans="2:65" s="12" customFormat="1">
      <c r="B149" s="156"/>
      <c r="D149" s="157" t="s">
        <v>254</v>
      </c>
      <c r="E149" s="158" t="s">
        <v>1</v>
      </c>
      <c r="F149" s="159" t="s">
        <v>1754</v>
      </c>
      <c r="H149" s="160">
        <v>44</v>
      </c>
      <c r="I149" s="161"/>
      <c r="L149" s="156"/>
      <c r="M149" s="162"/>
      <c r="T149" s="163"/>
      <c r="AT149" s="158" t="s">
        <v>254</v>
      </c>
      <c r="AU149" s="158" t="s">
        <v>86</v>
      </c>
      <c r="AV149" s="12" t="s">
        <v>86</v>
      </c>
      <c r="AW149" s="12" t="s">
        <v>33</v>
      </c>
      <c r="AX149" s="12" t="s">
        <v>84</v>
      </c>
      <c r="AY149" s="158" t="s">
        <v>190</v>
      </c>
    </row>
    <row r="150" spans="2:65" s="1" customFormat="1" ht="24.15" customHeight="1">
      <c r="B150" s="32"/>
      <c r="C150" s="137" t="s">
        <v>359</v>
      </c>
      <c r="D150" s="137" t="s">
        <v>193</v>
      </c>
      <c r="E150" s="138" t="s">
        <v>1755</v>
      </c>
      <c r="F150" s="139" t="s">
        <v>1756</v>
      </c>
      <c r="G150" s="140" t="s">
        <v>396</v>
      </c>
      <c r="H150" s="141">
        <v>17</v>
      </c>
      <c r="I150" s="142"/>
      <c r="J150" s="143">
        <f>ROUND(I150*H150,2)</f>
        <v>0</v>
      </c>
      <c r="K150" s="144"/>
      <c r="L150" s="32"/>
      <c r="M150" s="145" t="s">
        <v>1</v>
      </c>
      <c r="N150" s="146" t="s">
        <v>42</v>
      </c>
      <c r="P150" s="147">
        <f>O150*H150</f>
        <v>0</v>
      </c>
      <c r="Q150" s="147">
        <v>4.6000000000000001E-4</v>
      </c>
      <c r="R150" s="147">
        <f>Q150*H150</f>
        <v>7.8200000000000006E-3</v>
      </c>
      <c r="S150" s="147">
        <v>0</v>
      </c>
      <c r="T150" s="148">
        <f>S150*H150</f>
        <v>0</v>
      </c>
      <c r="AR150" s="149" t="s">
        <v>311</v>
      </c>
      <c r="AT150" s="149" t="s">
        <v>193</v>
      </c>
      <c r="AU150" s="149" t="s">
        <v>86</v>
      </c>
      <c r="AY150" s="17" t="s">
        <v>190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84</v>
      </c>
      <c r="BK150" s="150">
        <f>ROUND(I150*H150,2)</f>
        <v>0</v>
      </c>
      <c r="BL150" s="17" t="s">
        <v>311</v>
      </c>
      <c r="BM150" s="149" t="s">
        <v>1757</v>
      </c>
    </row>
    <row r="151" spans="2:65" s="12" customFormat="1">
      <c r="B151" s="156"/>
      <c r="D151" s="157" t="s">
        <v>254</v>
      </c>
      <c r="E151" s="158" t="s">
        <v>1</v>
      </c>
      <c r="F151" s="159" t="s">
        <v>1758</v>
      </c>
      <c r="H151" s="160">
        <v>17</v>
      </c>
      <c r="I151" s="161"/>
      <c r="L151" s="156"/>
      <c r="M151" s="162"/>
      <c r="T151" s="163"/>
      <c r="AT151" s="158" t="s">
        <v>254</v>
      </c>
      <c r="AU151" s="158" t="s">
        <v>86</v>
      </c>
      <c r="AV151" s="12" t="s">
        <v>86</v>
      </c>
      <c r="AW151" s="12" t="s">
        <v>33</v>
      </c>
      <c r="AX151" s="12" t="s">
        <v>84</v>
      </c>
      <c r="AY151" s="158" t="s">
        <v>190</v>
      </c>
    </row>
    <row r="152" spans="2:65" s="1" customFormat="1" ht="24.15" customHeight="1">
      <c r="B152" s="32"/>
      <c r="C152" s="137" t="s">
        <v>7</v>
      </c>
      <c r="D152" s="137" t="s">
        <v>193</v>
      </c>
      <c r="E152" s="138" t="s">
        <v>1759</v>
      </c>
      <c r="F152" s="139" t="s">
        <v>1760</v>
      </c>
      <c r="G152" s="140" t="s">
        <v>396</v>
      </c>
      <c r="H152" s="141">
        <v>3</v>
      </c>
      <c r="I152" s="142"/>
      <c r="J152" s="143">
        <f>ROUND(I152*H152,2)</f>
        <v>0</v>
      </c>
      <c r="K152" s="144"/>
      <c r="L152" s="32"/>
      <c r="M152" s="145" t="s">
        <v>1</v>
      </c>
      <c r="N152" s="146" t="s">
        <v>42</v>
      </c>
      <c r="P152" s="147">
        <f>O152*H152</f>
        <v>0</v>
      </c>
      <c r="Q152" s="147">
        <v>6.8000000000000005E-4</v>
      </c>
      <c r="R152" s="147">
        <f>Q152*H152</f>
        <v>2.0400000000000001E-3</v>
      </c>
      <c r="S152" s="147">
        <v>0</v>
      </c>
      <c r="T152" s="148">
        <f>S152*H152</f>
        <v>0</v>
      </c>
      <c r="AR152" s="149" t="s">
        <v>311</v>
      </c>
      <c r="AT152" s="149" t="s">
        <v>193</v>
      </c>
      <c r="AU152" s="149" t="s">
        <v>86</v>
      </c>
      <c r="AY152" s="17" t="s">
        <v>190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84</v>
      </c>
      <c r="BK152" s="150">
        <f>ROUND(I152*H152,2)</f>
        <v>0</v>
      </c>
      <c r="BL152" s="17" t="s">
        <v>311</v>
      </c>
      <c r="BM152" s="149" t="s">
        <v>1761</v>
      </c>
    </row>
    <row r="153" spans="2:65" s="1" customFormat="1" ht="37.799999999999997" customHeight="1">
      <c r="B153" s="32"/>
      <c r="C153" s="137" t="s">
        <v>372</v>
      </c>
      <c r="D153" s="137" t="s">
        <v>193</v>
      </c>
      <c r="E153" s="138" t="s">
        <v>1762</v>
      </c>
      <c r="F153" s="139" t="s">
        <v>1763</v>
      </c>
      <c r="G153" s="140" t="s">
        <v>396</v>
      </c>
      <c r="H153" s="141">
        <v>115</v>
      </c>
      <c r="I153" s="142"/>
      <c r="J153" s="143">
        <f>ROUND(I153*H153,2)</f>
        <v>0</v>
      </c>
      <c r="K153" s="144"/>
      <c r="L153" s="32"/>
      <c r="M153" s="145" t="s">
        <v>1</v>
      </c>
      <c r="N153" s="146" t="s">
        <v>42</v>
      </c>
      <c r="P153" s="147">
        <f>O153*H153</f>
        <v>0</v>
      </c>
      <c r="Q153" s="147">
        <v>6.9999999999999994E-5</v>
      </c>
      <c r="R153" s="147">
        <f>Q153*H153</f>
        <v>8.0499999999999999E-3</v>
      </c>
      <c r="S153" s="147">
        <v>0</v>
      </c>
      <c r="T153" s="148">
        <f>S153*H153</f>
        <v>0</v>
      </c>
      <c r="AR153" s="149" t="s">
        <v>311</v>
      </c>
      <c r="AT153" s="149" t="s">
        <v>193</v>
      </c>
      <c r="AU153" s="149" t="s">
        <v>86</v>
      </c>
      <c r="AY153" s="17" t="s">
        <v>190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84</v>
      </c>
      <c r="BK153" s="150">
        <f>ROUND(I153*H153,2)</f>
        <v>0</v>
      </c>
      <c r="BL153" s="17" t="s">
        <v>311</v>
      </c>
      <c r="BM153" s="149" t="s">
        <v>1764</v>
      </c>
    </row>
    <row r="154" spans="2:65" s="12" customFormat="1">
      <c r="B154" s="156"/>
      <c r="D154" s="157" t="s">
        <v>254</v>
      </c>
      <c r="E154" s="158" t="s">
        <v>1</v>
      </c>
      <c r="F154" s="159" t="s">
        <v>1765</v>
      </c>
      <c r="H154" s="160">
        <v>115</v>
      </c>
      <c r="I154" s="161"/>
      <c r="L154" s="156"/>
      <c r="M154" s="162"/>
      <c r="T154" s="163"/>
      <c r="AT154" s="158" t="s">
        <v>254</v>
      </c>
      <c r="AU154" s="158" t="s">
        <v>86</v>
      </c>
      <c r="AV154" s="12" t="s">
        <v>86</v>
      </c>
      <c r="AW154" s="12" t="s">
        <v>33</v>
      </c>
      <c r="AX154" s="12" t="s">
        <v>84</v>
      </c>
      <c r="AY154" s="158" t="s">
        <v>190</v>
      </c>
    </row>
    <row r="155" spans="2:65" s="1" customFormat="1" ht="37.799999999999997" customHeight="1">
      <c r="B155" s="32"/>
      <c r="C155" s="137" t="s">
        <v>378</v>
      </c>
      <c r="D155" s="137" t="s">
        <v>193</v>
      </c>
      <c r="E155" s="138" t="s">
        <v>1766</v>
      </c>
      <c r="F155" s="139" t="s">
        <v>1767</v>
      </c>
      <c r="G155" s="140" t="s">
        <v>396</v>
      </c>
      <c r="H155" s="141">
        <v>38</v>
      </c>
      <c r="I155" s="142"/>
      <c r="J155" s="143">
        <f>ROUND(I155*H155,2)</f>
        <v>0</v>
      </c>
      <c r="K155" s="144"/>
      <c r="L155" s="32"/>
      <c r="M155" s="145" t="s">
        <v>1</v>
      </c>
      <c r="N155" s="146" t="s">
        <v>42</v>
      </c>
      <c r="P155" s="147">
        <f>O155*H155</f>
        <v>0</v>
      </c>
      <c r="Q155" s="147">
        <v>9.0000000000000006E-5</v>
      </c>
      <c r="R155" s="147">
        <f>Q155*H155</f>
        <v>3.4200000000000003E-3</v>
      </c>
      <c r="S155" s="147">
        <v>0</v>
      </c>
      <c r="T155" s="148">
        <f>S155*H155</f>
        <v>0</v>
      </c>
      <c r="AR155" s="149" t="s">
        <v>311</v>
      </c>
      <c r="AT155" s="149" t="s">
        <v>193</v>
      </c>
      <c r="AU155" s="149" t="s">
        <v>86</v>
      </c>
      <c r="AY155" s="17" t="s">
        <v>190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84</v>
      </c>
      <c r="BK155" s="150">
        <f>ROUND(I155*H155,2)</f>
        <v>0</v>
      </c>
      <c r="BL155" s="17" t="s">
        <v>311</v>
      </c>
      <c r="BM155" s="149" t="s">
        <v>1768</v>
      </c>
    </row>
    <row r="156" spans="2:65" s="12" customFormat="1">
      <c r="B156" s="156"/>
      <c r="D156" s="157" t="s">
        <v>254</v>
      </c>
      <c r="E156" s="158" t="s">
        <v>1</v>
      </c>
      <c r="F156" s="159" t="s">
        <v>1769</v>
      </c>
      <c r="H156" s="160">
        <v>38</v>
      </c>
      <c r="I156" s="161"/>
      <c r="L156" s="156"/>
      <c r="M156" s="162"/>
      <c r="T156" s="163"/>
      <c r="AT156" s="158" t="s">
        <v>254</v>
      </c>
      <c r="AU156" s="158" t="s">
        <v>86</v>
      </c>
      <c r="AV156" s="12" t="s">
        <v>86</v>
      </c>
      <c r="AW156" s="12" t="s">
        <v>33</v>
      </c>
      <c r="AX156" s="12" t="s">
        <v>84</v>
      </c>
      <c r="AY156" s="158" t="s">
        <v>190</v>
      </c>
    </row>
    <row r="157" spans="2:65" s="1" customFormat="1" ht="37.799999999999997" customHeight="1">
      <c r="B157" s="32"/>
      <c r="C157" s="137" t="s">
        <v>384</v>
      </c>
      <c r="D157" s="137" t="s">
        <v>193</v>
      </c>
      <c r="E157" s="138" t="s">
        <v>1770</v>
      </c>
      <c r="F157" s="139" t="s">
        <v>1771</v>
      </c>
      <c r="G157" s="140" t="s">
        <v>396</v>
      </c>
      <c r="H157" s="141">
        <v>82</v>
      </c>
      <c r="I157" s="142"/>
      <c r="J157" s="143">
        <f>ROUND(I157*H157,2)</f>
        <v>0</v>
      </c>
      <c r="K157" s="144"/>
      <c r="L157" s="32"/>
      <c r="M157" s="145" t="s">
        <v>1</v>
      </c>
      <c r="N157" s="146" t="s">
        <v>42</v>
      </c>
      <c r="P157" s="147">
        <f>O157*H157</f>
        <v>0</v>
      </c>
      <c r="Q157" s="147">
        <v>2.0000000000000001E-4</v>
      </c>
      <c r="R157" s="147">
        <f>Q157*H157</f>
        <v>1.6400000000000001E-2</v>
      </c>
      <c r="S157" s="147">
        <v>0</v>
      </c>
      <c r="T157" s="148">
        <f>S157*H157</f>
        <v>0</v>
      </c>
      <c r="AR157" s="149" t="s">
        <v>311</v>
      </c>
      <c r="AT157" s="149" t="s">
        <v>193</v>
      </c>
      <c r="AU157" s="149" t="s">
        <v>86</v>
      </c>
      <c r="AY157" s="17" t="s">
        <v>190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84</v>
      </c>
      <c r="BK157" s="150">
        <f>ROUND(I157*H157,2)</f>
        <v>0</v>
      </c>
      <c r="BL157" s="17" t="s">
        <v>311</v>
      </c>
      <c r="BM157" s="149" t="s">
        <v>1772</v>
      </c>
    </row>
    <row r="158" spans="2:65" s="1" customFormat="1" ht="37.799999999999997" customHeight="1">
      <c r="B158" s="32"/>
      <c r="C158" s="137" t="s">
        <v>388</v>
      </c>
      <c r="D158" s="137" t="s">
        <v>193</v>
      </c>
      <c r="E158" s="138" t="s">
        <v>1773</v>
      </c>
      <c r="F158" s="139" t="s">
        <v>1774</v>
      </c>
      <c r="G158" s="140" t="s">
        <v>396</v>
      </c>
      <c r="H158" s="141">
        <v>26</v>
      </c>
      <c r="I158" s="142"/>
      <c r="J158" s="143">
        <f>ROUND(I158*H158,2)</f>
        <v>0</v>
      </c>
      <c r="K158" s="144"/>
      <c r="L158" s="32"/>
      <c r="M158" s="145" t="s">
        <v>1</v>
      </c>
      <c r="N158" s="146" t="s">
        <v>42</v>
      </c>
      <c r="P158" s="147">
        <f>O158*H158</f>
        <v>0</v>
      </c>
      <c r="Q158" s="147">
        <v>2.4000000000000001E-4</v>
      </c>
      <c r="R158" s="147">
        <f>Q158*H158</f>
        <v>6.2399999999999999E-3</v>
      </c>
      <c r="S158" s="147">
        <v>0</v>
      </c>
      <c r="T158" s="148">
        <f>S158*H158</f>
        <v>0</v>
      </c>
      <c r="AR158" s="149" t="s">
        <v>311</v>
      </c>
      <c r="AT158" s="149" t="s">
        <v>193</v>
      </c>
      <c r="AU158" s="149" t="s">
        <v>86</v>
      </c>
      <c r="AY158" s="17" t="s">
        <v>190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84</v>
      </c>
      <c r="BK158" s="150">
        <f>ROUND(I158*H158,2)</f>
        <v>0</v>
      </c>
      <c r="BL158" s="17" t="s">
        <v>311</v>
      </c>
      <c r="BM158" s="149" t="s">
        <v>1775</v>
      </c>
    </row>
    <row r="159" spans="2:65" s="12" customFormat="1">
      <c r="B159" s="156"/>
      <c r="D159" s="157" t="s">
        <v>254</v>
      </c>
      <c r="E159" s="158" t="s">
        <v>1</v>
      </c>
      <c r="F159" s="159" t="s">
        <v>1776</v>
      </c>
      <c r="H159" s="160">
        <v>26</v>
      </c>
      <c r="I159" s="161"/>
      <c r="L159" s="156"/>
      <c r="M159" s="162"/>
      <c r="T159" s="163"/>
      <c r="AT159" s="158" t="s">
        <v>254</v>
      </c>
      <c r="AU159" s="158" t="s">
        <v>86</v>
      </c>
      <c r="AV159" s="12" t="s">
        <v>86</v>
      </c>
      <c r="AW159" s="12" t="s">
        <v>33</v>
      </c>
      <c r="AX159" s="12" t="s">
        <v>84</v>
      </c>
      <c r="AY159" s="158" t="s">
        <v>190</v>
      </c>
    </row>
    <row r="160" spans="2:65" s="1" customFormat="1" ht="21.75" customHeight="1">
      <c r="B160" s="32"/>
      <c r="C160" s="137" t="s">
        <v>393</v>
      </c>
      <c r="D160" s="137" t="s">
        <v>193</v>
      </c>
      <c r="E160" s="138" t="s">
        <v>1777</v>
      </c>
      <c r="F160" s="139" t="s">
        <v>1778</v>
      </c>
      <c r="G160" s="140" t="s">
        <v>391</v>
      </c>
      <c r="H160" s="141">
        <v>17</v>
      </c>
      <c r="I160" s="142"/>
      <c r="J160" s="143">
        <f t="shared" ref="J160:J172" si="10">ROUND(I160*H160,2)</f>
        <v>0</v>
      </c>
      <c r="K160" s="144"/>
      <c r="L160" s="32"/>
      <c r="M160" s="145" t="s">
        <v>1</v>
      </c>
      <c r="N160" s="146" t="s">
        <v>42</v>
      </c>
      <c r="P160" s="147">
        <f t="shared" ref="P160:P172" si="11">O160*H160</f>
        <v>0</v>
      </c>
      <c r="Q160" s="147">
        <v>1.2999999999999999E-4</v>
      </c>
      <c r="R160" s="147">
        <f t="shared" ref="R160:R172" si="12">Q160*H160</f>
        <v>2.2099999999999997E-3</v>
      </c>
      <c r="S160" s="147">
        <v>0</v>
      </c>
      <c r="T160" s="148">
        <f t="shared" ref="T160:T172" si="13">S160*H160</f>
        <v>0</v>
      </c>
      <c r="AR160" s="149" t="s">
        <v>311</v>
      </c>
      <c r="AT160" s="149" t="s">
        <v>193</v>
      </c>
      <c r="AU160" s="149" t="s">
        <v>86</v>
      </c>
      <c r="AY160" s="17" t="s">
        <v>190</v>
      </c>
      <c r="BE160" s="150">
        <f t="shared" ref="BE160:BE172" si="14">IF(N160="základní",J160,0)</f>
        <v>0</v>
      </c>
      <c r="BF160" s="150">
        <f t="shared" ref="BF160:BF172" si="15">IF(N160="snížená",J160,0)</f>
        <v>0</v>
      </c>
      <c r="BG160" s="150">
        <f t="shared" ref="BG160:BG172" si="16">IF(N160="zákl. přenesená",J160,0)</f>
        <v>0</v>
      </c>
      <c r="BH160" s="150">
        <f t="shared" ref="BH160:BH172" si="17">IF(N160="sníž. přenesená",J160,0)</f>
        <v>0</v>
      </c>
      <c r="BI160" s="150">
        <f t="shared" ref="BI160:BI172" si="18">IF(N160="nulová",J160,0)</f>
        <v>0</v>
      </c>
      <c r="BJ160" s="17" t="s">
        <v>84</v>
      </c>
      <c r="BK160" s="150">
        <f t="shared" ref="BK160:BK172" si="19">ROUND(I160*H160,2)</f>
        <v>0</v>
      </c>
      <c r="BL160" s="17" t="s">
        <v>311</v>
      </c>
      <c r="BM160" s="149" t="s">
        <v>1779</v>
      </c>
    </row>
    <row r="161" spans="2:65" s="1" customFormat="1" ht="21.75" customHeight="1">
      <c r="B161" s="32"/>
      <c r="C161" s="137" t="s">
        <v>399</v>
      </c>
      <c r="D161" s="137" t="s">
        <v>193</v>
      </c>
      <c r="E161" s="138" t="s">
        <v>1780</v>
      </c>
      <c r="F161" s="139" t="s">
        <v>1781</v>
      </c>
      <c r="G161" s="140" t="s">
        <v>391</v>
      </c>
      <c r="H161" s="141">
        <v>2</v>
      </c>
      <c r="I161" s="142"/>
      <c r="J161" s="143">
        <f t="shared" si="10"/>
        <v>0</v>
      </c>
      <c r="K161" s="144"/>
      <c r="L161" s="32"/>
      <c r="M161" s="145" t="s">
        <v>1</v>
      </c>
      <c r="N161" s="146" t="s">
        <v>42</v>
      </c>
      <c r="P161" s="147">
        <f t="shared" si="11"/>
        <v>0</v>
      </c>
      <c r="Q161" s="147">
        <v>2.2000000000000001E-4</v>
      </c>
      <c r="R161" s="147">
        <f t="shared" si="12"/>
        <v>4.4000000000000002E-4</v>
      </c>
      <c r="S161" s="147">
        <v>0</v>
      </c>
      <c r="T161" s="148">
        <f t="shared" si="13"/>
        <v>0</v>
      </c>
      <c r="AR161" s="149" t="s">
        <v>311</v>
      </c>
      <c r="AT161" s="149" t="s">
        <v>193</v>
      </c>
      <c r="AU161" s="149" t="s">
        <v>86</v>
      </c>
      <c r="AY161" s="17" t="s">
        <v>190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84</v>
      </c>
      <c r="BK161" s="150">
        <f t="shared" si="19"/>
        <v>0</v>
      </c>
      <c r="BL161" s="17" t="s">
        <v>311</v>
      </c>
      <c r="BM161" s="149" t="s">
        <v>1782</v>
      </c>
    </row>
    <row r="162" spans="2:65" s="1" customFormat="1" ht="16.5" customHeight="1">
      <c r="B162" s="32"/>
      <c r="C162" s="137" t="s">
        <v>405</v>
      </c>
      <c r="D162" s="137" t="s">
        <v>193</v>
      </c>
      <c r="E162" s="138" t="s">
        <v>1783</v>
      </c>
      <c r="F162" s="139" t="s">
        <v>1784</v>
      </c>
      <c r="G162" s="140" t="s">
        <v>1785</v>
      </c>
      <c r="H162" s="141">
        <v>8</v>
      </c>
      <c r="I162" s="142"/>
      <c r="J162" s="143">
        <f t="shared" si="10"/>
        <v>0</v>
      </c>
      <c r="K162" s="144"/>
      <c r="L162" s="32"/>
      <c r="M162" s="145" t="s">
        <v>1</v>
      </c>
      <c r="N162" s="146" t="s">
        <v>42</v>
      </c>
      <c r="P162" s="147">
        <f t="shared" si="11"/>
        <v>0</v>
      </c>
      <c r="Q162" s="147">
        <v>2.5000000000000001E-4</v>
      </c>
      <c r="R162" s="147">
        <f t="shared" si="12"/>
        <v>2E-3</v>
      </c>
      <c r="S162" s="147">
        <v>0</v>
      </c>
      <c r="T162" s="148">
        <f t="shared" si="13"/>
        <v>0</v>
      </c>
      <c r="AR162" s="149" t="s">
        <v>311</v>
      </c>
      <c r="AT162" s="149" t="s">
        <v>193</v>
      </c>
      <c r="AU162" s="149" t="s">
        <v>86</v>
      </c>
      <c r="AY162" s="17" t="s">
        <v>190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84</v>
      </c>
      <c r="BK162" s="150">
        <f t="shared" si="19"/>
        <v>0</v>
      </c>
      <c r="BL162" s="17" t="s">
        <v>311</v>
      </c>
      <c r="BM162" s="149" t="s">
        <v>1786</v>
      </c>
    </row>
    <row r="163" spans="2:65" s="1" customFormat="1" ht="24.15" customHeight="1">
      <c r="B163" s="32"/>
      <c r="C163" s="137" t="s">
        <v>412</v>
      </c>
      <c r="D163" s="137" t="s">
        <v>193</v>
      </c>
      <c r="E163" s="138" t="s">
        <v>1787</v>
      </c>
      <c r="F163" s="139" t="s">
        <v>1788</v>
      </c>
      <c r="G163" s="140" t="s">
        <v>391</v>
      </c>
      <c r="H163" s="141">
        <v>1</v>
      </c>
      <c r="I163" s="142"/>
      <c r="J163" s="143">
        <f t="shared" si="10"/>
        <v>0</v>
      </c>
      <c r="K163" s="144"/>
      <c r="L163" s="32"/>
      <c r="M163" s="145" t="s">
        <v>1</v>
      </c>
      <c r="N163" s="146" t="s">
        <v>42</v>
      </c>
      <c r="P163" s="147">
        <f t="shared" si="11"/>
        <v>0</v>
      </c>
      <c r="Q163" s="147">
        <v>2.2000000000000001E-4</v>
      </c>
      <c r="R163" s="147">
        <f t="shared" si="12"/>
        <v>2.2000000000000001E-4</v>
      </c>
      <c r="S163" s="147">
        <v>0</v>
      </c>
      <c r="T163" s="148">
        <f t="shared" si="13"/>
        <v>0</v>
      </c>
      <c r="AR163" s="149" t="s">
        <v>311</v>
      </c>
      <c r="AT163" s="149" t="s">
        <v>193</v>
      </c>
      <c r="AU163" s="149" t="s">
        <v>86</v>
      </c>
      <c r="AY163" s="17" t="s">
        <v>190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84</v>
      </c>
      <c r="BK163" s="150">
        <f t="shared" si="19"/>
        <v>0</v>
      </c>
      <c r="BL163" s="17" t="s">
        <v>311</v>
      </c>
      <c r="BM163" s="149" t="s">
        <v>1789</v>
      </c>
    </row>
    <row r="164" spans="2:65" s="1" customFormat="1" ht="24.15" customHeight="1">
      <c r="B164" s="32"/>
      <c r="C164" s="137" t="s">
        <v>417</v>
      </c>
      <c r="D164" s="137" t="s">
        <v>193</v>
      </c>
      <c r="E164" s="138" t="s">
        <v>1790</v>
      </c>
      <c r="F164" s="139" t="s">
        <v>1791</v>
      </c>
      <c r="G164" s="140" t="s">
        <v>391</v>
      </c>
      <c r="H164" s="141">
        <v>2</v>
      </c>
      <c r="I164" s="142"/>
      <c r="J164" s="143">
        <f t="shared" si="10"/>
        <v>0</v>
      </c>
      <c r="K164" s="144"/>
      <c r="L164" s="32"/>
      <c r="M164" s="145" t="s">
        <v>1</v>
      </c>
      <c r="N164" s="146" t="s">
        <v>42</v>
      </c>
      <c r="P164" s="147">
        <f t="shared" si="11"/>
        <v>0</v>
      </c>
      <c r="Q164" s="147">
        <v>1.7000000000000001E-4</v>
      </c>
      <c r="R164" s="147">
        <f t="shared" si="12"/>
        <v>3.4000000000000002E-4</v>
      </c>
      <c r="S164" s="147">
        <v>0</v>
      </c>
      <c r="T164" s="148">
        <f t="shared" si="13"/>
        <v>0</v>
      </c>
      <c r="AR164" s="149" t="s">
        <v>311</v>
      </c>
      <c r="AT164" s="149" t="s">
        <v>193</v>
      </c>
      <c r="AU164" s="149" t="s">
        <v>86</v>
      </c>
      <c r="AY164" s="17" t="s">
        <v>190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84</v>
      </c>
      <c r="BK164" s="150">
        <f t="shared" si="19"/>
        <v>0</v>
      </c>
      <c r="BL164" s="17" t="s">
        <v>311</v>
      </c>
      <c r="BM164" s="149" t="s">
        <v>1792</v>
      </c>
    </row>
    <row r="165" spans="2:65" s="1" customFormat="1" ht="24.15" customHeight="1">
      <c r="B165" s="32"/>
      <c r="C165" s="137" t="s">
        <v>422</v>
      </c>
      <c r="D165" s="137" t="s">
        <v>193</v>
      </c>
      <c r="E165" s="138" t="s">
        <v>1793</v>
      </c>
      <c r="F165" s="139" t="s">
        <v>1794</v>
      </c>
      <c r="G165" s="140" t="s">
        <v>391</v>
      </c>
      <c r="H165" s="141">
        <v>1</v>
      </c>
      <c r="I165" s="142"/>
      <c r="J165" s="143">
        <f t="shared" si="10"/>
        <v>0</v>
      </c>
      <c r="K165" s="144"/>
      <c r="L165" s="32"/>
      <c r="M165" s="145" t="s">
        <v>1</v>
      </c>
      <c r="N165" s="146" t="s">
        <v>42</v>
      </c>
      <c r="P165" s="147">
        <f t="shared" si="11"/>
        <v>0</v>
      </c>
      <c r="Q165" s="147">
        <v>2.4000000000000001E-4</v>
      </c>
      <c r="R165" s="147">
        <f t="shared" si="12"/>
        <v>2.4000000000000001E-4</v>
      </c>
      <c r="S165" s="147">
        <v>0</v>
      </c>
      <c r="T165" s="148">
        <f t="shared" si="13"/>
        <v>0</v>
      </c>
      <c r="AR165" s="149" t="s">
        <v>311</v>
      </c>
      <c r="AT165" s="149" t="s">
        <v>193</v>
      </c>
      <c r="AU165" s="149" t="s">
        <v>86</v>
      </c>
      <c r="AY165" s="17" t="s">
        <v>190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84</v>
      </c>
      <c r="BK165" s="150">
        <f t="shared" si="19"/>
        <v>0</v>
      </c>
      <c r="BL165" s="17" t="s">
        <v>311</v>
      </c>
      <c r="BM165" s="149" t="s">
        <v>1795</v>
      </c>
    </row>
    <row r="166" spans="2:65" s="1" customFormat="1" ht="16.5" customHeight="1">
      <c r="B166" s="32"/>
      <c r="C166" s="137" t="s">
        <v>426</v>
      </c>
      <c r="D166" s="137" t="s">
        <v>193</v>
      </c>
      <c r="E166" s="138" t="s">
        <v>1796</v>
      </c>
      <c r="F166" s="139" t="s">
        <v>1797</v>
      </c>
      <c r="G166" s="140" t="s">
        <v>391</v>
      </c>
      <c r="H166" s="141">
        <v>1</v>
      </c>
      <c r="I166" s="142"/>
      <c r="J166" s="143">
        <f t="shared" si="10"/>
        <v>0</v>
      </c>
      <c r="K166" s="144"/>
      <c r="L166" s="32"/>
      <c r="M166" s="145" t="s">
        <v>1</v>
      </c>
      <c r="N166" s="146" t="s">
        <v>42</v>
      </c>
      <c r="P166" s="147">
        <f t="shared" si="11"/>
        <v>0</v>
      </c>
      <c r="Q166" s="147">
        <v>4.0999999999999999E-4</v>
      </c>
      <c r="R166" s="147">
        <f t="shared" si="12"/>
        <v>4.0999999999999999E-4</v>
      </c>
      <c r="S166" s="147">
        <v>0</v>
      </c>
      <c r="T166" s="148">
        <f t="shared" si="13"/>
        <v>0</v>
      </c>
      <c r="AR166" s="149" t="s">
        <v>311</v>
      </c>
      <c r="AT166" s="149" t="s">
        <v>193</v>
      </c>
      <c r="AU166" s="149" t="s">
        <v>86</v>
      </c>
      <c r="AY166" s="17" t="s">
        <v>190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84</v>
      </c>
      <c r="BK166" s="150">
        <f t="shared" si="19"/>
        <v>0</v>
      </c>
      <c r="BL166" s="17" t="s">
        <v>311</v>
      </c>
      <c r="BM166" s="149" t="s">
        <v>1798</v>
      </c>
    </row>
    <row r="167" spans="2:65" s="1" customFormat="1" ht="21.75" customHeight="1">
      <c r="B167" s="32"/>
      <c r="C167" s="137" t="s">
        <v>431</v>
      </c>
      <c r="D167" s="137" t="s">
        <v>193</v>
      </c>
      <c r="E167" s="138" t="s">
        <v>1799</v>
      </c>
      <c r="F167" s="139" t="s">
        <v>1800</v>
      </c>
      <c r="G167" s="140" t="s">
        <v>391</v>
      </c>
      <c r="H167" s="141">
        <v>3</v>
      </c>
      <c r="I167" s="142"/>
      <c r="J167" s="143">
        <f t="shared" si="10"/>
        <v>0</v>
      </c>
      <c r="K167" s="144"/>
      <c r="L167" s="32"/>
      <c r="M167" s="145" t="s">
        <v>1</v>
      </c>
      <c r="N167" s="146" t="s">
        <v>42</v>
      </c>
      <c r="P167" s="147">
        <f t="shared" si="11"/>
        <v>0</v>
      </c>
      <c r="Q167" s="147">
        <v>3.4000000000000002E-4</v>
      </c>
      <c r="R167" s="147">
        <f t="shared" si="12"/>
        <v>1.0200000000000001E-3</v>
      </c>
      <c r="S167" s="147">
        <v>0</v>
      </c>
      <c r="T167" s="148">
        <f t="shared" si="13"/>
        <v>0</v>
      </c>
      <c r="AR167" s="149" t="s">
        <v>311</v>
      </c>
      <c r="AT167" s="149" t="s">
        <v>193</v>
      </c>
      <c r="AU167" s="149" t="s">
        <v>86</v>
      </c>
      <c r="AY167" s="17" t="s">
        <v>190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84</v>
      </c>
      <c r="BK167" s="150">
        <f t="shared" si="19"/>
        <v>0</v>
      </c>
      <c r="BL167" s="17" t="s">
        <v>311</v>
      </c>
      <c r="BM167" s="149" t="s">
        <v>1801</v>
      </c>
    </row>
    <row r="168" spans="2:65" s="1" customFormat="1" ht="21.75" customHeight="1">
      <c r="B168" s="32"/>
      <c r="C168" s="137" t="s">
        <v>437</v>
      </c>
      <c r="D168" s="137" t="s">
        <v>193</v>
      </c>
      <c r="E168" s="138" t="s">
        <v>1802</v>
      </c>
      <c r="F168" s="139" t="s">
        <v>1803</v>
      </c>
      <c r="G168" s="140" t="s">
        <v>391</v>
      </c>
      <c r="H168" s="141">
        <v>1</v>
      </c>
      <c r="I168" s="142"/>
      <c r="J168" s="143">
        <f t="shared" si="10"/>
        <v>0</v>
      </c>
      <c r="K168" s="144"/>
      <c r="L168" s="32"/>
      <c r="M168" s="145" t="s">
        <v>1</v>
      </c>
      <c r="N168" s="146" t="s">
        <v>42</v>
      </c>
      <c r="P168" s="147">
        <f t="shared" si="11"/>
        <v>0</v>
      </c>
      <c r="Q168" s="147">
        <v>5.0000000000000001E-4</v>
      </c>
      <c r="R168" s="147">
        <f t="shared" si="12"/>
        <v>5.0000000000000001E-4</v>
      </c>
      <c r="S168" s="147">
        <v>0</v>
      </c>
      <c r="T168" s="148">
        <f t="shared" si="13"/>
        <v>0</v>
      </c>
      <c r="AR168" s="149" t="s">
        <v>311</v>
      </c>
      <c r="AT168" s="149" t="s">
        <v>193</v>
      </c>
      <c r="AU168" s="149" t="s">
        <v>86</v>
      </c>
      <c r="AY168" s="17" t="s">
        <v>190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84</v>
      </c>
      <c r="BK168" s="150">
        <f t="shared" si="19"/>
        <v>0</v>
      </c>
      <c r="BL168" s="17" t="s">
        <v>311</v>
      </c>
      <c r="BM168" s="149" t="s">
        <v>1804</v>
      </c>
    </row>
    <row r="169" spans="2:65" s="1" customFormat="1" ht="24.15" customHeight="1">
      <c r="B169" s="32"/>
      <c r="C169" s="184" t="s">
        <v>442</v>
      </c>
      <c r="D169" s="184" t="s">
        <v>299</v>
      </c>
      <c r="E169" s="185" t="s">
        <v>1805</v>
      </c>
      <c r="F169" s="186" t="s">
        <v>1806</v>
      </c>
      <c r="G169" s="187" t="s">
        <v>1117</v>
      </c>
      <c r="H169" s="188">
        <v>1</v>
      </c>
      <c r="I169" s="189"/>
      <c r="J169" s="190">
        <f t="shared" si="10"/>
        <v>0</v>
      </c>
      <c r="K169" s="191"/>
      <c r="L169" s="192"/>
      <c r="M169" s="193" t="s">
        <v>1</v>
      </c>
      <c r="N169" s="194" t="s">
        <v>42</v>
      </c>
      <c r="P169" s="147">
        <f t="shared" si="11"/>
        <v>0</v>
      </c>
      <c r="Q169" s="147">
        <v>0.05</v>
      </c>
      <c r="R169" s="147">
        <f t="shared" si="12"/>
        <v>0.05</v>
      </c>
      <c r="S169" s="147">
        <v>0</v>
      </c>
      <c r="T169" s="148">
        <f t="shared" si="13"/>
        <v>0</v>
      </c>
      <c r="AR169" s="149" t="s">
        <v>426</v>
      </c>
      <c r="AT169" s="149" t="s">
        <v>299</v>
      </c>
      <c r="AU169" s="149" t="s">
        <v>86</v>
      </c>
      <c r="AY169" s="17" t="s">
        <v>190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84</v>
      </c>
      <c r="BK169" s="150">
        <f t="shared" si="19"/>
        <v>0</v>
      </c>
      <c r="BL169" s="17" t="s">
        <v>311</v>
      </c>
      <c r="BM169" s="149" t="s">
        <v>1807</v>
      </c>
    </row>
    <row r="170" spans="2:65" s="1" customFormat="1" ht="24.15" customHeight="1">
      <c r="B170" s="32"/>
      <c r="C170" s="184" t="s">
        <v>448</v>
      </c>
      <c r="D170" s="184" t="s">
        <v>299</v>
      </c>
      <c r="E170" s="185" t="s">
        <v>1808</v>
      </c>
      <c r="F170" s="186" t="s">
        <v>1809</v>
      </c>
      <c r="G170" s="187" t="s">
        <v>391</v>
      </c>
      <c r="H170" s="188">
        <v>1</v>
      </c>
      <c r="I170" s="189"/>
      <c r="J170" s="190">
        <f t="shared" si="10"/>
        <v>0</v>
      </c>
      <c r="K170" s="191"/>
      <c r="L170" s="192"/>
      <c r="M170" s="193" t="s">
        <v>1</v>
      </c>
      <c r="N170" s="194" t="s">
        <v>42</v>
      </c>
      <c r="P170" s="147">
        <f t="shared" si="11"/>
        <v>0</v>
      </c>
      <c r="Q170" s="147">
        <v>1.5E-3</v>
      </c>
      <c r="R170" s="147">
        <f t="shared" si="12"/>
        <v>1.5E-3</v>
      </c>
      <c r="S170" s="147">
        <v>0</v>
      </c>
      <c r="T170" s="148">
        <f t="shared" si="13"/>
        <v>0</v>
      </c>
      <c r="AR170" s="149" t="s">
        <v>426</v>
      </c>
      <c r="AT170" s="149" t="s">
        <v>299</v>
      </c>
      <c r="AU170" s="149" t="s">
        <v>86</v>
      </c>
      <c r="AY170" s="17" t="s">
        <v>190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84</v>
      </c>
      <c r="BK170" s="150">
        <f t="shared" si="19"/>
        <v>0</v>
      </c>
      <c r="BL170" s="17" t="s">
        <v>311</v>
      </c>
      <c r="BM170" s="149" t="s">
        <v>1810</v>
      </c>
    </row>
    <row r="171" spans="2:65" s="1" customFormat="1" ht="21.75" customHeight="1">
      <c r="B171" s="32"/>
      <c r="C171" s="137" t="s">
        <v>454</v>
      </c>
      <c r="D171" s="137" t="s">
        <v>193</v>
      </c>
      <c r="E171" s="138" t="s">
        <v>1811</v>
      </c>
      <c r="F171" s="139" t="s">
        <v>1812</v>
      </c>
      <c r="G171" s="140" t="s">
        <v>391</v>
      </c>
      <c r="H171" s="141">
        <v>1</v>
      </c>
      <c r="I171" s="142"/>
      <c r="J171" s="143">
        <f t="shared" si="10"/>
        <v>0</v>
      </c>
      <c r="K171" s="144"/>
      <c r="L171" s="32"/>
      <c r="M171" s="145" t="s">
        <v>1</v>
      </c>
      <c r="N171" s="146" t="s">
        <v>42</v>
      </c>
      <c r="P171" s="147">
        <f t="shared" si="11"/>
        <v>0</v>
      </c>
      <c r="Q171" s="147">
        <v>1.07E-3</v>
      </c>
      <c r="R171" s="147">
        <f t="shared" si="12"/>
        <v>1.07E-3</v>
      </c>
      <c r="S171" s="147">
        <v>0</v>
      </c>
      <c r="T171" s="148">
        <f t="shared" si="13"/>
        <v>0</v>
      </c>
      <c r="AR171" s="149" t="s">
        <v>311</v>
      </c>
      <c r="AT171" s="149" t="s">
        <v>193</v>
      </c>
      <c r="AU171" s="149" t="s">
        <v>86</v>
      </c>
      <c r="AY171" s="17" t="s">
        <v>190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84</v>
      </c>
      <c r="BK171" s="150">
        <f t="shared" si="19"/>
        <v>0</v>
      </c>
      <c r="BL171" s="17" t="s">
        <v>311</v>
      </c>
      <c r="BM171" s="149" t="s">
        <v>1813</v>
      </c>
    </row>
    <row r="172" spans="2:65" s="1" customFormat="1" ht="24.15" customHeight="1">
      <c r="B172" s="32"/>
      <c r="C172" s="137" t="s">
        <v>471</v>
      </c>
      <c r="D172" s="137" t="s">
        <v>193</v>
      </c>
      <c r="E172" s="138" t="s">
        <v>1814</v>
      </c>
      <c r="F172" s="139" t="s">
        <v>1815</v>
      </c>
      <c r="G172" s="140" t="s">
        <v>396</v>
      </c>
      <c r="H172" s="141">
        <v>261</v>
      </c>
      <c r="I172" s="142"/>
      <c r="J172" s="143">
        <f t="shared" si="10"/>
        <v>0</v>
      </c>
      <c r="K172" s="144"/>
      <c r="L172" s="32"/>
      <c r="M172" s="145" t="s">
        <v>1</v>
      </c>
      <c r="N172" s="146" t="s">
        <v>42</v>
      </c>
      <c r="P172" s="147">
        <f t="shared" si="11"/>
        <v>0</v>
      </c>
      <c r="Q172" s="147">
        <v>1.9000000000000001E-4</v>
      </c>
      <c r="R172" s="147">
        <f t="shared" si="12"/>
        <v>4.9590000000000002E-2</v>
      </c>
      <c r="S172" s="147">
        <v>0</v>
      </c>
      <c r="T172" s="148">
        <f t="shared" si="13"/>
        <v>0</v>
      </c>
      <c r="AR172" s="149" t="s">
        <v>311</v>
      </c>
      <c r="AT172" s="149" t="s">
        <v>193</v>
      </c>
      <c r="AU172" s="149" t="s">
        <v>86</v>
      </c>
      <c r="AY172" s="17" t="s">
        <v>190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84</v>
      </c>
      <c r="BK172" s="150">
        <f t="shared" si="19"/>
        <v>0</v>
      </c>
      <c r="BL172" s="17" t="s">
        <v>311</v>
      </c>
      <c r="BM172" s="149" t="s">
        <v>1816</v>
      </c>
    </row>
    <row r="173" spans="2:65" s="12" customFormat="1">
      <c r="B173" s="156"/>
      <c r="D173" s="157" t="s">
        <v>254</v>
      </c>
      <c r="E173" s="158" t="s">
        <v>1</v>
      </c>
      <c r="F173" s="159" t="s">
        <v>1817</v>
      </c>
      <c r="H173" s="160">
        <v>261</v>
      </c>
      <c r="I173" s="161"/>
      <c r="L173" s="156"/>
      <c r="M173" s="162"/>
      <c r="T173" s="163"/>
      <c r="AT173" s="158" t="s">
        <v>254</v>
      </c>
      <c r="AU173" s="158" t="s">
        <v>86</v>
      </c>
      <c r="AV173" s="12" t="s">
        <v>86</v>
      </c>
      <c r="AW173" s="12" t="s">
        <v>33</v>
      </c>
      <c r="AX173" s="12" t="s">
        <v>84</v>
      </c>
      <c r="AY173" s="158" t="s">
        <v>190</v>
      </c>
    </row>
    <row r="174" spans="2:65" s="1" customFormat="1" ht="21.75" customHeight="1">
      <c r="B174" s="32"/>
      <c r="C174" s="137" t="s">
        <v>476</v>
      </c>
      <c r="D174" s="137" t="s">
        <v>193</v>
      </c>
      <c r="E174" s="138" t="s">
        <v>1818</v>
      </c>
      <c r="F174" s="139" t="s">
        <v>1819</v>
      </c>
      <c r="G174" s="140" t="s">
        <v>396</v>
      </c>
      <c r="H174" s="141">
        <v>261</v>
      </c>
      <c r="I174" s="142"/>
      <c r="J174" s="143">
        <f>ROUND(I174*H174,2)</f>
        <v>0</v>
      </c>
      <c r="K174" s="144"/>
      <c r="L174" s="32"/>
      <c r="M174" s="145" t="s">
        <v>1</v>
      </c>
      <c r="N174" s="146" t="s">
        <v>42</v>
      </c>
      <c r="P174" s="147">
        <f>O174*H174</f>
        <v>0</v>
      </c>
      <c r="Q174" s="147">
        <v>1.0000000000000001E-5</v>
      </c>
      <c r="R174" s="147">
        <f>Q174*H174</f>
        <v>2.6100000000000003E-3</v>
      </c>
      <c r="S174" s="147">
        <v>0</v>
      </c>
      <c r="T174" s="148">
        <f>S174*H174</f>
        <v>0</v>
      </c>
      <c r="AR174" s="149" t="s">
        <v>311</v>
      </c>
      <c r="AT174" s="149" t="s">
        <v>193</v>
      </c>
      <c r="AU174" s="149" t="s">
        <v>86</v>
      </c>
      <c r="AY174" s="17" t="s">
        <v>190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84</v>
      </c>
      <c r="BK174" s="150">
        <f>ROUND(I174*H174,2)</f>
        <v>0</v>
      </c>
      <c r="BL174" s="17" t="s">
        <v>311</v>
      </c>
      <c r="BM174" s="149" t="s">
        <v>1820</v>
      </c>
    </row>
    <row r="175" spans="2:65" s="12" customFormat="1">
      <c r="B175" s="156"/>
      <c r="D175" s="157" t="s">
        <v>254</v>
      </c>
      <c r="E175" s="158" t="s">
        <v>1</v>
      </c>
      <c r="F175" s="159" t="s">
        <v>1817</v>
      </c>
      <c r="H175" s="160">
        <v>261</v>
      </c>
      <c r="I175" s="161"/>
      <c r="L175" s="156"/>
      <c r="M175" s="162"/>
      <c r="T175" s="163"/>
      <c r="AT175" s="158" t="s">
        <v>254</v>
      </c>
      <c r="AU175" s="158" t="s">
        <v>86</v>
      </c>
      <c r="AV175" s="12" t="s">
        <v>86</v>
      </c>
      <c r="AW175" s="12" t="s">
        <v>33</v>
      </c>
      <c r="AX175" s="12" t="s">
        <v>84</v>
      </c>
      <c r="AY175" s="158" t="s">
        <v>190</v>
      </c>
    </row>
    <row r="176" spans="2:65" s="1" customFormat="1" ht="24.15" customHeight="1">
      <c r="B176" s="32"/>
      <c r="C176" s="137" t="s">
        <v>463</v>
      </c>
      <c r="D176" s="137" t="s">
        <v>193</v>
      </c>
      <c r="E176" s="138" t="s">
        <v>1821</v>
      </c>
      <c r="F176" s="139" t="s">
        <v>1822</v>
      </c>
      <c r="G176" s="140" t="s">
        <v>912</v>
      </c>
      <c r="H176" s="141">
        <v>1</v>
      </c>
      <c r="I176" s="142"/>
      <c r="J176" s="143">
        <f>ROUND(I176*H176,2)</f>
        <v>0</v>
      </c>
      <c r="K176" s="144"/>
      <c r="L176" s="32"/>
      <c r="M176" s="145" t="s">
        <v>1</v>
      </c>
      <c r="N176" s="146" t="s">
        <v>42</v>
      </c>
      <c r="P176" s="147">
        <f>O176*H176</f>
        <v>0</v>
      </c>
      <c r="Q176" s="147">
        <v>2.0300000000000001E-3</v>
      </c>
      <c r="R176" s="147">
        <f>Q176*H176</f>
        <v>2.0300000000000001E-3</v>
      </c>
      <c r="S176" s="147">
        <v>0</v>
      </c>
      <c r="T176" s="148">
        <f>S176*H176</f>
        <v>0</v>
      </c>
      <c r="AR176" s="149" t="s">
        <v>311</v>
      </c>
      <c r="AT176" s="149" t="s">
        <v>193</v>
      </c>
      <c r="AU176" s="149" t="s">
        <v>86</v>
      </c>
      <c r="AY176" s="17" t="s">
        <v>190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84</v>
      </c>
      <c r="BK176" s="150">
        <f>ROUND(I176*H176,2)</f>
        <v>0</v>
      </c>
      <c r="BL176" s="17" t="s">
        <v>311</v>
      </c>
      <c r="BM176" s="149" t="s">
        <v>1823</v>
      </c>
    </row>
    <row r="177" spans="2:65" s="1" customFormat="1" ht="24.15" customHeight="1">
      <c r="B177" s="32"/>
      <c r="C177" s="137" t="s">
        <v>481</v>
      </c>
      <c r="D177" s="137" t="s">
        <v>193</v>
      </c>
      <c r="E177" s="138" t="s">
        <v>1824</v>
      </c>
      <c r="F177" s="139" t="s">
        <v>1825</v>
      </c>
      <c r="G177" s="140" t="s">
        <v>296</v>
      </c>
      <c r="H177" s="141">
        <v>0.20599999999999999</v>
      </c>
      <c r="I177" s="142"/>
      <c r="J177" s="143">
        <f>ROUND(I177*H177,2)</f>
        <v>0</v>
      </c>
      <c r="K177" s="144"/>
      <c r="L177" s="32"/>
      <c r="M177" s="145" t="s">
        <v>1</v>
      </c>
      <c r="N177" s="146" t="s">
        <v>42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311</v>
      </c>
      <c r="AT177" s="149" t="s">
        <v>193</v>
      </c>
      <c r="AU177" s="149" t="s">
        <v>86</v>
      </c>
      <c r="AY177" s="17" t="s">
        <v>190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84</v>
      </c>
      <c r="BK177" s="150">
        <f>ROUND(I177*H177,2)</f>
        <v>0</v>
      </c>
      <c r="BL177" s="17" t="s">
        <v>311</v>
      </c>
      <c r="BM177" s="149" t="s">
        <v>1826</v>
      </c>
    </row>
    <row r="178" spans="2:65" s="11" customFormat="1" ht="22.8" customHeight="1">
      <c r="B178" s="125"/>
      <c r="D178" s="126" t="s">
        <v>76</v>
      </c>
      <c r="E178" s="135" t="s">
        <v>908</v>
      </c>
      <c r="F178" s="135" t="s">
        <v>909</v>
      </c>
      <c r="I178" s="128"/>
      <c r="J178" s="136">
        <f>BK178</f>
        <v>0</v>
      </c>
      <c r="L178" s="125"/>
      <c r="M178" s="130"/>
      <c r="P178" s="131">
        <f>SUM(P179:P203)</f>
        <v>0</v>
      </c>
      <c r="R178" s="131">
        <f>SUM(R179:R203)</f>
        <v>0.34231000000000011</v>
      </c>
      <c r="T178" s="132">
        <f>SUM(T179:T203)</f>
        <v>0</v>
      </c>
      <c r="AR178" s="126" t="s">
        <v>86</v>
      </c>
      <c r="AT178" s="133" t="s">
        <v>76</v>
      </c>
      <c r="AU178" s="133" t="s">
        <v>84</v>
      </c>
      <c r="AY178" s="126" t="s">
        <v>190</v>
      </c>
      <c r="BK178" s="134">
        <f>SUM(BK179:BK203)</f>
        <v>0</v>
      </c>
    </row>
    <row r="179" spans="2:65" s="1" customFormat="1" ht="24.15" customHeight="1">
      <c r="B179" s="32"/>
      <c r="C179" s="137" t="s">
        <v>485</v>
      </c>
      <c r="D179" s="137" t="s">
        <v>193</v>
      </c>
      <c r="E179" s="138" t="s">
        <v>1827</v>
      </c>
      <c r="F179" s="139" t="s">
        <v>1828</v>
      </c>
      <c r="G179" s="140" t="s">
        <v>912</v>
      </c>
      <c r="H179" s="141">
        <v>7</v>
      </c>
      <c r="I179" s="142"/>
      <c r="J179" s="143">
        <f t="shared" ref="J179:J203" si="20">ROUND(I179*H179,2)</f>
        <v>0</v>
      </c>
      <c r="K179" s="144"/>
      <c r="L179" s="32"/>
      <c r="M179" s="145" t="s">
        <v>1</v>
      </c>
      <c r="N179" s="146" t="s">
        <v>42</v>
      </c>
      <c r="P179" s="147">
        <f t="shared" ref="P179:P203" si="21">O179*H179</f>
        <v>0</v>
      </c>
      <c r="Q179" s="147">
        <v>3.82E-3</v>
      </c>
      <c r="R179" s="147">
        <f t="shared" ref="R179:R203" si="22">Q179*H179</f>
        <v>2.674E-2</v>
      </c>
      <c r="S179" s="147">
        <v>0</v>
      </c>
      <c r="T179" s="148">
        <f t="shared" ref="T179:T203" si="23">S179*H179</f>
        <v>0</v>
      </c>
      <c r="AR179" s="149" t="s">
        <v>311</v>
      </c>
      <c r="AT179" s="149" t="s">
        <v>193</v>
      </c>
      <c r="AU179" s="149" t="s">
        <v>86</v>
      </c>
      <c r="AY179" s="17" t="s">
        <v>190</v>
      </c>
      <c r="BE179" s="150">
        <f t="shared" ref="BE179:BE203" si="24">IF(N179="základní",J179,0)</f>
        <v>0</v>
      </c>
      <c r="BF179" s="150">
        <f t="shared" ref="BF179:BF203" si="25">IF(N179="snížená",J179,0)</f>
        <v>0</v>
      </c>
      <c r="BG179" s="150">
        <f t="shared" ref="BG179:BG203" si="26">IF(N179="zákl. přenesená",J179,0)</f>
        <v>0</v>
      </c>
      <c r="BH179" s="150">
        <f t="shared" ref="BH179:BH203" si="27">IF(N179="sníž. přenesená",J179,0)</f>
        <v>0</v>
      </c>
      <c r="BI179" s="150">
        <f t="shared" ref="BI179:BI203" si="28">IF(N179="nulová",J179,0)</f>
        <v>0</v>
      </c>
      <c r="BJ179" s="17" t="s">
        <v>84</v>
      </c>
      <c r="BK179" s="150">
        <f t="shared" ref="BK179:BK203" si="29">ROUND(I179*H179,2)</f>
        <v>0</v>
      </c>
      <c r="BL179" s="17" t="s">
        <v>311</v>
      </c>
      <c r="BM179" s="149" t="s">
        <v>1829</v>
      </c>
    </row>
    <row r="180" spans="2:65" s="1" customFormat="1" ht="24.15" customHeight="1">
      <c r="B180" s="32"/>
      <c r="C180" s="137" t="s">
        <v>490</v>
      </c>
      <c r="D180" s="137" t="s">
        <v>193</v>
      </c>
      <c r="E180" s="138" t="s">
        <v>1830</v>
      </c>
      <c r="F180" s="139" t="s">
        <v>1831</v>
      </c>
      <c r="G180" s="140" t="s">
        <v>912</v>
      </c>
      <c r="H180" s="141">
        <v>6</v>
      </c>
      <c r="I180" s="142"/>
      <c r="J180" s="143">
        <f t="shared" si="20"/>
        <v>0</v>
      </c>
      <c r="K180" s="144"/>
      <c r="L180" s="32"/>
      <c r="M180" s="145" t="s">
        <v>1</v>
      </c>
      <c r="N180" s="146" t="s">
        <v>42</v>
      </c>
      <c r="P180" s="147">
        <f t="shared" si="21"/>
        <v>0</v>
      </c>
      <c r="Q180" s="147">
        <v>1.023E-2</v>
      </c>
      <c r="R180" s="147">
        <f t="shared" si="22"/>
        <v>6.1379999999999997E-2</v>
      </c>
      <c r="S180" s="147">
        <v>0</v>
      </c>
      <c r="T180" s="148">
        <f t="shared" si="23"/>
        <v>0</v>
      </c>
      <c r="AR180" s="149" t="s">
        <v>311</v>
      </c>
      <c r="AT180" s="149" t="s">
        <v>193</v>
      </c>
      <c r="AU180" s="149" t="s">
        <v>86</v>
      </c>
      <c r="AY180" s="17" t="s">
        <v>190</v>
      </c>
      <c r="BE180" s="150">
        <f t="shared" si="24"/>
        <v>0</v>
      </c>
      <c r="BF180" s="150">
        <f t="shared" si="25"/>
        <v>0</v>
      </c>
      <c r="BG180" s="150">
        <f t="shared" si="26"/>
        <v>0</v>
      </c>
      <c r="BH180" s="150">
        <f t="shared" si="27"/>
        <v>0</v>
      </c>
      <c r="BI180" s="150">
        <f t="shared" si="28"/>
        <v>0</v>
      </c>
      <c r="BJ180" s="17" t="s">
        <v>84</v>
      </c>
      <c r="BK180" s="150">
        <f t="shared" si="29"/>
        <v>0</v>
      </c>
      <c r="BL180" s="17" t="s">
        <v>311</v>
      </c>
      <c r="BM180" s="149" t="s">
        <v>1832</v>
      </c>
    </row>
    <row r="181" spans="2:65" s="1" customFormat="1" ht="24.15" customHeight="1">
      <c r="B181" s="32"/>
      <c r="C181" s="137" t="s">
        <v>494</v>
      </c>
      <c r="D181" s="137" t="s">
        <v>193</v>
      </c>
      <c r="E181" s="138" t="s">
        <v>1833</v>
      </c>
      <c r="F181" s="139" t="s">
        <v>1834</v>
      </c>
      <c r="G181" s="140" t="s">
        <v>912</v>
      </c>
      <c r="H181" s="141">
        <v>1</v>
      </c>
      <c r="I181" s="142"/>
      <c r="J181" s="143">
        <f t="shared" si="20"/>
        <v>0</v>
      </c>
      <c r="K181" s="144"/>
      <c r="L181" s="32"/>
      <c r="M181" s="145" t="s">
        <v>1</v>
      </c>
      <c r="N181" s="146" t="s">
        <v>42</v>
      </c>
      <c r="P181" s="147">
        <f t="shared" si="21"/>
        <v>0</v>
      </c>
      <c r="Q181" s="147">
        <v>1.6920000000000001E-2</v>
      </c>
      <c r="R181" s="147">
        <f t="shared" si="22"/>
        <v>1.6920000000000001E-2</v>
      </c>
      <c r="S181" s="147">
        <v>0</v>
      </c>
      <c r="T181" s="148">
        <f t="shared" si="23"/>
        <v>0</v>
      </c>
      <c r="AR181" s="149" t="s">
        <v>311</v>
      </c>
      <c r="AT181" s="149" t="s">
        <v>193</v>
      </c>
      <c r="AU181" s="149" t="s">
        <v>86</v>
      </c>
      <c r="AY181" s="17" t="s">
        <v>190</v>
      </c>
      <c r="BE181" s="150">
        <f t="shared" si="24"/>
        <v>0</v>
      </c>
      <c r="BF181" s="150">
        <f t="shared" si="25"/>
        <v>0</v>
      </c>
      <c r="BG181" s="150">
        <f t="shared" si="26"/>
        <v>0</v>
      </c>
      <c r="BH181" s="150">
        <f t="shared" si="27"/>
        <v>0</v>
      </c>
      <c r="BI181" s="150">
        <f t="shared" si="28"/>
        <v>0</v>
      </c>
      <c r="BJ181" s="17" t="s">
        <v>84</v>
      </c>
      <c r="BK181" s="150">
        <f t="shared" si="29"/>
        <v>0</v>
      </c>
      <c r="BL181" s="17" t="s">
        <v>311</v>
      </c>
      <c r="BM181" s="149" t="s">
        <v>1835</v>
      </c>
    </row>
    <row r="182" spans="2:65" s="1" customFormat="1" ht="24.15" customHeight="1">
      <c r="B182" s="32"/>
      <c r="C182" s="137" t="s">
        <v>499</v>
      </c>
      <c r="D182" s="137" t="s">
        <v>193</v>
      </c>
      <c r="E182" s="138" t="s">
        <v>1836</v>
      </c>
      <c r="F182" s="139" t="s">
        <v>1837</v>
      </c>
      <c r="G182" s="140" t="s">
        <v>912</v>
      </c>
      <c r="H182" s="141">
        <v>6</v>
      </c>
      <c r="I182" s="142"/>
      <c r="J182" s="143">
        <f t="shared" si="20"/>
        <v>0</v>
      </c>
      <c r="K182" s="144"/>
      <c r="L182" s="32"/>
      <c r="M182" s="145" t="s">
        <v>1</v>
      </c>
      <c r="N182" s="146" t="s">
        <v>42</v>
      </c>
      <c r="P182" s="147">
        <f t="shared" si="21"/>
        <v>0</v>
      </c>
      <c r="Q182" s="147">
        <v>1.6469999999999999E-2</v>
      </c>
      <c r="R182" s="147">
        <f t="shared" si="22"/>
        <v>9.8819999999999991E-2</v>
      </c>
      <c r="S182" s="147">
        <v>0</v>
      </c>
      <c r="T182" s="148">
        <f t="shared" si="23"/>
        <v>0</v>
      </c>
      <c r="AR182" s="149" t="s">
        <v>311</v>
      </c>
      <c r="AT182" s="149" t="s">
        <v>193</v>
      </c>
      <c r="AU182" s="149" t="s">
        <v>86</v>
      </c>
      <c r="AY182" s="17" t="s">
        <v>190</v>
      </c>
      <c r="BE182" s="150">
        <f t="shared" si="24"/>
        <v>0</v>
      </c>
      <c r="BF182" s="150">
        <f t="shared" si="25"/>
        <v>0</v>
      </c>
      <c r="BG182" s="150">
        <f t="shared" si="26"/>
        <v>0</v>
      </c>
      <c r="BH182" s="150">
        <f t="shared" si="27"/>
        <v>0</v>
      </c>
      <c r="BI182" s="150">
        <f t="shared" si="28"/>
        <v>0</v>
      </c>
      <c r="BJ182" s="17" t="s">
        <v>84</v>
      </c>
      <c r="BK182" s="150">
        <f t="shared" si="29"/>
        <v>0</v>
      </c>
      <c r="BL182" s="17" t="s">
        <v>311</v>
      </c>
      <c r="BM182" s="149" t="s">
        <v>1838</v>
      </c>
    </row>
    <row r="183" spans="2:65" s="1" customFormat="1" ht="24.15" customHeight="1">
      <c r="B183" s="32"/>
      <c r="C183" s="137" t="s">
        <v>505</v>
      </c>
      <c r="D183" s="137" t="s">
        <v>193</v>
      </c>
      <c r="E183" s="138" t="s">
        <v>1839</v>
      </c>
      <c r="F183" s="139" t="s">
        <v>1840</v>
      </c>
      <c r="G183" s="140" t="s">
        <v>912</v>
      </c>
      <c r="H183" s="141">
        <v>2</v>
      </c>
      <c r="I183" s="142"/>
      <c r="J183" s="143">
        <f t="shared" si="20"/>
        <v>0</v>
      </c>
      <c r="K183" s="144"/>
      <c r="L183" s="32"/>
      <c r="M183" s="145" t="s">
        <v>1</v>
      </c>
      <c r="N183" s="146" t="s">
        <v>42</v>
      </c>
      <c r="P183" s="147">
        <f t="shared" si="21"/>
        <v>0</v>
      </c>
      <c r="Q183" s="147">
        <v>8.9700000000000005E-3</v>
      </c>
      <c r="R183" s="147">
        <f t="shared" si="22"/>
        <v>1.7940000000000001E-2</v>
      </c>
      <c r="S183" s="147">
        <v>0</v>
      </c>
      <c r="T183" s="148">
        <f t="shared" si="23"/>
        <v>0</v>
      </c>
      <c r="AR183" s="149" t="s">
        <v>311</v>
      </c>
      <c r="AT183" s="149" t="s">
        <v>193</v>
      </c>
      <c r="AU183" s="149" t="s">
        <v>86</v>
      </c>
      <c r="AY183" s="17" t="s">
        <v>190</v>
      </c>
      <c r="BE183" s="150">
        <f t="shared" si="24"/>
        <v>0</v>
      </c>
      <c r="BF183" s="150">
        <f t="shared" si="25"/>
        <v>0</v>
      </c>
      <c r="BG183" s="150">
        <f t="shared" si="26"/>
        <v>0</v>
      </c>
      <c r="BH183" s="150">
        <f t="shared" si="27"/>
        <v>0</v>
      </c>
      <c r="BI183" s="150">
        <f t="shared" si="28"/>
        <v>0</v>
      </c>
      <c r="BJ183" s="17" t="s">
        <v>84</v>
      </c>
      <c r="BK183" s="150">
        <f t="shared" si="29"/>
        <v>0</v>
      </c>
      <c r="BL183" s="17" t="s">
        <v>311</v>
      </c>
      <c r="BM183" s="149" t="s">
        <v>1841</v>
      </c>
    </row>
    <row r="184" spans="2:65" s="1" customFormat="1" ht="21.75" customHeight="1">
      <c r="B184" s="32"/>
      <c r="C184" s="137" t="s">
        <v>510</v>
      </c>
      <c r="D184" s="137" t="s">
        <v>193</v>
      </c>
      <c r="E184" s="138" t="s">
        <v>1842</v>
      </c>
      <c r="F184" s="139" t="s">
        <v>1843</v>
      </c>
      <c r="G184" s="140" t="s">
        <v>912</v>
      </c>
      <c r="H184" s="141">
        <v>2</v>
      </c>
      <c r="I184" s="142"/>
      <c r="J184" s="143">
        <f t="shared" si="20"/>
        <v>0</v>
      </c>
      <c r="K184" s="144"/>
      <c r="L184" s="32"/>
      <c r="M184" s="145" t="s">
        <v>1</v>
      </c>
      <c r="N184" s="146" t="s">
        <v>42</v>
      </c>
      <c r="P184" s="147">
        <f t="shared" si="21"/>
        <v>0</v>
      </c>
      <c r="Q184" s="147">
        <v>1.234E-2</v>
      </c>
      <c r="R184" s="147">
        <f t="shared" si="22"/>
        <v>2.4680000000000001E-2</v>
      </c>
      <c r="S184" s="147">
        <v>0</v>
      </c>
      <c r="T184" s="148">
        <f t="shared" si="23"/>
        <v>0</v>
      </c>
      <c r="AR184" s="149" t="s">
        <v>311</v>
      </c>
      <c r="AT184" s="149" t="s">
        <v>193</v>
      </c>
      <c r="AU184" s="149" t="s">
        <v>86</v>
      </c>
      <c r="AY184" s="17" t="s">
        <v>190</v>
      </c>
      <c r="BE184" s="150">
        <f t="shared" si="24"/>
        <v>0</v>
      </c>
      <c r="BF184" s="150">
        <f t="shared" si="25"/>
        <v>0</v>
      </c>
      <c r="BG184" s="150">
        <f t="shared" si="26"/>
        <v>0</v>
      </c>
      <c r="BH184" s="150">
        <f t="shared" si="27"/>
        <v>0</v>
      </c>
      <c r="BI184" s="150">
        <f t="shared" si="28"/>
        <v>0</v>
      </c>
      <c r="BJ184" s="17" t="s">
        <v>84</v>
      </c>
      <c r="BK184" s="150">
        <f t="shared" si="29"/>
        <v>0</v>
      </c>
      <c r="BL184" s="17" t="s">
        <v>311</v>
      </c>
      <c r="BM184" s="149" t="s">
        <v>1844</v>
      </c>
    </row>
    <row r="185" spans="2:65" s="1" customFormat="1" ht="37.799999999999997" customHeight="1">
      <c r="B185" s="32"/>
      <c r="C185" s="137" t="s">
        <v>517</v>
      </c>
      <c r="D185" s="137" t="s">
        <v>193</v>
      </c>
      <c r="E185" s="138" t="s">
        <v>1845</v>
      </c>
      <c r="F185" s="139" t="s">
        <v>1846</v>
      </c>
      <c r="G185" s="140" t="s">
        <v>912</v>
      </c>
      <c r="H185" s="141">
        <v>1</v>
      </c>
      <c r="I185" s="142"/>
      <c r="J185" s="143">
        <f t="shared" si="20"/>
        <v>0</v>
      </c>
      <c r="K185" s="144"/>
      <c r="L185" s="32"/>
      <c r="M185" s="145" t="s">
        <v>1</v>
      </c>
      <c r="N185" s="146" t="s">
        <v>42</v>
      </c>
      <c r="P185" s="147">
        <f t="shared" si="21"/>
        <v>0</v>
      </c>
      <c r="Q185" s="147">
        <v>3.2469999999999999E-2</v>
      </c>
      <c r="R185" s="147">
        <f t="shared" si="22"/>
        <v>3.2469999999999999E-2</v>
      </c>
      <c r="S185" s="147">
        <v>0</v>
      </c>
      <c r="T185" s="148">
        <f t="shared" si="23"/>
        <v>0</v>
      </c>
      <c r="AR185" s="149" t="s">
        <v>311</v>
      </c>
      <c r="AT185" s="149" t="s">
        <v>193</v>
      </c>
      <c r="AU185" s="149" t="s">
        <v>86</v>
      </c>
      <c r="AY185" s="17" t="s">
        <v>190</v>
      </c>
      <c r="BE185" s="150">
        <f t="shared" si="24"/>
        <v>0</v>
      </c>
      <c r="BF185" s="150">
        <f t="shared" si="25"/>
        <v>0</v>
      </c>
      <c r="BG185" s="150">
        <f t="shared" si="26"/>
        <v>0</v>
      </c>
      <c r="BH185" s="150">
        <f t="shared" si="27"/>
        <v>0</v>
      </c>
      <c r="BI185" s="150">
        <f t="shared" si="28"/>
        <v>0</v>
      </c>
      <c r="BJ185" s="17" t="s">
        <v>84</v>
      </c>
      <c r="BK185" s="150">
        <f t="shared" si="29"/>
        <v>0</v>
      </c>
      <c r="BL185" s="17" t="s">
        <v>311</v>
      </c>
      <c r="BM185" s="149" t="s">
        <v>1847</v>
      </c>
    </row>
    <row r="186" spans="2:65" s="1" customFormat="1" ht="16.5" customHeight="1">
      <c r="B186" s="32"/>
      <c r="C186" s="137" t="s">
        <v>525</v>
      </c>
      <c r="D186" s="137" t="s">
        <v>193</v>
      </c>
      <c r="E186" s="138" t="s">
        <v>1848</v>
      </c>
      <c r="F186" s="139" t="s">
        <v>1849</v>
      </c>
      <c r="G186" s="140" t="s">
        <v>912</v>
      </c>
      <c r="H186" s="141">
        <v>1</v>
      </c>
      <c r="I186" s="142"/>
      <c r="J186" s="143">
        <f t="shared" si="20"/>
        <v>0</v>
      </c>
      <c r="K186" s="144"/>
      <c r="L186" s="32"/>
      <c r="M186" s="145" t="s">
        <v>1</v>
      </c>
      <c r="N186" s="146" t="s">
        <v>42</v>
      </c>
      <c r="P186" s="147">
        <f t="shared" si="21"/>
        <v>0</v>
      </c>
      <c r="Q186" s="147">
        <v>5.9000000000000003E-4</v>
      </c>
      <c r="R186" s="147">
        <f t="shared" si="22"/>
        <v>5.9000000000000003E-4</v>
      </c>
      <c r="S186" s="147">
        <v>0</v>
      </c>
      <c r="T186" s="148">
        <f t="shared" si="23"/>
        <v>0</v>
      </c>
      <c r="AR186" s="149" t="s">
        <v>311</v>
      </c>
      <c r="AT186" s="149" t="s">
        <v>193</v>
      </c>
      <c r="AU186" s="149" t="s">
        <v>86</v>
      </c>
      <c r="AY186" s="17" t="s">
        <v>190</v>
      </c>
      <c r="BE186" s="150">
        <f t="shared" si="24"/>
        <v>0</v>
      </c>
      <c r="BF186" s="150">
        <f t="shared" si="25"/>
        <v>0</v>
      </c>
      <c r="BG186" s="150">
        <f t="shared" si="26"/>
        <v>0</v>
      </c>
      <c r="BH186" s="150">
        <f t="shared" si="27"/>
        <v>0</v>
      </c>
      <c r="BI186" s="150">
        <f t="shared" si="28"/>
        <v>0</v>
      </c>
      <c r="BJ186" s="17" t="s">
        <v>84</v>
      </c>
      <c r="BK186" s="150">
        <f t="shared" si="29"/>
        <v>0</v>
      </c>
      <c r="BL186" s="17" t="s">
        <v>311</v>
      </c>
      <c r="BM186" s="149" t="s">
        <v>1850</v>
      </c>
    </row>
    <row r="187" spans="2:65" s="1" customFormat="1" ht="16.5" customHeight="1">
      <c r="B187" s="32"/>
      <c r="C187" s="184" t="s">
        <v>530</v>
      </c>
      <c r="D187" s="184" t="s">
        <v>299</v>
      </c>
      <c r="E187" s="185" t="s">
        <v>1851</v>
      </c>
      <c r="F187" s="186" t="s">
        <v>1852</v>
      </c>
      <c r="G187" s="187" t="s">
        <v>391</v>
      </c>
      <c r="H187" s="188">
        <v>1</v>
      </c>
      <c r="I187" s="189"/>
      <c r="J187" s="190">
        <f t="shared" si="20"/>
        <v>0</v>
      </c>
      <c r="K187" s="191"/>
      <c r="L187" s="192"/>
      <c r="M187" s="193" t="s">
        <v>1</v>
      </c>
      <c r="N187" s="194" t="s">
        <v>42</v>
      </c>
      <c r="P187" s="147">
        <f t="shared" si="21"/>
        <v>0</v>
      </c>
      <c r="Q187" s="147">
        <v>1.4E-2</v>
      </c>
      <c r="R187" s="147">
        <f t="shared" si="22"/>
        <v>1.4E-2</v>
      </c>
      <c r="S187" s="147">
        <v>0</v>
      </c>
      <c r="T187" s="148">
        <f t="shared" si="23"/>
        <v>0</v>
      </c>
      <c r="AR187" s="149" t="s">
        <v>426</v>
      </c>
      <c r="AT187" s="149" t="s">
        <v>299</v>
      </c>
      <c r="AU187" s="149" t="s">
        <v>86</v>
      </c>
      <c r="AY187" s="17" t="s">
        <v>190</v>
      </c>
      <c r="BE187" s="150">
        <f t="shared" si="24"/>
        <v>0</v>
      </c>
      <c r="BF187" s="150">
        <f t="shared" si="25"/>
        <v>0</v>
      </c>
      <c r="BG187" s="150">
        <f t="shared" si="26"/>
        <v>0</v>
      </c>
      <c r="BH187" s="150">
        <f t="shared" si="27"/>
        <v>0</v>
      </c>
      <c r="BI187" s="150">
        <f t="shared" si="28"/>
        <v>0</v>
      </c>
      <c r="BJ187" s="17" t="s">
        <v>84</v>
      </c>
      <c r="BK187" s="150">
        <f t="shared" si="29"/>
        <v>0</v>
      </c>
      <c r="BL187" s="17" t="s">
        <v>311</v>
      </c>
      <c r="BM187" s="149" t="s">
        <v>1853</v>
      </c>
    </row>
    <row r="188" spans="2:65" s="1" customFormat="1" ht="24.15" customHeight="1">
      <c r="B188" s="32"/>
      <c r="C188" s="137" t="s">
        <v>535</v>
      </c>
      <c r="D188" s="137" t="s">
        <v>193</v>
      </c>
      <c r="E188" s="138" t="s">
        <v>1854</v>
      </c>
      <c r="F188" s="139" t="s">
        <v>1855</v>
      </c>
      <c r="G188" s="140" t="s">
        <v>912</v>
      </c>
      <c r="H188" s="141">
        <v>26</v>
      </c>
      <c r="I188" s="142"/>
      <c r="J188" s="143">
        <f t="shared" si="20"/>
        <v>0</v>
      </c>
      <c r="K188" s="144"/>
      <c r="L188" s="32"/>
      <c r="M188" s="145" t="s">
        <v>1</v>
      </c>
      <c r="N188" s="146" t="s">
        <v>42</v>
      </c>
      <c r="P188" s="147">
        <f t="shared" si="21"/>
        <v>0</v>
      </c>
      <c r="Q188" s="147">
        <v>2.9999999999999997E-4</v>
      </c>
      <c r="R188" s="147">
        <f t="shared" si="22"/>
        <v>7.7999999999999996E-3</v>
      </c>
      <c r="S188" s="147">
        <v>0</v>
      </c>
      <c r="T188" s="148">
        <f t="shared" si="23"/>
        <v>0</v>
      </c>
      <c r="AR188" s="149" t="s">
        <v>311</v>
      </c>
      <c r="AT188" s="149" t="s">
        <v>193</v>
      </c>
      <c r="AU188" s="149" t="s">
        <v>86</v>
      </c>
      <c r="AY188" s="17" t="s">
        <v>190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84</v>
      </c>
      <c r="BK188" s="150">
        <f t="shared" si="29"/>
        <v>0</v>
      </c>
      <c r="BL188" s="17" t="s">
        <v>311</v>
      </c>
      <c r="BM188" s="149" t="s">
        <v>1856</v>
      </c>
    </row>
    <row r="189" spans="2:65" s="1" customFormat="1" ht="24.15" customHeight="1">
      <c r="B189" s="32"/>
      <c r="C189" s="137" t="s">
        <v>540</v>
      </c>
      <c r="D189" s="137" t="s">
        <v>193</v>
      </c>
      <c r="E189" s="138" t="s">
        <v>1857</v>
      </c>
      <c r="F189" s="139" t="s">
        <v>1858</v>
      </c>
      <c r="G189" s="140" t="s">
        <v>912</v>
      </c>
      <c r="H189" s="141">
        <v>1</v>
      </c>
      <c r="I189" s="142"/>
      <c r="J189" s="143">
        <f t="shared" si="20"/>
        <v>0</v>
      </c>
      <c r="K189" s="144"/>
      <c r="L189" s="32"/>
      <c r="M189" s="145" t="s">
        <v>1</v>
      </c>
      <c r="N189" s="146" t="s">
        <v>42</v>
      </c>
      <c r="P189" s="147">
        <f t="shared" si="21"/>
        <v>0</v>
      </c>
      <c r="Q189" s="147">
        <v>2.0799999999999998E-3</v>
      </c>
      <c r="R189" s="147">
        <f t="shared" si="22"/>
        <v>2.0799999999999998E-3</v>
      </c>
      <c r="S189" s="147">
        <v>0</v>
      </c>
      <c r="T189" s="148">
        <f t="shared" si="23"/>
        <v>0</v>
      </c>
      <c r="AR189" s="149" t="s">
        <v>311</v>
      </c>
      <c r="AT189" s="149" t="s">
        <v>193</v>
      </c>
      <c r="AU189" s="149" t="s">
        <v>86</v>
      </c>
      <c r="AY189" s="17" t="s">
        <v>190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84</v>
      </c>
      <c r="BK189" s="150">
        <f t="shared" si="29"/>
        <v>0</v>
      </c>
      <c r="BL189" s="17" t="s">
        <v>311</v>
      </c>
      <c r="BM189" s="149" t="s">
        <v>1859</v>
      </c>
    </row>
    <row r="190" spans="2:65" s="1" customFormat="1" ht="24.15" customHeight="1">
      <c r="B190" s="32"/>
      <c r="C190" s="137" t="s">
        <v>546</v>
      </c>
      <c r="D190" s="137" t="s">
        <v>193</v>
      </c>
      <c r="E190" s="138" t="s">
        <v>1860</v>
      </c>
      <c r="F190" s="139" t="s">
        <v>1861</v>
      </c>
      <c r="G190" s="140" t="s">
        <v>391</v>
      </c>
      <c r="H190" s="141">
        <v>6</v>
      </c>
      <c r="I190" s="142"/>
      <c r="J190" s="143">
        <f t="shared" si="20"/>
        <v>0</v>
      </c>
      <c r="K190" s="144"/>
      <c r="L190" s="32"/>
      <c r="M190" s="145" t="s">
        <v>1</v>
      </c>
      <c r="N190" s="146" t="s">
        <v>42</v>
      </c>
      <c r="P190" s="147">
        <f t="shared" si="21"/>
        <v>0</v>
      </c>
      <c r="Q190" s="147">
        <v>1.6000000000000001E-4</v>
      </c>
      <c r="R190" s="147">
        <f t="shared" si="22"/>
        <v>9.6000000000000013E-4</v>
      </c>
      <c r="S190" s="147">
        <v>0</v>
      </c>
      <c r="T190" s="148">
        <f t="shared" si="23"/>
        <v>0</v>
      </c>
      <c r="AR190" s="149" t="s">
        <v>311</v>
      </c>
      <c r="AT190" s="149" t="s">
        <v>193</v>
      </c>
      <c r="AU190" s="149" t="s">
        <v>86</v>
      </c>
      <c r="AY190" s="17" t="s">
        <v>190</v>
      </c>
      <c r="BE190" s="150">
        <f t="shared" si="24"/>
        <v>0</v>
      </c>
      <c r="BF190" s="150">
        <f t="shared" si="25"/>
        <v>0</v>
      </c>
      <c r="BG190" s="150">
        <f t="shared" si="26"/>
        <v>0</v>
      </c>
      <c r="BH190" s="150">
        <f t="shared" si="27"/>
        <v>0</v>
      </c>
      <c r="BI190" s="150">
        <f t="shared" si="28"/>
        <v>0</v>
      </c>
      <c r="BJ190" s="17" t="s">
        <v>84</v>
      </c>
      <c r="BK190" s="150">
        <f t="shared" si="29"/>
        <v>0</v>
      </c>
      <c r="BL190" s="17" t="s">
        <v>311</v>
      </c>
      <c r="BM190" s="149" t="s">
        <v>1862</v>
      </c>
    </row>
    <row r="191" spans="2:65" s="1" customFormat="1" ht="21.75" customHeight="1">
      <c r="B191" s="32"/>
      <c r="C191" s="184" t="s">
        <v>551</v>
      </c>
      <c r="D191" s="184" t="s">
        <v>299</v>
      </c>
      <c r="E191" s="185" t="s">
        <v>1863</v>
      </c>
      <c r="F191" s="186" t="s">
        <v>1864</v>
      </c>
      <c r="G191" s="187" t="s">
        <v>391</v>
      </c>
      <c r="H191" s="188">
        <v>6</v>
      </c>
      <c r="I191" s="189"/>
      <c r="J191" s="190">
        <f t="shared" si="20"/>
        <v>0</v>
      </c>
      <c r="K191" s="191"/>
      <c r="L191" s="192"/>
      <c r="M191" s="193" t="s">
        <v>1</v>
      </c>
      <c r="N191" s="194" t="s">
        <v>42</v>
      </c>
      <c r="P191" s="147">
        <f t="shared" si="21"/>
        <v>0</v>
      </c>
      <c r="Q191" s="147">
        <v>2.6199999999999999E-3</v>
      </c>
      <c r="R191" s="147">
        <f t="shared" si="22"/>
        <v>1.5719999999999998E-2</v>
      </c>
      <c r="S191" s="147">
        <v>0</v>
      </c>
      <c r="T191" s="148">
        <f t="shared" si="23"/>
        <v>0</v>
      </c>
      <c r="AR191" s="149" t="s">
        <v>426</v>
      </c>
      <c r="AT191" s="149" t="s">
        <v>299</v>
      </c>
      <c r="AU191" s="149" t="s">
        <v>86</v>
      </c>
      <c r="AY191" s="17" t="s">
        <v>190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84</v>
      </c>
      <c r="BK191" s="150">
        <f t="shared" si="29"/>
        <v>0</v>
      </c>
      <c r="BL191" s="17" t="s">
        <v>311</v>
      </c>
      <c r="BM191" s="149" t="s">
        <v>1865</v>
      </c>
    </row>
    <row r="192" spans="2:65" s="1" customFormat="1" ht="16.5" customHeight="1">
      <c r="B192" s="32"/>
      <c r="C192" s="137" t="s">
        <v>556</v>
      </c>
      <c r="D192" s="137" t="s">
        <v>193</v>
      </c>
      <c r="E192" s="138" t="s">
        <v>1866</v>
      </c>
      <c r="F192" s="139" t="s">
        <v>1867</v>
      </c>
      <c r="G192" s="140" t="s">
        <v>391</v>
      </c>
      <c r="H192" s="141">
        <v>1</v>
      </c>
      <c r="I192" s="142"/>
      <c r="J192" s="143">
        <f t="shared" si="20"/>
        <v>0</v>
      </c>
      <c r="K192" s="144"/>
      <c r="L192" s="32"/>
      <c r="M192" s="145" t="s">
        <v>1</v>
      </c>
      <c r="N192" s="146" t="s">
        <v>42</v>
      </c>
      <c r="P192" s="147">
        <f t="shared" si="21"/>
        <v>0</v>
      </c>
      <c r="Q192" s="147">
        <v>1.2E-4</v>
      </c>
      <c r="R192" s="147">
        <f t="shared" si="22"/>
        <v>1.2E-4</v>
      </c>
      <c r="S192" s="147">
        <v>0</v>
      </c>
      <c r="T192" s="148">
        <f t="shared" si="23"/>
        <v>0</v>
      </c>
      <c r="AR192" s="149" t="s">
        <v>311</v>
      </c>
      <c r="AT192" s="149" t="s">
        <v>193</v>
      </c>
      <c r="AU192" s="149" t="s">
        <v>86</v>
      </c>
      <c r="AY192" s="17" t="s">
        <v>190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84</v>
      </c>
      <c r="BK192" s="150">
        <f t="shared" si="29"/>
        <v>0</v>
      </c>
      <c r="BL192" s="17" t="s">
        <v>311</v>
      </c>
      <c r="BM192" s="149" t="s">
        <v>1868</v>
      </c>
    </row>
    <row r="193" spans="2:65" s="1" customFormat="1" ht="16.5" customHeight="1">
      <c r="B193" s="32"/>
      <c r="C193" s="184" t="s">
        <v>561</v>
      </c>
      <c r="D193" s="184" t="s">
        <v>299</v>
      </c>
      <c r="E193" s="185" t="s">
        <v>1869</v>
      </c>
      <c r="F193" s="186" t="s">
        <v>1870</v>
      </c>
      <c r="G193" s="187" t="s">
        <v>391</v>
      </c>
      <c r="H193" s="188">
        <v>1</v>
      </c>
      <c r="I193" s="189"/>
      <c r="J193" s="190">
        <f t="shared" si="20"/>
        <v>0</v>
      </c>
      <c r="K193" s="191"/>
      <c r="L193" s="192"/>
      <c r="M193" s="193" t="s">
        <v>1</v>
      </c>
      <c r="N193" s="194" t="s">
        <v>42</v>
      </c>
      <c r="P193" s="147">
        <f t="shared" si="21"/>
        <v>0</v>
      </c>
      <c r="Q193" s="147">
        <v>2.6199999999999999E-3</v>
      </c>
      <c r="R193" s="147">
        <f t="shared" si="22"/>
        <v>2.6199999999999999E-3</v>
      </c>
      <c r="S193" s="147">
        <v>0</v>
      </c>
      <c r="T193" s="148">
        <f t="shared" si="23"/>
        <v>0</v>
      </c>
      <c r="AR193" s="149" t="s">
        <v>426</v>
      </c>
      <c r="AT193" s="149" t="s">
        <v>299</v>
      </c>
      <c r="AU193" s="149" t="s">
        <v>86</v>
      </c>
      <c r="AY193" s="17" t="s">
        <v>190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84</v>
      </c>
      <c r="BK193" s="150">
        <f t="shared" si="29"/>
        <v>0</v>
      </c>
      <c r="BL193" s="17" t="s">
        <v>311</v>
      </c>
      <c r="BM193" s="149" t="s">
        <v>1871</v>
      </c>
    </row>
    <row r="194" spans="2:65" s="1" customFormat="1" ht="24.15" customHeight="1">
      <c r="B194" s="32"/>
      <c r="C194" s="137" t="s">
        <v>567</v>
      </c>
      <c r="D194" s="137" t="s">
        <v>193</v>
      </c>
      <c r="E194" s="138" t="s">
        <v>1872</v>
      </c>
      <c r="F194" s="139" t="s">
        <v>1873</v>
      </c>
      <c r="G194" s="140" t="s">
        <v>912</v>
      </c>
      <c r="H194" s="141">
        <v>3</v>
      </c>
      <c r="I194" s="142"/>
      <c r="J194" s="143">
        <f t="shared" si="20"/>
        <v>0</v>
      </c>
      <c r="K194" s="144"/>
      <c r="L194" s="32"/>
      <c r="M194" s="145" t="s">
        <v>1</v>
      </c>
      <c r="N194" s="146" t="s">
        <v>42</v>
      </c>
      <c r="P194" s="147">
        <f t="shared" si="21"/>
        <v>0</v>
      </c>
      <c r="Q194" s="147">
        <v>1.9599999999999999E-3</v>
      </c>
      <c r="R194" s="147">
        <f t="shared" si="22"/>
        <v>5.8799999999999998E-3</v>
      </c>
      <c r="S194" s="147">
        <v>0</v>
      </c>
      <c r="T194" s="148">
        <f t="shared" si="23"/>
        <v>0</v>
      </c>
      <c r="AR194" s="149" t="s">
        <v>311</v>
      </c>
      <c r="AT194" s="149" t="s">
        <v>193</v>
      </c>
      <c r="AU194" s="149" t="s">
        <v>86</v>
      </c>
      <c r="AY194" s="17" t="s">
        <v>190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84</v>
      </c>
      <c r="BK194" s="150">
        <f t="shared" si="29"/>
        <v>0</v>
      </c>
      <c r="BL194" s="17" t="s">
        <v>311</v>
      </c>
      <c r="BM194" s="149" t="s">
        <v>1874</v>
      </c>
    </row>
    <row r="195" spans="2:65" s="1" customFormat="1" ht="16.5" customHeight="1">
      <c r="B195" s="32"/>
      <c r="C195" s="137" t="s">
        <v>571</v>
      </c>
      <c r="D195" s="137" t="s">
        <v>193</v>
      </c>
      <c r="E195" s="138" t="s">
        <v>1875</v>
      </c>
      <c r="F195" s="139" t="s">
        <v>1876</v>
      </c>
      <c r="G195" s="140" t="s">
        <v>912</v>
      </c>
      <c r="H195" s="141">
        <v>2</v>
      </c>
      <c r="I195" s="142"/>
      <c r="J195" s="143">
        <f t="shared" si="20"/>
        <v>0</v>
      </c>
      <c r="K195" s="144"/>
      <c r="L195" s="32"/>
      <c r="M195" s="145" t="s">
        <v>1</v>
      </c>
      <c r="N195" s="146" t="s">
        <v>42</v>
      </c>
      <c r="P195" s="147">
        <f t="shared" si="21"/>
        <v>0</v>
      </c>
      <c r="Q195" s="147">
        <v>1.8400000000000001E-3</v>
      </c>
      <c r="R195" s="147">
        <f t="shared" si="22"/>
        <v>3.6800000000000001E-3</v>
      </c>
      <c r="S195" s="147">
        <v>0</v>
      </c>
      <c r="T195" s="148">
        <f t="shared" si="23"/>
        <v>0</v>
      </c>
      <c r="AR195" s="149" t="s">
        <v>311</v>
      </c>
      <c r="AT195" s="149" t="s">
        <v>193</v>
      </c>
      <c r="AU195" s="149" t="s">
        <v>86</v>
      </c>
      <c r="AY195" s="17" t="s">
        <v>190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84</v>
      </c>
      <c r="BK195" s="150">
        <f t="shared" si="29"/>
        <v>0</v>
      </c>
      <c r="BL195" s="17" t="s">
        <v>311</v>
      </c>
      <c r="BM195" s="149" t="s">
        <v>1877</v>
      </c>
    </row>
    <row r="196" spans="2:65" s="1" customFormat="1" ht="24.15" customHeight="1">
      <c r="B196" s="32"/>
      <c r="C196" s="137" t="s">
        <v>576</v>
      </c>
      <c r="D196" s="137" t="s">
        <v>193</v>
      </c>
      <c r="E196" s="138" t="s">
        <v>1878</v>
      </c>
      <c r="F196" s="139" t="s">
        <v>1879</v>
      </c>
      <c r="G196" s="140" t="s">
        <v>391</v>
      </c>
      <c r="H196" s="141">
        <v>1</v>
      </c>
      <c r="I196" s="142"/>
      <c r="J196" s="143">
        <f t="shared" si="20"/>
        <v>0</v>
      </c>
      <c r="K196" s="144"/>
      <c r="L196" s="32"/>
      <c r="M196" s="145" t="s">
        <v>1</v>
      </c>
      <c r="N196" s="146" t="s">
        <v>42</v>
      </c>
      <c r="P196" s="147">
        <f t="shared" si="21"/>
        <v>0</v>
      </c>
      <c r="Q196" s="147">
        <v>1.6000000000000001E-4</v>
      </c>
      <c r="R196" s="147">
        <f t="shared" si="22"/>
        <v>1.6000000000000001E-4</v>
      </c>
      <c r="S196" s="147">
        <v>0</v>
      </c>
      <c r="T196" s="148">
        <f t="shared" si="23"/>
        <v>0</v>
      </c>
      <c r="AR196" s="149" t="s">
        <v>311</v>
      </c>
      <c r="AT196" s="149" t="s">
        <v>193</v>
      </c>
      <c r="AU196" s="149" t="s">
        <v>86</v>
      </c>
      <c r="AY196" s="17" t="s">
        <v>190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84</v>
      </c>
      <c r="BK196" s="150">
        <f t="shared" si="29"/>
        <v>0</v>
      </c>
      <c r="BL196" s="17" t="s">
        <v>311</v>
      </c>
      <c r="BM196" s="149" t="s">
        <v>1880</v>
      </c>
    </row>
    <row r="197" spans="2:65" s="1" customFormat="1" ht="16.5" customHeight="1">
      <c r="B197" s="32"/>
      <c r="C197" s="184" t="s">
        <v>582</v>
      </c>
      <c r="D197" s="184" t="s">
        <v>299</v>
      </c>
      <c r="E197" s="185" t="s">
        <v>1881</v>
      </c>
      <c r="F197" s="186" t="s">
        <v>1882</v>
      </c>
      <c r="G197" s="187" t="s">
        <v>391</v>
      </c>
      <c r="H197" s="188">
        <v>1</v>
      </c>
      <c r="I197" s="189"/>
      <c r="J197" s="190">
        <f t="shared" si="20"/>
        <v>0</v>
      </c>
      <c r="K197" s="191"/>
      <c r="L197" s="192"/>
      <c r="M197" s="193" t="s">
        <v>1</v>
      </c>
      <c r="N197" s="194" t="s">
        <v>42</v>
      </c>
      <c r="P197" s="147">
        <f t="shared" si="21"/>
        <v>0</v>
      </c>
      <c r="Q197" s="147">
        <v>2.7999999999999998E-4</v>
      </c>
      <c r="R197" s="147">
        <f t="shared" si="22"/>
        <v>2.7999999999999998E-4</v>
      </c>
      <c r="S197" s="147">
        <v>0</v>
      </c>
      <c r="T197" s="148">
        <f t="shared" si="23"/>
        <v>0</v>
      </c>
      <c r="AR197" s="149" t="s">
        <v>426</v>
      </c>
      <c r="AT197" s="149" t="s">
        <v>299</v>
      </c>
      <c r="AU197" s="149" t="s">
        <v>86</v>
      </c>
      <c r="AY197" s="17" t="s">
        <v>190</v>
      </c>
      <c r="BE197" s="150">
        <f t="shared" si="24"/>
        <v>0</v>
      </c>
      <c r="BF197" s="150">
        <f t="shared" si="25"/>
        <v>0</v>
      </c>
      <c r="BG197" s="150">
        <f t="shared" si="26"/>
        <v>0</v>
      </c>
      <c r="BH197" s="150">
        <f t="shared" si="27"/>
        <v>0</v>
      </c>
      <c r="BI197" s="150">
        <f t="shared" si="28"/>
        <v>0</v>
      </c>
      <c r="BJ197" s="17" t="s">
        <v>84</v>
      </c>
      <c r="BK197" s="150">
        <f t="shared" si="29"/>
        <v>0</v>
      </c>
      <c r="BL197" s="17" t="s">
        <v>311</v>
      </c>
      <c r="BM197" s="149" t="s">
        <v>1883</v>
      </c>
    </row>
    <row r="198" spans="2:65" s="1" customFormat="1" ht="24.15" customHeight="1">
      <c r="B198" s="32"/>
      <c r="C198" s="137" t="s">
        <v>588</v>
      </c>
      <c r="D198" s="137" t="s">
        <v>193</v>
      </c>
      <c r="E198" s="138" t="s">
        <v>1884</v>
      </c>
      <c r="F198" s="139" t="s">
        <v>1885</v>
      </c>
      <c r="G198" s="140" t="s">
        <v>912</v>
      </c>
      <c r="H198" s="141">
        <v>1</v>
      </c>
      <c r="I198" s="142"/>
      <c r="J198" s="143">
        <f t="shared" si="20"/>
        <v>0</v>
      </c>
      <c r="K198" s="144"/>
      <c r="L198" s="32"/>
      <c r="M198" s="145" t="s">
        <v>1</v>
      </c>
      <c r="N198" s="146" t="s">
        <v>42</v>
      </c>
      <c r="P198" s="147">
        <f t="shared" si="21"/>
        <v>0</v>
      </c>
      <c r="Q198" s="147">
        <v>1.8400000000000001E-3</v>
      </c>
      <c r="R198" s="147">
        <f t="shared" si="22"/>
        <v>1.8400000000000001E-3</v>
      </c>
      <c r="S198" s="147">
        <v>0</v>
      </c>
      <c r="T198" s="148">
        <f t="shared" si="23"/>
        <v>0</v>
      </c>
      <c r="AR198" s="149" t="s">
        <v>311</v>
      </c>
      <c r="AT198" s="149" t="s">
        <v>193</v>
      </c>
      <c r="AU198" s="149" t="s">
        <v>86</v>
      </c>
      <c r="AY198" s="17" t="s">
        <v>190</v>
      </c>
      <c r="BE198" s="150">
        <f t="shared" si="24"/>
        <v>0</v>
      </c>
      <c r="BF198" s="150">
        <f t="shared" si="25"/>
        <v>0</v>
      </c>
      <c r="BG198" s="150">
        <f t="shared" si="26"/>
        <v>0</v>
      </c>
      <c r="BH198" s="150">
        <f t="shared" si="27"/>
        <v>0</v>
      </c>
      <c r="BI198" s="150">
        <f t="shared" si="28"/>
        <v>0</v>
      </c>
      <c r="BJ198" s="17" t="s">
        <v>84</v>
      </c>
      <c r="BK198" s="150">
        <f t="shared" si="29"/>
        <v>0</v>
      </c>
      <c r="BL198" s="17" t="s">
        <v>311</v>
      </c>
      <c r="BM198" s="149" t="s">
        <v>1886</v>
      </c>
    </row>
    <row r="199" spans="2:65" s="1" customFormat="1" ht="16.5" customHeight="1">
      <c r="B199" s="32"/>
      <c r="C199" s="137" t="s">
        <v>593</v>
      </c>
      <c r="D199" s="137" t="s">
        <v>193</v>
      </c>
      <c r="E199" s="138" t="s">
        <v>1887</v>
      </c>
      <c r="F199" s="139" t="s">
        <v>1888</v>
      </c>
      <c r="G199" s="140" t="s">
        <v>912</v>
      </c>
      <c r="H199" s="141">
        <v>2</v>
      </c>
      <c r="I199" s="142"/>
      <c r="J199" s="143">
        <f t="shared" si="20"/>
        <v>0</v>
      </c>
      <c r="K199" s="144"/>
      <c r="L199" s="32"/>
      <c r="M199" s="145" t="s">
        <v>1</v>
      </c>
      <c r="N199" s="146" t="s">
        <v>42</v>
      </c>
      <c r="P199" s="147">
        <f t="shared" si="21"/>
        <v>0</v>
      </c>
      <c r="Q199" s="147">
        <v>1.8400000000000001E-3</v>
      </c>
      <c r="R199" s="147">
        <f t="shared" si="22"/>
        <v>3.6800000000000001E-3</v>
      </c>
      <c r="S199" s="147">
        <v>0</v>
      </c>
      <c r="T199" s="148">
        <f t="shared" si="23"/>
        <v>0</v>
      </c>
      <c r="AR199" s="149" t="s">
        <v>311</v>
      </c>
      <c r="AT199" s="149" t="s">
        <v>193</v>
      </c>
      <c r="AU199" s="149" t="s">
        <v>86</v>
      </c>
      <c r="AY199" s="17" t="s">
        <v>190</v>
      </c>
      <c r="BE199" s="150">
        <f t="shared" si="24"/>
        <v>0</v>
      </c>
      <c r="BF199" s="150">
        <f t="shared" si="25"/>
        <v>0</v>
      </c>
      <c r="BG199" s="150">
        <f t="shared" si="26"/>
        <v>0</v>
      </c>
      <c r="BH199" s="150">
        <f t="shared" si="27"/>
        <v>0</v>
      </c>
      <c r="BI199" s="150">
        <f t="shared" si="28"/>
        <v>0</v>
      </c>
      <c r="BJ199" s="17" t="s">
        <v>84</v>
      </c>
      <c r="BK199" s="150">
        <f t="shared" si="29"/>
        <v>0</v>
      </c>
      <c r="BL199" s="17" t="s">
        <v>311</v>
      </c>
      <c r="BM199" s="149" t="s">
        <v>1889</v>
      </c>
    </row>
    <row r="200" spans="2:65" s="1" customFormat="1" ht="16.5" customHeight="1">
      <c r="B200" s="32"/>
      <c r="C200" s="137" t="s">
        <v>598</v>
      </c>
      <c r="D200" s="137" t="s">
        <v>193</v>
      </c>
      <c r="E200" s="138" t="s">
        <v>1890</v>
      </c>
      <c r="F200" s="139" t="s">
        <v>1891</v>
      </c>
      <c r="G200" s="140" t="s">
        <v>391</v>
      </c>
      <c r="H200" s="141">
        <v>7</v>
      </c>
      <c r="I200" s="142"/>
      <c r="J200" s="143">
        <f t="shared" si="20"/>
        <v>0</v>
      </c>
      <c r="K200" s="144"/>
      <c r="L200" s="32"/>
      <c r="M200" s="145" t="s">
        <v>1</v>
      </c>
      <c r="N200" s="146" t="s">
        <v>42</v>
      </c>
      <c r="P200" s="147">
        <f t="shared" si="21"/>
        <v>0</v>
      </c>
      <c r="Q200" s="147">
        <v>2.3000000000000001E-4</v>
      </c>
      <c r="R200" s="147">
        <f t="shared" si="22"/>
        <v>1.6100000000000001E-3</v>
      </c>
      <c r="S200" s="147">
        <v>0</v>
      </c>
      <c r="T200" s="148">
        <f t="shared" si="23"/>
        <v>0</v>
      </c>
      <c r="AR200" s="149" t="s">
        <v>311</v>
      </c>
      <c r="AT200" s="149" t="s">
        <v>193</v>
      </c>
      <c r="AU200" s="149" t="s">
        <v>86</v>
      </c>
      <c r="AY200" s="17" t="s">
        <v>190</v>
      </c>
      <c r="BE200" s="150">
        <f t="shared" si="24"/>
        <v>0</v>
      </c>
      <c r="BF200" s="150">
        <f t="shared" si="25"/>
        <v>0</v>
      </c>
      <c r="BG200" s="150">
        <f t="shared" si="26"/>
        <v>0</v>
      </c>
      <c r="BH200" s="150">
        <f t="shared" si="27"/>
        <v>0</v>
      </c>
      <c r="BI200" s="150">
        <f t="shared" si="28"/>
        <v>0</v>
      </c>
      <c r="BJ200" s="17" t="s">
        <v>84</v>
      </c>
      <c r="BK200" s="150">
        <f t="shared" si="29"/>
        <v>0</v>
      </c>
      <c r="BL200" s="17" t="s">
        <v>311</v>
      </c>
      <c r="BM200" s="149" t="s">
        <v>1892</v>
      </c>
    </row>
    <row r="201" spans="2:65" s="1" customFormat="1" ht="16.5" customHeight="1">
      <c r="B201" s="32"/>
      <c r="C201" s="137" t="s">
        <v>602</v>
      </c>
      <c r="D201" s="137" t="s">
        <v>193</v>
      </c>
      <c r="E201" s="138" t="s">
        <v>1893</v>
      </c>
      <c r="F201" s="139" t="s">
        <v>1894</v>
      </c>
      <c r="G201" s="140" t="s">
        <v>391</v>
      </c>
      <c r="H201" s="141">
        <v>3</v>
      </c>
      <c r="I201" s="142"/>
      <c r="J201" s="143">
        <f t="shared" si="20"/>
        <v>0</v>
      </c>
      <c r="K201" s="144"/>
      <c r="L201" s="32"/>
      <c r="M201" s="145" t="s">
        <v>1</v>
      </c>
      <c r="N201" s="146" t="s">
        <v>42</v>
      </c>
      <c r="P201" s="147">
        <f t="shared" si="21"/>
        <v>0</v>
      </c>
      <c r="Q201" s="147">
        <v>2.7999999999999998E-4</v>
      </c>
      <c r="R201" s="147">
        <f t="shared" si="22"/>
        <v>8.3999999999999993E-4</v>
      </c>
      <c r="S201" s="147">
        <v>0</v>
      </c>
      <c r="T201" s="148">
        <f t="shared" si="23"/>
        <v>0</v>
      </c>
      <c r="AR201" s="149" t="s">
        <v>311</v>
      </c>
      <c r="AT201" s="149" t="s">
        <v>193</v>
      </c>
      <c r="AU201" s="149" t="s">
        <v>86</v>
      </c>
      <c r="AY201" s="17" t="s">
        <v>190</v>
      </c>
      <c r="BE201" s="150">
        <f t="shared" si="24"/>
        <v>0</v>
      </c>
      <c r="BF201" s="150">
        <f t="shared" si="25"/>
        <v>0</v>
      </c>
      <c r="BG201" s="150">
        <f t="shared" si="26"/>
        <v>0</v>
      </c>
      <c r="BH201" s="150">
        <f t="shared" si="27"/>
        <v>0</v>
      </c>
      <c r="BI201" s="150">
        <f t="shared" si="28"/>
        <v>0</v>
      </c>
      <c r="BJ201" s="17" t="s">
        <v>84</v>
      </c>
      <c r="BK201" s="150">
        <f t="shared" si="29"/>
        <v>0</v>
      </c>
      <c r="BL201" s="17" t="s">
        <v>311</v>
      </c>
      <c r="BM201" s="149" t="s">
        <v>1895</v>
      </c>
    </row>
    <row r="202" spans="2:65" s="1" customFormat="1" ht="24.15" customHeight="1">
      <c r="B202" s="32"/>
      <c r="C202" s="137" t="s">
        <v>608</v>
      </c>
      <c r="D202" s="137" t="s">
        <v>193</v>
      </c>
      <c r="E202" s="138" t="s">
        <v>1896</v>
      </c>
      <c r="F202" s="139" t="s">
        <v>1897</v>
      </c>
      <c r="G202" s="140" t="s">
        <v>391</v>
      </c>
      <c r="H202" s="141">
        <v>2</v>
      </c>
      <c r="I202" s="142"/>
      <c r="J202" s="143">
        <f t="shared" si="20"/>
        <v>0</v>
      </c>
      <c r="K202" s="144"/>
      <c r="L202" s="32"/>
      <c r="M202" s="145" t="s">
        <v>1</v>
      </c>
      <c r="N202" s="146" t="s">
        <v>42</v>
      </c>
      <c r="P202" s="147">
        <f t="shared" si="21"/>
        <v>0</v>
      </c>
      <c r="Q202" s="147">
        <v>7.5000000000000002E-4</v>
      </c>
      <c r="R202" s="147">
        <f t="shared" si="22"/>
        <v>1.5E-3</v>
      </c>
      <c r="S202" s="147">
        <v>0</v>
      </c>
      <c r="T202" s="148">
        <f t="shared" si="23"/>
        <v>0</v>
      </c>
      <c r="AR202" s="149" t="s">
        <v>311</v>
      </c>
      <c r="AT202" s="149" t="s">
        <v>193</v>
      </c>
      <c r="AU202" s="149" t="s">
        <v>86</v>
      </c>
      <c r="AY202" s="17" t="s">
        <v>190</v>
      </c>
      <c r="BE202" s="150">
        <f t="shared" si="24"/>
        <v>0</v>
      </c>
      <c r="BF202" s="150">
        <f t="shared" si="25"/>
        <v>0</v>
      </c>
      <c r="BG202" s="150">
        <f t="shared" si="26"/>
        <v>0</v>
      </c>
      <c r="BH202" s="150">
        <f t="shared" si="27"/>
        <v>0</v>
      </c>
      <c r="BI202" s="150">
        <f t="shared" si="28"/>
        <v>0</v>
      </c>
      <c r="BJ202" s="17" t="s">
        <v>84</v>
      </c>
      <c r="BK202" s="150">
        <f t="shared" si="29"/>
        <v>0</v>
      </c>
      <c r="BL202" s="17" t="s">
        <v>311</v>
      </c>
      <c r="BM202" s="149" t="s">
        <v>1898</v>
      </c>
    </row>
    <row r="203" spans="2:65" s="1" customFormat="1" ht="24.15" customHeight="1">
      <c r="B203" s="32"/>
      <c r="C203" s="137" t="s">
        <v>612</v>
      </c>
      <c r="D203" s="137" t="s">
        <v>193</v>
      </c>
      <c r="E203" s="138" t="s">
        <v>1899</v>
      </c>
      <c r="F203" s="139" t="s">
        <v>1900</v>
      </c>
      <c r="G203" s="140" t="s">
        <v>296</v>
      </c>
      <c r="H203" s="141">
        <v>0.34200000000000003</v>
      </c>
      <c r="I203" s="142"/>
      <c r="J203" s="143">
        <f t="shared" si="20"/>
        <v>0</v>
      </c>
      <c r="K203" s="144"/>
      <c r="L203" s="32"/>
      <c r="M203" s="151" t="s">
        <v>1</v>
      </c>
      <c r="N203" s="152" t="s">
        <v>42</v>
      </c>
      <c r="O203" s="153"/>
      <c r="P203" s="154">
        <f t="shared" si="21"/>
        <v>0</v>
      </c>
      <c r="Q203" s="154">
        <v>0</v>
      </c>
      <c r="R203" s="154">
        <f t="shared" si="22"/>
        <v>0</v>
      </c>
      <c r="S203" s="154">
        <v>0</v>
      </c>
      <c r="T203" s="155">
        <f t="shared" si="23"/>
        <v>0</v>
      </c>
      <c r="AR203" s="149" t="s">
        <v>311</v>
      </c>
      <c r="AT203" s="149" t="s">
        <v>193</v>
      </c>
      <c r="AU203" s="149" t="s">
        <v>86</v>
      </c>
      <c r="AY203" s="17" t="s">
        <v>190</v>
      </c>
      <c r="BE203" s="150">
        <f t="shared" si="24"/>
        <v>0</v>
      </c>
      <c r="BF203" s="150">
        <f t="shared" si="25"/>
        <v>0</v>
      </c>
      <c r="BG203" s="150">
        <f t="shared" si="26"/>
        <v>0</v>
      </c>
      <c r="BH203" s="150">
        <f t="shared" si="27"/>
        <v>0</v>
      </c>
      <c r="BI203" s="150">
        <f t="shared" si="28"/>
        <v>0</v>
      </c>
      <c r="BJ203" s="17" t="s">
        <v>84</v>
      </c>
      <c r="BK203" s="150">
        <f t="shared" si="29"/>
        <v>0</v>
      </c>
      <c r="BL203" s="17" t="s">
        <v>311</v>
      </c>
      <c r="BM203" s="149" t="s">
        <v>1901</v>
      </c>
    </row>
    <row r="204" spans="2:65" s="1" customFormat="1" ht="6.9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R8prG5dOuVBvFnmVA5zSNUo5O46aV4Np3S7zf3BiCDgGJBpkkHXDvcK7lhP6+q6beaQcRO71A/YQKHnA1Z0wbg==" saltValue="OjAicT3vQa8ZYB7YgbKStRLkCf2KSReXFUFp6dAPtFET8xZmiF0PYmHlM1aM9iptS/2Vpbwt5BGNH9PRRE0/QA==" spinCount="100000" sheet="1" objects="1" scenarios="1" formatColumns="0" formatRows="0" autoFilter="0"/>
  <autoFilter ref="C123:K203" xr:uid="{00000000-0009-0000-0000-000004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298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105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3.2">
      <c r="B8" s="20"/>
      <c r="D8" s="27" t="s">
        <v>165</v>
      </c>
      <c r="L8" s="20"/>
    </row>
    <row r="9" spans="2:46" ht="16.5" customHeight="1">
      <c r="B9" s="20"/>
      <c r="E9" s="243" t="s">
        <v>231</v>
      </c>
      <c r="F9" s="203"/>
      <c r="G9" s="203"/>
      <c r="H9" s="203"/>
      <c r="L9" s="20"/>
    </row>
    <row r="10" spans="2:46" ht="12" customHeight="1">
      <c r="B10" s="20"/>
      <c r="D10" s="27" t="s">
        <v>232</v>
      </c>
      <c r="L10" s="20"/>
    </row>
    <row r="11" spans="2:46" s="1" customFormat="1" ht="16.5" customHeight="1">
      <c r="B11" s="32"/>
      <c r="E11" s="225" t="s">
        <v>1902</v>
      </c>
      <c r="F11" s="242"/>
      <c r="G11" s="242"/>
      <c r="H11" s="242"/>
      <c r="L11" s="32"/>
    </row>
    <row r="12" spans="2:46" s="1" customFormat="1" ht="12" customHeight="1">
      <c r="B12" s="32"/>
      <c r="D12" s="27" t="s">
        <v>1903</v>
      </c>
      <c r="L12" s="32"/>
    </row>
    <row r="13" spans="2:46" s="1" customFormat="1" ht="16.5" customHeight="1">
      <c r="B13" s="32"/>
      <c r="E13" s="238" t="s">
        <v>1904</v>
      </c>
      <c r="F13" s="242"/>
      <c r="G13" s="242"/>
      <c r="H13" s="242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31. 1. 2020</v>
      </c>
      <c r="L16" s="32"/>
    </row>
    <row r="17" spans="2:12" s="1" customFormat="1" ht="10.8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26</v>
      </c>
      <c r="L18" s="32"/>
    </row>
    <row r="19" spans="2:12" s="1" customFormat="1" ht="18" customHeight="1">
      <c r="B19" s="32"/>
      <c r="E19" s="25" t="s">
        <v>27</v>
      </c>
      <c r="I19" s="27" t="s">
        <v>28</v>
      </c>
      <c r="J19" s="25" t="s">
        <v>1</v>
      </c>
      <c r="L19" s="32"/>
    </row>
    <row r="20" spans="2:12" s="1" customFormat="1" ht="6.9" customHeight="1">
      <c r="B20" s="32"/>
      <c r="L20" s="32"/>
    </row>
    <row r="21" spans="2:12" s="1" customFormat="1" ht="12" customHeight="1">
      <c r="B21" s="32"/>
      <c r="D21" s="27" t="s">
        <v>29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45" t="str">
        <f>'Rekapitulace stavby'!E14</f>
        <v>Vyplň údaj</v>
      </c>
      <c r="F22" s="207"/>
      <c r="G22" s="207"/>
      <c r="H22" s="207"/>
      <c r="I22" s="27" t="s">
        <v>28</v>
      </c>
      <c r="J22" s="28" t="str">
        <f>'Rekapitulace stavby'!AN14</f>
        <v>Vyplň údaj</v>
      </c>
      <c r="L22" s="32"/>
    </row>
    <row r="23" spans="2:12" s="1" customFormat="1" ht="6.9" customHeight="1">
      <c r="B23" s="32"/>
      <c r="L23" s="32"/>
    </row>
    <row r="24" spans="2:12" s="1" customFormat="1" ht="12" customHeight="1">
      <c r="B24" s="32"/>
      <c r="D24" s="27" t="s">
        <v>31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32</v>
      </c>
      <c r="I25" s="27" t="s">
        <v>28</v>
      </c>
      <c r="J25" s="25" t="s">
        <v>1</v>
      </c>
      <c r="L25" s="32"/>
    </row>
    <row r="26" spans="2:12" s="1" customFormat="1" ht="6.9" customHeight="1">
      <c r="B26" s="32"/>
      <c r="L26" s="32"/>
    </row>
    <row r="27" spans="2:12" s="1" customFormat="1" ht="12" customHeight="1">
      <c r="B27" s="32"/>
      <c r="D27" s="27" t="s">
        <v>34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35</v>
      </c>
      <c r="I28" s="27" t="s">
        <v>28</v>
      </c>
      <c r="J28" s="25" t="s">
        <v>1</v>
      </c>
      <c r="L28" s="32"/>
    </row>
    <row r="29" spans="2:12" s="1" customFormat="1" ht="6.9" customHeight="1">
      <c r="B29" s="32"/>
      <c r="L29" s="32"/>
    </row>
    <row r="30" spans="2:12" s="1" customFormat="1" ht="12" customHeight="1">
      <c r="B30" s="32"/>
      <c r="D30" s="27" t="s">
        <v>36</v>
      </c>
      <c r="L30" s="32"/>
    </row>
    <row r="31" spans="2:12" s="7" customFormat="1" ht="16.5" customHeight="1">
      <c r="B31" s="94"/>
      <c r="E31" s="211" t="s">
        <v>1</v>
      </c>
      <c r="F31" s="211"/>
      <c r="G31" s="211"/>
      <c r="H31" s="211"/>
      <c r="L31" s="94"/>
    </row>
    <row r="32" spans="2:12" s="1" customFormat="1" ht="6.9" customHeight="1">
      <c r="B32" s="32"/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37</v>
      </c>
      <c r="J34" s="66">
        <f>ROUND(J144, 2)</f>
        <v>0</v>
      </c>
      <c r="L34" s="32"/>
    </row>
    <row r="35" spans="2:12" s="1" customFormat="1" ht="6.9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" customHeight="1">
      <c r="B36" s="32"/>
      <c r="F36" s="35" t="s">
        <v>39</v>
      </c>
      <c r="I36" s="35" t="s">
        <v>38</v>
      </c>
      <c r="J36" s="35" t="s">
        <v>40</v>
      </c>
      <c r="L36" s="32"/>
    </row>
    <row r="37" spans="2:12" s="1" customFormat="1" ht="14.4" customHeight="1">
      <c r="B37" s="32"/>
      <c r="D37" s="55" t="s">
        <v>41</v>
      </c>
      <c r="E37" s="27" t="s">
        <v>42</v>
      </c>
      <c r="F37" s="86">
        <f>ROUND((SUM(BE144:BE297)),  2)</f>
        <v>0</v>
      </c>
      <c r="I37" s="96">
        <v>0.21</v>
      </c>
      <c r="J37" s="86">
        <f>ROUND(((SUM(BE144:BE297))*I37),  2)</f>
        <v>0</v>
      </c>
      <c r="L37" s="32"/>
    </row>
    <row r="38" spans="2:12" s="1" customFormat="1" ht="14.4" customHeight="1">
      <c r="B38" s="32"/>
      <c r="E38" s="27" t="s">
        <v>43</v>
      </c>
      <c r="F38" s="86">
        <f>ROUND((SUM(BF144:BF297)),  2)</f>
        <v>0</v>
      </c>
      <c r="I38" s="96">
        <v>0.15</v>
      </c>
      <c r="J38" s="86">
        <f>ROUND(((SUM(BF144:BF297))*I38),  2)</f>
        <v>0</v>
      </c>
      <c r="L38" s="32"/>
    </row>
    <row r="39" spans="2:12" s="1" customFormat="1" ht="14.4" hidden="1" customHeight="1">
      <c r="B39" s="32"/>
      <c r="E39" s="27" t="s">
        <v>44</v>
      </c>
      <c r="F39" s="86">
        <f>ROUND((SUM(BG144:BG297)),  2)</f>
        <v>0</v>
      </c>
      <c r="I39" s="96">
        <v>0.21</v>
      </c>
      <c r="J39" s="86">
        <f>0</f>
        <v>0</v>
      </c>
      <c r="L39" s="32"/>
    </row>
    <row r="40" spans="2:12" s="1" customFormat="1" ht="14.4" hidden="1" customHeight="1">
      <c r="B40" s="32"/>
      <c r="E40" s="27" t="s">
        <v>45</v>
      </c>
      <c r="F40" s="86">
        <f>ROUND((SUM(BH144:BH297)),  2)</f>
        <v>0</v>
      </c>
      <c r="I40" s="96">
        <v>0.15</v>
      </c>
      <c r="J40" s="86">
        <f>0</f>
        <v>0</v>
      </c>
      <c r="L40" s="32"/>
    </row>
    <row r="41" spans="2:12" s="1" customFormat="1" ht="14.4" hidden="1" customHeight="1">
      <c r="B41" s="32"/>
      <c r="E41" s="27" t="s">
        <v>46</v>
      </c>
      <c r="F41" s="86">
        <f>ROUND((SUM(BI144:BI297)),  2)</f>
        <v>0</v>
      </c>
      <c r="I41" s="96">
        <v>0</v>
      </c>
      <c r="J41" s="86">
        <f>0</f>
        <v>0</v>
      </c>
      <c r="L41" s="32"/>
    </row>
    <row r="42" spans="2:12" s="1" customFormat="1" ht="6.9" customHeight="1">
      <c r="B42" s="32"/>
      <c r="L42" s="32"/>
    </row>
    <row r="43" spans="2:12" s="1" customFormat="1" ht="25.35" customHeight="1">
      <c r="B43" s="32"/>
      <c r="C43" s="97"/>
      <c r="D43" s="98" t="s">
        <v>47</v>
      </c>
      <c r="E43" s="57"/>
      <c r="F43" s="57"/>
      <c r="G43" s="99" t="s">
        <v>48</v>
      </c>
      <c r="H43" s="100" t="s">
        <v>49</v>
      </c>
      <c r="I43" s="57"/>
      <c r="J43" s="101">
        <f>SUM(J34:J41)</f>
        <v>0</v>
      </c>
      <c r="K43" s="102"/>
      <c r="L43" s="32"/>
    </row>
    <row r="44" spans="2:12" s="1" customFormat="1" ht="14.4" customHeight="1">
      <c r="B44" s="32"/>
      <c r="L44" s="32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ht="16.5" customHeight="1">
      <c r="B87" s="20"/>
      <c r="E87" s="243" t="s">
        <v>231</v>
      </c>
      <c r="F87" s="203"/>
      <c r="G87" s="203"/>
      <c r="H87" s="203"/>
      <c r="L87" s="20"/>
    </row>
    <row r="88" spans="2:12" ht="12" customHeight="1">
      <c r="B88" s="20"/>
      <c r="C88" s="27" t="s">
        <v>232</v>
      </c>
      <c r="L88" s="20"/>
    </row>
    <row r="89" spans="2:12" s="1" customFormat="1" ht="16.5" customHeight="1">
      <c r="B89" s="32"/>
      <c r="E89" s="225" t="s">
        <v>1902</v>
      </c>
      <c r="F89" s="242"/>
      <c r="G89" s="242"/>
      <c r="H89" s="242"/>
      <c r="L89" s="32"/>
    </row>
    <row r="90" spans="2:12" s="1" customFormat="1" ht="12" customHeight="1">
      <c r="B90" s="32"/>
      <c r="C90" s="27" t="s">
        <v>1903</v>
      </c>
      <c r="L90" s="32"/>
    </row>
    <row r="91" spans="2:12" s="1" customFormat="1" ht="16.5" customHeight="1">
      <c r="B91" s="32"/>
      <c r="E91" s="238" t="str">
        <f>E13</f>
        <v>1d-1 - Materiál elektro</v>
      </c>
      <c r="F91" s="242"/>
      <c r="G91" s="242"/>
      <c r="H91" s="242"/>
      <c r="L91" s="32"/>
    </row>
    <row r="92" spans="2:12" s="1" customFormat="1" ht="6.9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>obec Dřínov, okres Mělník</v>
      </c>
      <c r="I93" s="27" t="s">
        <v>22</v>
      </c>
      <c r="J93" s="52" t="str">
        <f>IF(J16="","",J16)</f>
        <v>31. 1. 2020</v>
      </c>
      <c r="L93" s="32"/>
    </row>
    <row r="94" spans="2:12" s="1" customFormat="1" ht="6.9" customHeight="1">
      <c r="B94" s="32"/>
      <c r="L94" s="32"/>
    </row>
    <row r="95" spans="2:12" s="1" customFormat="1" ht="40.049999999999997" customHeight="1">
      <c r="B95" s="32"/>
      <c r="C95" s="27" t="s">
        <v>24</v>
      </c>
      <c r="F95" s="25" t="str">
        <f>E19</f>
        <v>Obec Dřínov, Dřínov čp.38, 277 45 Úžice</v>
      </c>
      <c r="I95" s="27" t="s">
        <v>31</v>
      </c>
      <c r="J95" s="30" t="str">
        <f>E25</f>
        <v>PilsProjekt,s.r.o., Částkova 74,326 00 Plzeň</v>
      </c>
      <c r="L95" s="32"/>
    </row>
    <row r="96" spans="2:12" s="1" customFormat="1" ht="15.15" customHeight="1">
      <c r="B96" s="32"/>
      <c r="C96" s="27" t="s">
        <v>29</v>
      </c>
      <c r="F96" s="25" t="str">
        <f>IF(E22="","",E22)</f>
        <v>Vyplň údaj</v>
      </c>
      <c r="I96" s="27" t="s">
        <v>34</v>
      </c>
      <c r="J96" s="30" t="str">
        <f>E28</f>
        <v>Preclíková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168</v>
      </c>
      <c r="D98" s="97"/>
      <c r="E98" s="97"/>
      <c r="F98" s="97"/>
      <c r="G98" s="97"/>
      <c r="H98" s="97"/>
      <c r="I98" s="97"/>
      <c r="J98" s="106" t="s">
        <v>169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8" customHeight="1">
      <c r="B100" s="32"/>
      <c r="C100" s="107" t="s">
        <v>170</v>
      </c>
      <c r="J100" s="66">
        <f>J144</f>
        <v>0</v>
      </c>
      <c r="L100" s="32"/>
      <c r="AU100" s="17" t="s">
        <v>171</v>
      </c>
    </row>
    <row r="101" spans="2:47" s="8" customFormat="1" ht="24.9" customHeight="1">
      <c r="B101" s="108"/>
      <c r="D101" s="109" t="s">
        <v>1905</v>
      </c>
      <c r="E101" s="110"/>
      <c r="F101" s="110"/>
      <c r="G101" s="110"/>
      <c r="H101" s="110"/>
      <c r="I101" s="110"/>
      <c r="J101" s="111">
        <f>J145</f>
        <v>0</v>
      </c>
      <c r="L101" s="108"/>
    </row>
    <row r="102" spans="2:47" s="8" customFormat="1" ht="24.9" customHeight="1">
      <c r="B102" s="108"/>
      <c r="D102" s="109" t="s">
        <v>1906</v>
      </c>
      <c r="E102" s="110"/>
      <c r="F102" s="110"/>
      <c r="G102" s="110"/>
      <c r="H102" s="110"/>
      <c r="I102" s="110"/>
      <c r="J102" s="111">
        <f>J146</f>
        <v>0</v>
      </c>
      <c r="L102" s="108"/>
    </row>
    <row r="103" spans="2:47" s="8" customFormat="1" ht="24.9" customHeight="1">
      <c r="B103" s="108"/>
      <c r="D103" s="109" t="s">
        <v>1907</v>
      </c>
      <c r="E103" s="110"/>
      <c r="F103" s="110"/>
      <c r="G103" s="110"/>
      <c r="H103" s="110"/>
      <c r="I103" s="110"/>
      <c r="J103" s="111">
        <f>J147</f>
        <v>0</v>
      </c>
      <c r="L103" s="108"/>
    </row>
    <row r="104" spans="2:47" s="8" customFormat="1" ht="24.9" customHeight="1">
      <c r="B104" s="108"/>
      <c r="D104" s="109" t="s">
        <v>1908</v>
      </c>
      <c r="E104" s="110"/>
      <c r="F104" s="110"/>
      <c r="G104" s="110"/>
      <c r="H104" s="110"/>
      <c r="I104" s="110"/>
      <c r="J104" s="111">
        <f>J151</f>
        <v>0</v>
      </c>
      <c r="L104" s="108"/>
    </row>
    <row r="105" spans="2:47" s="8" customFormat="1" ht="24.9" customHeight="1">
      <c r="B105" s="108"/>
      <c r="D105" s="109" t="s">
        <v>1909</v>
      </c>
      <c r="E105" s="110"/>
      <c r="F105" s="110"/>
      <c r="G105" s="110"/>
      <c r="H105" s="110"/>
      <c r="I105" s="110"/>
      <c r="J105" s="111">
        <f>J172</f>
        <v>0</v>
      </c>
      <c r="L105" s="108"/>
    </row>
    <row r="106" spans="2:47" s="8" customFormat="1" ht="24.9" customHeight="1">
      <c r="B106" s="108"/>
      <c r="D106" s="109" t="s">
        <v>1910</v>
      </c>
      <c r="E106" s="110"/>
      <c r="F106" s="110"/>
      <c r="G106" s="110"/>
      <c r="H106" s="110"/>
      <c r="I106" s="110"/>
      <c r="J106" s="111">
        <f>J181</f>
        <v>0</v>
      </c>
      <c r="L106" s="108"/>
    </row>
    <row r="107" spans="2:47" s="8" customFormat="1" ht="24.9" customHeight="1">
      <c r="B107" s="108"/>
      <c r="D107" s="109" t="s">
        <v>1911</v>
      </c>
      <c r="E107" s="110"/>
      <c r="F107" s="110"/>
      <c r="G107" s="110"/>
      <c r="H107" s="110"/>
      <c r="I107" s="110"/>
      <c r="J107" s="111">
        <f>J187</f>
        <v>0</v>
      </c>
      <c r="L107" s="108"/>
    </row>
    <row r="108" spans="2:47" s="8" customFormat="1" ht="24.9" customHeight="1">
      <c r="B108" s="108"/>
      <c r="D108" s="109" t="s">
        <v>1912</v>
      </c>
      <c r="E108" s="110"/>
      <c r="F108" s="110"/>
      <c r="G108" s="110"/>
      <c r="H108" s="110"/>
      <c r="I108" s="110"/>
      <c r="J108" s="111">
        <f>J196</f>
        <v>0</v>
      </c>
      <c r="L108" s="108"/>
    </row>
    <row r="109" spans="2:47" s="8" customFormat="1" ht="24.9" customHeight="1">
      <c r="B109" s="108"/>
      <c r="D109" s="109" t="s">
        <v>1913</v>
      </c>
      <c r="E109" s="110"/>
      <c r="F109" s="110"/>
      <c r="G109" s="110"/>
      <c r="H109" s="110"/>
      <c r="I109" s="110"/>
      <c r="J109" s="111">
        <f>J204</f>
        <v>0</v>
      </c>
      <c r="L109" s="108"/>
    </row>
    <row r="110" spans="2:47" s="8" customFormat="1" ht="24.9" customHeight="1">
      <c r="B110" s="108"/>
      <c r="D110" s="109" t="s">
        <v>1914</v>
      </c>
      <c r="E110" s="110"/>
      <c r="F110" s="110"/>
      <c r="G110" s="110"/>
      <c r="H110" s="110"/>
      <c r="I110" s="110"/>
      <c r="J110" s="111">
        <f>J219</f>
        <v>0</v>
      </c>
      <c r="L110" s="108"/>
    </row>
    <row r="111" spans="2:47" s="8" customFormat="1" ht="24.9" customHeight="1">
      <c r="B111" s="108"/>
      <c r="D111" s="109" t="s">
        <v>1915</v>
      </c>
      <c r="E111" s="110"/>
      <c r="F111" s="110"/>
      <c r="G111" s="110"/>
      <c r="H111" s="110"/>
      <c r="I111" s="110"/>
      <c r="J111" s="111">
        <f>J229</f>
        <v>0</v>
      </c>
      <c r="L111" s="108"/>
    </row>
    <row r="112" spans="2:47" s="8" customFormat="1" ht="24.9" customHeight="1">
      <c r="B112" s="108"/>
      <c r="D112" s="109" t="s">
        <v>1916</v>
      </c>
      <c r="E112" s="110"/>
      <c r="F112" s="110"/>
      <c r="G112" s="110"/>
      <c r="H112" s="110"/>
      <c r="I112" s="110"/>
      <c r="J112" s="111">
        <f>J239</f>
        <v>0</v>
      </c>
      <c r="L112" s="108"/>
    </row>
    <row r="113" spans="2:12" s="8" customFormat="1" ht="24.9" customHeight="1">
      <c r="B113" s="108"/>
      <c r="D113" s="109" t="s">
        <v>1917</v>
      </c>
      <c r="E113" s="110"/>
      <c r="F113" s="110"/>
      <c r="G113" s="110"/>
      <c r="H113" s="110"/>
      <c r="I113" s="110"/>
      <c r="J113" s="111">
        <f>J249</f>
        <v>0</v>
      </c>
      <c r="L113" s="108"/>
    </row>
    <row r="114" spans="2:12" s="8" customFormat="1" ht="24.9" customHeight="1">
      <c r="B114" s="108"/>
      <c r="D114" s="109" t="s">
        <v>1918</v>
      </c>
      <c r="E114" s="110"/>
      <c r="F114" s="110"/>
      <c r="G114" s="110"/>
      <c r="H114" s="110"/>
      <c r="I114" s="110"/>
      <c r="J114" s="111">
        <f>J256</f>
        <v>0</v>
      </c>
      <c r="L114" s="108"/>
    </row>
    <row r="115" spans="2:12" s="8" customFormat="1" ht="24.9" customHeight="1">
      <c r="B115" s="108"/>
      <c r="D115" s="109" t="s">
        <v>1919</v>
      </c>
      <c r="E115" s="110"/>
      <c r="F115" s="110"/>
      <c r="G115" s="110"/>
      <c r="H115" s="110"/>
      <c r="I115" s="110"/>
      <c r="J115" s="111">
        <f>J260</f>
        <v>0</v>
      </c>
      <c r="L115" s="108"/>
    </row>
    <row r="116" spans="2:12" s="8" customFormat="1" ht="24.9" customHeight="1">
      <c r="B116" s="108"/>
      <c r="D116" s="109" t="s">
        <v>1920</v>
      </c>
      <c r="E116" s="110"/>
      <c r="F116" s="110"/>
      <c r="G116" s="110"/>
      <c r="H116" s="110"/>
      <c r="I116" s="110"/>
      <c r="J116" s="111">
        <f>J269</f>
        <v>0</v>
      </c>
      <c r="L116" s="108"/>
    </row>
    <row r="117" spans="2:12" s="8" customFormat="1" ht="24.9" customHeight="1">
      <c r="B117" s="108"/>
      <c r="D117" s="109" t="s">
        <v>1921</v>
      </c>
      <c r="E117" s="110"/>
      <c r="F117" s="110"/>
      <c r="G117" s="110"/>
      <c r="H117" s="110"/>
      <c r="I117" s="110"/>
      <c r="J117" s="111">
        <f>J274</f>
        <v>0</v>
      </c>
      <c r="L117" s="108"/>
    </row>
    <row r="118" spans="2:12" s="8" customFormat="1" ht="24.9" customHeight="1">
      <c r="B118" s="108"/>
      <c r="D118" s="109" t="s">
        <v>1922</v>
      </c>
      <c r="E118" s="110"/>
      <c r="F118" s="110"/>
      <c r="G118" s="110"/>
      <c r="H118" s="110"/>
      <c r="I118" s="110"/>
      <c r="J118" s="111">
        <f>J277</f>
        <v>0</v>
      </c>
      <c r="L118" s="108"/>
    </row>
    <row r="119" spans="2:12" s="8" customFormat="1" ht="24.9" customHeight="1">
      <c r="B119" s="108"/>
      <c r="D119" s="109" t="s">
        <v>1923</v>
      </c>
      <c r="E119" s="110"/>
      <c r="F119" s="110"/>
      <c r="G119" s="110"/>
      <c r="H119" s="110"/>
      <c r="I119" s="110"/>
      <c r="J119" s="111">
        <f>J283</f>
        <v>0</v>
      </c>
      <c r="L119" s="108"/>
    </row>
    <row r="120" spans="2:12" s="8" customFormat="1" ht="24.9" customHeight="1">
      <c r="B120" s="108"/>
      <c r="D120" s="109" t="s">
        <v>1924</v>
      </c>
      <c r="E120" s="110"/>
      <c r="F120" s="110"/>
      <c r="G120" s="110"/>
      <c r="H120" s="110"/>
      <c r="I120" s="110"/>
      <c r="J120" s="111">
        <f>J286</f>
        <v>0</v>
      </c>
      <c r="L120" s="108"/>
    </row>
    <row r="121" spans="2:12" s="1" customFormat="1" ht="21.75" customHeight="1">
      <c r="B121" s="32"/>
      <c r="L121" s="32"/>
    </row>
    <row r="122" spans="2:12" s="1" customFormat="1" ht="6.9" customHeight="1">
      <c r="B122" s="44"/>
      <c r="C122" s="45"/>
      <c r="D122" s="45"/>
      <c r="E122" s="45"/>
      <c r="F122" s="45"/>
      <c r="G122" s="45"/>
      <c r="H122" s="45"/>
      <c r="I122" s="45"/>
      <c r="J122" s="45"/>
      <c r="K122" s="45"/>
      <c r="L122" s="32"/>
    </row>
    <row r="126" spans="2:12" s="1" customFormat="1" ht="6.9" customHeight="1">
      <c r="B126" s="46"/>
      <c r="C126" s="47"/>
      <c r="D126" s="47"/>
      <c r="E126" s="47"/>
      <c r="F126" s="47"/>
      <c r="G126" s="47"/>
      <c r="H126" s="47"/>
      <c r="I126" s="47"/>
      <c r="J126" s="47"/>
      <c r="K126" s="47"/>
      <c r="L126" s="32"/>
    </row>
    <row r="127" spans="2:12" s="1" customFormat="1" ht="24.9" customHeight="1">
      <c r="B127" s="32"/>
      <c r="C127" s="21" t="s">
        <v>176</v>
      </c>
      <c r="L127" s="32"/>
    </row>
    <row r="128" spans="2:12" s="1" customFormat="1" ht="6.9" customHeight="1">
      <c r="B128" s="32"/>
      <c r="L128" s="32"/>
    </row>
    <row r="129" spans="2:63" s="1" customFormat="1" ht="12" customHeight="1">
      <c r="B129" s="32"/>
      <c r="C129" s="27" t="s">
        <v>16</v>
      </c>
      <c r="L129" s="32"/>
    </row>
    <row r="130" spans="2:63" s="1" customFormat="1" ht="26.25" customHeight="1">
      <c r="B130" s="32"/>
      <c r="E130" s="243" t="str">
        <f>E7</f>
        <v>Novostavba mateřské školy v dřevěné nosné konstrukci k.ú. Dřínov, parc.č.82/1 a 82/2</v>
      </c>
      <c r="F130" s="244"/>
      <c r="G130" s="244"/>
      <c r="H130" s="244"/>
      <c r="L130" s="32"/>
    </row>
    <row r="131" spans="2:63" ht="12" customHeight="1">
      <c r="B131" s="20"/>
      <c r="C131" s="27" t="s">
        <v>165</v>
      </c>
      <c r="L131" s="20"/>
    </row>
    <row r="132" spans="2:63" ht="16.5" customHeight="1">
      <c r="B132" s="20"/>
      <c r="E132" s="243" t="s">
        <v>231</v>
      </c>
      <c r="F132" s="203"/>
      <c r="G132" s="203"/>
      <c r="H132" s="203"/>
      <c r="L132" s="20"/>
    </row>
    <row r="133" spans="2:63" ht="12" customHeight="1">
      <c r="B133" s="20"/>
      <c r="C133" s="27" t="s">
        <v>232</v>
      </c>
      <c r="L133" s="20"/>
    </row>
    <row r="134" spans="2:63" s="1" customFormat="1" ht="16.5" customHeight="1">
      <c r="B134" s="32"/>
      <c r="E134" s="225" t="s">
        <v>1902</v>
      </c>
      <c r="F134" s="242"/>
      <c r="G134" s="242"/>
      <c r="H134" s="242"/>
      <c r="L134" s="32"/>
    </row>
    <row r="135" spans="2:63" s="1" customFormat="1" ht="12" customHeight="1">
      <c r="B135" s="32"/>
      <c r="C135" s="27" t="s">
        <v>1903</v>
      </c>
      <c r="L135" s="32"/>
    </row>
    <row r="136" spans="2:63" s="1" customFormat="1" ht="16.5" customHeight="1">
      <c r="B136" s="32"/>
      <c r="E136" s="238" t="str">
        <f>E13</f>
        <v>1d-1 - Materiál elektro</v>
      </c>
      <c r="F136" s="242"/>
      <c r="G136" s="242"/>
      <c r="H136" s="242"/>
      <c r="L136" s="32"/>
    </row>
    <row r="137" spans="2:63" s="1" customFormat="1" ht="6.9" customHeight="1">
      <c r="B137" s="32"/>
      <c r="L137" s="32"/>
    </row>
    <row r="138" spans="2:63" s="1" customFormat="1" ht="12" customHeight="1">
      <c r="B138" s="32"/>
      <c r="C138" s="27" t="s">
        <v>20</v>
      </c>
      <c r="F138" s="25" t="str">
        <f>F16</f>
        <v>obec Dřínov, okres Mělník</v>
      </c>
      <c r="I138" s="27" t="s">
        <v>22</v>
      </c>
      <c r="J138" s="52" t="str">
        <f>IF(J16="","",J16)</f>
        <v>31. 1. 2020</v>
      </c>
      <c r="L138" s="32"/>
    </row>
    <row r="139" spans="2:63" s="1" customFormat="1" ht="6.9" customHeight="1">
      <c r="B139" s="32"/>
      <c r="L139" s="32"/>
    </row>
    <row r="140" spans="2:63" s="1" customFormat="1" ht="40.049999999999997" customHeight="1">
      <c r="B140" s="32"/>
      <c r="C140" s="27" t="s">
        <v>24</v>
      </c>
      <c r="F140" s="25" t="str">
        <f>E19</f>
        <v>Obec Dřínov, Dřínov čp.38, 277 45 Úžice</v>
      </c>
      <c r="I140" s="27" t="s">
        <v>31</v>
      </c>
      <c r="J140" s="30" t="str">
        <f>E25</f>
        <v>PilsProjekt,s.r.o., Částkova 74,326 00 Plzeň</v>
      </c>
      <c r="L140" s="32"/>
    </row>
    <row r="141" spans="2:63" s="1" customFormat="1" ht="15.15" customHeight="1">
      <c r="B141" s="32"/>
      <c r="C141" s="27" t="s">
        <v>29</v>
      </c>
      <c r="F141" s="25" t="str">
        <f>IF(E22="","",E22)</f>
        <v>Vyplň údaj</v>
      </c>
      <c r="I141" s="27" t="s">
        <v>34</v>
      </c>
      <c r="J141" s="30" t="str">
        <f>E28</f>
        <v>Preclíková</v>
      </c>
      <c r="L141" s="32"/>
    </row>
    <row r="142" spans="2:63" s="1" customFormat="1" ht="10.35" customHeight="1">
      <c r="B142" s="32"/>
      <c r="L142" s="32"/>
    </row>
    <row r="143" spans="2:63" s="10" customFormat="1" ht="29.25" customHeight="1">
      <c r="B143" s="116"/>
      <c r="C143" s="117" t="s">
        <v>177</v>
      </c>
      <c r="D143" s="118" t="s">
        <v>62</v>
      </c>
      <c r="E143" s="118" t="s">
        <v>58</v>
      </c>
      <c r="F143" s="118" t="s">
        <v>59</v>
      </c>
      <c r="G143" s="118" t="s">
        <v>178</v>
      </c>
      <c r="H143" s="118" t="s">
        <v>179</v>
      </c>
      <c r="I143" s="118" t="s">
        <v>180</v>
      </c>
      <c r="J143" s="119" t="s">
        <v>169</v>
      </c>
      <c r="K143" s="120" t="s">
        <v>181</v>
      </c>
      <c r="L143" s="116"/>
      <c r="M143" s="59" t="s">
        <v>1</v>
      </c>
      <c r="N143" s="60" t="s">
        <v>41</v>
      </c>
      <c r="O143" s="60" t="s">
        <v>182</v>
      </c>
      <c r="P143" s="60" t="s">
        <v>183</v>
      </c>
      <c r="Q143" s="60" t="s">
        <v>184</v>
      </c>
      <c r="R143" s="60" t="s">
        <v>185</v>
      </c>
      <c r="S143" s="60" t="s">
        <v>186</v>
      </c>
      <c r="T143" s="61" t="s">
        <v>187</v>
      </c>
    </row>
    <row r="144" spans="2:63" s="1" customFormat="1" ht="22.8" customHeight="1">
      <c r="B144" s="32"/>
      <c r="C144" s="64" t="s">
        <v>188</v>
      </c>
      <c r="J144" s="121">
        <f>BK144</f>
        <v>0</v>
      </c>
      <c r="L144" s="32"/>
      <c r="M144" s="62"/>
      <c r="N144" s="53"/>
      <c r="O144" s="53"/>
      <c r="P144" s="122">
        <f>P145+P146+P147+P151+P172+P181+P187+P196+P204+P219+P229+P239+P249+P256+P260+P269+P274+P277+P283+P286</f>
        <v>0</v>
      </c>
      <c r="Q144" s="53"/>
      <c r="R144" s="122">
        <f>R145+R146+R147+R151+R172+R181+R187+R196+R204+R219+R229+R239+R249+R256+R260+R269+R274+R277+R283+R286</f>
        <v>0</v>
      </c>
      <c r="S144" s="53"/>
      <c r="T144" s="123">
        <f>T145+T146+T147+T151+T172+T181+T187+T196+T204+T219+T229+T239+T249+T256+T260+T269+T274+T277+T283+T286</f>
        <v>0</v>
      </c>
      <c r="AT144" s="17" t="s">
        <v>76</v>
      </c>
      <c r="AU144" s="17" t="s">
        <v>171</v>
      </c>
      <c r="BK144" s="124">
        <f>BK145+BK146+BK147+BK151+BK172+BK181+BK187+BK196+BK204+BK219+BK229+BK239+BK249+BK256+BK260+BK269+BK274+BK277+BK283+BK286</f>
        <v>0</v>
      </c>
    </row>
    <row r="145" spans="2:65" s="11" customFormat="1" ht="25.95" customHeight="1">
      <c r="B145" s="125"/>
      <c r="D145" s="126" t="s">
        <v>76</v>
      </c>
      <c r="E145" s="127" t="s">
        <v>1925</v>
      </c>
      <c r="F145" s="127" t="s">
        <v>1</v>
      </c>
      <c r="I145" s="128"/>
      <c r="J145" s="129">
        <f>BK145</f>
        <v>0</v>
      </c>
      <c r="L145" s="125"/>
      <c r="M145" s="130"/>
      <c r="P145" s="131">
        <v>0</v>
      </c>
      <c r="R145" s="131">
        <v>0</v>
      </c>
      <c r="T145" s="132">
        <v>0</v>
      </c>
      <c r="AR145" s="126" t="s">
        <v>84</v>
      </c>
      <c r="AT145" s="133" t="s">
        <v>76</v>
      </c>
      <c r="AU145" s="133" t="s">
        <v>77</v>
      </c>
      <c r="AY145" s="126" t="s">
        <v>190</v>
      </c>
      <c r="BK145" s="134">
        <v>0</v>
      </c>
    </row>
    <row r="146" spans="2:65" s="11" customFormat="1" ht="25.95" customHeight="1">
      <c r="B146" s="125"/>
      <c r="D146" s="126" t="s">
        <v>76</v>
      </c>
      <c r="E146" s="127" t="s">
        <v>521</v>
      </c>
      <c r="F146" s="127" t="s">
        <v>521</v>
      </c>
      <c r="I146" s="128"/>
      <c r="J146" s="129">
        <f>BK146</f>
        <v>0</v>
      </c>
      <c r="L146" s="125"/>
      <c r="M146" s="130"/>
      <c r="P146" s="131">
        <v>0</v>
      </c>
      <c r="R146" s="131">
        <v>0</v>
      </c>
      <c r="T146" s="132">
        <v>0</v>
      </c>
      <c r="AR146" s="126" t="s">
        <v>86</v>
      </c>
      <c r="AT146" s="133" t="s">
        <v>76</v>
      </c>
      <c r="AU146" s="133" t="s">
        <v>77</v>
      </c>
      <c r="AY146" s="126" t="s">
        <v>190</v>
      </c>
      <c r="BK146" s="134">
        <v>0</v>
      </c>
    </row>
    <row r="147" spans="2:65" s="11" customFormat="1" ht="25.95" customHeight="1">
      <c r="B147" s="125"/>
      <c r="D147" s="126" t="s">
        <v>76</v>
      </c>
      <c r="E147" s="127" t="s">
        <v>1926</v>
      </c>
      <c r="F147" s="127" t="s">
        <v>1927</v>
      </c>
      <c r="I147" s="128"/>
      <c r="J147" s="129">
        <f>BK147</f>
        <v>0</v>
      </c>
      <c r="L147" s="125"/>
      <c r="M147" s="130"/>
      <c r="P147" s="131">
        <f>SUM(P148:P150)</f>
        <v>0</v>
      </c>
      <c r="R147" s="131">
        <f>SUM(R148:R150)</f>
        <v>0</v>
      </c>
      <c r="T147" s="132">
        <f>SUM(T148:T150)</f>
        <v>0</v>
      </c>
      <c r="AR147" s="126" t="s">
        <v>86</v>
      </c>
      <c r="AT147" s="133" t="s">
        <v>76</v>
      </c>
      <c r="AU147" s="133" t="s">
        <v>77</v>
      </c>
      <c r="AY147" s="126" t="s">
        <v>190</v>
      </c>
      <c r="BK147" s="134">
        <f>SUM(BK148:BK150)</f>
        <v>0</v>
      </c>
    </row>
    <row r="148" spans="2:65" s="1" customFormat="1" ht="55.5" customHeight="1">
      <c r="B148" s="32"/>
      <c r="C148" s="137" t="s">
        <v>84</v>
      </c>
      <c r="D148" s="137" t="s">
        <v>193</v>
      </c>
      <c r="E148" s="138" t="s">
        <v>1928</v>
      </c>
      <c r="F148" s="139" t="s">
        <v>1929</v>
      </c>
      <c r="G148" s="140" t="s">
        <v>391</v>
      </c>
      <c r="H148" s="141">
        <v>1</v>
      </c>
      <c r="I148" s="142"/>
      <c r="J148" s="143">
        <f>ROUND(I148*H148,2)</f>
        <v>0</v>
      </c>
      <c r="K148" s="144"/>
      <c r="L148" s="32"/>
      <c r="M148" s="145" t="s">
        <v>1</v>
      </c>
      <c r="N148" s="146" t="s">
        <v>42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149</v>
      </c>
      <c r="AT148" s="149" t="s">
        <v>193</v>
      </c>
      <c r="AU148" s="149" t="s">
        <v>84</v>
      </c>
      <c r="AY148" s="17" t="s">
        <v>190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84</v>
      </c>
      <c r="BK148" s="150">
        <f>ROUND(I148*H148,2)</f>
        <v>0</v>
      </c>
      <c r="BL148" s="17" t="s">
        <v>149</v>
      </c>
      <c r="BM148" s="149" t="s">
        <v>1930</v>
      </c>
    </row>
    <row r="149" spans="2:65" s="1" customFormat="1" ht="49.05" customHeight="1">
      <c r="B149" s="32"/>
      <c r="C149" s="137" t="s">
        <v>86</v>
      </c>
      <c r="D149" s="137" t="s">
        <v>193</v>
      </c>
      <c r="E149" s="138" t="s">
        <v>1931</v>
      </c>
      <c r="F149" s="139" t="s">
        <v>1932</v>
      </c>
      <c r="G149" s="140" t="s">
        <v>391</v>
      </c>
      <c r="H149" s="141">
        <v>1</v>
      </c>
      <c r="I149" s="142"/>
      <c r="J149" s="143">
        <f>ROUND(I149*H149,2)</f>
        <v>0</v>
      </c>
      <c r="K149" s="144"/>
      <c r="L149" s="32"/>
      <c r="M149" s="145" t="s">
        <v>1</v>
      </c>
      <c r="N149" s="146" t="s">
        <v>42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149</v>
      </c>
      <c r="AT149" s="149" t="s">
        <v>193</v>
      </c>
      <c r="AU149" s="149" t="s">
        <v>84</v>
      </c>
      <c r="AY149" s="17" t="s">
        <v>190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84</v>
      </c>
      <c r="BK149" s="150">
        <f>ROUND(I149*H149,2)</f>
        <v>0</v>
      </c>
      <c r="BL149" s="17" t="s">
        <v>149</v>
      </c>
      <c r="BM149" s="149" t="s">
        <v>1933</v>
      </c>
    </row>
    <row r="150" spans="2:65" s="1" customFormat="1" ht="16.5" customHeight="1">
      <c r="B150" s="32"/>
      <c r="C150" s="137" t="s">
        <v>104</v>
      </c>
      <c r="D150" s="137" t="s">
        <v>193</v>
      </c>
      <c r="E150" s="138" t="s">
        <v>1934</v>
      </c>
      <c r="F150" s="139" t="s">
        <v>1935</v>
      </c>
      <c r="G150" s="140" t="s">
        <v>391</v>
      </c>
      <c r="H150" s="141">
        <v>1</v>
      </c>
      <c r="I150" s="142"/>
      <c r="J150" s="143">
        <f>ROUND(I150*H150,2)</f>
        <v>0</v>
      </c>
      <c r="K150" s="144"/>
      <c r="L150" s="32"/>
      <c r="M150" s="145" t="s">
        <v>1</v>
      </c>
      <c r="N150" s="146" t="s">
        <v>42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149</v>
      </c>
      <c r="AT150" s="149" t="s">
        <v>193</v>
      </c>
      <c r="AU150" s="149" t="s">
        <v>84</v>
      </c>
      <c r="AY150" s="17" t="s">
        <v>190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84</v>
      </c>
      <c r="BK150" s="150">
        <f>ROUND(I150*H150,2)</f>
        <v>0</v>
      </c>
      <c r="BL150" s="17" t="s">
        <v>149</v>
      </c>
      <c r="BM150" s="149" t="s">
        <v>1936</v>
      </c>
    </row>
    <row r="151" spans="2:65" s="11" customFormat="1" ht="25.95" customHeight="1">
      <c r="B151" s="125"/>
      <c r="D151" s="126" t="s">
        <v>76</v>
      </c>
      <c r="E151" s="127" t="s">
        <v>1937</v>
      </c>
      <c r="F151" s="127" t="s">
        <v>1938</v>
      </c>
      <c r="I151" s="128"/>
      <c r="J151" s="129">
        <f>BK151</f>
        <v>0</v>
      </c>
      <c r="L151" s="125"/>
      <c r="M151" s="130"/>
      <c r="P151" s="131">
        <f>SUM(P152:P171)</f>
        <v>0</v>
      </c>
      <c r="R151" s="131">
        <f>SUM(R152:R171)</f>
        <v>0</v>
      </c>
      <c r="T151" s="132">
        <f>SUM(T152:T171)</f>
        <v>0</v>
      </c>
      <c r="AR151" s="126" t="s">
        <v>86</v>
      </c>
      <c r="AT151" s="133" t="s">
        <v>76</v>
      </c>
      <c r="AU151" s="133" t="s">
        <v>77</v>
      </c>
      <c r="AY151" s="126" t="s">
        <v>190</v>
      </c>
      <c r="BK151" s="134">
        <f>SUM(BK152:BK171)</f>
        <v>0</v>
      </c>
    </row>
    <row r="152" spans="2:65" s="1" customFormat="1" ht="16.5" customHeight="1">
      <c r="B152" s="32"/>
      <c r="C152" s="137" t="s">
        <v>149</v>
      </c>
      <c r="D152" s="137" t="s">
        <v>193</v>
      </c>
      <c r="E152" s="138" t="s">
        <v>1939</v>
      </c>
      <c r="F152" s="139" t="s">
        <v>1940</v>
      </c>
      <c r="G152" s="140" t="s">
        <v>391</v>
      </c>
      <c r="H152" s="141">
        <v>8</v>
      </c>
      <c r="I152" s="142"/>
      <c r="J152" s="143">
        <f t="shared" ref="J152:J171" si="0">ROUND(I152*H152,2)</f>
        <v>0</v>
      </c>
      <c r="K152" s="144"/>
      <c r="L152" s="32"/>
      <c r="M152" s="145" t="s">
        <v>1</v>
      </c>
      <c r="N152" s="146" t="s">
        <v>42</v>
      </c>
      <c r="P152" s="147">
        <f t="shared" ref="P152:P171" si="1">O152*H152</f>
        <v>0</v>
      </c>
      <c r="Q152" s="147">
        <v>0</v>
      </c>
      <c r="R152" s="147">
        <f t="shared" ref="R152:R171" si="2">Q152*H152</f>
        <v>0</v>
      </c>
      <c r="S152" s="147">
        <v>0</v>
      </c>
      <c r="T152" s="148">
        <f t="shared" ref="T152:T171" si="3">S152*H152</f>
        <v>0</v>
      </c>
      <c r="AR152" s="149" t="s">
        <v>149</v>
      </c>
      <c r="AT152" s="149" t="s">
        <v>193</v>
      </c>
      <c r="AU152" s="149" t="s">
        <v>84</v>
      </c>
      <c r="AY152" s="17" t="s">
        <v>190</v>
      </c>
      <c r="BE152" s="150">
        <f t="shared" ref="BE152:BE171" si="4">IF(N152="základní",J152,0)</f>
        <v>0</v>
      </c>
      <c r="BF152" s="150">
        <f t="shared" ref="BF152:BF171" si="5">IF(N152="snížená",J152,0)</f>
        <v>0</v>
      </c>
      <c r="BG152" s="150">
        <f t="shared" ref="BG152:BG171" si="6">IF(N152="zákl. přenesená",J152,0)</f>
        <v>0</v>
      </c>
      <c r="BH152" s="150">
        <f t="shared" ref="BH152:BH171" si="7">IF(N152="sníž. přenesená",J152,0)</f>
        <v>0</v>
      </c>
      <c r="BI152" s="150">
        <f t="shared" ref="BI152:BI171" si="8">IF(N152="nulová",J152,0)</f>
        <v>0</v>
      </c>
      <c r="BJ152" s="17" t="s">
        <v>84</v>
      </c>
      <c r="BK152" s="150">
        <f t="shared" ref="BK152:BK171" si="9">ROUND(I152*H152,2)</f>
        <v>0</v>
      </c>
      <c r="BL152" s="17" t="s">
        <v>149</v>
      </c>
      <c r="BM152" s="149" t="s">
        <v>1941</v>
      </c>
    </row>
    <row r="153" spans="2:65" s="1" customFormat="1" ht="16.5" customHeight="1">
      <c r="B153" s="32"/>
      <c r="C153" s="137" t="s">
        <v>161</v>
      </c>
      <c r="D153" s="137" t="s">
        <v>193</v>
      </c>
      <c r="E153" s="138" t="s">
        <v>1942</v>
      </c>
      <c r="F153" s="139" t="s">
        <v>1943</v>
      </c>
      <c r="G153" s="140" t="s">
        <v>391</v>
      </c>
      <c r="H153" s="141">
        <v>8</v>
      </c>
      <c r="I153" s="142"/>
      <c r="J153" s="143">
        <f t="shared" si="0"/>
        <v>0</v>
      </c>
      <c r="K153" s="144"/>
      <c r="L153" s="32"/>
      <c r="M153" s="145" t="s">
        <v>1</v>
      </c>
      <c r="N153" s="146" t="s">
        <v>42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149</v>
      </c>
      <c r="AT153" s="149" t="s">
        <v>193</v>
      </c>
      <c r="AU153" s="149" t="s">
        <v>84</v>
      </c>
      <c r="AY153" s="17" t="s">
        <v>190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84</v>
      </c>
      <c r="BK153" s="150">
        <f t="shared" si="9"/>
        <v>0</v>
      </c>
      <c r="BL153" s="17" t="s">
        <v>149</v>
      </c>
      <c r="BM153" s="149" t="s">
        <v>1944</v>
      </c>
    </row>
    <row r="154" spans="2:65" s="1" customFormat="1" ht="16.5" customHeight="1">
      <c r="B154" s="32"/>
      <c r="C154" s="137" t="s">
        <v>199</v>
      </c>
      <c r="D154" s="137" t="s">
        <v>193</v>
      </c>
      <c r="E154" s="138" t="s">
        <v>1945</v>
      </c>
      <c r="F154" s="139" t="s">
        <v>1946</v>
      </c>
      <c r="G154" s="140" t="s">
        <v>391</v>
      </c>
      <c r="H154" s="141">
        <v>1</v>
      </c>
      <c r="I154" s="142"/>
      <c r="J154" s="143">
        <f t="shared" si="0"/>
        <v>0</v>
      </c>
      <c r="K154" s="144"/>
      <c r="L154" s="32"/>
      <c r="M154" s="145" t="s">
        <v>1</v>
      </c>
      <c r="N154" s="146" t="s">
        <v>42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149</v>
      </c>
      <c r="AT154" s="149" t="s">
        <v>193</v>
      </c>
      <c r="AU154" s="149" t="s">
        <v>84</v>
      </c>
      <c r="AY154" s="17" t="s">
        <v>190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84</v>
      </c>
      <c r="BK154" s="150">
        <f t="shared" si="9"/>
        <v>0</v>
      </c>
      <c r="BL154" s="17" t="s">
        <v>149</v>
      </c>
      <c r="BM154" s="149" t="s">
        <v>1947</v>
      </c>
    </row>
    <row r="155" spans="2:65" s="1" customFormat="1" ht="16.5" customHeight="1">
      <c r="B155" s="32"/>
      <c r="C155" s="137" t="s">
        <v>204</v>
      </c>
      <c r="D155" s="137" t="s">
        <v>193</v>
      </c>
      <c r="E155" s="138" t="s">
        <v>1942</v>
      </c>
      <c r="F155" s="139" t="s">
        <v>1943</v>
      </c>
      <c r="G155" s="140" t="s">
        <v>391</v>
      </c>
      <c r="H155" s="141">
        <v>1</v>
      </c>
      <c r="I155" s="142"/>
      <c r="J155" s="143">
        <f t="shared" si="0"/>
        <v>0</v>
      </c>
      <c r="K155" s="144"/>
      <c r="L155" s="32"/>
      <c r="M155" s="145" t="s">
        <v>1</v>
      </c>
      <c r="N155" s="146" t="s">
        <v>42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149</v>
      </c>
      <c r="AT155" s="149" t="s">
        <v>193</v>
      </c>
      <c r="AU155" s="149" t="s">
        <v>84</v>
      </c>
      <c r="AY155" s="17" t="s">
        <v>190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84</v>
      </c>
      <c r="BK155" s="150">
        <f t="shared" si="9"/>
        <v>0</v>
      </c>
      <c r="BL155" s="17" t="s">
        <v>149</v>
      </c>
      <c r="BM155" s="149" t="s">
        <v>1948</v>
      </c>
    </row>
    <row r="156" spans="2:65" s="1" customFormat="1" ht="16.5" customHeight="1">
      <c r="B156" s="32"/>
      <c r="C156" s="137" t="s">
        <v>211</v>
      </c>
      <c r="D156" s="137" t="s">
        <v>193</v>
      </c>
      <c r="E156" s="138" t="s">
        <v>1949</v>
      </c>
      <c r="F156" s="139" t="s">
        <v>1950</v>
      </c>
      <c r="G156" s="140" t="s">
        <v>391</v>
      </c>
      <c r="H156" s="141">
        <v>8</v>
      </c>
      <c r="I156" s="142"/>
      <c r="J156" s="143">
        <f t="shared" si="0"/>
        <v>0</v>
      </c>
      <c r="K156" s="144"/>
      <c r="L156" s="32"/>
      <c r="M156" s="145" t="s">
        <v>1</v>
      </c>
      <c r="N156" s="146" t="s">
        <v>42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149</v>
      </c>
      <c r="AT156" s="149" t="s">
        <v>193</v>
      </c>
      <c r="AU156" s="149" t="s">
        <v>84</v>
      </c>
      <c r="AY156" s="17" t="s">
        <v>190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84</v>
      </c>
      <c r="BK156" s="150">
        <f t="shared" si="9"/>
        <v>0</v>
      </c>
      <c r="BL156" s="17" t="s">
        <v>149</v>
      </c>
      <c r="BM156" s="149" t="s">
        <v>1951</v>
      </c>
    </row>
    <row r="157" spans="2:65" s="1" customFormat="1" ht="16.5" customHeight="1">
      <c r="B157" s="32"/>
      <c r="C157" s="137" t="s">
        <v>227</v>
      </c>
      <c r="D157" s="137" t="s">
        <v>193</v>
      </c>
      <c r="E157" s="138" t="s">
        <v>1942</v>
      </c>
      <c r="F157" s="139" t="s">
        <v>1943</v>
      </c>
      <c r="G157" s="140" t="s">
        <v>391</v>
      </c>
      <c r="H157" s="141">
        <v>8</v>
      </c>
      <c r="I157" s="142"/>
      <c r="J157" s="143">
        <f t="shared" si="0"/>
        <v>0</v>
      </c>
      <c r="K157" s="144"/>
      <c r="L157" s="32"/>
      <c r="M157" s="145" t="s">
        <v>1</v>
      </c>
      <c r="N157" s="146" t="s">
        <v>42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149</v>
      </c>
      <c r="AT157" s="149" t="s">
        <v>193</v>
      </c>
      <c r="AU157" s="149" t="s">
        <v>84</v>
      </c>
      <c r="AY157" s="17" t="s">
        <v>190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84</v>
      </c>
      <c r="BK157" s="150">
        <f t="shared" si="9"/>
        <v>0</v>
      </c>
      <c r="BL157" s="17" t="s">
        <v>149</v>
      </c>
      <c r="BM157" s="149" t="s">
        <v>1952</v>
      </c>
    </row>
    <row r="158" spans="2:65" s="1" customFormat="1" ht="16.5" customHeight="1">
      <c r="B158" s="32"/>
      <c r="C158" s="137" t="s">
        <v>303</v>
      </c>
      <c r="D158" s="137" t="s">
        <v>193</v>
      </c>
      <c r="E158" s="138" t="s">
        <v>1953</v>
      </c>
      <c r="F158" s="139" t="s">
        <v>1954</v>
      </c>
      <c r="G158" s="140" t="s">
        <v>391</v>
      </c>
      <c r="H158" s="141">
        <v>4</v>
      </c>
      <c r="I158" s="142"/>
      <c r="J158" s="143">
        <f t="shared" si="0"/>
        <v>0</v>
      </c>
      <c r="K158" s="144"/>
      <c r="L158" s="32"/>
      <c r="M158" s="145" t="s">
        <v>1</v>
      </c>
      <c r="N158" s="146" t="s">
        <v>42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149</v>
      </c>
      <c r="AT158" s="149" t="s">
        <v>193</v>
      </c>
      <c r="AU158" s="149" t="s">
        <v>84</v>
      </c>
      <c r="AY158" s="17" t="s">
        <v>190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84</v>
      </c>
      <c r="BK158" s="150">
        <f t="shared" si="9"/>
        <v>0</v>
      </c>
      <c r="BL158" s="17" t="s">
        <v>149</v>
      </c>
      <c r="BM158" s="149" t="s">
        <v>1955</v>
      </c>
    </row>
    <row r="159" spans="2:65" s="1" customFormat="1" ht="16.5" customHeight="1">
      <c r="B159" s="32"/>
      <c r="C159" s="137" t="s">
        <v>308</v>
      </c>
      <c r="D159" s="137" t="s">
        <v>193</v>
      </c>
      <c r="E159" s="138" t="s">
        <v>1942</v>
      </c>
      <c r="F159" s="139" t="s">
        <v>1943</v>
      </c>
      <c r="G159" s="140" t="s">
        <v>391</v>
      </c>
      <c r="H159" s="141">
        <v>4</v>
      </c>
      <c r="I159" s="142"/>
      <c r="J159" s="143">
        <f t="shared" si="0"/>
        <v>0</v>
      </c>
      <c r="K159" s="144"/>
      <c r="L159" s="32"/>
      <c r="M159" s="145" t="s">
        <v>1</v>
      </c>
      <c r="N159" s="146" t="s">
        <v>42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149</v>
      </c>
      <c r="AT159" s="149" t="s">
        <v>193</v>
      </c>
      <c r="AU159" s="149" t="s">
        <v>84</v>
      </c>
      <c r="AY159" s="17" t="s">
        <v>190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84</v>
      </c>
      <c r="BK159" s="150">
        <f t="shared" si="9"/>
        <v>0</v>
      </c>
      <c r="BL159" s="17" t="s">
        <v>149</v>
      </c>
      <c r="BM159" s="149" t="s">
        <v>1956</v>
      </c>
    </row>
    <row r="160" spans="2:65" s="1" customFormat="1" ht="16.5" customHeight="1">
      <c r="B160" s="32"/>
      <c r="C160" s="137" t="s">
        <v>315</v>
      </c>
      <c r="D160" s="137" t="s">
        <v>193</v>
      </c>
      <c r="E160" s="138" t="s">
        <v>1957</v>
      </c>
      <c r="F160" s="139" t="s">
        <v>1958</v>
      </c>
      <c r="G160" s="140" t="s">
        <v>391</v>
      </c>
      <c r="H160" s="141">
        <v>1</v>
      </c>
      <c r="I160" s="142"/>
      <c r="J160" s="143">
        <f t="shared" si="0"/>
        <v>0</v>
      </c>
      <c r="K160" s="144"/>
      <c r="L160" s="32"/>
      <c r="M160" s="145" t="s">
        <v>1</v>
      </c>
      <c r="N160" s="146" t="s">
        <v>42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149</v>
      </c>
      <c r="AT160" s="149" t="s">
        <v>193</v>
      </c>
      <c r="AU160" s="149" t="s">
        <v>84</v>
      </c>
      <c r="AY160" s="17" t="s">
        <v>190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84</v>
      </c>
      <c r="BK160" s="150">
        <f t="shared" si="9"/>
        <v>0</v>
      </c>
      <c r="BL160" s="17" t="s">
        <v>149</v>
      </c>
      <c r="BM160" s="149" t="s">
        <v>1959</v>
      </c>
    </row>
    <row r="161" spans="2:65" s="1" customFormat="1" ht="16.5" customHeight="1">
      <c r="B161" s="32"/>
      <c r="C161" s="137" t="s">
        <v>320</v>
      </c>
      <c r="D161" s="137" t="s">
        <v>193</v>
      </c>
      <c r="E161" s="138" t="s">
        <v>1942</v>
      </c>
      <c r="F161" s="139" t="s">
        <v>1943</v>
      </c>
      <c r="G161" s="140" t="s">
        <v>391</v>
      </c>
      <c r="H161" s="141">
        <v>1</v>
      </c>
      <c r="I161" s="142"/>
      <c r="J161" s="143">
        <f t="shared" si="0"/>
        <v>0</v>
      </c>
      <c r="K161" s="144"/>
      <c r="L161" s="32"/>
      <c r="M161" s="145" t="s">
        <v>1</v>
      </c>
      <c r="N161" s="146" t="s">
        <v>42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149</v>
      </c>
      <c r="AT161" s="149" t="s">
        <v>193</v>
      </c>
      <c r="AU161" s="149" t="s">
        <v>84</v>
      </c>
      <c r="AY161" s="17" t="s">
        <v>190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84</v>
      </c>
      <c r="BK161" s="150">
        <f t="shared" si="9"/>
        <v>0</v>
      </c>
      <c r="BL161" s="17" t="s">
        <v>149</v>
      </c>
      <c r="BM161" s="149" t="s">
        <v>1960</v>
      </c>
    </row>
    <row r="162" spans="2:65" s="1" customFormat="1" ht="16.5" customHeight="1">
      <c r="B162" s="32"/>
      <c r="C162" s="137" t="s">
        <v>326</v>
      </c>
      <c r="D162" s="137" t="s">
        <v>193</v>
      </c>
      <c r="E162" s="138" t="s">
        <v>1961</v>
      </c>
      <c r="F162" s="139" t="s">
        <v>1962</v>
      </c>
      <c r="G162" s="140" t="s">
        <v>391</v>
      </c>
      <c r="H162" s="141">
        <v>1</v>
      </c>
      <c r="I162" s="142"/>
      <c r="J162" s="143">
        <f t="shared" si="0"/>
        <v>0</v>
      </c>
      <c r="K162" s="144"/>
      <c r="L162" s="32"/>
      <c r="M162" s="145" t="s">
        <v>1</v>
      </c>
      <c r="N162" s="146" t="s">
        <v>42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149</v>
      </c>
      <c r="AT162" s="149" t="s">
        <v>193</v>
      </c>
      <c r="AU162" s="149" t="s">
        <v>84</v>
      </c>
      <c r="AY162" s="17" t="s">
        <v>190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84</v>
      </c>
      <c r="BK162" s="150">
        <f t="shared" si="9"/>
        <v>0</v>
      </c>
      <c r="BL162" s="17" t="s">
        <v>149</v>
      </c>
      <c r="BM162" s="149" t="s">
        <v>1963</v>
      </c>
    </row>
    <row r="163" spans="2:65" s="1" customFormat="1" ht="16.5" customHeight="1">
      <c r="B163" s="32"/>
      <c r="C163" s="137" t="s">
        <v>8</v>
      </c>
      <c r="D163" s="137" t="s">
        <v>193</v>
      </c>
      <c r="E163" s="138" t="s">
        <v>1964</v>
      </c>
      <c r="F163" s="139" t="s">
        <v>1965</v>
      </c>
      <c r="G163" s="140" t="s">
        <v>391</v>
      </c>
      <c r="H163" s="141">
        <v>2</v>
      </c>
      <c r="I163" s="142"/>
      <c r="J163" s="143">
        <f t="shared" si="0"/>
        <v>0</v>
      </c>
      <c r="K163" s="144"/>
      <c r="L163" s="32"/>
      <c r="M163" s="145" t="s">
        <v>1</v>
      </c>
      <c r="N163" s="146" t="s">
        <v>42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149</v>
      </c>
      <c r="AT163" s="149" t="s">
        <v>193</v>
      </c>
      <c r="AU163" s="149" t="s">
        <v>84</v>
      </c>
      <c r="AY163" s="17" t="s">
        <v>190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84</v>
      </c>
      <c r="BK163" s="150">
        <f t="shared" si="9"/>
        <v>0</v>
      </c>
      <c r="BL163" s="17" t="s">
        <v>149</v>
      </c>
      <c r="BM163" s="149" t="s">
        <v>1966</v>
      </c>
    </row>
    <row r="164" spans="2:65" s="1" customFormat="1" ht="16.5" customHeight="1">
      <c r="B164" s="32"/>
      <c r="C164" s="184" t="s">
        <v>311</v>
      </c>
      <c r="D164" s="184" t="s">
        <v>299</v>
      </c>
      <c r="E164" s="185" t="s">
        <v>1967</v>
      </c>
      <c r="F164" s="186" t="s">
        <v>1968</v>
      </c>
      <c r="G164" s="187" t="s">
        <v>391</v>
      </c>
      <c r="H164" s="188">
        <v>10</v>
      </c>
      <c r="I164" s="189"/>
      <c r="J164" s="190">
        <f t="shared" si="0"/>
        <v>0</v>
      </c>
      <c r="K164" s="191"/>
      <c r="L164" s="192"/>
      <c r="M164" s="193" t="s">
        <v>1</v>
      </c>
      <c r="N164" s="194" t="s">
        <v>42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211</v>
      </c>
      <c r="AT164" s="149" t="s">
        <v>299</v>
      </c>
      <c r="AU164" s="149" t="s">
        <v>84</v>
      </c>
      <c r="AY164" s="17" t="s">
        <v>190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84</v>
      </c>
      <c r="BK164" s="150">
        <f t="shared" si="9"/>
        <v>0</v>
      </c>
      <c r="BL164" s="17" t="s">
        <v>149</v>
      </c>
      <c r="BM164" s="149" t="s">
        <v>1969</v>
      </c>
    </row>
    <row r="165" spans="2:65" s="1" customFormat="1" ht="16.5" customHeight="1">
      <c r="B165" s="32"/>
      <c r="C165" s="184" t="s">
        <v>339</v>
      </c>
      <c r="D165" s="184" t="s">
        <v>299</v>
      </c>
      <c r="E165" s="185" t="s">
        <v>1970</v>
      </c>
      <c r="F165" s="186" t="s">
        <v>1971</v>
      </c>
      <c r="G165" s="187" t="s">
        <v>391</v>
      </c>
      <c r="H165" s="188">
        <v>3</v>
      </c>
      <c r="I165" s="189"/>
      <c r="J165" s="190">
        <f t="shared" si="0"/>
        <v>0</v>
      </c>
      <c r="K165" s="191"/>
      <c r="L165" s="192"/>
      <c r="M165" s="193" t="s">
        <v>1</v>
      </c>
      <c r="N165" s="194" t="s">
        <v>42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211</v>
      </c>
      <c r="AT165" s="149" t="s">
        <v>299</v>
      </c>
      <c r="AU165" s="149" t="s">
        <v>84</v>
      </c>
      <c r="AY165" s="17" t="s">
        <v>190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84</v>
      </c>
      <c r="BK165" s="150">
        <f t="shared" si="9"/>
        <v>0</v>
      </c>
      <c r="BL165" s="17" t="s">
        <v>149</v>
      </c>
      <c r="BM165" s="149" t="s">
        <v>1972</v>
      </c>
    </row>
    <row r="166" spans="2:65" s="1" customFormat="1" ht="16.5" customHeight="1">
      <c r="B166" s="32"/>
      <c r="C166" s="137" t="s">
        <v>344</v>
      </c>
      <c r="D166" s="137" t="s">
        <v>193</v>
      </c>
      <c r="E166" s="138" t="s">
        <v>1973</v>
      </c>
      <c r="F166" s="139" t="s">
        <v>1974</v>
      </c>
      <c r="G166" s="140" t="s">
        <v>391</v>
      </c>
      <c r="H166" s="141">
        <v>1</v>
      </c>
      <c r="I166" s="142"/>
      <c r="J166" s="143">
        <f t="shared" si="0"/>
        <v>0</v>
      </c>
      <c r="K166" s="144"/>
      <c r="L166" s="32"/>
      <c r="M166" s="145" t="s">
        <v>1</v>
      </c>
      <c r="N166" s="146" t="s">
        <v>42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149</v>
      </c>
      <c r="AT166" s="149" t="s">
        <v>193</v>
      </c>
      <c r="AU166" s="149" t="s">
        <v>84</v>
      </c>
      <c r="AY166" s="17" t="s">
        <v>190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84</v>
      </c>
      <c r="BK166" s="150">
        <f t="shared" si="9"/>
        <v>0</v>
      </c>
      <c r="BL166" s="17" t="s">
        <v>149</v>
      </c>
      <c r="BM166" s="149" t="s">
        <v>1975</v>
      </c>
    </row>
    <row r="167" spans="2:65" s="1" customFormat="1" ht="16.5" customHeight="1">
      <c r="B167" s="32"/>
      <c r="C167" s="184" t="s">
        <v>348</v>
      </c>
      <c r="D167" s="184" t="s">
        <v>299</v>
      </c>
      <c r="E167" s="185" t="s">
        <v>1976</v>
      </c>
      <c r="F167" s="186" t="s">
        <v>1977</v>
      </c>
      <c r="G167" s="187" t="s">
        <v>391</v>
      </c>
      <c r="H167" s="188">
        <v>7</v>
      </c>
      <c r="I167" s="189"/>
      <c r="J167" s="190">
        <f t="shared" si="0"/>
        <v>0</v>
      </c>
      <c r="K167" s="191"/>
      <c r="L167" s="192"/>
      <c r="M167" s="193" t="s">
        <v>1</v>
      </c>
      <c r="N167" s="194" t="s">
        <v>42</v>
      </c>
      <c r="P167" s="147">
        <f t="shared" si="1"/>
        <v>0</v>
      </c>
      <c r="Q167" s="147">
        <v>0</v>
      </c>
      <c r="R167" s="147">
        <f t="shared" si="2"/>
        <v>0</v>
      </c>
      <c r="S167" s="147">
        <v>0</v>
      </c>
      <c r="T167" s="148">
        <f t="shared" si="3"/>
        <v>0</v>
      </c>
      <c r="AR167" s="149" t="s">
        <v>211</v>
      </c>
      <c r="AT167" s="149" t="s">
        <v>299</v>
      </c>
      <c r="AU167" s="149" t="s">
        <v>84</v>
      </c>
      <c r="AY167" s="17" t="s">
        <v>190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84</v>
      </c>
      <c r="BK167" s="150">
        <f t="shared" si="9"/>
        <v>0</v>
      </c>
      <c r="BL167" s="17" t="s">
        <v>149</v>
      </c>
      <c r="BM167" s="149" t="s">
        <v>1978</v>
      </c>
    </row>
    <row r="168" spans="2:65" s="1" customFormat="1" ht="24.15" customHeight="1">
      <c r="B168" s="32"/>
      <c r="C168" s="137" t="s">
        <v>359</v>
      </c>
      <c r="D168" s="137" t="s">
        <v>193</v>
      </c>
      <c r="E168" s="138" t="s">
        <v>1979</v>
      </c>
      <c r="F168" s="139" t="s">
        <v>1980</v>
      </c>
      <c r="G168" s="140" t="s">
        <v>391</v>
      </c>
      <c r="H168" s="141">
        <v>5</v>
      </c>
      <c r="I168" s="142"/>
      <c r="J168" s="143">
        <f t="shared" si="0"/>
        <v>0</v>
      </c>
      <c r="K168" s="144"/>
      <c r="L168" s="32"/>
      <c r="M168" s="145" t="s">
        <v>1</v>
      </c>
      <c r="N168" s="146" t="s">
        <v>42</v>
      </c>
      <c r="P168" s="147">
        <f t="shared" si="1"/>
        <v>0</v>
      </c>
      <c r="Q168" s="147">
        <v>0</v>
      </c>
      <c r="R168" s="147">
        <f t="shared" si="2"/>
        <v>0</v>
      </c>
      <c r="S168" s="147">
        <v>0</v>
      </c>
      <c r="T168" s="148">
        <f t="shared" si="3"/>
        <v>0</v>
      </c>
      <c r="AR168" s="149" t="s">
        <v>149</v>
      </c>
      <c r="AT168" s="149" t="s">
        <v>193</v>
      </c>
      <c r="AU168" s="149" t="s">
        <v>84</v>
      </c>
      <c r="AY168" s="17" t="s">
        <v>190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84</v>
      </c>
      <c r="BK168" s="150">
        <f t="shared" si="9"/>
        <v>0</v>
      </c>
      <c r="BL168" s="17" t="s">
        <v>149</v>
      </c>
      <c r="BM168" s="149" t="s">
        <v>1981</v>
      </c>
    </row>
    <row r="169" spans="2:65" s="1" customFormat="1" ht="16.5" customHeight="1">
      <c r="B169" s="32"/>
      <c r="C169" s="137" t="s">
        <v>7</v>
      </c>
      <c r="D169" s="137" t="s">
        <v>193</v>
      </c>
      <c r="E169" s="138" t="s">
        <v>1942</v>
      </c>
      <c r="F169" s="139" t="s">
        <v>1943</v>
      </c>
      <c r="G169" s="140" t="s">
        <v>391</v>
      </c>
      <c r="H169" s="141">
        <v>5</v>
      </c>
      <c r="I169" s="142"/>
      <c r="J169" s="143">
        <f t="shared" si="0"/>
        <v>0</v>
      </c>
      <c r="K169" s="144"/>
      <c r="L169" s="32"/>
      <c r="M169" s="145" t="s">
        <v>1</v>
      </c>
      <c r="N169" s="146" t="s">
        <v>42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149</v>
      </c>
      <c r="AT169" s="149" t="s">
        <v>193</v>
      </c>
      <c r="AU169" s="149" t="s">
        <v>84</v>
      </c>
      <c r="AY169" s="17" t="s">
        <v>190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84</v>
      </c>
      <c r="BK169" s="150">
        <f t="shared" si="9"/>
        <v>0</v>
      </c>
      <c r="BL169" s="17" t="s">
        <v>149</v>
      </c>
      <c r="BM169" s="149" t="s">
        <v>1982</v>
      </c>
    </row>
    <row r="170" spans="2:65" s="1" customFormat="1" ht="24.15" customHeight="1">
      <c r="B170" s="32"/>
      <c r="C170" s="137" t="s">
        <v>372</v>
      </c>
      <c r="D170" s="137" t="s">
        <v>193</v>
      </c>
      <c r="E170" s="138" t="s">
        <v>1983</v>
      </c>
      <c r="F170" s="139" t="s">
        <v>1984</v>
      </c>
      <c r="G170" s="140" t="s">
        <v>391</v>
      </c>
      <c r="H170" s="141">
        <v>2</v>
      </c>
      <c r="I170" s="142"/>
      <c r="J170" s="143">
        <f t="shared" si="0"/>
        <v>0</v>
      </c>
      <c r="K170" s="144"/>
      <c r="L170" s="32"/>
      <c r="M170" s="145" t="s">
        <v>1</v>
      </c>
      <c r="N170" s="146" t="s">
        <v>42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149</v>
      </c>
      <c r="AT170" s="149" t="s">
        <v>193</v>
      </c>
      <c r="AU170" s="149" t="s">
        <v>84</v>
      </c>
      <c r="AY170" s="17" t="s">
        <v>190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84</v>
      </c>
      <c r="BK170" s="150">
        <f t="shared" si="9"/>
        <v>0</v>
      </c>
      <c r="BL170" s="17" t="s">
        <v>149</v>
      </c>
      <c r="BM170" s="149" t="s">
        <v>1985</v>
      </c>
    </row>
    <row r="171" spans="2:65" s="1" customFormat="1" ht="16.5" customHeight="1">
      <c r="B171" s="32"/>
      <c r="C171" s="137" t="s">
        <v>378</v>
      </c>
      <c r="D171" s="137" t="s">
        <v>193</v>
      </c>
      <c r="E171" s="138" t="s">
        <v>1942</v>
      </c>
      <c r="F171" s="139" t="s">
        <v>1943</v>
      </c>
      <c r="G171" s="140" t="s">
        <v>391</v>
      </c>
      <c r="H171" s="141">
        <v>2</v>
      </c>
      <c r="I171" s="142"/>
      <c r="J171" s="143">
        <f t="shared" si="0"/>
        <v>0</v>
      </c>
      <c r="K171" s="144"/>
      <c r="L171" s="32"/>
      <c r="M171" s="145" t="s">
        <v>1</v>
      </c>
      <c r="N171" s="146" t="s">
        <v>42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149</v>
      </c>
      <c r="AT171" s="149" t="s">
        <v>193</v>
      </c>
      <c r="AU171" s="149" t="s">
        <v>84</v>
      </c>
      <c r="AY171" s="17" t="s">
        <v>190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84</v>
      </c>
      <c r="BK171" s="150">
        <f t="shared" si="9"/>
        <v>0</v>
      </c>
      <c r="BL171" s="17" t="s">
        <v>149</v>
      </c>
      <c r="BM171" s="149" t="s">
        <v>1986</v>
      </c>
    </row>
    <row r="172" spans="2:65" s="11" customFormat="1" ht="25.95" customHeight="1">
      <c r="B172" s="125"/>
      <c r="D172" s="126" t="s">
        <v>76</v>
      </c>
      <c r="E172" s="127" t="s">
        <v>1987</v>
      </c>
      <c r="F172" s="127" t="s">
        <v>1988</v>
      </c>
      <c r="I172" s="128"/>
      <c r="J172" s="129">
        <f>BK172</f>
        <v>0</v>
      </c>
      <c r="L172" s="125"/>
      <c r="M172" s="130"/>
      <c r="P172" s="131">
        <f>SUM(P173:P180)</f>
        <v>0</v>
      </c>
      <c r="R172" s="131">
        <f>SUM(R173:R180)</f>
        <v>0</v>
      </c>
      <c r="T172" s="132">
        <f>SUM(T173:T180)</f>
        <v>0</v>
      </c>
      <c r="AR172" s="126" t="s">
        <v>86</v>
      </c>
      <c r="AT172" s="133" t="s">
        <v>76</v>
      </c>
      <c r="AU172" s="133" t="s">
        <v>77</v>
      </c>
      <c r="AY172" s="126" t="s">
        <v>190</v>
      </c>
      <c r="BK172" s="134">
        <f>SUM(BK173:BK180)</f>
        <v>0</v>
      </c>
    </row>
    <row r="173" spans="2:65" s="1" customFormat="1" ht="16.5" customHeight="1">
      <c r="B173" s="32"/>
      <c r="C173" s="137" t="s">
        <v>384</v>
      </c>
      <c r="D173" s="137" t="s">
        <v>193</v>
      </c>
      <c r="E173" s="138" t="s">
        <v>1989</v>
      </c>
      <c r="F173" s="139" t="s">
        <v>1990</v>
      </c>
      <c r="G173" s="140" t="s">
        <v>391</v>
      </c>
      <c r="H173" s="141">
        <v>43</v>
      </c>
      <c r="I173" s="142"/>
      <c r="J173" s="143">
        <f t="shared" ref="J173:J180" si="10">ROUND(I173*H173,2)</f>
        <v>0</v>
      </c>
      <c r="K173" s="144"/>
      <c r="L173" s="32"/>
      <c r="M173" s="145" t="s">
        <v>1</v>
      </c>
      <c r="N173" s="146" t="s">
        <v>42</v>
      </c>
      <c r="P173" s="147">
        <f t="shared" ref="P173:P180" si="11">O173*H173</f>
        <v>0</v>
      </c>
      <c r="Q173" s="147">
        <v>0</v>
      </c>
      <c r="R173" s="147">
        <f t="shared" ref="R173:R180" si="12">Q173*H173</f>
        <v>0</v>
      </c>
      <c r="S173" s="147">
        <v>0</v>
      </c>
      <c r="T173" s="148">
        <f t="shared" ref="T173:T180" si="13">S173*H173</f>
        <v>0</v>
      </c>
      <c r="AR173" s="149" t="s">
        <v>149</v>
      </c>
      <c r="AT173" s="149" t="s">
        <v>193</v>
      </c>
      <c r="AU173" s="149" t="s">
        <v>84</v>
      </c>
      <c r="AY173" s="17" t="s">
        <v>190</v>
      </c>
      <c r="BE173" s="150">
        <f t="shared" ref="BE173:BE180" si="14">IF(N173="základní",J173,0)</f>
        <v>0</v>
      </c>
      <c r="BF173" s="150">
        <f t="shared" ref="BF173:BF180" si="15">IF(N173="snížená",J173,0)</f>
        <v>0</v>
      </c>
      <c r="BG173" s="150">
        <f t="shared" ref="BG173:BG180" si="16">IF(N173="zákl. přenesená",J173,0)</f>
        <v>0</v>
      </c>
      <c r="BH173" s="150">
        <f t="shared" ref="BH173:BH180" si="17">IF(N173="sníž. přenesená",J173,0)</f>
        <v>0</v>
      </c>
      <c r="BI173" s="150">
        <f t="shared" ref="BI173:BI180" si="18">IF(N173="nulová",J173,0)</f>
        <v>0</v>
      </c>
      <c r="BJ173" s="17" t="s">
        <v>84</v>
      </c>
      <c r="BK173" s="150">
        <f t="shared" ref="BK173:BK180" si="19">ROUND(I173*H173,2)</f>
        <v>0</v>
      </c>
      <c r="BL173" s="17" t="s">
        <v>149</v>
      </c>
      <c r="BM173" s="149" t="s">
        <v>1991</v>
      </c>
    </row>
    <row r="174" spans="2:65" s="1" customFormat="1" ht="16.5" customHeight="1">
      <c r="B174" s="32"/>
      <c r="C174" s="137" t="s">
        <v>388</v>
      </c>
      <c r="D174" s="137" t="s">
        <v>193</v>
      </c>
      <c r="E174" s="138" t="s">
        <v>1942</v>
      </c>
      <c r="F174" s="139" t="s">
        <v>1943</v>
      </c>
      <c r="G174" s="140" t="s">
        <v>391</v>
      </c>
      <c r="H174" s="141">
        <v>19</v>
      </c>
      <c r="I174" s="142"/>
      <c r="J174" s="143">
        <f t="shared" si="10"/>
        <v>0</v>
      </c>
      <c r="K174" s="144"/>
      <c r="L174" s="32"/>
      <c r="M174" s="145" t="s">
        <v>1</v>
      </c>
      <c r="N174" s="146" t="s">
        <v>42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149</v>
      </c>
      <c r="AT174" s="149" t="s">
        <v>193</v>
      </c>
      <c r="AU174" s="149" t="s">
        <v>84</v>
      </c>
      <c r="AY174" s="17" t="s">
        <v>190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84</v>
      </c>
      <c r="BK174" s="150">
        <f t="shared" si="19"/>
        <v>0</v>
      </c>
      <c r="BL174" s="17" t="s">
        <v>149</v>
      </c>
      <c r="BM174" s="149" t="s">
        <v>1992</v>
      </c>
    </row>
    <row r="175" spans="2:65" s="1" customFormat="1" ht="16.5" customHeight="1">
      <c r="B175" s="32"/>
      <c r="C175" s="137" t="s">
        <v>393</v>
      </c>
      <c r="D175" s="137" t="s">
        <v>193</v>
      </c>
      <c r="E175" s="138" t="s">
        <v>1993</v>
      </c>
      <c r="F175" s="139" t="s">
        <v>1994</v>
      </c>
      <c r="G175" s="140" t="s">
        <v>391</v>
      </c>
      <c r="H175" s="141">
        <v>12</v>
      </c>
      <c r="I175" s="142"/>
      <c r="J175" s="143">
        <f t="shared" si="10"/>
        <v>0</v>
      </c>
      <c r="K175" s="144"/>
      <c r="L175" s="32"/>
      <c r="M175" s="145" t="s">
        <v>1</v>
      </c>
      <c r="N175" s="146" t="s">
        <v>42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149</v>
      </c>
      <c r="AT175" s="149" t="s">
        <v>193</v>
      </c>
      <c r="AU175" s="149" t="s">
        <v>84</v>
      </c>
      <c r="AY175" s="17" t="s">
        <v>190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84</v>
      </c>
      <c r="BK175" s="150">
        <f t="shared" si="19"/>
        <v>0</v>
      </c>
      <c r="BL175" s="17" t="s">
        <v>149</v>
      </c>
      <c r="BM175" s="149" t="s">
        <v>1995</v>
      </c>
    </row>
    <row r="176" spans="2:65" s="1" customFormat="1" ht="21.75" customHeight="1">
      <c r="B176" s="32"/>
      <c r="C176" s="184" t="s">
        <v>399</v>
      </c>
      <c r="D176" s="184" t="s">
        <v>299</v>
      </c>
      <c r="E176" s="185" t="s">
        <v>1996</v>
      </c>
      <c r="F176" s="186" t="s">
        <v>1997</v>
      </c>
      <c r="G176" s="187" t="s">
        <v>391</v>
      </c>
      <c r="H176" s="188">
        <v>5</v>
      </c>
      <c r="I176" s="189"/>
      <c r="J176" s="190">
        <f t="shared" si="10"/>
        <v>0</v>
      </c>
      <c r="K176" s="191"/>
      <c r="L176" s="192"/>
      <c r="M176" s="193" t="s">
        <v>1</v>
      </c>
      <c r="N176" s="194" t="s">
        <v>42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211</v>
      </c>
      <c r="AT176" s="149" t="s">
        <v>299</v>
      </c>
      <c r="AU176" s="149" t="s">
        <v>84</v>
      </c>
      <c r="AY176" s="17" t="s">
        <v>190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84</v>
      </c>
      <c r="BK176" s="150">
        <f t="shared" si="19"/>
        <v>0</v>
      </c>
      <c r="BL176" s="17" t="s">
        <v>149</v>
      </c>
      <c r="BM176" s="149" t="s">
        <v>1998</v>
      </c>
    </row>
    <row r="177" spans="2:65" s="1" customFormat="1" ht="16.5" customHeight="1">
      <c r="B177" s="32"/>
      <c r="C177" s="137" t="s">
        <v>405</v>
      </c>
      <c r="D177" s="137" t="s">
        <v>193</v>
      </c>
      <c r="E177" s="138" t="s">
        <v>1942</v>
      </c>
      <c r="F177" s="139" t="s">
        <v>1943</v>
      </c>
      <c r="G177" s="140" t="s">
        <v>391</v>
      </c>
      <c r="H177" s="141">
        <v>5</v>
      </c>
      <c r="I177" s="142"/>
      <c r="J177" s="143">
        <f t="shared" si="10"/>
        <v>0</v>
      </c>
      <c r="K177" s="144"/>
      <c r="L177" s="32"/>
      <c r="M177" s="145" t="s">
        <v>1</v>
      </c>
      <c r="N177" s="146" t="s">
        <v>42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149</v>
      </c>
      <c r="AT177" s="149" t="s">
        <v>193</v>
      </c>
      <c r="AU177" s="149" t="s">
        <v>84</v>
      </c>
      <c r="AY177" s="17" t="s">
        <v>190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84</v>
      </c>
      <c r="BK177" s="150">
        <f t="shared" si="19"/>
        <v>0</v>
      </c>
      <c r="BL177" s="17" t="s">
        <v>149</v>
      </c>
      <c r="BM177" s="149" t="s">
        <v>1999</v>
      </c>
    </row>
    <row r="178" spans="2:65" s="1" customFormat="1" ht="24.15" customHeight="1">
      <c r="B178" s="32"/>
      <c r="C178" s="184" t="s">
        <v>412</v>
      </c>
      <c r="D178" s="184" t="s">
        <v>299</v>
      </c>
      <c r="E178" s="185" t="s">
        <v>2000</v>
      </c>
      <c r="F178" s="186" t="s">
        <v>2001</v>
      </c>
      <c r="G178" s="187" t="s">
        <v>391</v>
      </c>
      <c r="H178" s="188">
        <v>1</v>
      </c>
      <c r="I178" s="189"/>
      <c r="J178" s="190">
        <f t="shared" si="10"/>
        <v>0</v>
      </c>
      <c r="K178" s="191"/>
      <c r="L178" s="192"/>
      <c r="M178" s="193" t="s">
        <v>1</v>
      </c>
      <c r="N178" s="194" t="s">
        <v>42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211</v>
      </c>
      <c r="AT178" s="149" t="s">
        <v>299</v>
      </c>
      <c r="AU178" s="149" t="s">
        <v>84</v>
      </c>
      <c r="AY178" s="17" t="s">
        <v>190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84</v>
      </c>
      <c r="BK178" s="150">
        <f t="shared" si="19"/>
        <v>0</v>
      </c>
      <c r="BL178" s="17" t="s">
        <v>149</v>
      </c>
      <c r="BM178" s="149" t="s">
        <v>2002</v>
      </c>
    </row>
    <row r="179" spans="2:65" s="1" customFormat="1" ht="16.5" customHeight="1">
      <c r="B179" s="32"/>
      <c r="C179" s="137" t="s">
        <v>417</v>
      </c>
      <c r="D179" s="137" t="s">
        <v>193</v>
      </c>
      <c r="E179" s="138" t="s">
        <v>2003</v>
      </c>
      <c r="F179" s="139" t="s">
        <v>2004</v>
      </c>
      <c r="G179" s="140" t="s">
        <v>391</v>
      </c>
      <c r="H179" s="141">
        <v>18</v>
      </c>
      <c r="I179" s="142"/>
      <c r="J179" s="143">
        <f t="shared" si="10"/>
        <v>0</v>
      </c>
      <c r="K179" s="144"/>
      <c r="L179" s="32"/>
      <c r="M179" s="145" t="s">
        <v>1</v>
      </c>
      <c r="N179" s="146" t="s">
        <v>42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149</v>
      </c>
      <c r="AT179" s="149" t="s">
        <v>193</v>
      </c>
      <c r="AU179" s="149" t="s">
        <v>84</v>
      </c>
      <c r="AY179" s="17" t="s">
        <v>190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84</v>
      </c>
      <c r="BK179" s="150">
        <f t="shared" si="19"/>
        <v>0</v>
      </c>
      <c r="BL179" s="17" t="s">
        <v>149</v>
      </c>
      <c r="BM179" s="149" t="s">
        <v>2005</v>
      </c>
    </row>
    <row r="180" spans="2:65" s="1" customFormat="1" ht="16.5" customHeight="1">
      <c r="B180" s="32"/>
      <c r="C180" s="137" t="s">
        <v>422</v>
      </c>
      <c r="D180" s="137" t="s">
        <v>193</v>
      </c>
      <c r="E180" s="138" t="s">
        <v>1942</v>
      </c>
      <c r="F180" s="139" t="s">
        <v>1943</v>
      </c>
      <c r="G180" s="140" t="s">
        <v>391</v>
      </c>
      <c r="H180" s="141">
        <v>18</v>
      </c>
      <c r="I180" s="142"/>
      <c r="J180" s="143">
        <f t="shared" si="10"/>
        <v>0</v>
      </c>
      <c r="K180" s="144"/>
      <c r="L180" s="32"/>
      <c r="M180" s="145" t="s">
        <v>1</v>
      </c>
      <c r="N180" s="146" t="s">
        <v>42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149</v>
      </c>
      <c r="AT180" s="149" t="s">
        <v>193</v>
      </c>
      <c r="AU180" s="149" t="s">
        <v>84</v>
      </c>
      <c r="AY180" s="17" t="s">
        <v>190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84</v>
      </c>
      <c r="BK180" s="150">
        <f t="shared" si="19"/>
        <v>0</v>
      </c>
      <c r="BL180" s="17" t="s">
        <v>149</v>
      </c>
      <c r="BM180" s="149" t="s">
        <v>2006</v>
      </c>
    </row>
    <row r="181" spans="2:65" s="11" customFormat="1" ht="25.95" customHeight="1">
      <c r="B181" s="125"/>
      <c r="D181" s="126" t="s">
        <v>76</v>
      </c>
      <c r="E181" s="127" t="s">
        <v>2007</v>
      </c>
      <c r="F181" s="127" t="s">
        <v>2008</v>
      </c>
      <c r="I181" s="128"/>
      <c r="J181" s="129">
        <f>BK181</f>
        <v>0</v>
      </c>
      <c r="L181" s="125"/>
      <c r="M181" s="130"/>
      <c r="P181" s="131">
        <f>SUM(P182:P186)</f>
        <v>0</v>
      </c>
      <c r="R181" s="131">
        <f>SUM(R182:R186)</f>
        <v>0</v>
      </c>
      <c r="T181" s="132">
        <f>SUM(T182:T186)</f>
        <v>0</v>
      </c>
      <c r="AR181" s="126" t="s">
        <v>86</v>
      </c>
      <c r="AT181" s="133" t="s">
        <v>76</v>
      </c>
      <c r="AU181" s="133" t="s">
        <v>77</v>
      </c>
      <c r="AY181" s="126" t="s">
        <v>190</v>
      </c>
      <c r="BK181" s="134">
        <f>SUM(BK182:BK186)</f>
        <v>0</v>
      </c>
    </row>
    <row r="182" spans="2:65" s="1" customFormat="1" ht="16.5" customHeight="1">
      <c r="B182" s="32"/>
      <c r="C182" s="137" t="s">
        <v>426</v>
      </c>
      <c r="D182" s="137" t="s">
        <v>193</v>
      </c>
      <c r="E182" s="138" t="s">
        <v>2009</v>
      </c>
      <c r="F182" s="139" t="s">
        <v>2010</v>
      </c>
      <c r="G182" s="140" t="s">
        <v>391</v>
      </c>
      <c r="H182" s="141">
        <v>120</v>
      </c>
      <c r="I182" s="142"/>
      <c r="J182" s="143">
        <f>ROUND(I182*H182,2)</f>
        <v>0</v>
      </c>
      <c r="K182" s="144"/>
      <c r="L182" s="32"/>
      <c r="M182" s="145" t="s">
        <v>1</v>
      </c>
      <c r="N182" s="146" t="s">
        <v>42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149</v>
      </c>
      <c r="AT182" s="149" t="s">
        <v>193</v>
      </c>
      <c r="AU182" s="149" t="s">
        <v>84</v>
      </c>
      <c r="AY182" s="17" t="s">
        <v>190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84</v>
      </c>
      <c r="BK182" s="150">
        <f>ROUND(I182*H182,2)</f>
        <v>0</v>
      </c>
      <c r="BL182" s="17" t="s">
        <v>149</v>
      </c>
      <c r="BM182" s="149" t="s">
        <v>2011</v>
      </c>
    </row>
    <row r="183" spans="2:65" s="1" customFormat="1" ht="16.5" customHeight="1">
      <c r="B183" s="32"/>
      <c r="C183" s="137" t="s">
        <v>431</v>
      </c>
      <c r="D183" s="137" t="s">
        <v>193</v>
      </c>
      <c r="E183" s="138" t="s">
        <v>2012</v>
      </c>
      <c r="F183" s="139" t="s">
        <v>2013</v>
      </c>
      <c r="G183" s="140" t="s">
        <v>391</v>
      </c>
      <c r="H183" s="141">
        <v>30</v>
      </c>
      <c r="I183" s="142"/>
      <c r="J183" s="143">
        <f>ROUND(I183*H183,2)</f>
        <v>0</v>
      </c>
      <c r="K183" s="144"/>
      <c r="L183" s="32"/>
      <c r="M183" s="145" t="s">
        <v>1</v>
      </c>
      <c r="N183" s="146" t="s">
        <v>42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149</v>
      </c>
      <c r="AT183" s="149" t="s">
        <v>193</v>
      </c>
      <c r="AU183" s="149" t="s">
        <v>84</v>
      </c>
      <c r="AY183" s="17" t="s">
        <v>190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84</v>
      </c>
      <c r="BK183" s="150">
        <f>ROUND(I183*H183,2)</f>
        <v>0</v>
      </c>
      <c r="BL183" s="17" t="s">
        <v>149</v>
      </c>
      <c r="BM183" s="149" t="s">
        <v>2014</v>
      </c>
    </row>
    <row r="184" spans="2:65" s="1" customFormat="1" ht="16.5" customHeight="1">
      <c r="B184" s="32"/>
      <c r="C184" s="137" t="s">
        <v>437</v>
      </c>
      <c r="D184" s="137" t="s">
        <v>193</v>
      </c>
      <c r="E184" s="138" t="s">
        <v>2015</v>
      </c>
      <c r="F184" s="139" t="s">
        <v>2016</v>
      </c>
      <c r="G184" s="140" t="s">
        <v>391</v>
      </c>
      <c r="H184" s="141">
        <v>472</v>
      </c>
      <c r="I184" s="142"/>
      <c r="J184" s="143">
        <f>ROUND(I184*H184,2)</f>
        <v>0</v>
      </c>
      <c r="K184" s="144"/>
      <c r="L184" s="32"/>
      <c r="M184" s="145" t="s">
        <v>1</v>
      </c>
      <c r="N184" s="146" t="s">
        <v>42</v>
      </c>
      <c r="P184" s="147">
        <f>O184*H184</f>
        <v>0</v>
      </c>
      <c r="Q184" s="147">
        <v>0</v>
      </c>
      <c r="R184" s="147">
        <f>Q184*H184</f>
        <v>0</v>
      </c>
      <c r="S184" s="147">
        <v>0</v>
      </c>
      <c r="T184" s="148">
        <f>S184*H184</f>
        <v>0</v>
      </c>
      <c r="AR184" s="149" t="s">
        <v>149</v>
      </c>
      <c r="AT184" s="149" t="s">
        <v>193</v>
      </c>
      <c r="AU184" s="149" t="s">
        <v>84</v>
      </c>
      <c r="AY184" s="17" t="s">
        <v>190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84</v>
      </c>
      <c r="BK184" s="150">
        <f>ROUND(I184*H184,2)</f>
        <v>0</v>
      </c>
      <c r="BL184" s="17" t="s">
        <v>149</v>
      </c>
      <c r="BM184" s="149" t="s">
        <v>2017</v>
      </c>
    </row>
    <row r="185" spans="2:65" s="1" customFormat="1" ht="16.5" customHeight="1">
      <c r="B185" s="32"/>
      <c r="C185" s="184" t="s">
        <v>442</v>
      </c>
      <c r="D185" s="184" t="s">
        <v>299</v>
      </c>
      <c r="E185" s="185" t="s">
        <v>2018</v>
      </c>
      <c r="F185" s="186" t="s">
        <v>2019</v>
      </c>
      <c r="G185" s="187" t="s">
        <v>391</v>
      </c>
      <c r="H185" s="188">
        <v>6</v>
      </c>
      <c r="I185" s="189"/>
      <c r="J185" s="190">
        <f>ROUND(I185*H185,2)</f>
        <v>0</v>
      </c>
      <c r="K185" s="191"/>
      <c r="L185" s="192"/>
      <c r="M185" s="193" t="s">
        <v>1</v>
      </c>
      <c r="N185" s="194" t="s">
        <v>42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211</v>
      </c>
      <c r="AT185" s="149" t="s">
        <v>299</v>
      </c>
      <c r="AU185" s="149" t="s">
        <v>84</v>
      </c>
      <c r="AY185" s="17" t="s">
        <v>190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84</v>
      </c>
      <c r="BK185" s="150">
        <f>ROUND(I185*H185,2)</f>
        <v>0</v>
      </c>
      <c r="BL185" s="17" t="s">
        <v>149</v>
      </c>
      <c r="BM185" s="149" t="s">
        <v>2020</v>
      </c>
    </row>
    <row r="186" spans="2:65" s="1" customFormat="1" ht="16.5" customHeight="1">
      <c r="B186" s="32"/>
      <c r="C186" s="184" t="s">
        <v>448</v>
      </c>
      <c r="D186" s="184" t="s">
        <v>299</v>
      </c>
      <c r="E186" s="185" t="s">
        <v>2021</v>
      </c>
      <c r="F186" s="186" t="s">
        <v>2022</v>
      </c>
      <c r="G186" s="187" t="s">
        <v>396</v>
      </c>
      <c r="H186" s="188">
        <v>465</v>
      </c>
      <c r="I186" s="189"/>
      <c r="J186" s="190">
        <f>ROUND(I186*H186,2)</f>
        <v>0</v>
      </c>
      <c r="K186" s="191"/>
      <c r="L186" s="192"/>
      <c r="M186" s="193" t="s">
        <v>1</v>
      </c>
      <c r="N186" s="194" t="s">
        <v>42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211</v>
      </c>
      <c r="AT186" s="149" t="s">
        <v>299</v>
      </c>
      <c r="AU186" s="149" t="s">
        <v>84</v>
      </c>
      <c r="AY186" s="17" t="s">
        <v>190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84</v>
      </c>
      <c r="BK186" s="150">
        <f>ROUND(I186*H186,2)</f>
        <v>0</v>
      </c>
      <c r="BL186" s="17" t="s">
        <v>149</v>
      </c>
      <c r="BM186" s="149" t="s">
        <v>2023</v>
      </c>
    </row>
    <row r="187" spans="2:65" s="11" customFormat="1" ht="25.95" customHeight="1">
      <c r="B187" s="125"/>
      <c r="D187" s="126" t="s">
        <v>76</v>
      </c>
      <c r="E187" s="127" t="s">
        <v>2024</v>
      </c>
      <c r="F187" s="127" t="s">
        <v>2025</v>
      </c>
      <c r="I187" s="128"/>
      <c r="J187" s="129">
        <f>BK187</f>
        <v>0</v>
      </c>
      <c r="L187" s="125"/>
      <c r="M187" s="130"/>
      <c r="P187" s="131">
        <f>SUM(P188:P195)</f>
        <v>0</v>
      </c>
      <c r="R187" s="131">
        <f>SUM(R188:R195)</f>
        <v>0</v>
      </c>
      <c r="T187" s="132">
        <f>SUM(T188:T195)</f>
        <v>0</v>
      </c>
      <c r="AR187" s="126" t="s">
        <v>86</v>
      </c>
      <c r="AT187" s="133" t="s">
        <v>76</v>
      </c>
      <c r="AU187" s="133" t="s">
        <v>77</v>
      </c>
      <c r="AY187" s="126" t="s">
        <v>190</v>
      </c>
      <c r="BK187" s="134">
        <f>SUM(BK188:BK195)</f>
        <v>0</v>
      </c>
    </row>
    <row r="188" spans="2:65" s="1" customFormat="1" ht="33" customHeight="1">
      <c r="B188" s="32"/>
      <c r="C188" s="184" t="s">
        <v>454</v>
      </c>
      <c r="D188" s="184" t="s">
        <v>299</v>
      </c>
      <c r="E188" s="185" t="s">
        <v>2026</v>
      </c>
      <c r="F188" s="186" t="s">
        <v>2027</v>
      </c>
      <c r="G188" s="187" t="s">
        <v>396</v>
      </c>
      <c r="H188" s="188">
        <v>20</v>
      </c>
      <c r="I188" s="189"/>
      <c r="J188" s="190">
        <f t="shared" ref="J188:J195" si="20">ROUND(I188*H188,2)</f>
        <v>0</v>
      </c>
      <c r="K188" s="191"/>
      <c r="L188" s="192"/>
      <c r="M188" s="193" t="s">
        <v>1</v>
      </c>
      <c r="N188" s="194" t="s">
        <v>42</v>
      </c>
      <c r="P188" s="147">
        <f t="shared" ref="P188:P195" si="21">O188*H188</f>
        <v>0</v>
      </c>
      <c r="Q188" s="147">
        <v>0</v>
      </c>
      <c r="R188" s="147">
        <f t="shared" ref="R188:R195" si="22">Q188*H188</f>
        <v>0</v>
      </c>
      <c r="S188" s="147">
        <v>0</v>
      </c>
      <c r="T188" s="148">
        <f t="shared" ref="T188:T195" si="23">S188*H188</f>
        <v>0</v>
      </c>
      <c r="AR188" s="149" t="s">
        <v>211</v>
      </c>
      <c r="AT188" s="149" t="s">
        <v>299</v>
      </c>
      <c r="AU188" s="149" t="s">
        <v>84</v>
      </c>
      <c r="AY188" s="17" t="s">
        <v>190</v>
      </c>
      <c r="BE188" s="150">
        <f t="shared" ref="BE188:BE195" si="24">IF(N188="základní",J188,0)</f>
        <v>0</v>
      </c>
      <c r="BF188" s="150">
        <f t="shared" ref="BF188:BF195" si="25">IF(N188="snížená",J188,0)</f>
        <v>0</v>
      </c>
      <c r="BG188" s="150">
        <f t="shared" ref="BG188:BG195" si="26">IF(N188="zákl. přenesená",J188,0)</f>
        <v>0</v>
      </c>
      <c r="BH188" s="150">
        <f t="shared" ref="BH188:BH195" si="27">IF(N188="sníž. přenesená",J188,0)</f>
        <v>0</v>
      </c>
      <c r="BI188" s="150">
        <f t="shared" ref="BI188:BI195" si="28">IF(N188="nulová",J188,0)</f>
        <v>0</v>
      </c>
      <c r="BJ188" s="17" t="s">
        <v>84</v>
      </c>
      <c r="BK188" s="150">
        <f t="shared" ref="BK188:BK195" si="29">ROUND(I188*H188,2)</f>
        <v>0</v>
      </c>
      <c r="BL188" s="17" t="s">
        <v>149</v>
      </c>
      <c r="BM188" s="149" t="s">
        <v>2028</v>
      </c>
    </row>
    <row r="189" spans="2:65" s="1" customFormat="1" ht="24.15" customHeight="1">
      <c r="B189" s="32"/>
      <c r="C189" s="184" t="s">
        <v>463</v>
      </c>
      <c r="D189" s="184" t="s">
        <v>299</v>
      </c>
      <c r="E189" s="185" t="s">
        <v>2029</v>
      </c>
      <c r="F189" s="186" t="s">
        <v>2030</v>
      </c>
      <c r="G189" s="187" t="s">
        <v>396</v>
      </c>
      <c r="H189" s="188">
        <v>110</v>
      </c>
      <c r="I189" s="189"/>
      <c r="J189" s="190">
        <f t="shared" si="20"/>
        <v>0</v>
      </c>
      <c r="K189" s="191"/>
      <c r="L189" s="192"/>
      <c r="M189" s="193" t="s">
        <v>1</v>
      </c>
      <c r="N189" s="194" t="s">
        <v>42</v>
      </c>
      <c r="P189" s="147">
        <f t="shared" si="21"/>
        <v>0</v>
      </c>
      <c r="Q189" s="147">
        <v>0</v>
      </c>
      <c r="R189" s="147">
        <f t="shared" si="22"/>
        <v>0</v>
      </c>
      <c r="S189" s="147">
        <v>0</v>
      </c>
      <c r="T189" s="148">
        <f t="shared" si="23"/>
        <v>0</v>
      </c>
      <c r="AR189" s="149" t="s">
        <v>211</v>
      </c>
      <c r="AT189" s="149" t="s">
        <v>299</v>
      </c>
      <c r="AU189" s="149" t="s">
        <v>84</v>
      </c>
      <c r="AY189" s="17" t="s">
        <v>190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84</v>
      </c>
      <c r="BK189" s="150">
        <f t="shared" si="29"/>
        <v>0</v>
      </c>
      <c r="BL189" s="17" t="s">
        <v>149</v>
      </c>
      <c r="BM189" s="149" t="s">
        <v>2031</v>
      </c>
    </row>
    <row r="190" spans="2:65" s="1" customFormat="1" ht="24.15" customHeight="1">
      <c r="B190" s="32"/>
      <c r="C190" s="184" t="s">
        <v>471</v>
      </c>
      <c r="D190" s="184" t="s">
        <v>299</v>
      </c>
      <c r="E190" s="185" t="s">
        <v>2032</v>
      </c>
      <c r="F190" s="186" t="s">
        <v>2033</v>
      </c>
      <c r="G190" s="187" t="s">
        <v>396</v>
      </c>
      <c r="H190" s="188">
        <v>320</v>
      </c>
      <c r="I190" s="189"/>
      <c r="J190" s="190">
        <f t="shared" si="20"/>
        <v>0</v>
      </c>
      <c r="K190" s="191"/>
      <c r="L190" s="192"/>
      <c r="M190" s="193" t="s">
        <v>1</v>
      </c>
      <c r="N190" s="194" t="s">
        <v>42</v>
      </c>
      <c r="P190" s="147">
        <f t="shared" si="21"/>
        <v>0</v>
      </c>
      <c r="Q190" s="147">
        <v>0</v>
      </c>
      <c r="R190" s="147">
        <f t="shared" si="22"/>
        <v>0</v>
      </c>
      <c r="S190" s="147">
        <v>0</v>
      </c>
      <c r="T190" s="148">
        <f t="shared" si="23"/>
        <v>0</v>
      </c>
      <c r="AR190" s="149" t="s">
        <v>211</v>
      </c>
      <c r="AT190" s="149" t="s">
        <v>299</v>
      </c>
      <c r="AU190" s="149" t="s">
        <v>84</v>
      </c>
      <c r="AY190" s="17" t="s">
        <v>190</v>
      </c>
      <c r="BE190" s="150">
        <f t="shared" si="24"/>
        <v>0</v>
      </c>
      <c r="BF190" s="150">
        <f t="shared" si="25"/>
        <v>0</v>
      </c>
      <c r="BG190" s="150">
        <f t="shared" si="26"/>
        <v>0</v>
      </c>
      <c r="BH190" s="150">
        <f t="shared" si="27"/>
        <v>0</v>
      </c>
      <c r="BI190" s="150">
        <f t="shared" si="28"/>
        <v>0</v>
      </c>
      <c r="BJ190" s="17" t="s">
        <v>84</v>
      </c>
      <c r="BK190" s="150">
        <f t="shared" si="29"/>
        <v>0</v>
      </c>
      <c r="BL190" s="17" t="s">
        <v>149</v>
      </c>
      <c r="BM190" s="149" t="s">
        <v>2034</v>
      </c>
    </row>
    <row r="191" spans="2:65" s="1" customFormat="1" ht="24.15" customHeight="1">
      <c r="B191" s="32"/>
      <c r="C191" s="184" t="s">
        <v>476</v>
      </c>
      <c r="D191" s="184" t="s">
        <v>299</v>
      </c>
      <c r="E191" s="185" t="s">
        <v>2035</v>
      </c>
      <c r="F191" s="186" t="s">
        <v>2036</v>
      </c>
      <c r="G191" s="187" t="s">
        <v>396</v>
      </c>
      <c r="H191" s="188">
        <v>145</v>
      </c>
      <c r="I191" s="189"/>
      <c r="J191" s="190">
        <f t="shared" si="20"/>
        <v>0</v>
      </c>
      <c r="K191" s="191"/>
      <c r="L191" s="192"/>
      <c r="M191" s="193" t="s">
        <v>1</v>
      </c>
      <c r="N191" s="194" t="s">
        <v>42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211</v>
      </c>
      <c r="AT191" s="149" t="s">
        <v>299</v>
      </c>
      <c r="AU191" s="149" t="s">
        <v>84</v>
      </c>
      <c r="AY191" s="17" t="s">
        <v>190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84</v>
      </c>
      <c r="BK191" s="150">
        <f t="shared" si="29"/>
        <v>0</v>
      </c>
      <c r="BL191" s="17" t="s">
        <v>149</v>
      </c>
      <c r="BM191" s="149" t="s">
        <v>2037</v>
      </c>
    </row>
    <row r="192" spans="2:65" s="1" customFormat="1" ht="24.15" customHeight="1">
      <c r="B192" s="32"/>
      <c r="C192" s="184" t="s">
        <v>481</v>
      </c>
      <c r="D192" s="184" t="s">
        <v>299</v>
      </c>
      <c r="E192" s="185" t="s">
        <v>2038</v>
      </c>
      <c r="F192" s="186" t="s">
        <v>2039</v>
      </c>
      <c r="G192" s="187" t="s">
        <v>396</v>
      </c>
      <c r="H192" s="188">
        <v>1390</v>
      </c>
      <c r="I192" s="189"/>
      <c r="J192" s="190">
        <f t="shared" si="20"/>
        <v>0</v>
      </c>
      <c r="K192" s="191"/>
      <c r="L192" s="192"/>
      <c r="M192" s="193" t="s">
        <v>1</v>
      </c>
      <c r="N192" s="194" t="s">
        <v>42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211</v>
      </c>
      <c r="AT192" s="149" t="s">
        <v>299</v>
      </c>
      <c r="AU192" s="149" t="s">
        <v>84</v>
      </c>
      <c r="AY192" s="17" t="s">
        <v>190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84</v>
      </c>
      <c r="BK192" s="150">
        <f t="shared" si="29"/>
        <v>0</v>
      </c>
      <c r="BL192" s="17" t="s">
        <v>149</v>
      </c>
      <c r="BM192" s="149" t="s">
        <v>2040</v>
      </c>
    </row>
    <row r="193" spans="2:65" s="1" customFormat="1" ht="24.15" customHeight="1">
      <c r="B193" s="32"/>
      <c r="C193" s="184" t="s">
        <v>485</v>
      </c>
      <c r="D193" s="184" t="s">
        <v>299</v>
      </c>
      <c r="E193" s="185" t="s">
        <v>2041</v>
      </c>
      <c r="F193" s="186" t="s">
        <v>2042</v>
      </c>
      <c r="G193" s="187" t="s">
        <v>396</v>
      </c>
      <c r="H193" s="188">
        <v>945</v>
      </c>
      <c r="I193" s="189"/>
      <c r="J193" s="190">
        <f t="shared" si="20"/>
        <v>0</v>
      </c>
      <c r="K193" s="191"/>
      <c r="L193" s="192"/>
      <c r="M193" s="193" t="s">
        <v>1</v>
      </c>
      <c r="N193" s="194" t="s">
        <v>42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211</v>
      </c>
      <c r="AT193" s="149" t="s">
        <v>299</v>
      </c>
      <c r="AU193" s="149" t="s">
        <v>84</v>
      </c>
      <c r="AY193" s="17" t="s">
        <v>190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84</v>
      </c>
      <c r="BK193" s="150">
        <f t="shared" si="29"/>
        <v>0</v>
      </c>
      <c r="BL193" s="17" t="s">
        <v>149</v>
      </c>
      <c r="BM193" s="149" t="s">
        <v>2043</v>
      </c>
    </row>
    <row r="194" spans="2:65" s="1" customFormat="1" ht="24.15" customHeight="1">
      <c r="B194" s="32"/>
      <c r="C194" s="184" t="s">
        <v>490</v>
      </c>
      <c r="D194" s="184" t="s">
        <v>299</v>
      </c>
      <c r="E194" s="185" t="s">
        <v>2044</v>
      </c>
      <c r="F194" s="186" t="s">
        <v>2045</v>
      </c>
      <c r="G194" s="187" t="s">
        <v>396</v>
      </c>
      <c r="H194" s="188">
        <v>180</v>
      </c>
      <c r="I194" s="189"/>
      <c r="J194" s="190">
        <f t="shared" si="20"/>
        <v>0</v>
      </c>
      <c r="K194" s="191"/>
      <c r="L194" s="192"/>
      <c r="M194" s="193" t="s">
        <v>1</v>
      </c>
      <c r="N194" s="194" t="s">
        <v>42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211</v>
      </c>
      <c r="AT194" s="149" t="s">
        <v>299</v>
      </c>
      <c r="AU194" s="149" t="s">
        <v>84</v>
      </c>
      <c r="AY194" s="17" t="s">
        <v>190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84</v>
      </c>
      <c r="BK194" s="150">
        <f t="shared" si="29"/>
        <v>0</v>
      </c>
      <c r="BL194" s="17" t="s">
        <v>149</v>
      </c>
      <c r="BM194" s="149" t="s">
        <v>2046</v>
      </c>
    </row>
    <row r="195" spans="2:65" s="1" customFormat="1" ht="24.15" customHeight="1">
      <c r="B195" s="32"/>
      <c r="C195" s="184" t="s">
        <v>494</v>
      </c>
      <c r="D195" s="184" t="s">
        <v>299</v>
      </c>
      <c r="E195" s="185" t="s">
        <v>2047</v>
      </c>
      <c r="F195" s="186" t="s">
        <v>2048</v>
      </c>
      <c r="G195" s="187" t="s">
        <v>396</v>
      </c>
      <c r="H195" s="188">
        <v>120</v>
      </c>
      <c r="I195" s="189"/>
      <c r="J195" s="190">
        <f t="shared" si="20"/>
        <v>0</v>
      </c>
      <c r="K195" s="191"/>
      <c r="L195" s="192"/>
      <c r="M195" s="193" t="s">
        <v>1</v>
      </c>
      <c r="N195" s="194" t="s">
        <v>42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211</v>
      </c>
      <c r="AT195" s="149" t="s">
        <v>299</v>
      </c>
      <c r="AU195" s="149" t="s">
        <v>84</v>
      </c>
      <c r="AY195" s="17" t="s">
        <v>190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84</v>
      </c>
      <c r="BK195" s="150">
        <f t="shared" si="29"/>
        <v>0</v>
      </c>
      <c r="BL195" s="17" t="s">
        <v>149</v>
      </c>
      <c r="BM195" s="149" t="s">
        <v>2049</v>
      </c>
    </row>
    <row r="196" spans="2:65" s="11" customFormat="1" ht="25.95" customHeight="1">
      <c r="B196" s="125"/>
      <c r="D196" s="126" t="s">
        <v>76</v>
      </c>
      <c r="E196" s="127" t="s">
        <v>2050</v>
      </c>
      <c r="F196" s="127" t="s">
        <v>2051</v>
      </c>
      <c r="I196" s="128"/>
      <c r="J196" s="129">
        <f>BK196</f>
        <v>0</v>
      </c>
      <c r="L196" s="125"/>
      <c r="M196" s="130"/>
      <c r="P196" s="131">
        <f>SUM(P197:P203)</f>
        <v>0</v>
      </c>
      <c r="R196" s="131">
        <f>SUM(R197:R203)</f>
        <v>0</v>
      </c>
      <c r="T196" s="132">
        <f>SUM(T197:T203)</f>
        <v>0</v>
      </c>
      <c r="AR196" s="126" t="s">
        <v>86</v>
      </c>
      <c r="AT196" s="133" t="s">
        <v>76</v>
      </c>
      <c r="AU196" s="133" t="s">
        <v>77</v>
      </c>
      <c r="AY196" s="126" t="s">
        <v>190</v>
      </c>
      <c r="BK196" s="134">
        <f>SUM(BK197:BK203)</f>
        <v>0</v>
      </c>
    </row>
    <row r="197" spans="2:65" s="1" customFormat="1" ht="24.15" customHeight="1">
      <c r="B197" s="32"/>
      <c r="C197" s="137" t="s">
        <v>499</v>
      </c>
      <c r="D197" s="137" t="s">
        <v>193</v>
      </c>
      <c r="E197" s="138" t="s">
        <v>2052</v>
      </c>
      <c r="F197" s="139" t="s">
        <v>2053</v>
      </c>
      <c r="G197" s="140" t="s">
        <v>391</v>
      </c>
      <c r="H197" s="141">
        <v>22</v>
      </c>
      <c r="I197" s="142"/>
      <c r="J197" s="143">
        <f t="shared" ref="J197:J203" si="30">ROUND(I197*H197,2)</f>
        <v>0</v>
      </c>
      <c r="K197" s="144"/>
      <c r="L197" s="32"/>
      <c r="M197" s="145" t="s">
        <v>1</v>
      </c>
      <c r="N197" s="146" t="s">
        <v>42</v>
      </c>
      <c r="P197" s="147">
        <f t="shared" ref="P197:P203" si="31">O197*H197</f>
        <v>0</v>
      </c>
      <c r="Q197" s="147">
        <v>0</v>
      </c>
      <c r="R197" s="147">
        <f t="shared" ref="R197:R203" si="32">Q197*H197</f>
        <v>0</v>
      </c>
      <c r="S197" s="147">
        <v>0</v>
      </c>
      <c r="T197" s="148">
        <f t="shared" ref="T197:T203" si="33">S197*H197</f>
        <v>0</v>
      </c>
      <c r="AR197" s="149" t="s">
        <v>149</v>
      </c>
      <c r="AT197" s="149" t="s">
        <v>193</v>
      </c>
      <c r="AU197" s="149" t="s">
        <v>84</v>
      </c>
      <c r="AY197" s="17" t="s">
        <v>190</v>
      </c>
      <c r="BE197" s="150">
        <f t="shared" ref="BE197:BE203" si="34">IF(N197="základní",J197,0)</f>
        <v>0</v>
      </c>
      <c r="BF197" s="150">
        <f t="shared" ref="BF197:BF203" si="35">IF(N197="snížená",J197,0)</f>
        <v>0</v>
      </c>
      <c r="BG197" s="150">
        <f t="shared" ref="BG197:BG203" si="36">IF(N197="zákl. přenesená",J197,0)</f>
        <v>0</v>
      </c>
      <c r="BH197" s="150">
        <f t="shared" ref="BH197:BH203" si="37">IF(N197="sníž. přenesená",J197,0)</f>
        <v>0</v>
      </c>
      <c r="BI197" s="150">
        <f t="shared" ref="BI197:BI203" si="38">IF(N197="nulová",J197,0)</f>
        <v>0</v>
      </c>
      <c r="BJ197" s="17" t="s">
        <v>84</v>
      </c>
      <c r="BK197" s="150">
        <f t="shared" ref="BK197:BK203" si="39">ROUND(I197*H197,2)</f>
        <v>0</v>
      </c>
      <c r="BL197" s="17" t="s">
        <v>149</v>
      </c>
      <c r="BM197" s="149" t="s">
        <v>2054</v>
      </c>
    </row>
    <row r="198" spans="2:65" s="1" customFormat="1" ht="24.15" customHeight="1">
      <c r="B198" s="32"/>
      <c r="C198" s="137" t="s">
        <v>505</v>
      </c>
      <c r="D198" s="137" t="s">
        <v>193</v>
      </c>
      <c r="E198" s="138" t="s">
        <v>2055</v>
      </c>
      <c r="F198" s="139" t="s">
        <v>2056</v>
      </c>
      <c r="G198" s="140" t="s">
        <v>391</v>
      </c>
      <c r="H198" s="141">
        <v>7</v>
      </c>
      <c r="I198" s="142"/>
      <c r="J198" s="143">
        <f t="shared" si="30"/>
        <v>0</v>
      </c>
      <c r="K198" s="144"/>
      <c r="L198" s="32"/>
      <c r="M198" s="145" t="s">
        <v>1</v>
      </c>
      <c r="N198" s="146" t="s">
        <v>42</v>
      </c>
      <c r="P198" s="147">
        <f t="shared" si="31"/>
        <v>0</v>
      </c>
      <c r="Q198" s="147">
        <v>0</v>
      </c>
      <c r="R198" s="147">
        <f t="shared" si="32"/>
        <v>0</v>
      </c>
      <c r="S198" s="147">
        <v>0</v>
      </c>
      <c r="T198" s="148">
        <f t="shared" si="33"/>
        <v>0</v>
      </c>
      <c r="AR198" s="149" t="s">
        <v>149</v>
      </c>
      <c r="AT198" s="149" t="s">
        <v>193</v>
      </c>
      <c r="AU198" s="149" t="s">
        <v>84</v>
      </c>
      <c r="AY198" s="17" t="s">
        <v>190</v>
      </c>
      <c r="BE198" s="150">
        <f t="shared" si="34"/>
        <v>0</v>
      </c>
      <c r="BF198" s="150">
        <f t="shared" si="35"/>
        <v>0</v>
      </c>
      <c r="BG198" s="150">
        <f t="shared" si="36"/>
        <v>0</v>
      </c>
      <c r="BH198" s="150">
        <f t="shared" si="37"/>
        <v>0</v>
      </c>
      <c r="BI198" s="150">
        <f t="shared" si="38"/>
        <v>0</v>
      </c>
      <c r="BJ198" s="17" t="s">
        <v>84</v>
      </c>
      <c r="BK198" s="150">
        <f t="shared" si="39"/>
        <v>0</v>
      </c>
      <c r="BL198" s="17" t="s">
        <v>149</v>
      </c>
      <c r="BM198" s="149" t="s">
        <v>2057</v>
      </c>
    </row>
    <row r="199" spans="2:65" s="1" customFormat="1" ht="24.15" customHeight="1">
      <c r="B199" s="32"/>
      <c r="C199" s="137" t="s">
        <v>510</v>
      </c>
      <c r="D199" s="137" t="s">
        <v>193</v>
      </c>
      <c r="E199" s="138" t="s">
        <v>2058</v>
      </c>
      <c r="F199" s="139" t="s">
        <v>2059</v>
      </c>
      <c r="G199" s="140" t="s">
        <v>391</v>
      </c>
      <c r="H199" s="141">
        <v>6</v>
      </c>
      <c r="I199" s="142"/>
      <c r="J199" s="143">
        <f t="shared" si="30"/>
        <v>0</v>
      </c>
      <c r="K199" s="144"/>
      <c r="L199" s="32"/>
      <c r="M199" s="145" t="s">
        <v>1</v>
      </c>
      <c r="N199" s="146" t="s">
        <v>42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149</v>
      </c>
      <c r="AT199" s="149" t="s">
        <v>193</v>
      </c>
      <c r="AU199" s="149" t="s">
        <v>84</v>
      </c>
      <c r="AY199" s="17" t="s">
        <v>190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84</v>
      </c>
      <c r="BK199" s="150">
        <f t="shared" si="39"/>
        <v>0</v>
      </c>
      <c r="BL199" s="17" t="s">
        <v>149</v>
      </c>
      <c r="BM199" s="149" t="s">
        <v>2060</v>
      </c>
    </row>
    <row r="200" spans="2:65" s="1" customFormat="1" ht="21.75" customHeight="1">
      <c r="B200" s="32"/>
      <c r="C200" s="137" t="s">
        <v>517</v>
      </c>
      <c r="D200" s="137" t="s">
        <v>193</v>
      </c>
      <c r="E200" s="138" t="s">
        <v>2061</v>
      </c>
      <c r="F200" s="139" t="s">
        <v>2062</v>
      </c>
      <c r="G200" s="140" t="s">
        <v>391</v>
      </c>
      <c r="H200" s="141">
        <v>4</v>
      </c>
      <c r="I200" s="142"/>
      <c r="J200" s="143">
        <f t="shared" si="30"/>
        <v>0</v>
      </c>
      <c r="K200" s="144"/>
      <c r="L200" s="32"/>
      <c r="M200" s="145" t="s">
        <v>1</v>
      </c>
      <c r="N200" s="146" t="s">
        <v>42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149</v>
      </c>
      <c r="AT200" s="149" t="s">
        <v>193</v>
      </c>
      <c r="AU200" s="149" t="s">
        <v>84</v>
      </c>
      <c r="AY200" s="17" t="s">
        <v>190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84</v>
      </c>
      <c r="BK200" s="150">
        <f t="shared" si="39"/>
        <v>0</v>
      </c>
      <c r="BL200" s="17" t="s">
        <v>149</v>
      </c>
      <c r="BM200" s="149" t="s">
        <v>2063</v>
      </c>
    </row>
    <row r="201" spans="2:65" s="1" customFormat="1" ht="24.15" customHeight="1">
      <c r="B201" s="32"/>
      <c r="C201" s="137" t="s">
        <v>525</v>
      </c>
      <c r="D201" s="137" t="s">
        <v>193</v>
      </c>
      <c r="E201" s="138" t="s">
        <v>2064</v>
      </c>
      <c r="F201" s="139" t="s">
        <v>2065</v>
      </c>
      <c r="G201" s="140" t="s">
        <v>391</v>
      </c>
      <c r="H201" s="141">
        <v>21</v>
      </c>
      <c r="I201" s="142"/>
      <c r="J201" s="143">
        <f t="shared" si="30"/>
        <v>0</v>
      </c>
      <c r="K201" s="144"/>
      <c r="L201" s="32"/>
      <c r="M201" s="145" t="s">
        <v>1</v>
      </c>
      <c r="N201" s="146" t="s">
        <v>42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149</v>
      </c>
      <c r="AT201" s="149" t="s">
        <v>193</v>
      </c>
      <c r="AU201" s="149" t="s">
        <v>84</v>
      </c>
      <c r="AY201" s="17" t="s">
        <v>190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84</v>
      </c>
      <c r="BK201" s="150">
        <f t="shared" si="39"/>
        <v>0</v>
      </c>
      <c r="BL201" s="17" t="s">
        <v>149</v>
      </c>
      <c r="BM201" s="149" t="s">
        <v>2066</v>
      </c>
    </row>
    <row r="202" spans="2:65" s="1" customFormat="1" ht="33" customHeight="1">
      <c r="B202" s="32"/>
      <c r="C202" s="137" t="s">
        <v>530</v>
      </c>
      <c r="D202" s="137" t="s">
        <v>193</v>
      </c>
      <c r="E202" s="138" t="s">
        <v>2067</v>
      </c>
      <c r="F202" s="139" t="s">
        <v>2068</v>
      </c>
      <c r="G202" s="140" t="s">
        <v>391</v>
      </c>
      <c r="H202" s="141">
        <v>9</v>
      </c>
      <c r="I202" s="142"/>
      <c r="J202" s="143">
        <f t="shared" si="30"/>
        <v>0</v>
      </c>
      <c r="K202" s="144"/>
      <c r="L202" s="32"/>
      <c r="M202" s="145" t="s">
        <v>1</v>
      </c>
      <c r="N202" s="146" t="s">
        <v>42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149</v>
      </c>
      <c r="AT202" s="149" t="s">
        <v>193</v>
      </c>
      <c r="AU202" s="149" t="s">
        <v>84</v>
      </c>
      <c r="AY202" s="17" t="s">
        <v>190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84</v>
      </c>
      <c r="BK202" s="150">
        <f t="shared" si="39"/>
        <v>0</v>
      </c>
      <c r="BL202" s="17" t="s">
        <v>149</v>
      </c>
      <c r="BM202" s="149" t="s">
        <v>2069</v>
      </c>
    </row>
    <row r="203" spans="2:65" s="1" customFormat="1" ht="21.75" customHeight="1">
      <c r="B203" s="32"/>
      <c r="C203" s="137" t="s">
        <v>535</v>
      </c>
      <c r="D203" s="137" t="s">
        <v>193</v>
      </c>
      <c r="E203" s="138" t="s">
        <v>2070</v>
      </c>
      <c r="F203" s="139" t="s">
        <v>2071</v>
      </c>
      <c r="G203" s="140" t="s">
        <v>391</v>
      </c>
      <c r="H203" s="141">
        <v>69</v>
      </c>
      <c r="I203" s="142"/>
      <c r="J203" s="143">
        <f t="shared" si="30"/>
        <v>0</v>
      </c>
      <c r="K203" s="144"/>
      <c r="L203" s="32"/>
      <c r="M203" s="145" t="s">
        <v>1</v>
      </c>
      <c r="N203" s="146" t="s">
        <v>42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149</v>
      </c>
      <c r="AT203" s="149" t="s">
        <v>193</v>
      </c>
      <c r="AU203" s="149" t="s">
        <v>84</v>
      </c>
      <c r="AY203" s="17" t="s">
        <v>190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84</v>
      </c>
      <c r="BK203" s="150">
        <f t="shared" si="39"/>
        <v>0</v>
      </c>
      <c r="BL203" s="17" t="s">
        <v>149</v>
      </c>
      <c r="BM203" s="149" t="s">
        <v>2072</v>
      </c>
    </row>
    <row r="204" spans="2:65" s="11" customFormat="1" ht="25.95" customHeight="1">
      <c r="B204" s="125"/>
      <c r="D204" s="126" t="s">
        <v>76</v>
      </c>
      <c r="E204" s="127" t="s">
        <v>2073</v>
      </c>
      <c r="F204" s="127" t="s">
        <v>2074</v>
      </c>
      <c r="I204" s="128"/>
      <c r="J204" s="129">
        <f>BK204</f>
        <v>0</v>
      </c>
      <c r="L204" s="125"/>
      <c r="M204" s="130"/>
      <c r="P204" s="131">
        <f>SUM(P205:P218)</f>
        <v>0</v>
      </c>
      <c r="R204" s="131">
        <f>SUM(R205:R218)</f>
        <v>0</v>
      </c>
      <c r="T204" s="132">
        <f>SUM(T205:T218)</f>
        <v>0</v>
      </c>
      <c r="AR204" s="126" t="s">
        <v>86</v>
      </c>
      <c r="AT204" s="133" t="s">
        <v>76</v>
      </c>
      <c r="AU204" s="133" t="s">
        <v>77</v>
      </c>
      <c r="AY204" s="126" t="s">
        <v>190</v>
      </c>
      <c r="BK204" s="134">
        <f>SUM(BK205:BK218)</f>
        <v>0</v>
      </c>
    </row>
    <row r="205" spans="2:65" s="1" customFormat="1" ht="16.5" customHeight="1">
      <c r="B205" s="32"/>
      <c r="C205" s="137" t="s">
        <v>540</v>
      </c>
      <c r="D205" s="137" t="s">
        <v>193</v>
      </c>
      <c r="E205" s="138" t="s">
        <v>2075</v>
      </c>
      <c r="F205" s="139" t="s">
        <v>2076</v>
      </c>
      <c r="G205" s="140" t="s">
        <v>396</v>
      </c>
      <c r="H205" s="141">
        <v>120</v>
      </c>
      <c r="I205" s="142"/>
      <c r="J205" s="143">
        <f t="shared" ref="J205:J218" si="40">ROUND(I205*H205,2)</f>
        <v>0</v>
      </c>
      <c r="K205" s="144"/>
      <c r="L205" s="32"/>
      <c r="M205" s="145" t="s">
        <v>1</v>
      </c>
      <c r="N205" s="146" t="s">
        <v>42</v>
      </c>
      <c r="P205" s="147">
        <f t="shared" ref="P205:P218" si="41">O205*H205</f>
        <v>0</v>
      </c>
      <c r="Q205" s="147">
        <v>0</v>
      </c>
      <c r="R205" s="147">
        <f t="shared" ref="R205:R218" si="42">Q205*H205</f>
        <v>0</v>
      </c>
      <c r="S205" s="147">
        <v>0</v>
      </c>
      <c r="T205" s="148">
        <f t="shared" ref="T205:T218" si="43">S205*H205</f>
        <v>0</v>
      </c>
      <c r="AR205" s="149" t="s">
        <v>149</v>
      </c>
      <c r="AT205" s="149" t="s">
        <v>193</v>
      </c>
      <c r="AU205" s="149" t="s">
        <v>84</v>
      </c>
      <c r="AY205" s="17" t="s">
        <v>190</v>
      </c>
      <c r="BE205" s="150">
        <f t="shared" ref="BE205:BE218" si="44">IF(N205="základní",J205,0)</f>
        <v>0</v>
      </c>
      <c r="BF205" s="150">
        <f t="shared" ref="BF205:BF218" si="45">IF(N205="snížená",J205,0)</f>
        <v>0</v>
      </c>
      <c r="BG205" s="150">
        <f t="shared" ref="BG205:BG218" si="46">IF(N205="zákl. přenesená",J205,0)</f>
        <v>0</v>
      </c>
      <c r="BH205" s="150">
        <f t="shared" ref="BH205:BH218" si="47">IF(N205="sníž. přenesená",J205,0)</f>
        <v>0</v>
      </c>
      <c r="BI205" s="150">
        <f t="shared" ref="BI205:BI218" si="48">IF(N205="nulová",J205,0)</f>
        <v>0</v>
      </c>
      <c r="BJ205" s="17" t="s">
        <v>84</v>
      </c>
      <c r="BK205" s="150">
        <f t="shared" ref="BK205:BK218" si="49">ROUND(I205*H205,2)</f>
        <v>0</v>
      </c>
      <c r="BL205" s="17" t="s">
        <v>149</v>
      </c>
      <c r="BM205" s="149" t="s">
        <v>2077</v>
      </c>
    </row>
    <row r="206" spans="2:65" s="1" customFormat="1" ht="16.5" customHeight="1">
      <c r="B206" s="32"/>
      <c r="C206" s="137" t="s">
        <v>546</v>
      </c>
      <c r="D206" s="137" t="s">
        <v>193</v>
      </c>
      <c r="E206" s="138" t="s">
        <v>2078</v>
      </c>
      <c r="F206" s="139" t="s">
        <v>2079</v>
      </c>
      <c r="G206" s="140" t="s">
        <v>396</v>
      </c>
      <c r="H206" s="141">
        <v>190</v>
      </c>
      <c r="I206" s="142"/>
      <c r="J206" s="143">
        <f t="shared" si="40"/>
        <v>0</v>
      </c>
      <c r="K206" s="144"/>
      <c r="L206" s="32"/>
      <c r="M206" s="145" t="s">
        <v>1</v>
      </c>
      <c r="N206" s="146" t="s">
        <v>42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149</v>
      </c>
      <c r="AT206" s="149" t="s">
        <v>193</v>
      </c>
      <c r="AU206" s="149" t="s">
        <v>84</v>
      </c>
      <c r="AY206" s="17" t="s">
        <v>190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84</v>
      </c>
      <c r="BK206" s="150">
        <f t="shared" si="49"/>
        <v>0</v>
      </c>
      <c r="BL206" s="17" t="s">
        <v>149</v>
      </c>
      <c r="BM206" s="149" t="s">
        <v>2080</v>
      </c>
    </row>
    <row r="207" spans="2:65" s="1" customFormat="1" ht="16.5" customHeight="1">
      <c r="B207" s="32"/>
      <c r="C207" s="137" t="s">
        <v>551</v>
      </c>
      <c r="D207" s="137" t="s">
        <v>193</v>
      </c>
      <c r="E207" s="138" t="s">
        <v>2081</v>
      </c>
      <c r="F207" s="139" t="s">
        <v>2082</v>
      </c>
      <c r="G207" s="140" t="s">
        <v>396</v>
      </c>
      <c r="H207" s="141">
        <v>30</v>
      </c>
      <c r="I207" s="142"/>
      <c r="J207" s="143">
        <f t="shared" si="40"/>
        <v>0</v>
      </c>
      <c r="K207" s="144"/>
      <c r="L207" s="32"/>
      <c r="M207" s="145" t="s">
        <v>1</v>
      </c>
      <c r="N207" s="146" t="s">
        <v>42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149</v>
      </c>
      <c r="AT207" s="149" t="s">
        <v>193</v>
      </c>
      <c r="AU207" s="149" t="s">
        <v>84</v>
      </c>
      <c r="AY207" s="17" t="s">
        <v>190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84</v>
      </c>
      <c r="BK207" s="150">
        <f t="shared" si="49"/>
        <v>0</v>
      </c>
      <c r="BL207" s="17" t="s">
        <v>149</v>
      </c>
      <c r="BM207" s="149" t="s">
        <v>2083</v>
      </c>
    </row>
    <row r="208" spans="2:65" s="1" customFormat="1" ht="16.5" customHeight="1">
      <c r="B208" s="32"/>
      <c r="C208" s="137" t="s">
        <v>556</v>
      </c>
      <c r="D208" s="137" t="s">
        <v>193</v>
      </c>
      <c r="E208" s="138" t="s">
        <v>2084</v>
      </c>
      <c r="F208" s="139" t="s">
        <v>2085</v>
      </c>
      <c r="G208" s="140" t="s">
        <v>391</v>
      </c>
      <c r="H208" s="141">
        <v>146</v>
      </c>
      <c r="I208" s="142"/>
      <c r="J208" s="143">
        <f t="shared" si="40"/>
        <v>0</v>
      </c>
      <c r="K208" s="144"/>
      <c r="L208" s="32"/>
      <c r="M208" s="145" t="s">
        <v>1</v>
      </c>
      <c r="N208" s="146" t="s">
        <v>42</v>
      </c>
      <c r="P208" s="147">
        <f t="shared" si="41"/>
        <v>0</v>
      </c>
      <c r="Q208" s="147">
        <v>0</v>
      </c>
      <c r="R208" s="147">
        <f t="shared" si="42"/>
        <v>0</v>
      </c>
      <c r="S208" s="147">
        <v>0</v>
      </c>
      <c r="T208" s="148">
        <f t="shared" si="43"/>
        <v>0</v>
      </c>
      <c r="AR208" s="149" t="s">
        <v>149</v>
      </c>
      <c r="AT208" s="149" t="s">
        <v>193</v>
      </c>
      <c r="AU208" s="149" t="s">
        <v>84</v>
      </c>
      <c r="AY208" s="17" t="s">
        <v>190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84</v>
      </c>
      <c r="BK208" s="150">
        <f t="shared" si="49"/>
        <v>0</v>
      </c>
      <c r="BL208" s="17" t="s">
        <v>149</v>
      </c>
      <c r="BM208" s="149" t="s">
        <v>2086</v>
      </c>
    </row>
    <row r="209" spans="2:65" s="1" customFormat="1" ht="16.5" customHeight="1">
      <c r="B209" s="32"/>
      <c r="C209" s="137" t="s">
        <v>561</v>
      </c>
      <c r="D209" s="137" t="s">
        <v>193</v>
      </c>
      <c r="E209" s="138" t="s">
        <v>2087</v>
      </c>
      <c r="F209" s="139" t="s">
        <v>2088</v>
      </c>
      <c r="G209" s="140" t="s">
        <v>391</v>
      </c>
      <c r="H209" s="141">
        <v>6</v>
      </c>
      <c r="I209" s="142"/>
      <c r="J209" s="143">
        <f t="shared" si="40"/>
        <v>0</v>
      </c>
      <c r="K209" s="144"/>
      <c r="L209" s="32"/>
      <c r="M209" s="145" t="s">
        <v>1</v>
      </c>
      <c r="N209" s="146" t="s">
        <v>42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149</v>
      </c>
      <c r="AT209" s="149" t="s">
        <v>193</v>
      </c>
      <c r="AU209" s="149" t="s">
        <v>84</v>
      </c>
      <c r="AY209" s="17" t="s">
        <v>190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84</v>
      </c>
      <c r="BK209" s="150">
        <f t="shared" si="49"/>
        <v>0</v>
      </c>
      <c r="BL209" s="17" t="s">
        <v>149</v>
      </c>
      <c r="BM209" s="149" t="s">
        <v>2089</v>
      </c>
    </row>
    <row r="210" spans="2:65" s="1" customFormat="1" ht="16.5" customHeight="1">
      <c r="B210" s="32"/>
      <c r="C210" s="137" t="s">
        <v>567</v>
      </c>
      <c r="D210" s="137" t="s">
        <v>193</v>
      </c>
      <c r="E210" s="138" t="s">
        <v>2090</v>
      </c>
      <c r="F210" s="139" t="s">
        <v>2091</v>
      </c>
      <c r="G210" s="140" t="s">
        <v>391</v>
      </c>
      <c r="H210" s="141">
        <v>36</v>
      </c>
      <c r="I210" s="142"/>
      <c r="J210" s="143">
        <f t="shared" si="40"/>
        <v>0</v>
      </c>
      <c r="K210" s="144"/>
      <c r="L210" s="32"/>
      <c r="M210" s="145" t="s">
        <v>1</v>
      </c>
      <c r="N210" s="146" t="s">
        <v>42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149</v>
      </c>
      <c r="AT210" s="149" t="s">
        <v>193</v>
      </c>
      <c r="AU210" s="149" t="s">
        <v>84</v>
      </c>
      <c r="AY210" s="17" t="s">
        <v>190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84</v>
      </c>
      <c r="BK210" s="150">
        <f t="shared" si="49"/>
        <v>0</v>
      </c>
      <c r="BL210" s="17" t="s">
        <v>149</v>
      </c>
      <c r="BM210" s="149" t="s">
        <v>2092</v>
      </c>
    </row>
    <row r="211" spans="2:65" s="1" customFormat="1" ht="16.5" customHeight="1">
      <c r="B211" s="32"/>
      <c r="C211" s="137" t="s">
        <v>571</v>
      </c>
      <c r="D211" s="137" t="s">
        <v>193</v>
      </c>
      <c r="E211" s="138" t="s">
        <v>2093</v>
      </c>
      <c r="F211" s="139" t="s">
        <v>2094</v>
      </c>
      <c r="G211" s="140" t="s">
        <v>391</v>
      </c>
      <c r="H211" s="141">
        <v>6</v>
      </c>
      <c r="I211" s="142"/>
      <c r="J211" s="143">
        <f t="shared" si="40"/>
        <v>0</v>
      </c>
      <c r="K211" s="144"/>
      <c r="L211" s="32"/>
      <c r="M211" s="145" t="s">
        <v>1</v>
      </c>
      <c r="N211" s="146" t="s">
        <v>42</v>
      </c>
      <c r="P211" s="147">
        <f t="shared" si="41"/>
        <v>0</v>
      </c>
      <c r="Q211" s="147">
        <v>0</v>
      </c>
      <c r="R211" s="147">
        <f t="shared" si="42"/>
        <v>0</v>
      </c>
      <c r="S211" s="147">
        <v>0</v>
      </c>
      <c r="T211" s="148">
        <f t="shared" si="43"/>
        <v>0</v>
      </c>
      <c r="AR211" s="149" t="s">
        <v>149</v>
      </c>
      <c r="AT211" s="149" t="s">
        <v>193</v>
      </c>
      <c r="AU211" s="149" t="s">
        <v>84</v>
      </c>
      <c r="AY211" s="17" t="s">
        <v>190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84</v>
      </c>
      <c r="BK211" s="150">
        <f t="shared" si="49"/>
        <v>0</v>
      </c>
      <c r="BL211" s="17" t="s">
        <v>149</v>
      </c>
      <c r="BM211" s="149" t="s">
        <v>2095</v>
      </c>
    </row>
    <row r="212" spans="2:65" s="1" customFormat="1" ht="16.5" customHeight="1">
      <c r="B212" s="32"/>
      <c r="C212" s="137" t="s">
        <v>576</v>
      </c>
      <c r="D212" s="137" t="s">
        <v>193</v>
      </c>
      <c r="E212" s="138" t="s">
        <v>2096</v>
      </c>
      <c r="F212" s="139" t="s">
        <v>2097</v>
      </c>
      <c r="G212" s="140" t="s">
        <v>391</v>
      </c>
      <c r="H212" s="141">
        <v>6</v>
      </c>
      <c r="I212" s="142"/>
      <c r="J212" s="143">
        <f t="shared" si="40"/>
        <v>0</v>
      </c>
      <c r="K212" s="144"/>
      <c r="L212" s="32"/>
      <c r="M212" s="145" t="s">
        <v>1</v>
      </c>
      <c r="N212" s="146" t="s">
        <v>42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149</v>
      </c>
      <c r="AT212" s="149" t="s">
        <v>193</v>
      </c>
      <c r="AU212" s="149" t="s">
        <v>84</v>
      </c>
      <c r="AY212" s="17" t="s">
        <v>190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84</v>
      </c>
      <c r="BK212" s="150">
        <f t="shared" si="49"/>
        <v>0</v>
      </c>
      <c r="BL212" s="17" t="s">
        <v>149</v>
      </c>
      <c r="BM212" s="149" t="s">
        <v>2098</v>
      </c>
    </row>
    <row r="213" spans="2:65" s="1" customFormat="1" ht="16.5" customHeight="1">
      <c r="B213" s="32"/>
      <c r="C213" s="137" t="s">
        <v>582</v>
      </c>
      <c r="D213" s="137" t="s">
        <v>193</v>
      </c>
      <c r="E213" s="138" t="s">
        <v>2099</v>
      </c>
      <c r="F213" s="139" t="s">
        <v>2100</v>
      </c>
      <c r="G213" s="140" t="s">
        <v>391</v>
      </c>
      <c r="H213" s="141">
        <v>1</v>
      </c>
      <c r="I213" s="142"/>
      <c r="J213" s="143">
        <f t="shared" si="40"/>
        <v>0</v>
      </c>
      <c r="K213" s="144"/>
      <c r="L213" s="32"/>
      <c r="M213" s="145" t="s">
        <v>1</v>
      </c>
      <c r="N213" s="146" t="s">
        <v>42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149</v>
      </c>
      <c r="AT213" s="149" t="s">
        <v>193</v>
      </c>
      <c r="AU213" s="149" t="s">
        <v>84</v>
      </c>
      <c r="AY213" s="17" t="s">
        <v>190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84</v>
      </c>
      <c r="BK213" s="150">
        <f t="shared" si="49"/>
        <v>0</v>
      </c>
      <c r="BL213" s="17" t="s">
        <v>149</v>
      </c>
      <c r="BM213" s="149" t="s">
        <v>2101</v>
      </c>
    </row>
    <row r="214" spans="2:65" s="1" customFormat="1" ht="16.5" customHeight="1">
      <c r="B214" s="32"/>
      <c r="C214" s="137" t="s">
        <v>588</v>
      </c>
      <c r="D214" s="137" t="s">
        <v>193</v>
      </c>
      <c r="E214" s="138" t="s">
        <v>2102</v>
      </c>
      <c r="F214" s="139" t="s">
        <v>2103</v>
      </c>
      <c r="G214" s="140" t="s">
        <v>391</v>
      </c>
      <c r="H214" s="141">
        <v>2</v>
      </c>
      <c r="I214" s="142"/>
      <c r="J214" s="143">
        <f t="shared" si="40"/>
        <v>0</v>
      </c>
      <c r="K214" s="144"/>
      <c r="L214" s="32"/>
      <c r="M214" s="145" t="s">
        <v>1</v>
      </c>
      <c r="N214" s="146" t="s">
        <v>42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149</v>
      </c>
      <c r="AT214" s="149" t="s">
        <v>193</v>
      </c>
      <c r="AU214" s="149" t="s">
        <v>84</v>
      </c>
      <c r="AY214" s="17" t="s">
        <v>190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84</v>
      </c>
      <c r="BK214" s="150">
        <f t="shared" si="49"/>
        <v>0</v>
      </c>
      <c r="BL214" s="17" t="s">
        <v>149</v>
      </c>
      <c r="BM214" s="149" t="s">
        <v>2104</v>
      </c>
    </row>
    <row r="215" spans="2:65" s="1" customFormat="1" ht="16.5" customHeight="1">
      <c r="B215" s="32"/>
      <c r="C215" s="184" t="s">
        <v>593</v>
      </c>
      <c r="D215" s="184" t="s">
        <v>299</v>
      </c>
      <c r="E215" s="185" t="s">
        <v>2105</v>
      </c>
      <c r="F215" s="186" t="s">
        <v>2106</v>
      </c>
      <c r="G215" s="187" t="s">
        <v>391</v>
      </c>
      <c r="H215" s="188">
        <v>6</v>
      </c>
      <c r="I215" s="189"/>
      <c r="J215" s="190">
        <f t="shared" si="40"/>
        <v>0</v>
      </c>
      <c r="K215" s="191"/>
      <c r="L215" s="192"/>
      <c r="M215" s="193" t="s">
        <v>1</v>
      </c>
      <c r="N215" s="194" t="s">
        <v>42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211</v>
      </c>
      <c r="AT215" s="149" t="s">
        <v>299</v>
      </c>
      <c r="AU215" s="149" t="s">
        <v>84</v>
      </c>
      <c r="AY215" s="17" t="s">
        <v>190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84</v>
      </c>
      <c r="BK215" s="150">
        <f t="shared" si="49"/>
        <v>0</v>
      </c>
      <c r="BL215" s="17" t="s">
        <v>149</v>
      </c>
      <c r="BM215" s="149" t="s">
        <v>2107</v>
      </c>
    </row>
    <row r="216" spans="2:65" s="1" customFormat="1" ht="16.5" customHeight="1">
      <c r="B216" s="32"/>
      <c r="C216" s="137" t="s">
        <v>598</v>
      </c>
      <c r="D216" s="137" t="s">
        <v>193</v>
      </c>
      <c r="E216" s="138" t="s">
        <v>2108</v>
      </c>
      <c r="F216" s="139" t="s">
        <v>2109</v>
      </c>
      <c r="G216" s="140" t="s">
        <v>391</v>
      </c>
      <c r="H216" s="141">
        <v>6</v>
      </c>
      <c r="I216" s="142"/>
      <c r="J216" s="143">
        <f t="shared" si="40"/>
        <v>0</v>
      </c>
      <c r="K216" s="144"/>
      <c r="L216" s="32"/>
      <c r="M216" s="145" t="s">
        <v>1</v>
      </c>
      <c r="N216" s="146" t="s">
        <v>42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149</v>
      </c>
      <c r="AT216" s="149" t="s">
        <v>193</v>
      </c>
      <c r="AU216" s="149" t="s">
        <v>84</v>
      </c>
      <c r="AY216" s="17" t="s">
        <v>190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84</v>
      </c>
      <c r="BK216" s="150">
        <f t="shared" si="49"/>
        <v>0</v>
      </c>
      <c r="BL216" s="17" t="s">
        <v>149</v>
      </c>
      <c r="BM216" s="149" t="s">
        <v>2110</v>
      </c>
    </row>
    <row r="217" spans="2:65" s="1" customFormat="1" ht="16.5" customHeight="1">
      <c r="B217" s="32"/>
      <c r="C217" s="137" t="s">
        <v>602</v>
      </c>
      <c r="D217" s="137" t="s">
        <v>193</v>
      </c>
      <c r="E217" s="138" t="s">
        <v>2111</v>
      </c>
      <c r="F217" s="139" t="s">
        <v>2112</v>
      </c>
      <c r="G217" s="140" t="s">
        <v>391</v>
      </c>
      <c r="H217" s="141">
        <v>12</v>
      </c>
      <c r="I217" s="142"/>
      <c r="J217" s="143">
        <f t="shared" si="40"/>
        <v>0</v>
      </c>
      <c r="K217" s="144"/>
      <c r="L217" s="32"/>
      <c r="M217" s="145" t="s">
        <v>1</v>
      </c>
      <c r="N217" s="146" t="s">
        <v>42</v>
      </c>
      <c r="P217" s="147">
        <f t="shared" si="41"/>
        <v>0</v>
      </c>
      <c r="Q217" s="147">
        <v>0</v>
      </c>
      <c r="R217" s="147">
        <f t="shared" si="42"/>
        <v>0</v>
      </c>
      <c r="S217" s="147">
        <v>0</v>
      </c>
      <c r="T217" s="148">
        <f t="shared" si="43"/>
        <v>0</v>
      </c>
      <c r="AR217" s="149" t="s">
        <v>149</v>
      </c>
      <c r="AT217" s="149" t="s">
        <v>193</v>
      </c>
      <c r="AU217" s="149" t="s">
        <v>84</v>
      </c>
      <c r="AY217" s="17" t="s">
        <v>190</v>
      </c>
      <c r="BE217" s="150">
        <f t="shared" si="44"/>
        <v>0</v>
      </c>
      <c r="BF217" s="150">
        <f t="shared" si="45"/>
        <v>0</v>
      </c>
      <c r="BG217" s="150">
        <f t="shared" si="46"/>
        <v>0</v>
      </c>
      <c r="BH217" s="150">
        <f t="shared" si="47"/>
        <v>0</v>
      </c>
      <c r="BI217" s="150">
        <f t="shared" si="48"/>
        <v>0</v>
      </c>
      <c r="BJ217" s="17" t="s">
        <v>84</v>
      </c>
      <c r="BK217" s="150">
        <f t="shared" si="49"/>
        <v>0</v>
      </c>
      <c r="BL217" s="17" t="s">
        <v>149</v>
      </c>
      <c r="BM217" s="149" t="s">
        <v>2113</v>
      </c>
    </row>
    <row r="218" spans="2:65" s="1" customFormat="1" ht="16.5" customHeight="1">
      <c r="B218" s="32"/>
      <c r="C218" s="137" t="s">
        <v>608</v>
      </c>
      <c r="D218" s="137" t="s">
        <v>193</v>
      </c>
      <c r="E218" s="138" t="s">
        <v>2114</v>
      </c>
      <c r="F218" s="139" t="s">
        <v>2115</v>
      </c>
      <c r="G218" s="140" t="s">
        <v>391</v>
      </c>
      <c r="H218" s="141">
        <v>6</v>
      </c>
      <c r="I218" s="142"/>
      <c r="J218" s="143">
        <f t="shared" si="40"/>
        <v>0</v>
      </c>
      <c r="K218" s="144"/>
      <c r="L218" s="32"/>
      <c r="M218" s="145" t="s">
        <v>1</v>
      </c>
      <c r="N218" s="146" t="s">
        <v>42</v>
      </c>
      <c r="P218" s="147">
        <f t="shared" si="41"/>
        <v>0</v>
      </c>
      <c r="Q218" s="147">
        <v>0</v>
      </c>
      <c r="R218" s="147">
        <f t="shared" si="42"/>
        <v>0</v>
      </c>
      <c r="S218" s="147">
        <v>0</v>
      </c>
      <c r="T218" s="148">
        <f t="shared" si="43"/>
        <v>0</v>
      </c>
      <c r="AR218" s="149" t="s">
        <v>149</v>
      </c>
      <c r="AT218" s="149" t="s">
        <v>193</v>
      </c>
      <c r="AU218" s="149" t="s">
        <v>84</v>
      </c>
      <c r="AY218" s="17" t="s">
        <v>190</v>
      </c>
      <c r="BE218" s="150">
        <f t="shared" si="44"/>
        <v>0</v>
      </c>
      <c r="BF218" s="150">
        <f t="shared" si="45"/>
        <v>0</v>
      </c>
      <c r="BG218" s="150">
        <f t="shared" si="46"/>
        <v>0</v>
      </c>
      <c r="BH218" s="150">
        <f t="shared" si="47"/>
        <v>0</v>
      </c>
      <c r="BI218" s="150">
        <f t="shared" si="48"/>
        <v>0</v>
      </c>
      <c r="BJ218" s="17" t="s">
        <v>84</v>
      </c>
      <c r="BK218" s="150">
        <f t="shared" si="49"/>
        <v>0</v>
      </c>
      <c r="BL218" s="17" t="s">
        <v>149</v>
      </c>
      <c r="BM218" s="149" t="s">
        <v>2116</v>
      </c>
    </row>
    <row r="219" spans="2:65" s="11" customFormat="1" ht="25.95" customHeight="1">
      <c r="B219" s="125"/>
      <c r="D219" s="126" t="s">
        <v>76</v>
      </c>
      <c r="E219" s="127" t="s">
        <v>2117</v>
      </c>
      <c r="F219" s="127" t="s">
        <v>2118</v>
      </c>
      <c r="I219" s="128"/>
      <c r="J219" s="129">
        <f>BK219</f>
        <v>0</v>
      </c>
      <c r="L219" s="125"/>
      <c r="M219" s="130"/>
      <c r="P219" s="131">
        <f>SUM(P220:P228)</f>
        <v>0</v>
      </c>
      <c r="R219" s="131">
        <f>SUM(R220:R228)</f>
        <v>0</v>
      </c>
      <c r="T219" s="132">
        <f>SUM(T220:T228)</f>
        <v>0</v>
      </c>
      <c r="AR219" s="126" t="s">
        <v>86</v>
      </c>
      <c r="AT219" s="133" t="s">
        <v>76</v>
      </c>
      <c r="AU219" s="133" t="s">
        <v>77</v>
      </c>
      <c r="AY219" s="126" t="s">
        <v>190</v>
      </c>
      <c r="BK219" s="134">
        <f>SUM(BK220:BK228)</f>
        <v>0</v>
      </c>
    </row>
    <row r="220" spans="2:65" s="1" customFormat="1" ht="24.15" customHeight="1">
      <c r="B220" s="32"/>
      <c r="C220" s="137" t="s">
        <v>612</v>
      </c>
      <c r="D220" s="137" t="s">
        <v>193</v>
      </c>
      <c r="E220" s="138" t="s">
        <v>2119</v>
      </c>
      <c r="F220" s="139" t="s">
        <v>2120</v>
      </c>
      <c r="G220" s="140" t="s">
        <v>391</v>
      </c>
      <c r="H220" s="141">
        <v>1</v>
      </c>
      <c r="I220" s="142"/>
      <c r="J220" s="143">
        <f t="shared" ref="J220:J228" si="50">ROUND(I220*H220,2)</f>
        <v>0</v>
      </c>
      <c r="K220" s="144"/>
      <c r="L220" s="32"/>
      <c r="M220" s="145" t="s">
        <v>1</v>
      </c>
      <c r="N220" s="146" t="s">
        <v>42</v>
      </c>
      <c r="P220" s="147">
        <f t="shared" ref="P220:P228" si="51">O220*H220</f>
        <v>0</v>
      </c>
      <c r="Q220" s="147">
        <v>0</v>
      </c>
      <c r="R220" s="147">
        <f t="shared" ref="R220:R228" si="52">Q220*H220</f>
        <v>0</v>
      </c>
      <c r="S220" s="147">
        <v>0</v>
      </c>
      <c r="T220" s="148">
        <f t="shared" ref="T220:T228" si="53">S220*H220</f>
        <v>0</v>
      </c>
      <c r="AR220" s="149" t="s">
        <v>149</v>
      </c>
      <c r="AT220" s="149" t="s">
        <v>193</v>
      </c>
      <c r="AU220" s="149" t="s">
        <v>84</v>
      </c>
      <c r="AY220" s="17" t="s">
        <v>190</v>
      </c>
      <c r="BE220" s="150">
        <f t="shared" ref="BE220:BE228" si="54">IF(N220="základní",J220,0)</f>
        <v>0</v>
      </c>
      <c r="BF220" s="150">
        <f t="shared" ref="BF220:BF228" si="55">IF(N220="snížená",J220,0)</f>
        <v>0</v>
      </c>
      <c r="BG220" s="150">
        <f t="shared" ref="BG220:BG228" si="56">IF(N220="zákl. přenesená",J220,0)</f>
        <v>0</v>
      </c>
      <c r="BH220" s="150">
        <f t="shared" ref="BH220:BH228" si="57">IF(N220="sníž. přenesená",J220,0)</f>
        <v>0</v>
      </c>
      <c r="BI220" s="150">
        <f t="shared" ref="BI220:BI228" si="58">IF(N220="nulová",J220,0)</f>
        <v>0</v>
      </c>
      <c r="BJ220" s="17" t="s">
        <v>84</v>
      </c>
      <c r="BK220" s="150">
        <f t="shared" ref="BK220:BK228" si="59">ROUND(I220*H220,2)</f>
        <v>0</v>
      </c>
      <c r="BL220" s="17" t="s">
        <v>149</v>
      </c>
      <c r="BM220" s="149" t="s">
        <v>2121</v>
      </c>
    </row>
    <row r="221" spans="2:65" s="1" customFormat="1" ht="16.5" customHeight="1">
      <c r="B221" s="32"/>
      <c r="C221" s="137" t="s">
        <v>616</v>
      </c>
      <c r="D221" s="137" t="s">
        <v>193</v>
      </c>
      <c r="E221" s="138" t="s">
        <v>2122</v>
      </c>
      <c r="F221" s="139" t="s">
        <v>2123</v>
      </c>
      <c r="G221" s="140" t="s">
        <v>391</v>
      </c>
      <c r="H221" s="141">
        <v>2</v>
      </c>
      <c r="I221" s="142"/>
      <c r="J221" s="143">
        <f t="shared" si="50"/>
        <v>0</v>
      </c>
      <c r="K221" s="144"/>
      <c r="L221" s="32"/>
      <c r="M221" s="145" t="s">
        <v>1</v>
      </c>
      <c r="N221" s="146" t="s">
        <v>42</v>
      </c>
      <c r="P221" s="147">
        <f t="shared" si="51"/>
        <v>0</v>
      </c>
      <c r="Q221" s="147">
        <v>0</v>
      </c>
      <c r="R221" s="147">
        <f t="shared" si="52"/>
        <v>0</v>
      </c>
      <c r="S221" s="147">
        <v>0</v>
      </c>
      <c r="T221" s="148">
        <f t="shared" si="53"/>
        <v>0</v>
      </c>
      <c r="AR221" s="149" t="s">
        <v>149</v>
      </c>
      <c r="AT221" s="149" t="s">
        <v>193</v>
      </c>
      <c r="AU221" s="149" t="s">
        <v>84</v>
      </c>
      <c r="AY221" s="17" t="s">
        <v>190</v>
      </c>
      <c r="BE221" s="150">
        <f t="shared" si="54"/>
        <v>0</v>
      </c>
      <c r="BF221" s="150">
        <f t="shared" si="55"/>
        <v>0</v>
      </c>
      <c r="BG221" s="150">
        <f t="shared" si="56"/>
        <v>0</v>
      </c>
      <c r="BH221" s="150">
        <f t="shared" si="57"/>
        <v>0</v>
      </c>
      <c r="BI221" s="150">
        <f t="shared" si="58"/>
        <v>0</v>
      </c>
      <c r="BJ221" s="17" t="s">
        <v>84</v>
      </c>
      <c r="BK221" s="150">
        <f t="shared" si="59"/>
        <v>0</v>
      </c>
      <c r="BL221" s="17" t="s">
        <v>149</v>
      </c>
      <c r="BM221" s="149" t="s">
        <v>2124</v>
      </c>
    </row>
    <row r="222" spans="2:65" s="1" customFormat="1" ht="16.5" customHeight="1">
      <c r="B222" s="32"/>
      <c r="C222" s="137" t="s">
        <v>620</v>
      </c>
      <c r="D222" s="137" t="s">
        <v>193</v>
      </c>
      <c r="E222" s="138" t="s">
        <v>2125</v>
      </c>
      <c r="F222" s="139" t="s">
        <v>2126</v>
      </c>
      <c r="G222" s="140" t="s">
        <v>391</v>
      </c>
      <c r="H222" s="141">
        <v>1</v>
      </c>
      <c r="I222" s="142"/>
      <c r="J222" s="143">
        <f t="shared" si="50"/>
        <v>0</v>
      </c>
      <c r="K222" s="144"/>
      <c r="L222" s="32"/>
      <c r="M222" s="145" t="s">
        <v>1</v>
      </c>
      <c r="N222" s="146" t="s">
        <v>42</v>
      </c>
      <c r="P222" s="147">
        <f t="shared" si="51"/>
        <v>0</v>
      </c>
      <c r="Q222" s="147">
        <v>0</v>
      </c>
      <c r="R222" s="147">
        <f t="shared" si="52"/>
        <v>0</v>
      </c>
      <c r="S222" s="147">
        <v>0</v>
      </c>
      <c r="T222" s="148">
        <f t="shared" si="53"/>
        <v>0</v>
      </c>
      <c r="AR222" s="149" t="s">
        <v>149</v>
      </c>
      <c r="AT222" s="149" t="s">
        <v>193</v>
      </c>
      <c r="AU222" s="149" t="s">
        <v>84</v>
      </c>
      <c r="AY222" s="17" t="s">
        <v>190</v>
      </c>
      <c r="BE222" s="150">
        <f t="shared" si="54"/>
        <v>0</v>
      </c>
      <c r="BF222" s="150">
        <f t="shared" si="55"/>
        <v>0</v>
      </c>
      <c r="BG222" s="150">
        <f t="shared" si="56"/>
        <v>0</v>
      </c>
      <c r="BH222" s="150">
        <f t="shared" si="57"/>
        <v>0</v>
      </c>
      <c r="BI222" s="150">
        <f t="shared" si="58"/>
        <v>0</v>
      </c>
      <c r="BJ222" s="17" t="s">
        <v>84</v>
      </c>
      <c r="BK222" s="150">
        <f t="shared" si="59"/>
        <v>0</v>
      </c>
      <c r="BL222" s="17" t="s">
        <v>149</v>
      </c>
      <c r="BM222" s="149" t="s">
        <v>2127</v>
      </c>
    </row>
    <row r="223" spans="2:65" s="1" customFormat="1" ht="16.5" customHeight="1">
      <c r="B223" s="32"/>
      <c r="C223" s="137" t="s">
        <v>624</v>
      </c>
      <c r="D223" s="137" t="s">
        <v>193</v>
      </c>
      <c r="E223" s="138" t="s">
        <v>2128</v>
      </c>
      <c r="F223" s="139" t="s">
        <v>2129</v>
      </c>
      <c r="G223" s="140" t="s">
        <v>396</v>
      </c>
      <c r="H223" s="141">
        <v>60</v>
      </c>
      <c r="I223" s="142"/>
      <c r="J223" s="143">
        <f t="shared" si="50"/>
        <v>0</v>
      </c>
      <c r="K223" s="144"/>
      <c r="L223" s="32"/>
      <c r="M223" s="145" t="s">
        <v>1</v>
      </c>
      <c r="N223" s="146" t="s">
        <v>42</v>
      </c>
      <c r="P223" s="147">
        <f t="shared" si="51"/>
        <v>0</v>
      </c>
      <c r="Q223" s="147">
        <v>0</v>
      </c>
      <c r="R223" s="147">
        <f t="shared" si="52"/>
        <v>0</v>
      </c>
      <c r="S223" s="147">
        <v>0</v>
      </c>
      <c r="T223" s="148">
        <f t="shared" si="53"/>
        <v>0</v>
      </c>
      <c r="AR223" s="149" t="s">
        <v>149</v>
      </c>
      <c r="AT223" s="149" t="s">
        <v>193</v>
      </c>
      <c r="AU223" s="149" t="s">
        <v>84</v>
      </c>
      <c r="AY223" s="17" t="s">
        <v>190</v>
      </c>
      <c r="BE223" s="150">
        <f t="shared" si="54"/>
        <v>0</v>
      </c>
      <c r="BF223" s="150">
        <f t="shared" si="55"/>
        <v>0</v>
      </c>
      <c r="BG223" s="150">
        <f t="shared" si="56"/>
        <v>0</v>
      </c>
      <c r="BH223" s="150">
        <f t="shared" si="57"/>
        <v>0</v>
      </c>
      <c r="BI223" s="150">
        <f t="shared" si="58"/>
        <v>0</v>
      </c>
      <c r="BJ223" s="17" t="s">
        <v>84</v>
      </c>
      <c r="BK223" s="150">
        <f t="shared" si="59"/>
        <v>0</v>
      </c>
      <c r="BL223" s="17" t="s">
        <v>149</v>
      </c>
      <c r="BM223" s="149" t="s">
        <v>2130</v>
      </c>
    </row>
    <row r="224" spans="2:65" s="1" customFormat="1" ht="16.5" customHeight="1">
      <c r="B224" s="32"/>
      <c r="C224" s="184" t="s">
        <v>629</v>
      </c>
      <c r="D224" s="184" t="s">
        <v>299</v>
      </c>
      <c r="E224" s="185" t="s">
        <v>2131</v>
      </c>
      <c r="F224" s="186" t="s">
        <v>2132</v>
      </c>
      <c r="G224" s="187" t="s">
        <v>396</v>
      </c>
      <c r="H224" s="188">
        <v>45</v>
      </c>
      <c r="I224" s="189"/>
      <c r="J224" s="190">
        <f t="shared" si="50"/>
        <v>0</v>
      </c>
      <c r="K224" s="191"/>
      <c r="L224" s="192"/>
      <c r="M224" s="193" t="s">
        <v>1</v>
      </c>
      <c r="N224" s="194" t="s">
        <v>42</v>
      </c>
      <c r="P224" s="147">
        <f t="shared" si="51"/>
        <v>0</v>
      </c>
      <c r="Q224" s="147">
        <v>0</v>
      </c>
      <c r="R224" s="147">
        <f t="shared" si="52"/>
        <v>0</v>
      </c>
      <c r="S224" s="147">
        <v>0</v>
      </c>
      <c r="T224" s="148">
        <f t="shared" si="53"/>
        <v>0</v>
      </c>
      <c r="AR224" s="149" t="s">
        <v>211</v>
      </c>
      <c r="AT224" s="149" t="s">
        <v>299</v>
      </c>
      <c r="AU224" s="149" t="s">
        <v>84</v>
      </c>
      <c r="AY224" s="17" t="s">
        <v>190</v>
      </c>
      <c r="BE224" s="150">
        <f t="shared" si="54"/>
        <v>0</v>
      </c>
      <c r="BF224" s="150">
        <f t="shared" si="55"/>
        <v>0</v>
      </c>
      <c r="BG224" s="150">
        <f t="shared" si="56"/>
        <v>0</v>
      </c>
      <c r="BH224" s="150">
        <f t="shared" si="57"/>
        <v>0</v>
      </c>
      <c r="BI224" s="150">
        <f t="shared" si="58"/>
        <v>0</v>
      </c>
      <c r="BJ224" s="17" t="s">
        <v>84</v>
      </c>
      <c r="BK224" s="150">
        <f t="shared" si="59"/>
        <v>0</v>
      </c>
      <c r="BL224" s="17" t="s">
        <v>149</v>
      </c>
      <c r="BM224" s="149" t="s">
        <v>2133</v>
      </c>
    </row>
    <row r="225" spans="2:65" s="1" customFormat="1" ht="16.5" customHeight="1">
      <c r="B225" s="32"/>
      <c r="C225" s="137" t="s">
        <v>633</v>
      </c>
      <c r="D225" s="137" t="s">
        <v>193</v>
      </c>
      <c r="E225" s="138" t="s">
        <v>2134</v>
      </c>
      <c r="F225" s="139" t="s">
        <v>2135</v>
      </c>
      <c r="G225" s="140" t="s">
        <v>391</v>
      </c>
      <c r="H225" s="141">
        <v>2</v>
      </c>
      <c r="I225" s="142"/>
      <c r="J225" s="143">
        <f t="shared" si="50"/>
        <v>0</v>
      </c>
      <c r="K225" s="144"/>
      <c r="L225" s="32"/>
      <c r="M225" s="145" t="s">
        <v>1</v>
      </c>
      <c r="N225" s="146" t="s">
        <v>42</v>
      </c>
      <c r="P225" s="147">
        <f t="shared" si="51"/>
        <v>0</v>
      </c>
      <c r="Q225" s="147">
        <v>0</v>
      </c>
      <c r="R225" s="147">
        <f t="shared" si="52"/>
        <v>0</v>
      </c>
      <c r="S225" s="147">
        <v>0</v>
      </c>
      <c r="T225" s="148">
        <f t="shared" si="53"/>
        <v>0</v>
      </c>
      <c r="AR225" s="149" t="s">
        <v>149</v>
      </c>
      <c r="AT225" s="149" t="s">
        <v>193</v>
      </c>
      <c r="AU225" s="149" t="s">
        <v>84</v>
      </c>
      <c r="AY225" s="17" t="s">
        <v>190</v>
      </c>
      <c r="BE225" s="150">
        <f t="shared" si="54"/>
        <v>0</v>
      </c>
      <c r="BF225" s="150">
        <f t="shared" si="55"/>
        <v>0</v>
      </c>
      <c r="BG225" s="150">
        <f t="shared" si="56"/>
        <v>0</v>
      </c>
      <c r="BH225" s="150">
        <f t="shared" si="57"/>
        <v>0</v>
      </c>
      <c r="BI225" s="150">
        <f t="shared" si="58"/>
        <v>0</v>
      </c>
      <c r="BJ225" s="17" t="s">
        <v>84</v>
      </c>
      <c r="BK225" s="150">
        <f t="shared" si="59"/>
        <v>0</v>
      </c>
      <c r="BL225" s="17" t="s">
        <v>149</v>
      </c>
      <c r="BM225" s="149" t="s">
        <v>2136</v>
      </c>
    </row>
    <row r="226" spans="2:65" s="1" customFormat="1" ht="16.5" customHeight="1">
      <c r="B226" s="32"/>
      <c r="C226" s="137" t="s">
        <v>639</v>
      </c>
      <c r="D226" s="137" t="s">
        <v>193</v>
      </c>
      <c r="E226" s="138" t="s">
        <v>2009</v>
      </c>
      <c r="F226" s="139" t="s">
        <v>2010</v>
      </c>
      <c r="G226" s="140" t="s">
        <v>391</v>
      </c>
      <c r="H226" s="141">
        <v>1</v>
      </c>
      <c r="I226" s="142"/>
      <c r="J226" s="143">
        <f t="shared" si="50"/>
        <v>0</v>
      </c>
      <c r="K226" s="144"/>
      <c r="L226" s="32"/>
      <c r="M226" s="145" t="s">
        <v>1</v>
      </c>
      <c r="N226" s="146" t="s">
        <v>42</v>
      </c>
      <c r="P226" s="147">
        <f t="shared" si="51"/>
        <v>0</v>
      </c>
      <c r="Q226" s="147">
        <v>0</v>
      </c>
      <c r="R226" s="147">
        <f t="shared" si="52"/>
        <v>0</v>
      </c>
      <c r="S226" s="147">
        <v>0</v>
      </c>
      <c r="T226" s="148">
        <f t="shared" si="53"/>
        <v>0</v>
      </c>
      <c r="AR226" s="149" t="s">
        <v>149</v>
      </c>
      <c r="AT226" s="149" t="s">
        <v>193</v>
      </c>
      <c r="AU226" s="149" t="s">
        <v>84</v>
      </c>
      <c r="AY226" s="17" t="s">
        <v>190</v>
      </c>
      <c r="BE226" s="150">
        <f t="shared" si="54"/>
        <v>0</v>
      </c>
      <c r="BF226" s="150">
        <f t="shared" si="55"/>
        <v>0</v>
      </c>
      <c r="BG226" s="150">
        <f t="shared" si="56"/>
        <v>0</v>
      </c>
      <c r="BH226" s="150">
        <f t="shared" si="57"/>
        <v>0</v>
      </c>
      <c r="BI226" s="150">
        <f t="shared" si="58"/>
        <v>0</v>
      </c>
      <c r="BJ226" s="17" t="s">
        <v>84</v>
      </c>
      <c r="BK226" s="150">
        <f t="shared" si="59"/>
        <v>0</v>
      </c>
      <c r="BL226" s="17" t="s">
        <v>149</v>
      </c>
      <c r="BM226" s="149" t="s">
        <v>2137</v>
      </c>
    </row>
    <row r="227" spans="2:65" s="1" customFormat="1" ht="16.5" customHeight="1">
      <c r="B227" s="32"/>
      <c r="C227" s="137" t="s">
        <v>644</v>
      </c>
      <c r="D227" s="137" t="s">
        <v>193</v>
      </c>
      <c r="E227" s="138" t="s">
        <v>2138</v>
      </c>
      <c r="F227" s="139" t="s">
        <v>1940</v>
      </c>
      <c r="G227" s="140" t="s">
        <v>1117</v>
      </c>
      <c r="H227" s="141">
        <v>1</v>
      </c>
      <c r="I227" s="142"/>
      <c r="J227" s="143">
        <f t="shared" si="50"/>
        <v>0</v>
      </c>
      <c r="K227" s="144"/>
      <c r="L227" s="32"/>
      <c r="M227" s="145" t="s">
        <v>1</v>
      </c>
      <c r="N227" s="146" t="s">
        <v>42</v>
      </c>
      <c r="P227" s="147">
        <f t="shared" si="51"/>
        <v>0</v>
      </c>
      <c r="Q227" s="147">
        <v>0</v>
      </c>
      <c r="R227" s="147">
        <f t="shared" si="52"/>
        <v>0</v>
      </c>
      <c r="S227" s="147">
        <v>0</v>
      </c>
      <c r="T227" s="148">
        <f t="shared" si="53"/>
        <v>0</v>
      </c>
      <c r="AR227" s="149" t="s">
        <v>149</v>
      </c>
      <c r="AT227" s="149" t="s">
        <v>193</v>
      </c>
      <c r="AU227" s="149" t="s">
        <v>84</v>
      </c>
      <c r="AY227" s="17" t="s">
        <v>190</v>
      </c>
      <c r="BE227" s="150">
        <f t="shared" si="54"/>
        <v>0</v>
      </c>
      <c r="BF227" s="150">
        <f t="shared" si="55"/>
        <v>0</v>
      </c>
      <c r="BG227" s="150">
        <f t="shared" si="56"/>
        <v>0</v>
      </c>
      <c r="BH227" s="150">
        <f t="shared" si="57"/>
        <v>0</v>
      </c>
      <c r="BI227" s="150">
        <f t="shared" si="58"/>
        <v>0</v>
      </c>
      <c r="BJ227" s="17" t="s">
        <v>84</v>
      </c>
      <c r="BK227" s="150">
        <f t="shared" si="59"/>
        <v>0</v>
      </c>
      <c r="BL227" s="17" t="s">
        <v>149</v>
      </c>
      <c r="BM227" s="149" t="s">
        <v>2139</v>
      </c>
    </row>
    <row r="228" spans="2:65" s="1" customFormat="1" ht="16.5" customHeight="1">
      <c r="B228" s="32"/>
      <c r="C228" s="137" t="s">
        <v>1047</v>
      </c>
      <c r="D228" s="137" t="s">
        <v>193</v>
      </c>
      <c r="E228" s="138" t="s">
        <v>1942</v>
      </c>
      <c r="F228" s="139" t="s">
        <v>1943</v>
      </c>
      <c r="G228" s="140" t="s">
        <v>391</v>
      </c>
      <c r="H228" s="141">
        <v>1</v>
      </c>
      <c r="I228" s="142"/>
      <c r="J228" s="143">
        <f t="shared" si="50"/>
        <v>0</v>
      </c>
      <c r="K228" s="144"/>
      <c r="L228" s="32"/>
      <c r="M228" s="145" t="s">
        <v>1</v>
      </c>
      <c r="N228" s="146" t="s">
        <v>42</v>
      </c>
      <c r="P228" s="147">
        <f t="shared" si="51"/>
        <v>0</v>
      </c>
      <c r="Q228" s="147">
        <v>0</v>
      </c>
      <c r="R228" s="147">
        <f t="shared" si="52"/>
        <v>0</v>
      </c>
      <c r="S228" s="147">
        <v>0</v>
      </c>
      <c r="T228" s="148">
        <f t="shared" si="53"/>
        <v>0</v>
      </c>
      <c r="AR228" s="149" t="s">
        <v>149</v>
      </c>
      <c r="AT228" s="149" t="s">
        <v>193</v>
      </c>
      <c r="AU228" s="149" t="s">
        <v>84</v>
      </c>
      <c r="AY228" s="17" t="s">
        <v>190</v>
      </c>
      <c r="BE228" s="150">
        <f t="shared" si="54"/>
        <v>0</v>
      </c>
      <c r="BF228" s="150">
        <f t="shared" si="55"/>
        <v>0</v>
      </c>
      <c r="BG228" s="150">
        <f t="shared" si="56"/>
        <v>0</v>
      </c>
      <c r="BH228" s="150">
        <f t="shared" si="57"/>
        <v>0</v>
      </c>
      <c r="BI228" s="150">
        <f t="shared" si="58"/>
        <v>0</v>
      </c>
      <c r="BJ228" s="17" t="s">
        <v>84</v>
      </c>
      <c r="BK228" s="150">
        <f t="shared" si="59"/>
        <v>0</v>
      </c>
      <c r="BL228" s="17" t="s">
        <v>149</v>
      </c>
      <c r="BM228" s="149" t="s">
        <v>2140</v>
      </c>
    </row>
    <row r="229" spans="2:65" s="11" customFormat="1" ht="25.95" customHeight="1">
      <c r="B229" s="125"/>
      <c r="D229" s="126" t="s">
        <v>76</v>
      </c>
      <c r="E229" s="127" t="s">
        <v>2141</v>
      </c>
      <c r="F229" s="127" t="s">
        <v>2142</v>
      </c>
      <c r="I229" s="128"/>
      <c r="J229" s="129">
        <f>BK229</f>
        <v>0</v>
      </c>
      <c r="L229" s="125"/>
      <c r="M229" s="130"/>
      <c r="P229" s="131">
        <f>SUM(P230:P238)</f>
        <v>0</v>
      </c>
      <c r="R229" s="131">
        <f>SUM(R230:R238)</f>
        <v>0</v>
      </c>
      <c r="T229" s="132">
        <f>SUM(T230:T238)</f>
        <v>0</v>
      </c>
      <c r="AR229" s="126" t="s">
        <v>86</v>
      </c>
      <c r="AT229" s="133" t="s">
        <v>76</v>
      </c>
      <c r="AU229" s="133" t="s">
        <v>77</v>
      </c>
      <c r="AY229" s="126" t="s">
        <v>190</v>
      </c>
      <c r="BK229" s="134">
        <f>SUM(BK230:BK238)</f>
        <v>0</v>
      </c>
    </row>
    <row r="230" spans="2:65" s="1" customFormat="1" ht="16.5" customHeight="1">
      <c r="B230" s="32"/>
      <c r="C230" s="137" t="s">
        <v>1058</v>
      </c>
      <c r="D230" s="137" t="s">
        <v>193</v>
      </c>
      <c r="E230" s="138" t="s">
        <v>2143</v>
      </c>
      <c r="F230" s="139" t="s">
        <v>2144</v>
      </c>
      <c r="G230" s="140" t="s">
        <v>391</v>
      </c>
      <c r="H230" s="141">
        <v>1</v>
      </c>
      <c r="I230" s="142"/>
      <c r="J230" s="143">
        <f t="shared" ref="J230:J238" si="60">ROUND(I230*H230,2)</f>
        <v>0</v>
      </c>
      <c r="K230" s="144"/>
      <c r="L230" s="32"/>
      <c r="M230" s="145" t="s">
        <v>1</v>
      </c>
      <c r="N230" s="146" t="s">
        <v>42</v>
      </c>
      <c r="P230" s="147">
        <f t="shared" ref="P230:P238" si="61">O230*H230</f>
        <v>0</v>
      </c>
      <c r="Q230" s="147">
        <v>0</v>
      </c>
      <c r="R230" s="147">
        <f t="shared" ref="R230:R238" si="62">Q230*H230</f>
        <v>0</v>
      </c>
      <c r="S230" s="147">
        <v>0</v>
      </c>
      <c r="T230" s="148">
        <f t="shared" ref="T230:T238" si="63">S230*H230</f>
        <v>0</v>
      </c>
      <c r="AR230" s="149" t="s">
        <v>149</v>
      </c>
      <c r="AT230" s="149" t="s">
        <v>193</v>
      </c>
      <c r="AU230" s="149" t="s">
        <v>84</v>
      </c>
      <c r="AY230" s="17" t="s">
        <v>190</v>
      </c>
      <c r="BE230" s="150">
        <f t="shared" ref="BE230:BE238" si="64">IF(N230="základní",J230,0)</f>
        <v>0</v>
      </c>
      <c r="BF230" s="150">
        <f t="shared" ref="BF230:BF238" si="65">IF(N230="snížená",J230,0)</f>
        <v>0</v>
      </c>
      <c r="BG230" s="150">
        <f t="shared" ref="BG230:BG238" si="66">IF(N230="zákl. přenesená",J230,0)</f>
        <v>0</v>
      </c>
      <c r="BH230" s="150">
        <f t="shared" ref="BH230:BH238" si="67">IF(N230="sníž. přenesená",J230,0)</f>
        <v>0</v>
      </c>
      <c r="BI230" s="150">
        <f t="shared" ref="BI230:BI238" si="68">IF(N230="nulová",J230,0)</f>
        <v>0</v>
      </c>
      <c r="BJ230" s="17" t="s">
        <v>84</v>
      </c>
      <c r="BK230" s="150">
        <f t="shared" ref="BK230:BK238" si="69">ROUND(I230*H230,2)</f>
        <v>0</v>
      </c>
      <c r="BL230" s="17" t="s">
        <v>149</v>
      </c>
      <c r="BM230" s="149" t="s">
        <v>2145</v>
      </c>
    </row>
    <row r="231" spans="2:65" s="1" customFormat="1" ht="16.5" customHeight="1">
      <c r="B231" s="32"/>
      <c r="C231" s="137" t="s">
        <v>1062</v>
      </c>
      <c r="D231" s="137" t="s">
        <v>193</v>
      </c>
      <c r="E231" s="138" t="s">
        <v>2146</v>
      </c>
      <c r="F231" s="139" t="s">
        <v>2147</v>
      </c>
      <c r="G231" s="140" t="s">
        <v>391</v>
      </c>
      <c r="H231" s="141">
        <v>1</v>
      </c>
      <c r="I231" s="142"/>
      <c r="J231" s="143">
        <f t="shared" si="60"/>
        <v>0</v>
      </c>
      <c r="K231" s="144"/>
      <c r="L231" s="32"/>
      <c r="M231" s="145" t="s">
        <v>1</v>
      </c>
      <c r="N231" s="146" t="s">
        <v>42</v>
      </c>
      <c r="P231" s="147">
        <f t="shared" si="61"/>
        <v>0</v>
      </c>
      <c r="Q231" s="147">
        <v>0</v>
      </c>
      <c r="R231" s="147">
        <f t="shared" si="62"/>
        <v>0</v>
      </c>
      <c r="S231" s="147">
        <v>0</v>
      </c>
      <c r="T231" s="148">
        <f t="shared" si="63"/>
        <v>0</v>
      </c>
      <c r="AR231" s="149" t="s">
        <v>149</v>
      </c>
      <c r="AT231" s="149" t="s">
        <v>193</v>
      </c>
      <c r="AU231" s="149" t="s">
        <v>84</v>
      </c>
      <c r="AY231" s="17" t="s">
        <v>190</v>
      </c>
      <c r="BE231" s="150">
        <f t="shared" si="64"/>
        <v>0</v>
      </c>
      <c r="BF231" s="150">
        <f t="shared" si="65"/>
        <v>0</v>
      </c>
      <c r="BG231" s="150">
        <f t="shared" si="66"/>
        <v>0</v>
      </c>
      <c r="BH231" s="150">
        <f t="shared" si="67"/>
        <v>0</v>
      </c>
      <c r="BI231" s="150">
        <f t="shared" si="68"/>
        <v>0</v>
      </c>
      <c r="BJ231" s="17" t="s">
        <v>84</v>
      </c>
      <c r="BK231" s="150">
        <f t="shared" si="69"/>
        <v>0</v>
      </c>
      <c r="BL231" s="17" t="s">
        <v>149</v>
      </c>
      <c r="BM231" s="149" t="s">
        <v>2148</v>
      </c>
    </row>
    <row r="232" spans="2:65" s="1" customFormat="1" ht="16.5" customHeight="1">
      <c r="B232" s="32"/>
      <c r="C232" s="137" t="s">
        <v>1068</v>
      </c>
      <c r="D232" s="137" t="s">
        <v>193</v>
      </c>
      <c r="E232" s="138" t="s">
        <v>2149</v>
      </c>
      <c r="F232" s="139" t="s">
        <v>2150</v>
      </c>
      <c r="G232" s="140" t="s">
        <v>391</v>
      </c>
      <c r="H232" s="141">
        <v>7</v>
      </c>
      <c r="I232" s="142"/>
      <c r="J232" s="143">
        <f t="shared" si="60"/>
        <v>0</v>
      </c>
      <c r="K232" s="144"/>
      <c r="L232" s="32"/>
      <c r="M232" s="145" t="s">
        <v>1</v>
      </c>
      <c r="N232" s="146" t="s">
        <v>42</v>
      </c>
      <c r="P232" s="147">
        <f t="shared" si="61"/>
        <v>0</v>
      </c>
      <c r="Q232" s="147">
        <v>0</v>
      </c>
      <c r="R232" s="147">
        <f t="shared" si="62"/>
        <v>0</v>
      </c>
      <c r="S232" s="147">
        <v>0</v>
      </c>
      <c r="T232" s="148">
        <f t="shared" si="63"/>
        <v>0</v>
      </c>
      <c r="AR232" s="149" t="s">
        <v>149</v>
      </c>
      <c r="AT232" s="149" t="s">
        <v>193</v>
      </c>
      <c r="AU232" s="149" t="s">
        <v>84</v>
      </c>
      <c r="AY232" s="17" t="s">
        <v>190</v>
      </c>
      <c r="BE232" s="150">
        <f t="shared" si="64"/>
        <v>0</v>
      </c>
      <c r="BF232" s="150">
        <f t="shared" si="65"/>
        <v>0</v>
      </c>
      <c r="BG232" s="150">
        <f t="shared" si="66"/>
        <v>0</v>
      </c>
      <c r="BH232" s="150">
        <f t="shared" si="67"/>
        <v>0</v>
      </c>
      <c r="BI232" s="150">
        <f t="shared" si="68"/>
        <v>0</v>
      </c>
      <c r="BJ232" s="17" t="s">
        <v>84</v>
      </c>
      <c r="BK232" s="150">
        <f t="shared" si="69"/>
        <v>0</v>
      </c>
      <c r="BL232" s="17" t="s">
        <v>149</v>
      </c>
      <c r="BM232" s="149" t="s">
        <v>2151</v>
      </c>
    </row>
    <row r="233" spans="2:65" s="1" customFormat="1" ht="16.5" customHeight="1">
      <c r="B233" s="32"/>
      <c r="C233" s="137" t="s">
        <v>1074</v>
      </c>
      <c r="D233" s="137" t="s">
        <v>193</v>
      </c>
      <c r="E233" s="138" t="s">
        <v>2152</v>
      </c>
      <c r="F233" s="139" t="s">
        <v>2153</v>
      </c>
      <c r="G233" s="140" t="s">
        <v>391</v>
      </c>
      <c r="H233" s="141">
        <v>2</v>
      </c>
      <c r="I233" s="142"/>
      <c r="J233" s="143">
        <f t="shared" si="60"/>
        <v>0</v>
      </c>
      <c r="K233" s="144"/>
      <c r="L233" s="32"/>
      <c r="M233" s="145" t="s">
        <v>1</v>
      </c>
      <c r="N233" s="146" t="s">
        <v>42</v>
      </c>
      <c r="P233" s="147">
        <f t="shared" si="61"/>
        <v>0</v>
      </c>
      <c r="Q233" s="147">
        <v>0</v>
      </c>
      <c r="R233" s="147">
        <f t="shared" si="62"/>
        <v>0</v>
      </c>
      <c r="S233" s="147">
        <v>0</v>
      </c>
      <c r="T233" s="148">
        <f t="shared" si="63"/>
        <v>0</v>
      </c>
      <c r="AR233" s="149" t="s">
        <v>149</v>
      </c>
      <c r="AT233" s="149" t="s">
        <v>193</v>
      </c>
      <c r="AU233" s="149" t="s">
        <v>84</v>
      </c>
      <c r="AY233" s="17" t="s">
        <v>190</v>
      </c>
      <c r="BE233" s="150">
        <f t="shared" si="64"/>
        <v>0</v>
      </c>
      <c r="BF233" s="150">
        <f t="shared" si="65"/>
        <v>0</v>
      </c>
      <c r="BG233" s="150">
        <f t="shared" si="66"/>
        <v>0</v>
      </c>
      <c r="BH233" s="150">
        <f t="shared" si="67"/>
        <v>0</v>
      </c>
      <c r="BI233" s="150">
        <f t="shared" si="68"/>
        <v>0</v>
      </c>
      <c r="BJ233" s="17" t="s">
        <v>84</v>
      </c>
      <c r="BK233" s="150">
        <f t="shared" si="69"/>
        <v>0</v>
      </c>
      <c r="BL233" s="17" t="s">
        <v>149</v>
      </c>
      <c r="BM233" s="149" t="s">
        <v>2154</v>
      </c>
    </row>
    <row r="234" spans="2:65" s="1" customFormat="1" ht="16.5" customHeight="1">
      <c r="B234" s="32"/>
      <c r="C234" s="137" t="s">
        <v>1078</v>
      </c>
      <c r="D234" s="137" t="s">
        <v>193</v>
      </c>
      <c r="E234" s="138" t="s">
        <v>2155</v>
      </c>
      <c r="F234" s="139" t="s">
        <v>2156</v>
      </c>
      <c r="G234" s="140" t="s">
        <v>391</v>
      </c>
      <c r="H234" s="141">
        <v>2</v>
      </c>
      <c r="I234" s="142"/>
      <c r="J234" s="143">
        <f t="shared" si="60"/>
        <v>0</v>
      </c>
      <c r="K234" s="144"/>
      <c r="L234" s="32"/>
      <c r="M234" s="145" t="s">
        <v>1</v>
      </c>
      <c r="N234" s="146" t="s">
        <v>42</v>
      </c>
      <c r="P234" s="147">
        <f t="shared" si="61"/>
        <v>0</v>
      </c>
      <c r="Q234" s="147">
        <v>0</v>
      </c>
      <c r="R234" s="147">
        <f t="shared" si="62"/>
        <v>0</v>
      </c>
      <c r="S234" s="147">
        <v>0</v>
      </c>
      <c r="T234" s="148">
        <f t="shared" si="63"/>
        <v>0</v>
      </c>
      <c r="AR234" s="149" t="s">
        <v>149</v>
      </c>
      <c r="AT234" s="149" t="s">
        <v>193</v>
      </c>
      <c r="AU234" s="149" t="s">
        <v>84</v>
      </c>
      <c r="AY234" s="17" t="s">
        <v>190</v>
      </c>
      <c r="BE234" s="150">
        <f t="shared" si="64"/>
        <v>0</v>
      </c>
      <c r="BF234" s="150">
        <f t="shared" si="65"/>
        <v>0</v>
      </c>
      <c r="BG234" s="150">
        <f t="shared" si="66"/>
        <v>0</v>
      </c>
      <c r="BH234" s="150">
        <f t="shared" si="67"/>
        <v>0</v>
      </c>
      <c r="BI234" s="150">
        <f t="shared" si="68"/>
        <v>0</v>
      </c>
      <c r="BJ234" s="17" t="s">
        <v>84</v>
      </c>
      <c r="BK234" s="150">
        <f t="shared" si="69"/>
        <v>0</v>
      </c>
      <c r="BL234" s="17" t="s">
        <v>149</v>
      </c>
      <c r="BM234" s="149" t="s">
        <v>2157</v>
      </c>
    </row>
    <row r="235" spans="2:65" s="1" customFormat="1" ht="16.5" customHeight="1">
      <c r="B235" s="32"/>
      <c r="C235" s="137" t="s">
        <v>1084</v>
      </c>
      <c r="D235" s="137" t="s">
        <v>193</v>
      </c>
      <c r="E235" s="138" t="s">
        <v>2158</v>
      </c>
      <c r="F235" s="139" t="s">
        <v>2159</v>
      </c>
      <c r="G235" s="140" t="s">
        <v>391</v>
      </c>
      <c r="H235" s="141">
        <v>1</v>
      </c>
      <c r="I235" s="142"/>
      <c r="J235" s="143">
        <f t="shared" si="60"/>
        <v>0</v>
      </c>
      <c r="K235" s="144"/>
      <c r="L235" s="32"/>
      <c r="M235" s="145" t="s">
        <v>1</v>
      </c>
      <c r="N235" s="146" t="s">
        <v>42</v>
      </c>
      <c r="P235" s="147">
        <f t="shared" si="61"/>
        <v>0</v>
      </c>
      <c r="Q235" s="147">
        <v>0</v>
      </c>
      <c r="R235" s="147">
        <f t="shared" si="62"/>
        <v>0</v>
      </c>
      <c r="S235" s="147">
        <v>0</v>
      </c>
      <c r="T235" s="148">
        <f t="shared" si="63"/>
        <v>0</v>
      </c>
      <c r="AR235" s="149" t="s">
        <v>149</v>
      </c>
      <c r="AT235" s="149" t="s">
        <v>193</v>
      </c>
      <c r="AU235" s="149" t="s">
        <v>84</v>
      </c>
      <c r="AY235" s="17" t="s">
        <v>190</v>
      </c>
      <c r="BE235" s="150">
        <f t="shared" si="64"/>
        <v>0</v>
      </c>
      <c r="BF235" s="150">
        <f t="shared" si="65"/>
        <v>0</v>
      </c>
      <c r="BG235" s="150">
        <f t="shared" si="66"/>
        <v>0</v>
      </c>
      <c r="BH235" s="150">
        <f t="shared" si="67"/>
        <v>0</v>
      </c>
      <c r="BI235" s="150">
        <f t="shared" si="68"/>
        <v>0</v>
      </c>
      <c r="BJ235" s="17" t="s">
        <v>84</v>
      </c>
      <c r="BK235" s="150">
        <f t="shared" si="69"/>
        <v>0</v>
      </c>
      <c r="BL235" s="17" t="s">
        <v>149</v>
      </c>
      <c r="BM235" s="149" t="s">
        <v>2160</v>
      </c>
    </row>
    <row r="236" spans="2:65" s="1" customFormat="1" ht="16.5" customHeight="1">
      <c r="B236" s="32"/>
      <c r="C236" s="137" t="s">
        <v>1088</v>
      </c>
      <c r="D236" s="137" t="s">
        <v>193</v>
      </c>
      <c r="E236" s="138" t="s">
        <v>2161</v>
      </c>
      <c r="F236" s="139" t="s">
        <v>2162</v>
      </c>
      <c r="G236" s="140" t="s">
        <v>391</v>
      </c>
      <c r="H236" s="141">
        <v>2</v>
      </c>
      <c r="I236" s="142"/>
      <c r="J236" s="143">
        <f t="shared" si="60"/>
        <v>0</v>
      </c>
      <c r="K236" s="144"/>
      <c r="L236" s="32"/>
      <c r="M236" s="145" t="s">
        <v>1</v>
      </c>
      <c r="N236" s="146" t="s">
        <v>42</v>
      </c>
      <c r="P236" s="147">
        <f t="shared" si="61"/>
        <v>0</v>
      </c>
      <c r="Q236" s="147">
        <v>0</v>
      </c>
      <c r="R236" s="147">
        <f t="shared" si="62"/>
        <v>0</v>
      </c>
      <c r="S236" s="147">
        <v>0</v>
      </c>
      <c r="T236" s="148">
        <f t="shared" si="63"/>
        <v>0</v>
      </c>
      <c r="AR236" s="149" t="s">
        <v>149</v>
      </c>
      <c r="AT236" s="149" t="s">
        <v>193</v>
      </c>
      <c r="AU236" s="149" t="s">
        <v>84</v>
      </c>
      <c r="AY236" s="17" t="s">
        <v>190</v>
      </c>
      <c r="BE236" s="150">
        <f t="shared" si="64"/>
        <v>0</v>
      </c>
      <c r="BF236" s="150">
        <f t="shared" si="65"/>
        <v>0</v>
      </c>
      <c r="BG236" s="150">
        <f t="shared" si="66"/>
        <v>0</v>
      </c>
      <c r="BH236" s="150">
        <f t="shared" si="67"/>
        <v>0</v>
      </c>
      <c r="BI236" s="150">
        <f t="shared" si="68"/>
        <v>0</v>
      </c>
      <c r="BJ236" s="17" t="s">
        <v>84</v>
      </c>
      <c r="BK236" s="150">
        <f t="shared" si="69"/>
        <v>0</v>
      </c>
      <c r="BL236" s="17" t="s">
        <v>149</v>
      </c>
      <c r="BM236" s="149" t="s">
        <v>2163</v>
      </c>
    </row>
    <row r="237" spans="2:65" s="1" customFormat="1" ht="24.15" customHeight="1">
      <c r="B237" s="32"/>
      <c r="C237" s="184" t="s">
        <v>1093</v>
      </c>
      <c r="D237" s="184" t="s">
        <v>299</v>
      </c>
      <c r="E237" s="185" t="s">
        <v>2164</v>
      </c>
      <c r="F237" s="186" t="s">
        <v>2165</v>
      </c>
      <c r="G237" s="187" t="s">
        <v>396</v>
      </c>
      <c r="H237" s="188">
        <v>290</v>
      </c>
      <c r="I237" s="189"/>
      <c r="J237" s="190">
        <f t="shared" si="60"/>
        <v>0</v>
      </c>
      <c r="K237" s="191"/>
      <c r="L237" s="192"/>
      <c r="M237" s="193" t="s">
        <v>1</v>
      </c>
      <c r="N237" s="194" t="s">
        <v>42</v>
      </c>
      <c r="P237" s="147">
        <f t="shared" si="61"/>
        <v>0</v>
      </c>
      <c r="Q237" s="147">
        <v>0</v>
      </c>
      <c r="R237" s="147">
        <f t="shared" si="62"/>
        <v>0</v>
      </c>
      <c r="S237" s="147">
        <v>0</v>
      </c>
      <c r="T237" s="148">
        <f t="shared" si="63"/>
        <v>0</v>
      </c>
      <c r="AR237" s="149" t="s">
        <v>211</v>
      </c>
      <c r="AT237" s="149" t="s">
        <v>299</v>
      </c>
      <c r="AU237" s="149" t="s">
        <v>84</v>
      </c>
      <c r="AY237" s="17" t="s">
        <v>190</v>
      </c>
      <c r="BE237" s="150">
        <f t="shared" si="64"/>
        <v>0</v>
      </c>
      <c r="BF237" s="150">
        <f t="shared" si="65"/>
        <v>0</v>
      </c>
      <c r="BG237" s="150">
        <f t="shared" si="66"/>
        <v>0</v>
      </c>
      <c r="BH237" s="150">
        <f t="shared" si="67"/>
        <v>0</v>
      </c>
      <c r="BI237" s="150">
        <f t="shared" si="68"/>
        <v>0</v>
      </c>
      <c r="BJ237" s="17" t="s">
        <v>84</v>
      </c>
      <c r="BK237" s="150">
        <f t="shared" si="69"/>
        <v>0</v>
      </c>
      <c r="BL237" s="17" t="s">
        <v>149</v>
      </c>
      <c r="BM237" s="149" t="s">
        <v>2166</v>
      </c>
    </row>
    <row r="238" spans="2:65" s="1" customFormat="1" ht="16.5" customHeight="1">
      <c r="B238" s="32"/>
      <c r="C238" s="137" t="s">
        <v>1097</v>
      </c>
      <c r="D238" s="137" t="s">
        <v>193</v>
      </c>
      <c r="E238" s="138" t="s">
        <v>2167</v>
      </c>
      <c r="F238" s="139" t="s">
        <v>2168</v>
      </c>
      <c r="G238" s="140" t="s">
        <v>396</v>
      </c>
      <c r="H238" s="141">
        <v>320</v>
      </c>
      <c r="I238" s="142"/>
      <c r="J238" s="143">
        <f t="shared" si="60"/>
        <v>0</v>
      </c>
      <c r="K238" s="144"/>
      <c r="L238" s="32"/>
      <c r="M238" s="145" t="s">
        <v>1</v>
      </c>
      <c r="N238" s="146" t="s">
        <v>42</v>
      </c>
      <c r="P238" s="147">
        <f t="shared" si="61"/>
        <v>0</v>
      </c>
      <c r="Q238" s="147">
        <v>0</v>
      </c>
      <c r="R238" s="147">
        <f t="shared" si="62"/>
        <v>0</v>
      </c>
      <c r="S238" s="147">
        <v>0</v>
      </c>
      <c r="T238" s="148">
        <f t="shared" si="63"/>
        <v>0</v>
      </c>
      <c r="AR238" s="149" t="s">
        <v>149</v>
      </c>
      <c r="AT238" s="149" t="s">
        <v>193</v>
      </c>
      <c r="AU238" s="149" t="s">
        <v>84</v>
      </c>
      <c r="AY238" s="17" t="s">
        <v>190</v>
      </c>
      <c r="BE238" s="150">
        <f t="shared" si="64"/>
        <v>0</v>
      </c>
      <c r="BF238" s="150">
        <f t="shared" si="65"/>
        <v>0</v>
      </c>
      <c r="BG238" s="150">
        <f t="shared" si="66"/>
        <v>0</v>
      </c>
      <c r="BH238" s="150">
        <f t="shared" si="67"/>
        <v>0</v>
      </c>
      <c r="BI238" s="150">
        <f t="shared" si="68"/>
        <v>0</v>
      </c>
      <c r="BJ238" s="17" t="s">
        <v>84</v>
      </c>
      <c r="BK238" s="150">
        <f t="shared" si="69"/>
        <v>0</v>
      </c>
      <c r="BL238" s="17" t="s">
        <v>149</v>
      </c>
      <c r="BM238" s="149" t="s">
        <v>2169</v>
      </c>
    </row>
    <row r="239" spans="2:65" s="11" customFormat="1" ht="25.95" customHeight="1">
      <c r="B239" s="125"/>
      <c r="D239" s="126" t="s">
        <v>76</v>
      </c>
      <c r="E239" s="127" t="s">
        <v>2170</v>
      </c>
      <c r="F239" s="127" t="s">
        <v>2171</v>
      </c>
      <c r="I239" s="128"/>
      <c r="J239" s="129">
        <f>BK239</f>
        <v>0</v>
      </c>
      <c r="L239" s="125"/>
      <c r="M239" s="130"/>
      <c r="P239" s="131">
        <f>SUM(P240:P248)</f>
        <v>0</v>
      </c>
      <c r="R239" s="131">
        <f>SUM(R240:R248)</f>
        <v>0</v>
      </c>
      <c r="T239" s="132">
        <f>SUM(T240:T248)</f>
        <v>0</v>
      </c>
      <c r="AR239" s="126" t="s">
        <v>86</v>
      </c>
      <c r="AT239" s="133" t="s">
        <v>76</v>
      </c>
      <c r="AU239" s="133" t="s">
        <v>77</v>
      </c>
      <c r="AY239" s="126" t="s">
        <v>190</v>
      </c>
      <c r="BK239" s="134">
        <f>SUM(BK240:BK248)</f>
        <v>0</v>
      </c>
    </row>
    <row r="240" spans="2:65" s="1" customFormat="1" ht="33" customHeight="1">
      <c r="B240" s="32"/>
      <c r="C240" s="137" t="s">
        <v>1101</v>
      </c>
      <c r="D240" s="137" t="s">
        <v>193</v>
      </c>
      <c r="E240" s="138" t="s">
        <v>2172</v>
      </c>
      <c r="F240" s="139" t="s">
        <v>2173</v>
      </c>
      <c r="G240" s="140" t="s">
        <v>391</v>
      </c>
      <c r="H240" s="141">
        <v>1</v>
      </c>
      <c r="I240" s="142"/>
      <c r="J240" s="143">
        <f t="shared" ref="J240:J248" si="70">ROUND(I240*H240,2)</f>
        <v>0</v>
      </c>
      <c r="K240" s="144"/>
      <c r="L240" s="32"/>
      <c r="M240" s="145" t="s">
        <v>1</v>
      </c>
      <c r="N240" s="146" t="s">
        <v>42</v>
      </c>
      <c r="P240" s="147">
        <f t="shared" ref="P240:P248" si="71">O240*H240</f>
        <v>0</v>
      </c>
      <c r="Q240" s="147">
        <v>0</v>
      </c>
      <c r="R240" s="147">
        <f t="shared" ref="R240:R248" si="72">Q240*H240</f>
        <v>0</v>
      </c>
      <c r="S240" s="147">
        <v>0</v>
      </c>
      <c r="T240" s="148">
        <f t="shared" ref="T240:T248" si="73">S240*H240</f>
        <v>0</v>
      </c>
      <c r="AR240" s="149" t="s">
        <v>149</v>
      </c>
      <c r="AT240" s="149" t="s">
        <v>193</v>
      </c>
      <c r="AU240" s="149" t="s">
        <v>84</v>
      </c>
      <c r="AY240" s="17" t="s">
        <v>190</v>
      </c>
      <c r="BE240" s="150">
        <f t="shared" ref="BE240:BE248" si="74">IF(N240="základní",J240,0)</f>
        <v>0</v>
      </c>
      <c r="BF240" s="150">
        <f t="shared" ref="BF240:BF248" si="75">IF(N240="snížená",J240,0)</f>
        <v>0</v>
      </c>
      <c r="BG240" s="150">
        <f t="shared" ref="BG240:BG248" si="76">IF(N240="zákl. přenesená",J240,0)</f>
        <v>0</v>
      </c>
      <c r="BH240" s="150">
        <f t="shared" ref="BH240:BH248" si="77">IF(N240="sníž. přenesená",J240,0)</f>
        <v>0</v>
      </c>
      <c r="BI240" s="150">
        <f t="shared" ref="BI240:BI248" si="78">IF(N240="nulová",J240,0)</f>
        <v>0</v>
      </c>
      <c r="BJ240" s="17" t="s">
        <v>84</v>
      </c>
      <c r="BK240" s="150">
        <f t="shared" ref="BK240:BK248" si="79">ROUND(I240*H240,2)</f>
        <v>0</v>
      </c>
      <c r="BL240" s="17" t="s">
        <v>149</v>
      </c>
      <c r="BM240" s="149" t="s">
        <v>2174</v>
      </c>
    </row>
    <row r="241" spans="2:65" s="1" customFormat="1" ht="16.5" customHeight="1">
      <c r="B241" s="32"/>
      <c r="C241" s="137" t="s">
        <v>1105</v>
      </c>
      <c r="D241" s="137" t="s">
        <v>193</v>
      </c>
      <c r="E241" s="138" t="s">
        <v>2175</v>
      </c>
      <c r="F241" s="139" t="s">
        <v>2176</v>
      </c>
      <c r="G241" s="140" t="s">
        <v>391</v>
      </c>
      <c r="H241" s="141">
        <v>6</v>
      </c>
      <c r="I241" s="142"/>
      <c r="J241" s="143">
        <f t="shared" si="70"/>
        <v>0</v>
      </c>
      <c r="K241" s="144"/>
      <c r="L241" s="32"/>
      <c r="M241" s="145" t="s">
        <v>1</v>
      </c>
      <c r="N241" s="146" t="s">
        <v>42</v>
      </c>
      <c r="P241" s="147">
        <f t="shared" si="71"/>
        <v>0</v>
      </c>
      <c r="Q241" s="147">
        <v>0</v>
      </c>
      <c r="R241" s="147">
        <f t="shared" si="72"/>
        <v>0</v>
      </c>
      <c r="S241" s="147">
        <v>0</v>
      </c>
      <c r="T241" s="148">
        <f t="shared" si="73"/>
        <v>0</v>
      </c>
      <c r="AR241" s="149" t="s">
        <v>149</v>
      </c>
      <c r="AT241" s="149" t="s">
        <v>193</v>
      </c>
      <c r="AU241" s="149" t="s">
        <v>84</v>
      </c>
      <c r="AY241" s="17" t="s">
        <v>190</v>
      </c>
      <c r="BE241" s="150">
        <f t="shared" si="74"/>
        <v>0</v>
      </c>
      <c r="BF241" s="150">
        <f t="shared" si="75"/>
        <v>0</v>
      </c>
      <c r="BG241" s="150">
        <f t="shared" si="76"/>
        <v>0</v>
      </c>
      <c r="BH241" s="150">
        <f t="shared" si="77"/>
        <v>0</v>
      </c>
      <c r="BI241" s="150">
        <f t="shared" si="78"/>
        <v>0</v>
      </c>
      <c r="BJ241" s="17" t="s">
        <v>84</v>
      </c>
      <c r="BK241" s="150">
        <f t="shared" si="79"/>
        <v>0</v>
      </c>
      <c r="BL241" s="17" t="s">
        <v>149</v>
      </c>
      <c r="BM241" s="149" t="s">
        <v>2177</v>
      </c>
    </row>
    <row r="242" spans="2:65" s="1" customFormat="1" ht="16.5" customHeight="1">
      <c r="B242" s="32"/>
      <c r="C242" s="137" t="s">
        <v>1109</v>
      </c>
      <c r="D242" s="137" t="s">
        <v>193</v>
      </c>
      <c r="E242" s="138" t="s">
        <v>1942</v>
      </c>
      <c r="F242" s="139" t="s">
        <v>1943</v>
      </c>
      <c r="G242" s="140" t="s">
        <v>391</v>
      </c>
      <c r="H242" s="141">
        <v>6</v>
      </c>
      <c r="I242" s="142"/>
      <c r="J242" s="143">
        <f t="shared" si="70"/>
        <v>0</v>
      </c>
      <c r="K242" s="144"/>
      <c r="L242" s="32"/>
      <c r="M242" s="145" t="s">
        <v>1</v>
      </c>
      <c r="N242" s="146" t="s">
        <v>42</v>
      </c>
      <c r="P242" s="147">
        <f t="shared" si="71"/>
        <v>0</v>
      </c>
      <c r="Q242" s="147">
        <v>0</v>
      </c>
      <c r="R242" s="147">
        <f t="shared" si="72"/>
        <v>0</v>
      </c>
      <c r="S242" s="147">
        <v>0</v>
      </c>
      <c r="T242" s="148">
        <f t="shared" si="73"/>
        <v>0</v>
      </c>
      <c r="AR242" s="149" t="s">
        <v>149</v>
      </c>
      <c r="AT242" s="149" t="s">
        <v>193</v>
      </c>
      <c r="AU242" s="149" t="s">
        <v>84</v>
      </c>
      <c r="AY242" s="17" t="s">
        <v>190</v>
      </c>
      <c r="BE242" s="150">
        <f t="shared" si="74"/>
        <v>0</v>
      </c>
      <c r="BF242" s="150">
        <f t="shared" si="75"/>
        <v>0</v>
      </c>
      <c r="BG242" s="150">
        <f t="shared" si="76"/>
        <v>0</v>
      </c>
      <c r="BH242" s="150">
        <f t="shared" si="77"/>
        <v>0</v>
      </c>
      <c r="BI242" s="150">
        <f t="shared" si="78"/>
        <v>0</v>
      </c>
      <c r="BJ242" s="17" t="s">
        <v>84</v>
      </c>
      <c r="BK242" s="150">
        <f t="shared" si="79"/>
        <v>0</v>
      </c>
      <c r="BL242" s="17" t="s">
        <v>149</v>
      </c>
      <c r="BM242" s="149" t="s">
        <v>2178</v>
      </c>
    </row>
    <row r="243" spans="2:65" s="1" customFormat="1" ht="21.75" customHeight="1">
      <c r="B243" s="32"/>
      <c r="C243" s="137" t="s">
        <v>1114</v>
      </c>
      <c r="D243" s="137" t="s">
        <v>193</v>
      </c>
      <c r="E243" s="138" t="s">
        <v>2179</v>
      </c>
      <c r="F243" s="139" t="s">
        <v>2180</v>
      </c>
      <c r="G243" s="140" t="s">
        <v>391</v>
      </c>
      <c r="H243" s="141">
        <v>1</v>
      </c>
      <c r="I243" s="142"/>
      <c r="J243" s="143">
        <f t="shared" si="70"/>
        <v>0</v>
      </c>
      <c r="K243" s="144"/>
      <c r="L243" s="32"/>
      <c r="M243" s="145" t="s">
        <v>1</v>
      </c>
      <c r="N243" s="146" t="s">
        <v>42</v>
      </c>
      <c r="P243" s="147">
        <f t="shared" si="71"/>
        <v>0</v>
      </c>
      <c r="Q243" s="147">
        <v>0</v>
      </c>
      <c r="R243" s="147">
        <f t="shared" si="72"/>
        <v>0</v>
      </c>
      <c r="S243" s="147">
        <v>0</v>
      </c>
      <c r="T243" s="148">
        <f t="shared" si="73"/>
        <v>0</v>
      </c>
      <c r="AR243" s="149" t="s">
        <v>149</v>
      </c>
      <c r="AT243" s="149" t="s">
        <v>193</v>
      </c>
      <c r="AU243" s="149" t="s">
        <v>84</v>
      </c>
      <c r="AY243" s="17" t="s">
        <v>190</v>
      </c>
      <c r="BE243" s="150">
        <f t="shared" si="74"/>
        <v>0</v>
      </c>
      <c r="BF243" s="150">
        <f t="shared" si="75"/>
        <v>0</v>
      </c>
      <c r="BG243" s="150">
        <f t="shared" si="76"/>
        <v>0</v>
      </c>
      <c r="BH243" s="150">
        <f t="shared" si="77"/>
        <v>0</v>
      </c>
      <c r="BI243" s="150">
        <f t="shared" si="78"/>
        <v>0</v>
      </c>
      <c r="BJ243" s="17" t="s">
        <v>84</v>
      </c>
      <c r="BK243" s="150">
        <f t="shared" si="79"/>
        <v>0</v>
      </c>
      <c r="BL243" s="17" t="s">
        <v>149</v>
      </c>
      <c r="BM243" s="149" t="s">
        <v>2181</v>
      </c>
    </row>
    <row r="244" spans="2:65" s="1" customFormat="1" ht="16.5" customHeight="1">
      <c r="B244" s="32"/>
      <c r="C244" s="137" t="s">
        <v>1120</v>
      </c>
      <c r="D244" s="137" t="s">
        <v>193</v>
      </c>
      <c r="E244" s="138" t="s">
        <v>2047</v>
      </c>
      <c r="F244" s="139" t="s">
        <v>2182</v>
      </c>
      <c r="G244" s="140" t="s">
        <v>396</v>
      </c>
      <c r="H244" s="141">
        <v>490</v>
      </c>
      <c r="I244" s="142"/>
      <c r="J244" s="143">
        <f t="shared" si="70"/>
        <v>0</v>
      </c>
      <c r="K244" s="144"/>
      <c r="L244" s="32"/>
      <c r="M244" s="145" t="s">
        <v>1</v>
      </c>
      <c r="N244" s="146" t="s">
        <v>42</v>
      </c>
      <c r="P244" s="147">
        <f t="shared" si="71"/>
        <v>0</v>
      </c>
      <c r="Q244" s="147">
        <v>0</v>
      </c>
      <c r="R244" s="147">
        <f t="shared" si="72"/>
        <v>0</v>
      </c>
      <c r="S244" s="147">
        <v>0</v>
      </c>
      <c r="T244" s="148">
        <f t="shared" si="73"/>
        <v>0</v>
      </c>
      <c r="AR244" s="149" t="s">
        <v>149</v>
      </c>
      <c r="AT244" s="149" t="s">
        <v>193</v>
      </c>
      <c r="AU244" s="149" t="s">
        <v>84</v>
      </c>
      <c r="AY244" s="17" t="s">
        <v>190</v>
      </c>
      <c r="BE244" s="150">
        <f t="shared" si="74"/>
        <v>0</v>
      </c>
      <c r="BF244" s="150">
        <f t="shared" si="75"/>
        <v>0</v>
      </c>
      <c r="BG244" s="150">
        <f t="shared" si="76"/>
        <v>0</v>
      </c>
      <c r="BH244" s="150">
        <f t="shared" si="77"/>
        <v>0</v>
      </c>
      <c r="BI244" s="150">
        <f t="shared" si="78"/>
        <v>0</v>
      </c>
      <c r="BJ244" s="17" t="s">
        <v>84</v>
      </c>
      <c r="BK244" s="150">
        <f t="shared" si="79"/>
        <v>0</v>
      </c>
      <c r="BL244" s="17" t="s">
        <v>149</v>
      </c>
      <c r="BM244" s="149" t="s">
        <v>2183</v>
      </c>
    </row>
    <row r="245" spans="2:65" s="1" customFormat="1" ht="16.5" customHeight="1">
      <c r="B245" s="32"/>
      <c r="C245" s="184" t="s">
        <v>1125</v>
      </c>
      <c r="D245" s="184" t="s">
        <v>299</v>
      </c>
      <c r="E245" s="185" t="s">
        <v>2131</v>
      </c>
      <c r="F245" s="186" t="s">
        <v>2132</v>
      </c>
      <c r="G245" s="187" t="s">
        <v>396</v>
      </c>
      <c r="H245" s="188">
        <v>245</v>
      </c>
      <c r="I245" s="189"/>
      <c r="J245" s="190">
        <f t="shared" si="70"/>
        <v>0</v>
      </c>
      <c r="K245" s="191"/>
      <c r="L245" s="192"/>
      <c r="M245" s="193" t="s">
        <v>1</v>
      </c>
      <c r="N245" s="194" t="s">
        <v>42</v>
      </c>
      <c r="P245" s="147">
        <f t="shared" si="71"/>
        <v>0</v>
      </c>
      <c r="Q245" s="147">
        <v>0</v>
      </c>
      <c r="R245" s="147">
        <f t="shared" si="72"/>
        <v>0</v>
      </c>
      <c r="S245" s="147">
        <v>0</v>
      </c>
      <c r="T245" s="148">
        <f t="shared" si="73"/>
        <v>0</v>
      </c>
      <c r="AR245" s="149" t="s">
        <v>211</v>
      </c>
      <c r="AT245" s="149" t="s">
        <v>299</v>
      </c>
      <c r="AU245" s="149" t="s">
        <v>84</v>
      </c>
      <c r="AY245" s="17" t="s">
        <v>190</v>
      </c>
      <c r="BE245" s="150">
        <f t="shared" si="74"/>
        <v>0</v>
      </c>
      <c r="BF245" s="150">
        <f t="shared" si="75"/>
        <v>0</v>
      </c>
      <c r="BG245" s="150">
        <f t="shared" si="76"/>
        <v>0</v>
      </c>
      <c r="BH245" s="150">
        <f t="shared" si="77"/>
        <v>0</v>
      </c>
      <c r="BI245" s="150">
        <f t="shared" si="78"/>
        <v>0</v>
      </c>
      <c r="BJ245" s="17" t="s">
        <v>84</v>
      </c>
      <c r="BK245" s="150">
        <f t="shared" si="79"/>
        <v>0</v>
      </c>
      <c r="BL245" s="17" t="s">
        <v>149</v>
      </c>
      <c r="BM245" s="149" t="s">
        <v>2184</v>
      </c>
    </row>
    <row r="246" spans="2:65" s="1" customFormat="1" ht="16.5" customHeight="1">
      <c r="B246" s="32"/>
      <c r="C246" s="137" t="s">
        <v>1130</v>
      </c>
      <c r="D246" s="137" t="s">
        <v>193</v>
      </c>
      <c r="E246" s="138" t="s">
        <v>2134</v>
      </c>
      <c r="F246" s="139" t="s">
        <v>2135</v>
      </c>
      <c r="G246" s="140" t="s">
        <v>391</v>
      </c>
      <c r="H246" s="141">
        <v>7</v>
      </c>
      <c r="I246" s="142"/>
      <c r="J246" s="143">
        <f t="shared" si="70"/>
        <v>0</v>
      </c>
      <c r="K246" s="144"/>
      <c r="L246" s="32"/>
      <c r="M246" s="145" t="s">
        <v>1</v>
      </c>
      <c r="N246" s="146" t="s">
        <v>42</v>
      </c>
      <c r="P246" s="147">
        <f t="shared" si="71"/>
        <v>0</v>
      </c>
      <c r="Q246" s="147">
        <v>0</v>
      </c>
      <c r="R246" s="147">
        <f t="shared" si="72"/>
        <v>0</v>
      </c>
      <c r="S246" s="147">
        <v>0</v>
      </c>
      <c r="T246" s="148">
        <f t="shared" si="73"/>
        <v>0</v>
      </c>
      <c r="AR246" s="149" t="s">
        <v>149</v>
      </c>
      <c r="AT246" s="149" t="s">
        <v>193</v>
      </c>
      <c r="AU246" s="149" t="s">
        <v>84</v>
      </c>
      <c r="AY246" s="17" t="s">
        <v>190</v>
      </c>
      <c r="BE246" s="150">
        <f t="shared" si="74"/>
        <v>0</v>
      </c>
      <c r="BF246" s="150">
        <f t="shared" si="75"/>
        <v>0</v>
      </c>
      <c r="BG246" s="150">
        <f t="shared" si="76"/>
        <v>0</v>
      </c>
      <c r="BH246" s="150">
        <f t="shared" si="77"/>
        <v>0</v>
      </c>
      <c r="BI246" s="150">
        <f t="shared" si="78"/>
        <v>0</v>
      </c>
      <c r="BJ246" s="17" t="s">
        <v>84</v>
      </c>
      <c r="BK246" s="150">
        <f t="shared" si="79"/>
        <v>0</v>
      </c>
      <c r="BL246" s="17" t="s">
        <v>149</v>
      </c>
      <c r="BM246" s="149" t="s">
        <v>2185</v>
      </c>
    </row>
    <row r="247" spans="2:65" s="1" customFormat="1" ht="16.5" customHeight="1">
      <c r="B247" s="32"/>
      <c r="C247" s="137" t="s">
        <v>1134</v>
      </c>
      <c r="D247" s="137" t="s">
        <v>193</v>
      </c>
      <c r="E247" s="138" t="s">
        <v>2009</v>
      </c>
      <c r="F247" s="139" t="s">
        <v>2010</v>
      </c>
      <c r="G247" s="140" t="s">
        <v>391</v>
      </c>
      <c r="H247" s="141">
        <v>7</v>
      </c>
      <c r="I247" s="142"/>
      <c r="J247" s="143">
        <f t="shared" si="70"/>
        <v>0</v>
      </c>
      <c r="K247" s="144"/>
      <c r="L247" s="32"/>
      <c r="M247" s="145" t="s">
        <v>1</v>
      </c>
      <c r="N247" s="146" t="s">
        <v>42</v>
      </c>
      <c r="P247" s="147">
        <f t="shared" si="71"/>
        <v>0</v>
      </c>
      <c r="Q247" s="147">
        <v>0</v>
      </c>
      <c r="R247" s="147">
        <f t="shared" si="72"/>
        <v>0</v>
      </c>
      <c r="S247" s="147">
        <v>0</v>
      </c>
      <c r="T247" s="148">
        <f t="shared" si="73"/>
        <v>0</v>
      </c>
      <c r="AR247" s="149" t="s">
        <v>149</v>
      </c>
      <c r="AT247" s="149" t="s">
        <v>193</v>
      </c>
      <c r="AU247" s="149" t="s">
        <v>84</v>
      </c>
      <c r="AY247" s="17" t="s">
        <v>190</v>
      </c>
      <c r="BE247" s="150">
        <f t="shared" si="74"/>
        <v>0</v>
      </c>
      <c r="BF247" s="150">
        <f t="shared" si="75"/>
        <v>0</v>
      </c>
      <c r="BG247" s="150">
        <f t="shared" si="76"/>
        <v>0</v>
      </c>
      <c r="BH247" s="150">
        <f t="shared" si="77"/>
        <v>0</v>
      </c>
      <c r="BI247" s="150">
        <f t="shared" si="78"/>
        <v>0</v>
      </c>
      <c r="BJ247" s="17" t="s">
        <v>84</v>
      </c>
      <c r="BK247" s="150">
        <f t="shared" si="79"/>
        <v>0</v>
      </c>
      <c r="BL247" s="17" t="s">
        <v>149</v>
      </c>
      <c r="BM247" s="149" t="s">
        <v>2186</v>
      </c>
    </row>
    <row r="248" spans="2:65" s="1" customFormat="1" ht="16.5" customHeight="1">
      <c r="B248" s="32"/>
      <c r="C248" s="137" t="s">
        <v>1138</v>
      </c>
      <c r="D248" s="137" t="s">
        <v>193</v>
      </c>
      <c r="E248" s="138" t="s">
        <v>2187</v>
      </c>
      <c r="F248" s="139" t="s">
        <v>2188</v>
      </c>
      <c r="G248" s="140" t="s">
        <v>391</v>
      </c>
      <c r="H248" s="141">
        <v>1</v>
      </c>
      <c r="I248" s="142"/>
      <c r="J248" s="143">
        <f t="shared" si="70"/>
        <v>0</v>
      </c>
      <c r="K248" s="144"/>
      <c r="L248" s="32"/>
      <c r="M248" s="145" t="s">
        <v>1</v>
      </c>
      <c r="N248" s="146" t="s">
        <v>42</v>
      </c>
      <c r="P248" s="147">
        <f t="shared" si="71"/>
        <v>0</v>
      </c>
      <c r="Q248" s="147">
        <v>0</v>
      </c>
      <c r="R248" s="147">
        <f t="shared" si="72"/>
        <v>0</v>
      </c>
      <c r="S248" s="147">
        <v>0</v>
      </c>
      <c r="T248" s="148">
        <f t="shared" si="73"/>
        <v>0</v>
      </c>
      <c r="AR248" s="149" t="s">
        <v>149</v>
      </c>
      <c r="AT248" s="149" t="s">
        <v>193</v>
      </c>
      <c r="AU248" s="149" t="s">
        <v>84</v>
      </c>
      <c r="AY248" s="17" t="s">
        <v>190</v>
      </c>
      <c r="BE248" s="150">
        <f t="shared" si="74"/>
        <v>0</v>
      </c>
      <c r="BF248" s="150">
        <f t="shared" si="75"/>
        <v>0</v>
      </c>
      <c r="BG248" s="150">
        <f t="shared" si="76"/>
        <v>0</v>
      </c>
      <c r="BH248" s="150">
        <f t="shared" si="77"/>
        <v>0</v>
      </c>
      <c r="BI248" s="150">
        <f t="shared" si="78"/>
        <v>0</v>
      </c>
      <c r="BJ248" s="17" t="s">
        <v>84</v>
      </c>
      <c r="BK248" s="150">
        <f t="shared" si="79"/>
        <v>0</v>
      </c>
      <c r="BL248" s="17" t="s">
        <v>149</v>
      </c>
      <c r="BM248" s="149" t="s">
        <v>2189</v>
      </c>
    </row>
    <row r="249" spans="2:65" s="11" customFormat="1" ht="25.95" customHeight="1">
      <c r="B249" s="125"/>
      <c r="D249" s="126" t="s">
        <v>76</v>
      </c>
      <c r="E249" s="127" t="s">
        <v>2190</v>
      </c>
      <c r="F249" s="127" t="s">
        <v>83</v>
      </c>
      <c r="I249" s="128"/>
      <c r="J249" s="129">
        <f>BK249</f>
        <v>0</v>
      </c>
      <c r="L249" s="125"/>
      <c r="M249" s="130"/>
      <c r="P249" s="131">
        <f>SUM(P250:P255)</f>
        <v>0</v>
      </c>
      <c r="R249" s="131">
        <f>SUM(R250:R255)</f>
        <v>0</v>
      </c>
      <c r="T249" s="132">
        <f>SUM(T250:T255)</f>
        <v>0</v>
      </c>
      <c r="AR249" s="126" t="s">
        <v>86</v>
      </c>
      <c r="AT249" s="133" t="s">
        <v>76</v>
      </c>
      <c r="AU249" s="133" t="s">
        <v>77</v>
      </c>
      <c r="AY249" s="126" t="s">
        <v>190</v>
      </c>
      <c r="BK249" s="134">
        <f>SUM(BK250:BK255)</f>
        <v>0</v>
      </c>
    </row>
    <row r="250" spans="2:65" s="1" customFormat="1" ht="16.5" customHeight="1">
      <c r="B250" s="32"/>
      <c r="C250" s="137" t="s">
        <v>1142</v>
      </c>
      <c r="D250" s="137" t="s">
        <v>193</v>
      </c>
      <c r="E250" s="138" t="s">
        <v>2191</v>
      </c>
      <c r="F250" s="139" t="s">
        <v>2192</v>
      </c>
      <c r="G250" s="140" t="s">
        <v>391</v>
      </c>
      <c r="H250" s="141">
        <v>1</v>
      </c>
      <c r="I250" s="142"/>
      <c r="J250" s="143">
        <f t="shared" ref="J250:J255" si="80">ROUND(I250*H250,2)</f>
        <v>0</v>
      </c>
      <c r="K250" s="144"/>
      <c r="L250" s="32"/>
      <c r="M250" s="145" t="s">
        <v>1</v>
      </c>
      <c r="N250" s="146" t="s">
        <v>42</v>
      </c>
      <c r="P250" s="147">
        <f t="shared" ref="P250:P255" si="81">O250*H250</f>
        <v>0</v>
      </c>
      <c r="Q250" s="147">
        <v>0</v>
      </c>
      <c r="R250" s="147">
        <f t="shared" ref="R250:R255" si="82">Q250*H250</f>
        <v>0</v>
      </c>
      <c r="S250" s="147">
        <v>0</v>
      </c>
      <c r="T250" s="148">
        <f t="shared" ref="T250:T255" si="83">S250*H250</f>
        <v>0</v>
      </c>
      <c r="AR250" s="149" t="s">
        <v>149</v>
      </c>
      <c r="AT250" s="149" t="s">
        <v>193</v>
      </c>
      <c r="AU250" s="149" t="s">
        <v>84</v>
      </c>
      <c r="AY250" s="17" t="s">
        <v>190</v>
      </c>
      <c r="BE250" s="150">
        <f t="shared" ref="BE250:BE255" si="84">IF(N250="základní",J250,0)</f>
        <v>0</v>
      </c>
      <c r="BF250" s="150">
        <f t="shared" ref="BF250:BF255" si="85">IF(N250="snížená",J250,0)</f>
        <v>0</v>
      </c>
      <c r="BG250" s="150">
        <f t="shared" ref="BG250:BG255" si="86">IF(N250="zákl. přenesená",J250,0)</f>
        <v>0</v>
      </c>
      <c r="BH250" s="150">
        <f t="shared" ref="BH250:BH255" si="87">IF(N250="sníž. přenesená",J250,0)</f>
        <v>0</v>
      </c>
      <c r="BI250" s="150">
        <f t="shared" ref="BI250:BI255" si="88">IF(N250="nulová",J250,0)</f>
        <v>0</v>
      </c>
      <c r="BJ250" s="17" t="s">
        <v>84</v>
      </c>
      <c r="BK250" s="150">
        <f t="shared" ref="BK250:BK255" si="89">ROUND(I250*H250,2)</f>
        <v>0</v>
      </c>
      <c r="BL250" s="17" t="s">
        <v>149</v>
      </c>
      <c r="BM250" s="149" t="s">
        <v>2193</v>
      </c>
    </row>
    <row r="251" spans="2:65" s="1" customFormat="1" ht="16.5" customHeight="1">
      <c r="B251" s="32"/>
      <c r="C251" s="137" t="s">
        <v>1151</v>
      </c>
      <c r="D251" s="137" t="s">
        <v>193</v>
      </c>
      <c r="E251" s="138" t="s">
        <v>1942</v>
      </c>
      <c r="F251" s="139" t="s">
        <v>1943</v>
      </c>
      <c r="G251" s="140" t="s">
        <v>391</v>
      </c>
      <c r="H251" s="141">
        <v>1</v>
      </c>
      <c r="I251" s="142"/>
      <c r="J251" s="143">
        <f t="shared" si="80"/>
        <v>0</v>
      </c>
      <c r="K251" s="144"/>
      <c r="L251" s="32"/>
      <c r="M251" s="145" t="s">
        <v>1</v>
      </c>
      <c r="N251" s="146" t="s">
        <v>42</v>
      </c>
      <c r="P251" s="147">
        <f t="shared" si="81"/>
        <v>0</v>
      </c>
      <c r="Q251" s="147">
        <v>0</v>
      </c>
      <c r="R251" s="147">
        <f t="shared" si="82"/>
        <v>0</v>
      </c>
      <c r="S251" s="147">
        <v>0</v>
      </c>
      <c r="T251" s="148">
        <f t="shared" si="83"/>
        <v>0</v>
      </c>
      <c r="AR251" s="149" t="s">
        <v>149</v>
      </c>
      <c r="AT251" s="149" t="s">
        <v>193</v>
      </c>
      <c r="AU251" s="149" t="s">
        <v>84</v>
      </c>
      <c r="AY251" s="17" t="s">
        <v>190</v>
      </c>
      <c r="BE251" s="150">
        <f t="shared" si="84"/>
        <v>0</v>
      </c>
      <c r="BF251" s="150">
        <f t="shared" si="85"/>
        <v>0</v>
      </c>
      <c r="BG251" s="150">
        <f t="shared" si="86"/>
        <v>0</v>
      </c>
      <c r="BH251" s="150">
        <f t="shared" si="87"/>
        <v>0</v>
      </c>
      <c r="BI251" s="150">
        <f t="shared" si="88"/>
        <v>0</v>
      </c>
      <c r="BJ251" s="17" t="s">
        <v>84</v>
      </c>
      <c r="BK251" s="150">
        <f t="shared" si="89"/>
        <v>0</v>
      </c>
      <c r="BL251" s="17" t="s">
        <v>149</v>
      </c>
      <c r="BM251" s="149" t="s">
        <v>2194</v>
      </c>
    </row>
    <row r="252" spans="2:65" s="1" customFormat="1" ht="16.5" customHeight="1">
      <c r="B252" s="32"/>
      <c r="C252" s="137" t="s">
        <v>1155</v>
      </c>
      <c r="D252" s="137" t="s">
        <v>193</v>
      </c>
      <c r="E252" s="138" t="s">
        <v>2195</v>
      </c>
      <c r="F252" s="139" t="s">
        <v>2196</v>
      </c>
      <c r="G252" s="140" t="s">
        <v>396</v>
      </c>
      <c r="H252" s="141">
        <v>20</v>
      </c>
      <c r="I252" s="142"/>
      <c r="J252" s="143">
        <f t="shared" si="80"/>
        <v>0</v>
      </c>
      <c r="K252" s="144"/>
      <c r="L252" s="32"/>
      <c r="M252" s="145" t="s">
        <v>1</v>
      </c>
      <c r="N252" s="146" t="s">
        <v>42</v>
      </c>
      <c r="P252" s="147">
        <f t="shared" si="81"/>
        <v>0</v>
      </c>
      <c r="Q252" s="147">
        <v>0</v>
      </c>
      <c r="R252" s="147">
        <f t="shared" si="82"/>
        <v>0</v>
      </c>
      <c r="S252" s="147">
        <v>0</v>
      </c>
      <c r="T252" s="148">
        <f t="shared" si="83"/>
        <v>0</v>
      </c>
      <c r="AR252" s="149" t="s">
        <v>149</v>
      </c>
      <c r="AT252" s="149" t="s">
        <v>193</v>
      </c>
      <c r="AU252" s="149" t="s">
        <v>84</v>
      </c>
      <c r="AY252" s="17" t="s">
        <v>190</v>
      </c>
      <c r="BE252" s="150">
        <f t="shared" si="84"/>
        <v>0</v>
      </c>
      <c r="BF252" s="150">
        <f t="shared" si="85"/>
        <v>0</v>
      </c>
      <c r="BG252" s="150">
        <f t="shared" si="86"/>
        <v>0</v>
      </c>
      <c r="BH252" s="150">
        <f t="shared" si="87"/>
        <v>0</v>
      </c>
      <c r="BI252" s="150">
        <f t="shared" si="88"/>
        <v>0</v>
      </c>
      <c r="BJ252" s="17" t="s">
        <v>84</v>
      </c>
      <c r="BK252" s="150">
        <f t="shared" si="89"/>
        <v>0</v>
      </c>
      <c r="BL252" s="17" t="s">
        <v>149</v>
      </c>
      <c r="BM252" s="149" t="s">
        <v>2197</v>
      </c>
    </row>
    <row r="253" spans="2:65" s="1" customFormat="1" ht="16.5" customHeight="1">
      <c r="B253" s="32"/>
      <c r="C253" s="137" t="s">
        <v>1160</v>
      </c>
      <c r="D253" s="137" t="s">
        <v>193</v>
      </c>
      <c r="E253" s="138" t="s">
        <v>2012</v>
      </c>
      <c r="F253" s="139" t="s">
        <v>2013</v>
      </c>
      <c r="G253" s="140" t="s">
        <v>391</v>
      </c>
      <c r="H253" s="141">
        <v>7</v>
      </c>
      <c r="I253" s="142"/>
      <c r="J253" s="143">
        <f t="shared" si="80"/>
        <v>0</v>
      </c>
      <c r="K253" s="144"/>
      <c r="L253" s="32"/>
      <c r="M253" s="145" t="s">
        <v>1</v>
      </c>
      <c r="N253" s="146" t="s">
        <v>42</v>
      </c>
      <c r="P253" s="147">
        <f t="shared" si="81"/>
        <v>0</v>
      </c>
      <c r="Q253" s="147">
        <v>0</v>
      </c>
      <c r="R253" s="147">
        <f t="shared" si="82"/>
        <v>0</v>
      </c>
      <c r="S253" s="147">
        <v>0</v>
      </c>
      <c r="T253" s="148">
        <f t="shared" si="83"/>
        <v>0</v>
      </c>
      <c r="AR253" s="149" t="s">
        <v>149</v>
      </c>
      <c r="AT253" s="149" t="s">
        <v>193</v>
      </c>
      <c r="AU253" s="149" t="s">
        <v>84</v>
      </c>
      <c r="AY253" s="17" t="s">
        <v>190</v>
      </c>
      <c r="BE253" s="150">
        <f t="shared" si="84"/>
        <v>0</v>
      </c>
      <c r="BF253" s="150">
        <f t="shared" si="85"/>
        <v>0</v>
      </c>
      <c r="BG253" s="150">
        <f t="shared" si="86"/>
        <v>0</v>
      </c>
      <c r="BH253" s="150">
        <f t="shared" si="87"/>
        <v>0</v>
      </c>
      <c r="BI253" s="150">
        <f t="shared" si="88"/>
        <v>0</v>
      </c>
      <c r="BJ253" s="17" t="s">
        <v>84</v>
      </c>
      <c r="BK253" s="150">
        <f t="shared" si="89"/>
        <v>0</v>
      </c>
      <c r="BL253" s="17" t="s">
        <v>149</v>
      </c>
      <c r="BM253" s="149" t="s">
        <v>2198</v>
      </c>
    </row>
    <row r="254" spans="2:65" s="1" customFormat="1" ht="16.5" customHeight="1">
      <c r="B254" s="32"/>
      <c r="C254" s="137" t="s">
        <v>1164</v>
      </c>
      <c r="D254" s="137" t="s">
        <v>193</v>
      </c>
      <c r="E254" s="138" t="s">
        <v>2009</v>
      </c>
      <c r="F254" s="139" t="s">
        <v>2010</v>
      </c>
      <c r="G254" s="140" t="s">
        <v>391</v>
      </c>
      <c r="H254" s="141">
        <v>7</v>
      </c>
      <c r="I254" s="142"/>
      <c r="J254" s="143">
        <f t="shared" si="80"/>
        <v>0</v>
      </c>
      <c r="K254" s="144"/>
      <c r="L254" s="32"/>
      <c r="M254" s="145" t="s">
        <v>1</v>
      </c>
      <c r="N254" s="146" t="s">
        <v>42</v>
      </c>
      <c r="P254" s="147">
        <f t="shared" si="81"/>
        <v>0</v>
      </c>
      <c r="Q254" s="147">
        <v>0</v>
      </c>
      <c r="R254" s="147">
        <f t="shared" si="82"/>
        <v>0</v>
      </c>
      <c r="S254" s="147">
        <v>0</v>
      </c>
      <c r="T254" s="148">
        <f t="shared" si="83"/>
        <v>0</v>
      </c>
      <c r="AR254" s="149" t="s">
        <v>149</v>
      </c>
      <c r="AT254" s="149" t="s">
        <v>193</v>
      </c>
      <c r="AU254" s="149" t="s">
        <v>84</v>
      </c>
      <c r="AY254" s="17" t="s">
        <v>190</v>
      </c>
      <c r="BE254" s="150">
        <f t="shared" si="84"/>
        <v>0</v>
      </c>
      <c r="BF254" s="150">
        <f t="shared" si="85"/>
        <v>0</v>
      </c>
      <c r="BG254" s="150">
        <f t="shared" si="86"/>
        <v>0</v>
      </c>
      <c r="BH254" s="150">
        <f t="shared" si="87"/>
        <v>0</v>
      </c>
      <c r="BI254" s="150">
        <f t="shared" si="88"/>
        <v>0</v>
      </c>
      <c r="BJ254" s="17" t="s">
        <v>84</v>
      </c>
      <c r="BK254" s="150">
        <f t="shared" si="89"/>
        <v>0</v>
      </c>
      <c r="BL254" s="17" t="s">
        <v>149</v>
      </c>
      <c r="BM254" s="149" t="s">
        <v>2199</v>
      </c>
    </row>
    <row r="255" spans="2:65" s="1" customFormat="1" ht="16.5" customHeight="1">
      <c r="B255" s="32"/>
      <c r="C255" s="184" t="s">
        <v>1168</v>
      </c>
      <c r="D255" s="184" t="s">
        <v>299</v>
      </c>
      <c r="E255" s="185" t="s">
        <v>2021</v>
      </c>
      <c r="F255" s="186" t="s">
        <v>2022</v>
      </c>
      <c r="G255" s="187" t="s">
        <v>396</v>
      </c>
      <c r="H255" s="188">
        <v>18</v>
      </c>
      <c r="I255" s="189"/>
      <c r="J255" s="190">
        <f t="shared" si="80"/>
        <v>0</v>
      </c>
      <c r="K255" s="191"/>
      <c r="L255" s="192"/>
      <c r="M255" s="193" t="s">
        <v>1</v>
      </c>
      <c r="N255" s="194" t="s">
        <v>42</v>
      </c>
      <c r="P255" s="147">
        <f t="shared" si="81"/>
        <v>0</v>
      </c>
      <c r="Q255" s="147">
        <v>0</v>
      </c>
      <c r="R255" s="147">
        <f t="shared" si="82"/>
        <v>0</v>
      </c>
      <c r="S255" s="147">
        <v>0</v>
      </c>
      <c r="T255" s="148">
        <f t="shared" si="83"/>
        <v>0</v>
      </c>
      <c r="AR255" s="149" t="s">
        <v>211</v>
      </c>
      <c r="AT255" s="149" t="s">
        <v>299</v>
      </c>
      <c r="AU255" s="149" t="s">
        <v>84</v>
      </c>
      <c r="AY255" s="17" t="s">
        <v>190</v>
      </c>
      <c r="BE255" s="150">
        <f t="shared" si="84"/>
        <v>0</v>
      </c>
      <c r="BF255" s="150">
        <f t="shared" si="85"/>
        <v>0</v>
      </c>
      <c r="BG255" s="150">
        <f t="shared" si="86"/>
        <v>0</v>
      </c>
      <c r="BH255" s="150">
        <f t="shared" si="87"/>
        <v>0</v>
      </c>
      <c r="BI255" s="150">
        <f t="shared" si="88"/>
        <v>0</v>
      </c>
      <c r="BJ255" s="17" t="s">
        <v>84</v>
      </c>
      <c r="BK255" s="150">
        <f t="shared" si="89"/>
        <v>0</v>
      </c>
      <c r="BL255" s="17" t="s">
        <v>149</v>
      </c>
      <c r="BM255" s="149" t="s">
        <v>2200</v>
      </c>
    </row>
    <row r="256" spans="2:65" s="11" customFormat="1" ht="25.95" customHeight="1">
      <c r="B256" s="125"/>
      <c r="D256" s="126" t="s">
        <v>76</v>
      </c>
      <c r="E256" s="127" t="s">
        <v>2201</v>
      </c>
      <c r="F256" s="127" t="s">
        <v>2202</v>
      </c>
      <c r="I256" s="128"/>
      <c r="J256" s="129">
        <f>BK256</f>
        <v>0</v>
      </c>
      <c r="L256" s="125"/>
      <c r="M256" s="130"/>
      <c r="P256" s="131">
        <f>SUM(P257:P259)</f>
        <v>0</v>
      </c>
      <c r="R256" s="131">
        <f>SUM(R257:R259)</f>
        <v>0</v>
      </c>
      <c r="T256" s="132">
        <f>SUM(T257:T259)</f>
        <v>0</v>
      </c>
      <c r="AR256" s="126" t="s">
        <v>86</v>
      </c>
      <c r="AT256" s="133" t="s">
        <v>76</v>
      </c>
      <c r="AU256" s="133" t="s">
        <v>77</v>
      </c>
      <c r="AY256" s="126" t="s">
        <v>190</v>
      </c>
      <c r="BK256" s="134">
        <f>SUM(BK257:BK259)</f>
        <v>0</v>
      </c>
    </row>
    <row r="257" spans="2:65" s="1" customFormat="1" ht="16.5" customHeight="1">
      <c r="B257" s="32"/>
      <c r="C257" s="137" t="s">
        <v>1172</v>
      </c>
      <c r="D257" s="137" t="s">
        <v>193</v>
      </c>
      <c r="E257" s="138" t="s">
        <v>2203</v>
      </c>
      <c r="F257" s="139" t="s">
        <v>2204</v>
      </c>
      <c r="G257" s="140" t="s">
        <v>391</v>
      </c>
      <c r="H257" s="141">
        <v>3</v>
      </c>
      <c r="I257" s="142"/>
      <c r="J257" s="143">
        <f>ROUND(I257*H257,2)</f>
        <v>0</v>
      </c>
      <c r="K257" s="144"/>
      <c r="L257" s="32"/>
      <c r="M257" s="145" t="s">
        <v>1</v>
      </c>
      <c r="N257" s="146" t="s">
        <v>42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149</v>
      </c>
      <c r="AT257" s="149" t="s">
        <v>193</v>
      </c>
      <c r="AU257" s="149" t="s">
        <v>84</v>
      </c>
      <c r="AY257" s="17" t="s">
        <v>190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84</v>
      </c>
      <c r="BK257" s="150">
        <f>ROUND(I257*H257,2)</f>
        <v>0</v>
      </c>
      <c r="BL257" s="17" t="s">
        <v>149</v>
      </c>
      <c r="BM257" s="149" t="s">
        <v>2205</v>
      </c>
    </row>
    <row r="258" spans="2:65" s="1" customFormat="1" ht="16.5" customHeight="1">
      <c r="B258" s="32"/>
      <c r="C258" s="137" t="s">
        <v>1176</v>
      </c>
      <c r="D258" s="137" t="s">
        <v>193</v>
      </c>
      <c r="E258" s="138" t="s">
        <v>2206</v>
      </c>
      <c r="F258" s="139" t="s">
        <v>2207</v>
      </c>
      <c r="G258" s="140" t="s">
        <v>391</v>
      </c>
      <c r="H258" s="141">
        <v>3</v>
      </c>
      <c r="I258" s="142"/>
      <c r="J258" s="143">
        <f>ROUND(I258*H258,2)</f>
        <v>0</v>
      </c>
      <c r="K258" s="144"/>
      <c r="L258" s="32"/>
      <c r="M258" s="145" t="s">
        <v>1</v>
      </c>
      <c r="N258" s="146" t="s">
        <v>42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149</v>
      </c>
      <c r="AT258" s="149" t="s">
        <v>193</v>
      </c>
      <c r="AU258" s="149" t="s">
        <v>84</v>
      </c>
      <c r="AY258" s="17" t="s">
        <v>190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84</v>
      </c>
      <c r="BK258" s="150">
        <f>ROUND(I258*H258,2)</f>
        <v>0</v>
      </c>
      <c r="BL258" s="17" t="s">
        <v>149</v>
      </c>
      <c r="BM258" s="149" t="s">
        <v>2208</v>
      </c>
    </row>
    <row r="259" spans="2:65" s="1" customFormat="1" ht="49.05" customHeight="1">
      <c r="B259" s="32"/>
      <c r="C259" s="137" t="s">
        <v>1181</v>
      </c>
      <c r="D259" s="137" t="s">
        <v>193</v>
      </c>
      <c r="E259" s="138" t="s">
        <v>2209</v>
      </c>
      <c r="F259" s="139" t="s">
        <v>2210</v>
      </c>
      <c r="G259" s="140" t="s">
        <v>391</v>
      </c>
      <c r="H259" s="141">
        <v>1</v>
      </c>
      <c r="I259" s="142"/>
      <c r="J259" s="143">
        <f>ROUND(I259*H259,2)</f>
        <v>0</v>
      </c>
      <c r="K259" s="144"/>
      <c r="L259" s="32"/>
      <c r="M259" s="145" t="s">
        <v>1</v>
      </c>
      <c r="N259" s="146" t="s">
        <v>42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149</v>
      </c>
      <c r="AT259" s="149" t="s">
        <v>193</v>
      </c>
      <c r="AU259" s="149" t="s">
        <v>84</v>
      </c>
      <c r="AY259" s="17" t="s">
        <v>190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84</v>
      </c>
      <c r="BK259" s="150">
        <f>ROUND(I259*H259,2)</f>
        <v>0</v>
      </c>
      <c r="BL259" s="17" t="s">
        <v>149</v>
      </c>
      <c r="BM259" s="149" t="s">
        <v>2211</v>
      </c>
    </row>
    <row r="260" spans="2:65" s="11" customFormat="1" ht="25.95" customHeight="1">
      <c r="B260" s="125"/>
      <c r="D260" s="126" t="s">
        <v>76</v>
      </c>
      <c r="E260" s="127" t="s">
        <v>2212</v>
      </c>
      <c r="F260" s="127" t="s">
        <v>2213</v>
      </c>
      <c r="I260" s="128"/>
      <c r="J260" s="129">
        <f>BK260</f>
        <v>0</v>
      </c>
      <c r="L260" s="125"/>
      <c r="M260" s="130"/>
      <c r="P260" s="131">
        <f>SUM(P261:P268)</f>
        <v>0</v>
      </c>
      <c r="R260" s="131">
        <f>SUM(R261:R268)</f>
        <v>0</v>
      </c>
      <c r="T260" s="132">
        <f>SUM(T261:T268)</f>
        <v>0</v>
      </c>
      <c r="AR260" s="126" t="s">
        <v>86</v>
      </c>
      <c r="AT260" s="133" t="s">
        <v>76</v>
      </c>
      <c r="AU260" s="133" t="s">
        <v>77</v>
      </c>
      <c r="AY260" s="126" t="s">
        <v>190</v>
      </c>
      <c r="BK260" s="134">
        <f>SUM(BK261:BK268)</f>
        <v>0</v>
      </c>
    </row>
    <row r="261" spans="2:65" s="1" customFormat="1" ht="24.15" customHeight="1">
      <c r="B261" s="32"/>
      <c r="C261" s="184" t="s">
        <v>1187</v>
      </c>
      <c r="D261" s="184" t="s">
        <v>299</v>
      </c>
      <c r="E261" s="185" t="s">
        <v>2214</v>
      </c>
      <c r="F261" s="186" t="s">
        <v>2215</v>
      </c>
      <c r="G261" s="187" t="s">
        <v>396</v>
      </c>
      <c r="H261" s="188">
        <v>35</v>
      </c>
      <c r="I261" s="189"/>
      <c r="J261" s="190">
        <f t="shared" ref="J261:J268" si="90">ROUND(I261*H261,2)</f>
        <v>0</v>
      </c>
      <c r="K261" s="191"/>
      <c r="L261" s="192"/>
      <c r="M261" s="193" t="s">
        <v>1</v>
      </c>
      <c r="N261" s="194" t="s">
        <v>42</v>
      </c>
      <c r="P261" s="147">
        <f t="shared" ref="P261:P268" si="91">O261*H261</f>
        <v>0</v>
      </c>
      <c r="Q261" s="147">
        <v>0</v>
      </c>
      <c r="R261" s="147">
        <f t="shared" ref="R261:R268" si="92">Q261*H261</f>
        <v>0</v>
      </c>
      <c r="S261" s="147">
        <v>0</v>
      </c>
      <c r="T261" s="148">
        <f t="shared" ref="T261:T268" si="93">S261*H261</f>
        <v>0</v>
      </c>
      <c r="AR261" s="149" t="s">
        <v>211</v>
      </c>
      <c r="AT261" s="149" t="s">
        <v>299</v>
      </c>
      <c r="AU261" s="149" t="s">
        <v>84</v>
      </c>
      <c r="AY261" s="17" t="s">
        <v>190</v>
      </c>
      <c r="BE261" s="150">
        <f t="shared" ref="BE261:BE268" si="94">IF(N261="základní",J261,0)</f>
        <v>0</v>
      </c>
      <c r="BF261" s="150">
        <f t="shared" ref="BF261:BF268" si="95">IF(N261="snížená",J261,0)</f>
        <v>0</v>
      </c>
      <c r="BG261" s="150">
        <f t="shared" ref="BG261:BG268" si="96">IF(N261="zákl. přenesená",J261,0)</f>
        <v>0</v>
      </c>
      <c r="BH261" s="150">
        <f t="shared" ref="BH261:BH268" si="97">IF(N261="sníž. přenesená",J261,0)</f>
        <v>0</v>
      </c>
      <c r="BI261" s="150">
        <f t="shared" ref="BI261:BI268" si="98">IF(N261="nulová",J261,0)</f>
        <v>0</v>
      </c>
      <c r="BJ261" s="17" t="s">
        <v>84</v>
      </c>
      <c r="BK261" s="150">
        <f t="shared" ref="BK261:BK268" si="99">ROUND(I261*H261,2)</f>
        <v>0</v>
      </c>
      <c r="BL261" s="17" t="s">
        <v>149</v>
      </c>
      <c r="BM261" s="149" t="s">
        <v>2216</v>
      </c>
    </row>
    <row r="262" spans="2:65" s="1" customFormat="1" ht="24.15" customHeight="1">
      <c r="B262" s="32"/>
      <c r="C262" s="184" t="s">
        <v>1192</v>
      </c>
      <c r="D262" s="184" t="s">
        <v>299</v>
      </c>
      <c r="E262" s="185" t="s">
        <v>2217</v>
      </c>
      <c r="F262" s="186" t="s">
        <v>2218</v>
      </c>
      <c r="G262" s="187" t="s">
        <v>396</v>
      </c>
      <c r="H262" s="188">
        <v>35</v>
      </c>
      <c r="I262" s="189"/>
      <c r="J262" s="190">
        <f t="shared" si="90"/>
        <v>0</v>
      </c>
      <c r="K262" s="191"/>
      <c r="L262" s="192"/>
      <c r="M262" s="193" t="s">
        <v>1</v>
      </c>
      <c r="N262" s="194" t="s">
        <v>42</v>
      </c>
      <c r="P262" s="147">
        <f t="shared" si="91"/>
        <v>0</v>
      </c>
      <c r="Q262" s="147">
        <v>0</v>
      </c>
      <c r="R262" s="147">
        <f t="shared" si="92"/>
        <v>0</v>
      </c>
      <c r="S262" s="147">
        <v>0</v>
      </c>
      <c r="T262" s="148">
        <f t="shared" si="93"/>
        <v>0</v>
      </c>
      <c r="AR262" s="149" t="s">
        <v>211</v>
      </c>
      <c r="AT262" s="149" t="s">
        <v>299</v>
      </c>
      <c r="AU262" s="149" t="s">
        <v>84</v>
      </c>
      <c r="AY262" s="17" t="s">
        <v>190</v>
      </c>
      <c r="BE262" s="150">
        <f t="shared" si="94"/>
        <v>0</v>
      </c>
      <c r="BF262" s="150">
        <f t="shared" si="95"/>
        <v>0</v>
      </c>
      <c r="BG262" s="150">
        <f t="shared" si="96"/>
        <v>0</v>
      </c>
      <c r="BH262" s="150">
        <f t="shared" si="97"/>
        <v>0</v>
      </c>
      <c r="BI262" s="150">
        <f t="shared" si="98"/>
        <v>0</v>
      </c>
      <c r="BJ262" s="17" t="s">
        <v>84</v>
      </c>
      <c r="BK262" s="150">
        <f t="shared" si="99"/>
        <v>0</v>
      </c>
      <c r="BL262" s="17" t="s">
        <v>149</v>
      </c>
      <c r="BM262" s="149" t="s">
        <v>2219</v>
      </c>
    </row>
    <row r="263" spans="2:65" s="1" customFormat="1" ht="24.15" customHeight="1">
      <c r="B263" s="32"/>
      <c r="C263" s="184" t="s">
        <v>1197</v>
      </c>
      <c r="D263" s="184" t="s">
        <v>299</v>
      </c>
      <c r="E263" s="185" t="s">
        <v>2220</v>
      </c>
      <c r="F263" s="186" t="s">
        <v>2221</v>
      </c>
      <c r="G263" s="187" t="s">
        <v>396</v>
      </c>
      <c r="H263" s="188">
        <v>30</v>
      </c>
      <c r="I263" s="189"/>
      <c r="J263" s="190">
        <f t="shared" si="90"/>
        <v>0</v>
      </c>
      <c r="K263" s="191"/>
      <c r="L263" s="192"/>
      <c r="M263" s="193" t="s">
        <v>1</v>
      </c>
      <c r="N263" s="194" t="s">
        <v>42</v>
      </c>
      <c r="P263" s="147">
        <f t="shared" si="91"/>
        <v>0</v>
      </c>
      <c r="Q263" s="147">
        <v>0</v>
      </c>
      <c r="R263" s="147">
        <f t="shared" si="92"/>
        <v>0</v>
      </c>
      <c r="S263" s="147">
        <v>0</v>
      </c>
      <c r="T263" s="148">
        <f t="shared" si="93"/>
        <v>0</v>
      </c>
      <c r="AR263" s="149" t="s">
        <v>211</v>
      </c>
      <c r="AT263" s="149" t="s">
        <v>299</v>
      </c>
      <c r="AU263" s="149" t="s">
        <v>84</v>
      </c>
      <c r="AY263" s="17" t="s">
        <v>190</v>
      </c>
      <c r="BE263" s="150">
        <f t="shared" si="94"/>
        <v>0</v>
      </c>
      <c r="BF263" s="150">
        <f t="shared" si="95"/>
        <v>0</v>
      </c>
      <c r="BG263" s="150">
        <f t="shared" si="96"/>
        <v>0</v>
      </c>
      <c r="BH263" s="150">
        <f t="shared" si="97"/>
        <v>0</v>
      </c>
      <c r="BI263" s="150">
        <f t="shared" si="98"/>
        <v>0</v>
      </c>
      <c r="BJ263" s="17" t="s">
        <v>84</v>
      </c>
      <c r="BK263" s="150">
        <f t="shared" si="99"/>
        <v>0</v>
      </c>
      <c r="BL263" s="17" t="s">
        <v>149</v>
      </c>
      <c r="BM263" s="149" t="s">
        <v>2222</v>
      </c>
    </row>
    <row r="264" spans="2:65" s="1" customFormat="1" ht="24.15" customHeight="1">
      <c r="B264" s="32"/>
      <c r="C264" s="184" t="s">
        <v>1202</v>
      </c>
      <c r="D264" s="184" t="s">
        <v>299</v>
      </c>
      <c r="E264" s="185" t="s">
        <v>2223</v>
      </c>
      <c r="F264" s="186" t="s">
        <v>2224</v>
      </c>
      <c r="G264" s="187" t="s">
        <v>396</v>
      </c>
      <c r="H264" s="188">
        <v>30</v>
      </c>
      <c r="I264" s="189"/>
      <c r="J264" s="190">
        <f t="shared" si="90"/>
        <v>0</v>
      </c>
      <c r="K264" s="191"/>
      <c r="L264" s="192"/>
      <c r="M264" s="193" t="s">
        <v>1</v>
      </c>
      <c r="N264" s="194" t="s">
        <v>42</v>
      </c>
      <c r="P264" s="147">
        <f t="shared" si="91"/>
        <v>0</v>
      </c>
      <c r="Q264" s="147">
        <v>0</v>
      </c>
      <c r="R264" s="147">
        <f t="shared" si="92"/>
        <v>0</v>
      </c>
      <c r="S264" s="147">
        <v>0</v>
      </c>
      <c r="T264" s="148">
        <f t="shared" si="93"/>
        <v>0</v>
      </c>
      <c r="AR264" s="149" t="s">
        <v>211</v>
      </c>
      <c r="AT264" s="149" t="s">
        <v>299</v>
      </c>
      <c r="AU264" s="149" t="s">
        <v>84</v>
      </c>
      <c r="AY264" s="17" t="s">
        <v>190</v>
      </c>
      <c r="BE264" s="150">
        <f t="shared" si="94"/>
        <v>0</v>
      </c>
      <c r="BF264" s="150">
        <f t="shared" si="95"/>
        <v>0</v>
      </c>
      <c r="BG264" s="150">
        <f t="shared" si="96"/>
        <v>0</v>
      </c>
      <c r="BH264" s="150">
        <f t="shared" si="97"/>
        <v>0</v>
      </c>
      <c r="BI264" s="150">
        <f t="shared" si="98"/>
        <v>0</v>
      </c>
      <c r="BJ264" s="17" t="s">
        <v>84</v>
      </c>
      <c r="BK264" s="150">
        <f t="shared" si="99"/>
        <v>0</v>
      </c>
      <c r="BL264" s="17" t="s">
        <v>149</v>
      </c>
      <c r="BM264" s="149" t="s">
        <v>2225</v>
      </c>
    </row>
    <row r="265" spans="2:65" s="1" customFormat="1" ht="24.15" customHeight="1">
      <c r="B265" s="32"/>
      <c r="C265" s="184" t="s">
        <v>1206</v>
      </c>
      <c r="D265" s="184" t="s">
        <v>299</v>
      </c>
      <c r="E265" s="185" t="s">
        <v>2226</v>
      </c>
      <c r="F265" s="186" t="s">
        <v>2227</v>
      </c>
      <c r="G265" s="187" t="s">
        <v>396</v>
      </c>
      <c r="H265" s="188">
        <v>70</v>
      </c>
      <c r="I265" s="189"/>
      <c r="J265" s="190">
        <f t="shared" si="90"/>
        <v>0</v>
      </c>
      <c r="K265" s="191"/>
      <c r="L265" s="192"/>
      <c r="M265" s="193" t="s">
        <v>1</v>
      </c>
      <c r="N265" s="194" t="s">
        <v>42</v>
      </c>
      <c r="P265" s="147">
        <f t="shared" si="91"/>
        <v>0</v>
      </c>
      <c r="Q265" s="147">
        <v>0</v>
      </c>
      <c r="R265" s="147">
        <f t="shared" si="92"/>
        <v>0</v>
      </c>
      <c r="S265" s="147">
        <v>0</v>
      </c>
      <c r="T265" s="148">
        <f t="shared" si="93"/>
        <v>0</v>
      </c>
      <c r="AR265" s="149" t="s">
        <v>211</v>
      </c>
      <c r="AT265" s="149" t="s">
        <v>299</v>
      </c>
      <c r="AU265" s="149" t="s">
        <v>84</v>
      </c>
      <c r="AY265" s="17" t="s">
        <v>190</v>
      </c>
      <c r="BE265" s="150">
        <f t="shared" si="94"/>
        <v>0</v>
      </c>
      <c r="BF265" s="150">
        <f t="shared" si="95"/>
        <v>0</v>
      </c>
      <c r="BG265" s="150">
        <f t="shared" si="96"/>
        <v>0</v>
      </c>
      <c r="BH265" s="150">
        <f t="shared" si="97"/>
        <v>0</v>
      </c>
      <c r="BI265" s="150">
        <f t="shared" si="98"/>
        <v>0</v>
      </c>
      <c r="BJ265" s="17" t="s">
        <v>84</v>
      </c>
      <c r="BK265" s="150">
        <f t="shared" si="99"/>
        <v>0</v>
      </c>
      <c r="BL265" s="17" t="s">
        <v>149</v>
      </c>
      <c r="BM265" s="149" t="s">
        <v>2228</v>
      </c>
    </row>
    <row r="266" spans="2:65" s="1" customFormat="1" ht="24.15" customHeight="1">
      <c r="B266" s="32"/>
      <c r="C266" s="184" t="s">
        <v>1212</v>
      </c>
      <c r="D266" s="184" t="s">
        <v>299</v>
      </c>
      <c r="E266" s="185" t="s">
        <v>2229</v>
      </c>
      <c r="F266" s="186" t="s">
        <v>2230</v>
      </c>
      <c r="G266" s="187" t="s">
        <v>396</v>
      </c>
      <c r="H266" s="188">
        <v>60</v>
      </c>
      <c r="I266" s="189"/>
      <c r="J266" s="190">
        <f t="shared" si="90"/>
        <v>0</v>
      </c>
      <c r="K266" s="191"/>
      <c r="L266" s="192"/>
      <c r="M266" s="193" t="s">
        <v>1</v>
      </c>
      <c r="N266" s="194" t="s">
        <v>42</v>
      </c>
      <c r="P266" s="147">
        <f t="shared" si="91"/>
        <v>0</v>
      </c>
      <c r="Q266" s="147">
        <v>0</v>
      </c>
      <c r="R266" s="147">
        <f t="shared" si="92"/>
        <v>0</v>
      </c>
      <c r="S266" s="147">
        <v>0</v>
      </c>
      <c r="T266" s="148">
        <f t="shared" si="93"/>
        <v>0</v>
      </c>
      <c r="AR266" s="149" t="s">
        <v>211</v>
      </c>
      <c r="AT266" s="149" t="s">
        <v>299</v>
      </c>
      <c r="AU266" s="149" t="s">
        <v>84</v>
      </c>
      <c r="AY266" s="17" t="s">
        <v>190</v>
      </c>
      <c r="BE266" s="150">
        <f t="shared" si="94"/>
        <v>0</v>
      </c>
      <c r="BF266" s="150">
        <f t="shared" si="95"/>
        <v>0</v>
      </c>
      <c r="BG266" s="150">
        <f t="shared" si="96"/>
        <v>0</v>
      </c>
      <c r="BH266" s="150">
        <f t="shared" si="97"/>
        <v>0</v>
      </c>
      <c r="BI266" s="150">
        <f t="shared" si="98"/>
        <v>0</v>
      </c>
      <c r="BJ266" s="17" t="s">
        <v>84</v>
      </c>
      <c r="BK266" s="150">
        <f t="shared" si="99"/>
        <v>0</v>
      </c>
      <c r="BL266" s="17" t="s">
        <v>149</v>
      </c>
      <c r="BM266" s="149" t="s">
        <v>2231</v>
      </c>
    </row>
    <row r="267" spans="2:65" s="1" customFormat="1" ht="24.15" customHeight="1">
      <c r="B267" s="32"/>
      <c r="C267" s="184" t="s">
        <v>1218</v>
      </c>
      <c r="D267" s="184" t="s">
        <v>299</v>
      </c>
      <c r="E267" s="185" t="s">
        <v>2232</v>
      </c>
      <c r="F267" s="186" t="s">
        <v>2233</v>
      </c>
      <c r="G267" s="187" t="s">
        <v>396</v>
      </c>
      <c r="H267" s="188">
        <v>20</v>
      </c>
      <c r="I267" s="189"/>
      <c r="J267" s="190">
        <f t="shared" si="90"/>
        <v>0</v>
      </c>
      <c r="K267" s="191"/>
      <c r="L267" s="192"/>
      <c r="M267" s="193" t="s">
        <v>1</v>
      </c>
      <c r="N267" s="194" t="s">
        <v>42</v>
      </c>
      <c r="P267" s="147">
        <f t="shared" si="91"/>
        <v>0</v>
      </c>
      <c r="Q267" s="147">
        <v>0</v>
      </c>
      <c r="R267" s="147">
        <f t="shared" si="92"/>
        <v>0</v>
      </c>
      <c r="S267" s="147">
        <v>0</v>
      </c>
      <c r="T267" s="148">
        <f t="shared" si="93"/>
        <v>0</v>
      </c>
      <c r="AR267" s="149" t="s">
        <v>211</v>
      </c>
      <c r="AT267" s="149" t="s">
        <v>299</v>
      </c>
      <c r="AU267" s="149" t="s">
        <v>84</v>
      </c>
      <c r="AY267" s="17" t="s">
        <v>190</v>
      </c>
      <c r="BE267" s="150">
        <f t="shared" si="94"/>
        <v>0</v>
      </c>
      <c r="BF267" s="150">
        <f t="shared" si="95"/>
        <v>0</v>
      </c>
      <c r="BG267" s="150">
        <f t="shared" si="96"/>
        <v>0</v>
      </c>
      <c r="BH267" s="150">
        <f t="shared" si="97"/>
        <v>0</v>
      </c>
      <c r="BI267" s="150">
        <f t="shared" si="98"/>
        <v>0</v>
      </c>
      <c r="BJ267" s="17" t="s">
        <v>84</v>
      </c>
      <c r="BK267" s="150">
        <f t="shared" si="99"/>
        <v>0</v>
      </c>
      <c r="BL267" s="17" t="s">
        <v>149</v>
      </c>
      <c r="BM267" s="149" t="s">
        <v>2234</v>
      </c>
    </row>
    <row r="268" spans="2:65" s="1" customFormat="1" ht="16.5" customHeight="1">
      <c r="B268" s="32"/>
      <c r="C268" s="137" t="s">
        <v>1223</v>
      </c>
      <c r="D268" s="137" t="s">
        <v>193</v>
      </c>
      <c r="E268" s="138" t="s">
        <v>2128</v>
      </c>
      <c r="F268" s="139" t="s">
        <v>2129</v>
      </c>
      <c r="G268" s="140" t="s">
        <v>396</v>
      </c>
      <c r="H268" s="141">
        <v>40</v>
      </c>
      <c r="I268" s="142"/>
      <c r="J268" s="143">
        <f t="shared" si="90"/>
        <v>0</v>
      </c>
      <c r="K268" s="144"/>
      <c r="L268" s="32"/>
      <c r="M268" s="145" t="s">
        <v>1</v>
      </c>
      <c r="N268" s="146" t="s">
        <v>42</v>
      </c>
      <c r="P268" s="147">
        <f t="shared" si="91"/>
        <v>0</v>
      </c>
      <c r="Q268" s="147">
        <v>0</v>
      </c>
      <c r="R268" s="147">
        <f t="shared" si="92"/>
        <v>0</v>
      </c>
      <c r="S268" s="147">
        <v>0</v>
      </c>
      <c r="T268" s="148">
        <f t="shared" si="93"/>
        <v>0</v>
      </c>
      <c r="AR268" s="149" t="s">
        <v>149</v>
      </c>
      <c r="AT268" s="149" t="s">
        <v>193</v>
      </c>
      <c r="AU268" s="149" t="s">
        <v>84</v>
      </c>
      <c r="AY268" s="17" t="s">
        <v>190</v>
      </c>
      <c r="BE268" s="150">
        <f t="shared" si="94"/>
        <v>0</v>
      </c>
      <c r="BF268" s="150">
        <f t="shared" si="95"/>
        <v>0</v>
      </c>
      <c r="BG268" s="150">
        <f t="shared" si="96"/>
        <v>0</v>
      </c>
      <c r="BH268" s="150">
        <f t="shared" si="97"/>
        <v>0</v>
      </c>
      <c r="BI268" s="150">
        <f t="shared" si="98"/>
        <v>0</v>
      </c>
      <c r="BJ268" s="17" t="s">
        <v>84</v>
      </c>
      <c r="BK268" s="150">
        <f t="shared" si="99"/>
        <v>0</v>
      </c>
      <c r="BL268" s="17" t="s">
        <v>149</v>
      </c>
      <c r="BM268" s="149" t="s">
        <v>2235</v>
      </c>
    </row>
    <row r="269" spans="2:65" s="11" customFormat="1" ht="25.95" customHeight="1">
      <c r="B269" s="125"/>
      <c r="D269" s="126" t="s">
        <v>76</v>
      </c>
      <c r="E269" s="127" t="s">
        <v>2236</v>
      </c>
      <c r="F269" s="127" t="s">
        <v>2237</v>
      </c>
      <c r="I269" s="128"/>
      <c r="J269" s="129">
        <f>BK269</f>
        <v>0</v>
      </c>
      <c r="L269" s="125"/>
      <c r="M269" s="130"/>
      <c r="P269" s="131">
        <f>SUM(P270:P273)</f>
        <v>0</v>
      </c>
      <c r="R269" s="131">
        <f>SUM(R270:R273)</f>
        <v>0</v>
      </c>
      <c r="T269" s="132">
        <f>SUM(T270:T273)</f>
        <v>0</v>
      </c>
      <c r="AR269" s="126" t="s">
        <v>86</v>
      </c>
      <c r="AT269" s="133" t="s">
        <v>76</v>
      </c>
      <c r="AU269" s="133" t="s">
        <v>77</v>
      </c>
      <c r="AY269" s="126" t="s">
        <v>190</v>
      </c>
      <c r="BK269" s="134">
        <f>SUM(BK270:BK273)</f>
        <v>0</v>
      </c>
    </row>
    <row r="270" spans="2:65" s="1" customFormat="1" ht="16.5" customHeight="1">
      <c r="B270" s="32"/>
      <c r="C270" s="137" t="s">
        <v>1225</v>
      </c>
      <c r="D270" s="137" t="s">
        <v>193</v>
      </c>
      <c r="E270" s="138" t="s">
        <v>2238</v>
      </c>
      <c r="F270" s="139" t="s">
        <v>2239</v>
      </c>
      <c r="G270" s="140" t="s">
        <v>391</v>
      </c>
      <c r="H270" s="141">
        <v>16</v>
      </c>
      <c r="I270" s="142"/>
      <c r="J270" s="143">
        <f>ROUND(I270*H270,2)</f>
        <v>0</v>
      </c>
      <c r="K270" s="144"/>
      <c r="L270" s="32"/>
      <c r="M270" s="145" t="s">
        <v>1</v>
      </c>
      <c r="N270" s="146" t="s">
        <v>42</v>
      </c>
      <c r="P270" s="147">
        <f>O270*H270</f>
        <v>0</v>
      </c>
      <c r="Q270" s="147">
        <v>0</v>
      </c>
      <c r="R270" s="147">
        <f>Q270*H270</f>
        <v>0</v>
      </c>
      <c r="S270" s="147">
        <v>0</v>
      </c>
      <c r="T270" s="148">
        <f>S270*H270</f>
        <v>0</v>
      </c>
      <c r="AR270" s="149" t="s">
        <v>149</v>
      </c>
      <c r="AT270" s="149" t="s">
        <v>193</v>
      </c>
      <c r="AU270" s="149" t="s">
        <v>84</v>
      </c>
      <c r="AY270" s="17" t="s">
        <v>190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84</v>
      </c>
      <c r="BK270" s="150">
        <f>ROUND(I270*H270,2)</f>
        <v>0</v>
      </c>
      <c r="BL270" s="17" t="s">
        <v>149</v>
      </c>
      <c r="BM270" s="149" t="s">
        <v>2240</v>
      </c>
    </row>
    <row r="271" spans="2:65" s="1" customFormat="1" ht="16.5" customHeight="1">
      <c r="B271" s="32"/>
      <c r="C271" s="137" t="s">
        <v>1230</v>
      </c>
      <c r="D271" s="137" t="s">
        <v>193</v>
      </c>
      <c r="E271" s="138" t="s">
        <v>2241</v>
      </c>
      <c r="F271" s="139" t="s">
        <v>2242</v>
      </c>
      <c r="G271" s="140" t="s">
        <v>391</v>
      </c>
      <c r="H271" s="141">
        <v>16</v>
      </c>
      <c r="I271" s="142"/>
      <c r="J271" s="143">
        <f>ROUND(I271*H271,2)</f>
        <v>0</v>
      </c>
      <c r="K271" s="144"/>
      <c r="L271" s="32"/>
      <c r="M271" s="145" t="s">
        <v>1</v>
      </c>
      <c r="N271" s="146" t="s">
        <v>42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149</v>
      </c>
      <c r="AT271" s="149" t="s">
        <v>193</v>
      </c>
      <c r="AU271" s="149" t="s">
        <v>84</v>
      </c>
      <c r="AY271" s="17" t="s">
        <v>190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84</v>
      </c>
      <c r="BK271" s="150">
        <f>ROUND(I271*H271,2)</f>
        <v>0</v>
      </c>
      <c r="BL271" s="17" t="s">
        <v>149</v>
      </c>
      <c r="BM271" s="149" t="s">
        <v>2243</v>
      </c>
    </row>
    <row r="272" spans="2:65" s="1" customFormat="1" ht="16.5" customHeight="1">
      <c r="B272" s="32"/>
      <c r="C272" s="137" t="s">
        <v>1236</v>
      </c>
      <c r="D272" s="137" t="s">
        <v>193</v>
      </c>
      <c r="E272" s="138" t="s">
        <v>2244</v>
      </c>
      <c r="F272" s="139" t="s">
        <v>2245</v>
      </c>
      <c r="G272" s="140" t="s">
        <v>391</v>
      </c>
      <c r="H272" s="141">
        <v>16</v>
      </c>
      <c r="I272" s="142"/>
      <c r="J272" s="143">
        <f>ROUND(I272*H272,2)</f>
        <v>0</v>
      </c>
      <c r="K272" s="144"/>
      <c r="L272" s="32"/>
      <c r="M272" s="145" t="s">
        <v>1</v>
      </c>
      <c r="N272" s="146" t="s">
        <v>42</v>
      </c>
      <c r="P272" s="147">
        <f>O272*H272</f>
        <v>0</v>
      </c>
      <c r="Q272" s="147">
        <v>0</v>
      </c>
      <c r="R272" s="147">
        <f>Q272*H272</f>
        <v>0</v>
      </c>
      <c r="S272" s="147">
        <v>0</v>
      </c>
      <c r="T272" s="148">
        <f>S272*H272</f>
        <v>0</v>
      </c>
      <c r="AR272" s="149" t="s">
        <v>149</v>
      </c>
      <c r="AT272" s="149" t="s">
        <v>193</v>
      </c>
      <c r="AU272" s="149" t="s">
        <v>84</v>
      </c>
      <c r="AY272" s="17" t="s">
        <v>190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84</v>
      </c>
      <c r="BK272" s="150">
        <f>ROUND(I272*H272,2)</f>
        <v>0</v>
      </c>
      <c r="BL272" s="17" t="s">
        <v>149</v>
      </c>
      <c r="BM272" s="149" t="s">
        <v>2246</v>
      </c>
    </row>
    <row r="273" spans="2:65" s="1" customFormat="1" ht="16.5" customHeight="1">
      <c r="B273" s="32"/>
      <c r="C273" s="137" t="s">
        <v>1245</v>
      </c>
      <c r="D273" s="137" t="s">
        <v>193</v>
      </c>
      <c r="E273" s="138" t="s">
        <v>2247</v>
      </c>
      <c r="F273" s="139" t="s">
        <v>2248</v>
      </c>
      <c r="G273" s="140" t="s">
        <v>391</v>
      </c>
      <c r="H273" s="141">
        <v>186</v>
      </c>
      <c r="I273" s="142"/>
      <c r="J273" s="143">
        <f>ROUND(I273*H273,2)</f>
        <v>0</v>
      </c>
      <c r="K273" s="144"/>
      <c r="L273" s="32"/>
      <c r="M273" s="145" t="s">
        <v>1</v>
      </c>
      <c r="N273" s="146" t="s">
        <v>42</v>
      </c>
      <c r="P273" s="147">
        <f>O273*H273</f>
        <v>0</v>
      </c>
      <c r="Q273" s="147">
        <v>0</v>
      </c>
      <c r="R273" s="147">
        <f>Q273*H273</f>
        <v>0</v>
      </c>
      <c r="S273" s="147">
        <v>0</v>
      </c>
      <c r="T273" s="148">
        <f>S273*H273</f>
        <v>0</v>
      </c>
      <c r="AR273" s="149" t="s">
        <v>149</v>
      </c>
      <c r="AT273" s="149" t="s">
        <v>193</v>
      </c>
      <c r="AU273" s="149" t="s">
        <v>84</v>
      </c>
      <c r="AY273" s="17" t="s">
        <v>190</v>
      </c>
      <c r="BE273" s="150">
        <f>IF(N273="základní",J273,0)</f>
        <v>0</v>
      </c>
      <c r="BF273" s="150">
        <f>IF(N273="snížená",J273,0)</f>
        <v>0</v>
      </c>
      <c r="BG273" s="150">
        <f>IF(N273="zákl. přenesená",J273,0)</f>
        <v>0</v>
      </c>
      <c r="BH273" s="150">
        <f>IF(N273="sníž. přenesená",J273,0)</f>
        <v>0</v>
      </c>
      <c r="BI273" s="150">
        <f>IF(N273="nulová",J273,0)</f>
        <v>0</v>
      </c>
      <c r="BJ273" s="17" t="s">
        <v>84</v>
      </c>
      <c r="BK273" s="150">
        <f>ROUND(I273*H273,2)</f>
        <v>0</v>
      </c>
      <c r="BL273" s="17" t="s">
        <v>149</v>
      </c>
      <c r="BM273" s="149" t="s">
        <v>2249</v>
      </c>
    </row>
    <row r="274" spans="2:65" s="11" customFormat="1" ht="25.95" customHeight="1">
      <c r="B274" s="125"/>
      <c r="D274" s="126" t="s">
        <v>76</v>
      </c>
      <c r="E274" s="127" t="s">
        <v>2250</v>
      </c>
      <c r="F274" s="127" t="s">
        <v>2251</v>
      </c>
      <c r="I274" s="128"/>
      <c r="J274" s="129">
        <f>BK274</f>
        <v>0</v>
      </c>
      <c r="L274" s="125"/>
      <c r="M274" s="130"/>
      <c r="P274" s="131">
        <f>SUM(P275:P276)</f>
        <v>0</v>
      </c>
      <c r="R274" s="131">
        <f>SUM(R275:R276)</f>
        <v>0</v>
      </c>
      <c r="T274" s="132">
        <f>SUM(T275:T276)</f>
        <v>0</v>
      </c>
      <c r="AR274" s="126" t="s">
        <v>86</v>
      </c>
      <c r="AT274" s="133" t="s">
        <v>76</v>
      </c>
      <c r="AU274" s="133" t="s">
        <v>77</v>
      </c>
      <c r="AY274" s="126" t="s">
        <v>190</v>
      </c>
      <c r="BK274" s="134">
        <f>SUM(BK275:BK276)</f>
        <v>0</v>
      </c>
    </row>
    <row r="275" spans="2:65" s="1" customFormat="1" ht="16.5" customHeight="1">
      <c r="B275" s="32"/>
      <c r="C275" s="137" t="s">
        <v>1251</v>
      </c>
      <c r="D275" s="137" t="s">
        <v>193</v>
      </c>
      <c r="E275" s="138" t="s">
        <v>2252</v>
      </c>
      <c r="F275" s="139" t="s">
        <v>2253</v>
      </c>
      <c r="G275" s="140" t="s">
        <v>396</v>
      </c>
      <c r="H275" s="141">
        <v>55</v>
      </c>
      <c r="I275" s="142"/>
      <c r="J275" s="143">
        <f>ROUND(I275*H275,2)</f>
        <v>0</v>
      </c>
      <c r="K275" s="144"/>
      <c r="L275" s="32"/>
      <c r="M275" s="145" t="s">
        <v>1</v>
      </c>
      <c r="N275" s="146" t="s">
        <v>42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149</v>
      </c>
      <c r="AT275" s="149" t="s">
        <v>193</v>
      </c>
      <c r="AU275" s="149" t="s">
        <v>84</v>
      </c>
      <c r="AY275" s="17" t="s">
        <v>190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84</v>
      </c>
      <c r="BK275" s="150">
        <f>ROUND(I275*H275,2)</f>
        <v>0</v>
      </c>
      <c r="BL275" s="17" t="s">
        <v>149</v>
      </c>
      <c r="BM275" s="149" t="s">
        <v>2254</v>
      </c>
    </row>
    <row r="276" spans="2:65" s="1" customFormat="1" ht="16.5" customHeight="1">
      <c r="B276" s="32"/>
      <c r="C276" s="137" t="s">
        <v>1255</v>
      </c>
      <c r="D276" s="137" t="s">
        <v>193</v>
      </c>
      <c r="E276" s="138" t="s">
        <v>2090</v>
      </c>
      <c r="F276" s="139" t="s">
        <v>2091</v>
      </c>
      <c r="G276" s="140" t="s">
        <v>391</v>
      </c>
      <c r="H276" s="141">
        <v>2</v>
      </c>
      <c r="I276" s="142"/>
      <c r="J276" s="143">
        <f>ROUND(I276*H276,2)</f>
        <v>0</v>
      </c>
      <c r="K276" s="144"/>
      <c r="L276" s="32"/>
      <c r="M276" s="145" t="s">
        <v>1</v>
      </c>
      <c r="N276" s="146" t="s">
        <v>42</v>
      </c>
      <c r="P276" s="147">
        <f>O276*H276</f>
        <v>0</v>
      </c>
      <c r="Q276" s="147">
        <v>0</v>
      </c>
      <c r="R276" s="147">
        <f>Q276*H276</f>
        <v>0</v>
      </c>
      <c r="S276" s="147">
        <v>0</v>
      </c>
      <c r="T276" s="148">
        <f>S276*H276</f>
        <v>0</v>
      </c>
      <c r="AR276" s="149" t="s">
        <v>149</v>
      </c>
      <c r="AT276" s="149" t="s">
        <v>193</v>
      </c>
      <c r="AU276" s="149" t="s">
        <v>84</v>
      </c>
      <c r="AY276" s="17" t="s">
        <v>190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84</v>
      </c>
      <c r="BK276" s="150">
        <f>ROUND(I276*H276,2)</f>
        <v>0</v>
      </c>
      <c r="BL276" s="17" t="s">
        <v>149</v>
      </c>
      <c r="BM276" s="149" t="s">
        <v>2255</v>
      </c>
    </row>
    <row r="277" spans="2:65" s="11" customFormat="1" ht="25.95" customHeight="1">
      <c r="B277" s="125"/>
      <c r="D277" s="126" t="s">
        <v>76</v>
      </c>
      <c r="E277" s="127" t="s">
        <v>2256</v>
      </c>
      <c r="F277" s="127" t="s">
        <v>2257</v>
      </c>
      <c r="I277" s="128"/>
      <c r="J277" s="129">
        <f>BK277</f>
        <v>0</v>
      </c>
      <c r="L277" s="125"/>
      <c r="M277" s="130"/>
      <c r="P277" s="131">
        <f>SUM(P278:P282)</f>
        <v>0</v>
      </c>
      <c r="R277" s="131">
        <f>SUM(R278:R282)</f>
        <v>0</v>
      </c>
      <c r="T277" s="132">
        <f>SUM(T278:T282)</f>
        <v>0</v>
      </c>
      <c r="AR277" s="126" t="s">
        <v>86</v>
      </c>
      <c r="AT277" s="133" t="s">
        <v>76</v>
      </c>
      <c r="AU277" s="133" t="s">
        <v>77</v>
      </c>
      <c r="AY277" s="126" t="s">
        <v>190</v>
      </c>
      <c r="BK277" s="134">
        <f>SUM(BK278:BK282)</f>
        <v>0</v>
      </c>
    </row>
    <row r="278" spans="2:65" s="1" customFormat="1" ht="24.15" customHeight="1">
      <c r="B278" s="32"/>
      <c r="C278" s="184" t="s">
        <v>1259</v>
      </c>
      <c r="D278" s="184" t="s">
        <v>299</v>
      </c>
      <c r="E278" s="185" t="s">
        <v>2258</v>
      </c>
      <c r="F278" s="186" t="s">
        <v>2259</v>
      </c>
      <c r="G278" s="187" t="s">
        <v>396</v>
      </c>
      <c r="H278" s="188">
        <v>30</v>
      </c>
      <c r="I278" s="189"/>
      <c r="J278" s="190">
        <f>ROUND(I278*H278,2)</f>
        <v>0</v>
      </c>
      <c r="K278" s="191"/>
      <c r="L278" s="192"/>
      <c r="M278" s="193" t="s">
        <v>1</v>
      </c>
      <c r="N278" s="194" t="s">
        <v>42</v>
      </c>
      <c r="P278" s="147">
        <f>O278*H278</f>
        <v>0</v>
      </c>
      <c r="Q278" s="147">
        <v>0</v>
      </c>
      <c r="R278" s="147">
        <f>Q278*H278</f>
        <v>0</v>
      </c>
      <c r="S278" s="147">
        <v>0</v>
      </c>
      <c r="T278" s="148">
        <f>S278*H278</f>
        <v>0</v>
      </c>
      <c r="AR278" s="149" t="s">
        <v>211</v>
      </c>
      <c r="AT278" s="149" t="s">
        <v>299</v>
      </c>
      <c r="AU278" s="149" t="s">
        <v>84</v>
      </c>
      <c r="AY278" s="17" t="s">
        <v>190</v>
      </c>
      <c r="BE278" s="150">
        <f>IF(N278="základní",J278,0)</f>
        <v>0</v>
      </c>
      <c r="BF278" s="150">
        <f>IF(N278="snížená",J278,0)</f>
        <v>0</v>
      </c>
      <c r="BG278" s="150">
        <f>IF(N278="zákl. přenesená",J278,0)</f>
        <v>0</v>
      </c>
      <c r="BH278" s="150">
        <f>IF(N278="sníž. přenesená",J278,0)</f>
        <v>0</v>
      </c>
      <c r="BI278" s="150">
        <f>IF(N278="nulová",J278,0)</f>
        <v>0</v>
      </c>
      <c r="BJ278" s="17" t="s">
        <v>84</v>
      </c>
      <c r="BK278" s="150">
        <f>ROUND(I278*H278,2)</f>
        <v>0</v>
      </c>
      <c r="BL278" s="17" t="s">
        <v>149</v>
      </c>
      <c r="BM278" s="149" t="s">
        <v>2260</v>
      </c>
    </row>
    <row r="279" spans="2:65" s="1" customFormat="1" ht="16.5" customHeight="1">
      <c r="B279" s="32"/>
      <c r="C279" s="137" t="s">
        <v>1263</v>
      </c>
      <c r="D279" s="137" t="s">
        <v>193</v>
      </c>
      <c r="E279" s="138" t="s">
        <v>2261</v>
      </c>
      <c r="F279" s="139" t="s">
        <v>2262</v>
      </c>
      <c r="G279" s="140" t="s">
        <v>391</v>
      </c>
      <c r="H279" s="141">
        <v>4</v>
      </c>
      <c r="I279" s="142"/>
      <c r="J279" s="143">
        <f>ROUND(I279*H279,2)</f>
        <v>0</v>
      </c>
      <c r="K279" s="144"/>
      <c r="L279" s="32"/>
      <c r="M279" s="145" t="s">
        <v>1</v>
      </c>
      <c r="N279" s="146" t="s">
        <v>42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149</v>
      </c>
      <c r="AT279" s="149" t="s">
        <v>193</v>
      </c>
      <c r="AU279" s="149" t="s">
        <v>84</v>
      </c>
      <c r="AY279" s="17" t="s">
        <v>190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84</v>
      </c>
      <c r="BK279" s="150">
        <f>ROUND(I279*H279,2)</f>
        <v>0</v>
      </c>
      <c r="BL279" s="17" t="s">
        <v>149</v>
      </c>
      <c r="BM279" s="149" t="s">
        <v>2263</v>
      </c>
    </row>
    <row r="280" spans="2:65" s="1" customFormat="1" ht="16.5" customHeight="1">
      <c r="B280" s="32"/>
      <c r="C280" s="137" t="s">
        <v>1267</v>
      </c>
      <c r="D280" s="137" t="s">
        <v>193</v>
      </c>
      <c r="E280" s="138" t="s">
        <v>2252</v>
      </c>
      <c r="F280" s="139" t="s">
        <v>2253</v>
      </c>
      <c r="G280" s="140" t="s">
        <v>396</v>
      </c>
      <c r="H280" s="141">
        <v>30</v>
      </c>
      <c r="I280" s="142"/>
      <c r="J280" s="143">
        <f>ROUND(I280*H280,2)</f>
        <v>0</v>
      </c>
      <c r="K280" s="144"/>
      <c r="L280" s="32"/>
      <c r="M280" s="145" t="s">
        <v>1</v>
      </c>
      <c r="N280" s="146" t="s">
        <v>42</v>
      </c>
      <c r="P280" s="147">
        <f>O280*H280</f>
        <v>0</v>
      </c>
      <c r="Q280" s="147">
        <v>0</v>
      </c>
      <c r="R280" s="147">
        <f>Q280*H280</f>
        <v>0</v>
      </c>
      <c r="S280" s="147">
        <v>0</v>
      </c>
      <c r="T280" s="148">
        <f>S280*H280</f>
        <v>0</v>
      </c>
      <c r="AR280" s="149" t="s">
        <v>149</v>
      </c>
      <c r="AT280" s="149" t="s">
        <v>193</v>
      </c>
      <c r="AU280" s="149" t="s">
        <v>84</v>
      </c>
      <c r="AY280" s="17" t="s">
        <v>190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84</v>
      </c>
      <c r="BK280" s="150">
        <f>ROUND(I280*H280,2)</f>
        <v>0</v>
      </c>
      <c r="BL280" s="17" t="s">
        <v>149</v>
      </c>
      <c r="BM280" s="149" t="s">
        <v>2264</v>
      </c>
    </row>
    <row r="281" spans="2:65" s="1" customFormat="1" ht="16.5" customHeight="1">
      <c r="B281" s="32"/>
      <c r="C281" s="137" t="s">
        <v>1271</v>
      </c>
      <c r="D281" s="137" t="s">
        <v>193</v>
      </c>
      <c r="E281" s="138" t="s">
        <v>2090</v>
      </c>
      <c r="F281" s="139" t="s">
        <v>2091</v>
      </c>
      <c r="G281" s="140" t="s">
        <v>391</v>
      </c>
      <c r="H281" s="141">
        <v>1</v>
      </c>
      <c r="I281" s="142"/>
      <c r="J281" s="143">
        <f>ROUND(I281*H281,2)</f>
        <v>0</v>
      </c>
      <c r="K281" s="144"/>
      <c r="L281" s="32"/>
      <c r="M281" s="145" t="s">
        <v>1</v>
      </c>
      <c r="N281" s="146" t="s">
        <v>42</v>
      </c>
      <c r="P281" s="147">
        <f>O281*H281</f>
        <v>0</v>
      </c>
      <c r="Q281" s="147">
        <v>0</v>
      </c>
      <c r="R281" s="147">
        <f>Q281*H281</f>
        <v>0</v>
      </c>
      <c r="S281" s="147">
        <v>0</v>
      </c>
      <c r="T281" s="148">
        <f>S281*H281</f>
        <v>0</v>
      </c>
      <c r="AR281" s="149" t="s">
        <v>149</v>
      </c>
      <c r="AT281" s="149" t="s">
        <v>193</v>
      </c>
      <c r="AU281" s="149" t="s">
        <v>84</v>
      </c>
      <c r="AY281" s="17" t="s">
        <v>190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84</v>
      </c>
      <c r="BK281" s="150">
        <f>ROUND(I281*H281,2)</f>
        <v>0</v>
      </c>
      <c r="BL281" s="17" t="s">
        <v>149</v>
      </c>
      <c r="BM281" s="149" t="s">
        <v>2265</v>
      </c>
    </row>
    <row r="282" spans="2:65" s="1" customFormat="1" ht="24.15" customHeight="1">
      <c r="B282" s="32"/>
      <c r="C282" s="137" t="s">
        <v>1275</v>
      </c>
      <c r="D282" s="137" t="s">
        <v>193</v>
      </c>
      <c r="E282" s="138" t="s">
        <v>2266</v>
      </c>
      <c r="F282" s="139" t="s">
        <v>2267</v>
      </c>
      <c r="G282" s="140" t="s">
        <v>391</v>
      </c>
      <c r="H282" s="141">
        <v>1</v>
      </c>
      <c r="I282" s="142"/>
      <c r="J282" s="143">
        <f>ROUND(I282*H282,2)</f>
        <v>0</v>
      </c>
      <c r="K282" s="144"/>
      <c r="L282" s="32"/>
      <c r="M282" s="145" t="s">
        <v>1</v>
      </c>
      <c r="N282" s="146" t="s">
        <v>42</v>
      </c>
      <c r="P282" s="147">
        <f>O282*H282</f>
        <v>0</v>
      </c>
      <c r="Q282" s="147">
        <v>0</v>
      </c>
      <c r="R282" s="147">
        <f>Q282*H282</f>
        <v>0</v>
      </c>
      <c r="S282" s="147">
        <v>0</v>
      </c>
      <c r="T282" s="148">
        <f>S282*H282</f>
        <v>0</v>
      </c>
      <c r="AR282" s="149" t="s">
        <v>149</v>
      </c>
      <c r="AT282" s="149" t="s">
        <v>193</v>
      </c>
      <c r="AU282" s="149" t="s">
        <v>84</v>
      </c>
      <c r="AY282" s="17" t="s">
        <v>190</v>
      </c>
      <c r="BE282" s="150">
        <f>IF(N282="základní",J282,0)</f>
        <v>0</v>
      </c>
      <c r="BF282" s="150">
        <f>IF(N282="snížená",J282,0)</f>
        <v>0</v>
      </c>
      <c r="BG282" s="150">
        <f>IF(N282="zákl. přenesená",J282,0)</f>
        <v>0</v>
      </c>
      <c r="BH282" s="150">
        <f>IF(N282="sníž. přenesená",J282,0)</f>
        <v>0</v>
      </c>
      <c r="BI282" s="150">
        <f>IF(N282="nulová",J282,0)</f>
        <v>0</v>
      </c>
      <c r="BJ282" s="17" t="s">
        <v>84</v>
      </c>
      <c r="BK282" s="150">
        <f>ROUND(I282*H282,2)</f>
        <v>0</v>
      </c>
      <c r="BL282" s="17" t="s">
        <v>149</v>
      </c>
      <c r="BM282" s="149" t="s">
        <v>2268</v>
      </c>
    </row>
    <row r="283" spans="2:65" s="11" customFormat="1" ht="25.95" customHeight="1">
      <c r="B283" s="125"/>
      <c r="D283" s="126" t="s">
        <v>76</v>
      </c>
      <c r="E283" s="127" t="s">
        <v>2269</v>
      </c>
      <c r="F283" s="127" t="s">
        <v>2270</v>
      </c>
      <c r="I283" s="128"/>
      <c r="J283" s="129">
        <f>BK283</f>
        <v>0</v>
      </c>
      <c r="L283" s="125"/>
      <c r="M283" s="130"/>
      <c r="P283" s="131">
        <f>SUM(P284:P285)</f>
        <v>0</v>
      </c>
      <c r="R283" s="131">
        <f>SUM(R284:R285)</f>
        <v>0</v>
      </c>
      <c r="T283" s="132">
        <f>SUM(T284:T285)</f>
        <v>0</v>
      </c>
      <c r="AR283" s="126" t="s">
        <v>86</v>
      </c>
      <c r="AT283" s="133" t="s">
        <v>76</v>
      </c>
      <c r="AU283" s="133" t="s">
        <v>77</v>
      </c>
      <c r="AY283" s="126" t="s">
        <v>190</v>
      </c>
      <c r="BK283" s="134">
        <f>SUM(BK284:BK285)</f>
        <v>0</v>
      </c>
    </row>
    <row r="284" spans="2:65" s="1" customFormat="1" ht="16.5" customHeight="1">
      <c r="B284" s="32"/>
      <c r="C284" s="137" t="s">
        <v>1279</v>
      </c>
      <c r="D284" s="137" t="s">
        <v>193</v>
      </c>
      <c r="E284" s="138" t="s">
        <v>2271</v>
      </c>
      <c r="F284" s="139" t="s">
        <v>2272</v>
      </c>
      <c r="G284" s="140" t="s">
        <v>391</v>
      </c>
      <c r="H284" s="141">
        <v>1</v>
      </c>
      <c r="I284" s="142"/>
      <c r="J284" s="143">
        <f>ROUND(I284*H284,2)</f>
        <v>0</v>
      </c>
      <c r="K284" s="144"/>
      <c r="L284" s="32"/>
      <c r="M284" s="145" t="s">
        <v>1</v>
      </c>
      <c r="N284" s="146" t="s">
        <v>42</v>
      </c>
      <c r="P284" s="147">
        <f>O284*H284</f>
        <v>0</v>
      </c>
      <c r="Q284" s="147">
        <v>0</v>
      </c>
      <c r="R284" s="147">
        <f>Q284*H284</f>
        <v>0</v>
      </c>
      <c r="S284" s="147">
        <v>0</v>
      </c>
      <c r="T284" s="148">
        <f>S284*H284</f>
        <v>0</v>
      </c>
      <c r="AR284" s="149" t="s">
        <v>149</v>
      </c>
      <c r="AT284" s="149" t="s">
        <v>193</v>
      </c>
      <c r="AU284" s="149" t="s">
        <v>84</v>
      </c>
      <c r="AY284" s="17" t="s">
        <v>190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84</v>
      </c>
      <c r="BK284" s="150">
        <f>ROUND(I284*H284,2)</f>
        <v>0</v>
      </c>
      <c r="BL284" s="17" t="s">
        <v>149</v>
      </c>
      <c r="BM284" s="149" t="s">
        <v>2273</v>
      </c>
    </row>
    <row r="285" spans="2:65" s="1" customFormat="1" ht="66.75" customHeight="1">
      <c r="B285" s="32"/>
      <c r="C285" s="184" t="s">
        <v>1283</v>
      </c>
      <c r="D285" s="184" t="s">
        <v>299</v>
      </c>
      <c r="E285" s="185" t="s">
        <v>2274</v>
      </c>
      <c r="F285" s="186" t="s">
        <v>2275</v>
      </c>
      <c r="G285" s="187" t="s">
        <v>391</v>
      </c>
      <c r="H285" s="188">
        <v>1</v>
      </c>
      <c r="I285" s="189"/>
      <c r="J285" s="190">
        <f>ROUND(I285*H285,2)</f>
        <v>0</v>
      </c>
      <c r="K285" s="191"/>
      <c r="L285" s="192"/>
      <c r="M285" s="193" t="s">
        <v>1</v>
      </c>
      <c r="N285" s="194" t="s">
        <v>42</v>
      </c>
      <c r="P285" s="147">
        <f>O285*H285</f>
        <v>0</v>
      </c>
      <c r="Q285" s="147">
        <v>0</v>
      </c>
      <c r="R285" s="147">
        <f>Q285*H285</f>
        <v>0</v>
      </c>
      <c r="S285" s="147">
        <v>0</v>
      </c>
      <c r="T285" s="148">
        <f>S285*H285</f>
        <v>0</v>
      </c>
      <c r="AR285" s="149" t="s">
        <v>211</v>
      </c>
      <c r="AT285" s="149" t="s">
        <v>299</v>
      </c>
      <c r="AU285" s="149" t="s">
        <v>84</v>
      </c>
      <c r="AY285" s="17" t="s">
        <v>190</v>
      </c>
      <c r="BE285" s="150">
        <f>IF(N285="základní",J285,0)</f>
        <v>0</v>
      </c>
      <c r="BF285" s="150">
        <f>IF(N285="snížená",J285,0)</f>
        <v>0</v>
      </c>
      <c r="BG285" s="150">
        <f>IF(N285="zákl. přenesená",J285,0)</f>
        <v>0</v>
      </c>
      <c r="BH285" s="150">
        <f>IF(N285="sníž. přenesená",J285,0)</f>
        <v>0</v>
      </c>
      <c r="BI285" s="150">
        <f>IF(N285="nulová",J285,0)</f>
        <v>0</v>
      </c>
      <c r="BJ285" s="17" t="s">
        <v>84</v>
      </c>
      <c r="BK285" s="150">
        <f>ROUND(I285*H285,2)</f>
        <v>0</v>
      </c>
      <c r="BL285" s="17" t="s">
        <v>149</v>
      </c>
      <c r="BM285" s="149" t="s">
        <v>2276</v>
      </c>
    </row>
    <row r="286" spans="2:65" s="11" customFormat="1" ht="25.95" customHeight="1">
      <c r="B286" s="125"/>
      <c r="D286" s="126" t="s">
        <v>76</v>
      </c>
      <c r="E286" s="127" t="s">
        <v>2277</v>
      </c>
      <c r="F286" s="127" t="s">
        <v>2008</v>
      </c>
      <c r="I286" s="128"/>
      <c r="J286" s="129">
        <f>BK286</f>
        <v>0</v>
      </c>
      <c r="L286" s="125"/>
      <c r="M286" s="130"/>
      <c r="P286" s="131">
        <f>SUM(P287:P297)</f>
        <v>0</v>
      </c>
      <c r="R286" s="131">
        <f>SUM(R287:R297)</f>
        <v>0</v>
      </c>
      <c r="T286" s="132">
        <f>SUM(T287:T297)</f>
        <v>0</v>
      </c>
      <c r="AR286" s="126" t="s">
        <v>86</v>
      </c>
      <c r="AT286" s="133" t="s">
        <v>76</v>
      </c>
      <c r="AU286" s="133" t="s">
        <v>77</v>
      </c>
      <c r="AY286" s="126" t="s">
        <v>190</v>
      </c>
      <c r="BK286" s="134">
        <f>SUM(BK287:BK297)</f>
        <v>0</v>
      </c>
    </row>
    <row r="287" spans="2:65" s="1" customFormat="1" ht="16.5" customHeight="1">
      <c r="B287" s="32"/>
      <c r="C287" s="137" t="s">
        <v>1287</v>
      </c>
      <c r="D287" s="137" t="s">
        <v>193</v>
      </c>
      <c r="E287" s="138" t="s">
        <v>2278</v>
      </c>
      <c r="F287" s="139" t="s">
        <v>2279</v>
      </c>
      <c r="G287" s="140" t="s">
        <v>391</v>
      </c>
      <c r="H287" s="141">
        <v>280</v>
      </c>
      <c r="I287" s="142"/>
      <c r="J287" s="143">
        <f t="shared" ref="J287:J297" si="100">ROUND(I287*H287,2)</f>
        <v>0</v>
      </c>
      <c r="K287" s="144"/>
      <c r="L287" s="32"/>
      <c r="M287" s="145" t="s">
        <v>1</v>
      </c>
      <c r="N287" s="146" t="s">
        <v>42</v>
      </c>
      <c r="P287" s="147">
        <f t="shared" ref="P287:P297" si="101">O287*H287</f>
        <v>0</v>
      </c>
      <c r="Q287" s="147">
        <v>0</v>
      </c>
      <c r="R287" s="147">
        <f t="shared" ref="R287:R297" si="102">Q287*H287</f>
        <v>0</v>
      </c>
      <c r="S287" s="147">
        <v>0</v>
      </c>
      <c r="T287" s="148">
        <f t="shared" ref="T287:T297" si="103">S287*H287</f>
        <v>0</v>
      </c>
      <c r="AR287" s="149" t="s">
        <v>149</v>
      </c>
      <c r="AT287" s="149" t="s">
        <v>193</v>
      </c>
      <c r="AU287" s="149" t="s">
        <v>84</v>
      </c>
      <c r="AY287" s="17" t="s">
        <v>190</v>
      </c>
      <c r="BE287" s="150">
        <f t="shared" ref="BE287:BE297" si="104">IF(N287="základní",J287,0)</f>
        <v>0</v>
      </c>
      <c r="BF287" s="150">
        <f t="shared" ref="BF287:BF297" si="105">IF(N287="snížená",J287,0)</f>
        <v>0</v>
      </c>
      <c r="BG287" s="150">
        <f t="shared" ref="BG287:BG297" si="106">IF(N287="zákl. přenesená",J287,0)</f>
        <v>0</v>
      </c>
      <c r="BH287" s="150">
        <f t="shared" ref="BH287:BH297" si="107">IF(N287="sníž. přenesená",J287,0)</f>
        <v>0</v>
      </c>
      <c r="BI287" s="150">
        <f t="shared" ref="BI287:BI297" si="108">IF(N287="nulová",J287,0)</f>
        <v>0</v>
      </c>
      <c r="BJ287" s="17" t="s">
        <v>84</v>
      </c>
      <c r="BK287" s="150">
        <f t="shared" ref="BK287:BK297" si="109">ROUND(I287*H287,2)</f>
        <v>0</v>
      </c>
      <c r="BL287" s="17" t="s">
        <v>149</v>
      </c>
      <c r="BM287" s="149" t="s">
        <v>2280</v>
      </c>
    </row>
    <row r="288" spans="2:65" s="1" customFormat="1" ht="16.5" customHeight="1">
      <c r="B288" s="32"/>
      <c r="C288" s="137" t="s">
        <v>1291</v>
      </c>
      <c r="D288" s="137" t="s">
        <v>193</v>
      </c>
      <c r="E288" s="138" t="s">
        <v>2281</v>
      </c>
      <c r="F288" s="139" t="s">
        <v>2282</v>
      </c>
      <c r="G288" s="140" t="s">
        <v>396</v>
      </c>
      <c r="H288" s="141">
        <v>50</v>
      </c>
      <c r="I288" s="142"/>
      <c r="J288" s="143">
        <f t="shared" si="100"/>
        <v>0</v>
      </c>
      <c r="K288" s="144"/>
      <c r="L288" s="32"/>
      <c r="M288" s="145" t="s">
        <v>1</v>
      </c>
      <c r="N288" s="146" t="s">
        <v>42</v>
      </c>
      <c r="P288" s="147">
        <f t="shared" si="101"/>
        <v>0</v>
      </c>
      <c r="Q288" s="147">
        <v>0</v>
      </c>
      <c r="R288" s="147">
        <f t="shared" si="102"/>
        <v>0</v>
      </c>
      <c r="S288" s="147">
        <v>0</v>
      </c>
      <c r="T288" s="148">
        <f t="shared" si="103"/>
        <v>0</v>
      </c>
      <c r="AR288" s="149" t="s">
        <v>149</v>
      </c>
      <c r="AT288" s="149" t="s">
        <v>193</v>
      </c>
      <c r="AU288" s="149" t="s">
        <v>84</v>
      </c>
      <c r="AY288" s="17" t="s">
        <v>190</v>
      </c>
      <c r="BE288" s="150">
        <f t="shared" si="104"/>
        <v>0</v>
      </c>
      <c r="BF288" s="150">
        <f t="shared" si="105"/>
        <v>0</v>
      </c>
      <c r="BG288" s="150">
        <f t="shared" si="106"/>
        <v>0</v>
      </c>
      <c r="BH288" s="150">
        <f t="shared" si="107"/>
        <v>0</v>
      </c>
      <c r="BI288" s="150">
        <f t="shared" si="108"/>
        <v>0</v>
      </c>
      <c r="BJ288" s="17" t="s">
        <v>84</v>
      </c>
      <c r="BK288" s="150">
        <f t="shared" si="109"/>
        <v>0</v>
      </c>
      <c r="BL288" s="17" t="s">
        <v>149</v>
      </c>
      <c r="BM288" s="149" t="s">
        <v>2283</v>
      </c>
    </row>
    <row r="289" spans="2:65" s="1" customFormat="1" ht="16.5" customHeight="1">
      <c r="B289" s="32"/>
      <c r="C289" s="137" t="s">
        <v>1295</v>
      </c>
      <c r="D289" s="137" t="s">
        <v>193</v>
      </c>
      <c r="E289" s="138" t="s">
        <v>2284</v>
      </c>
      <c r="F289" s="139" t="s">
        <v>2285</v>
      </c>
      <c r="G289" s="140" t="s">
        <v>396</v>
      </c>
      <c r="H289" s="141">
        <v>40</v>
      </c>
      <c r="I289" s="142"/>
      <c r="J289" s="143">
        <f t="shared" si="100"/>
        <v>0</v>
      </c>
      <c r="K289" s="144"/>
      <c r="L289" s="32"/>
      <c r="M289" s="145" t="s">
        <v>1</v>
      </c>
      <c r="N289" s="146" t="s">
        <v>42</v>
      </c>
      <c r="P289" s="147">
        <f t="shared" si="101"/>
        <v>0</v>
      </c>
      <c r="Q289" s="147">
        <v>0</v>
      </c>
      <c r="R289" s="147">
        <f t="shared" si="102"/>
        <v>0</v>
      </c>
      <c r="S289" s="147">
        <v>0</v>
      </c>
      <c r="T289" s="148">
        <f t="shared" si="103"/>
        <v>0</v>
      </c>
      <c r="AR289" s="149" t="s">
        <v>149</v>
      </c>
      <c r="AT289" s="149" t="s">
        <v>193</v>
      </c>
      <c r="AU289" s="149" t="s">
        <v>84</v>
      </c>
      <c r="AY289" s="17" t="s">
        <v>190</v>
      </c>
      <c r="BE289" s="150">
        <f t="shared" si="104"/>
        <v>0</v>
      </c>
      <c r="BF289" s="150">
        <f t="shared" si="105"/>
        <v>0</v>
      </c>
      <c r="BG289" s="150">
        <f t="shared" si="106"/>
        <v>0</v>
      </c>
      <c r="BH289" s="150">
        <f t="shared" si="107"/>
        <v>0</v>
      </c>
      <c r="BI289" s="150">
        <f t="shared" si="108"/>
        <v>0</v>
      </c>
      <c r="BJ289" s="17" t="s">
        <v>84</v>
      </c>
      <c r="BK289" s="150">
        <f t="shared" si="109"/>
        <v>0</v>
      </c>
      <c r="BL289" s="17" t="s">
        <v>149</v>
      </c>
      <c r="BM289" s="149" t="s">
        <v>2286</v>
      </c>
    </row>
    <row r="290" spans="2:65" s="1" customFormat="1" ht="21.75" customHeight="1">
      <c r="B290" s="32"/>
      <c r="C290" s="137" t="s">
        <v>1299</v>
      </c>
      <c r="D290" s="137" t="s">
        <v>193</v>
      </c>
      <c r="E290" s="138" t="s">
        <v>2287</v>
      </c>
      <c r="F290" s="139" t="s">
        <v>2288</v>
      </c>
      <c r="G290" s="140" t="s">
        <v>396</v>
      </c>
      <c r="H290" s="141">
        <v>35</v>
      </c>
      <c r="I290" s="142"/>
      <c r="J290" s="143">
        <f t="shared" si="100"/>
        <v>0</v>
      </c>
      <c r="K290" s="144"/>
      <c r="L290" s="32"/>
      <c r="M290" s="145" t="s">
        <v>1</v>
      </c>
      <c r="N290" s="146" t="s">
        <v>42</v>
      </c>
      <c r="P290" s="147">
        <f t="shared" si="101"/>
        <v>0</v>
      </c>
      <c r="Q290" s="147">
        <v>0</v>
      </c>
      <c r="R290" s="147">
        <f t="shared" si="102"/>
        <v>0</v>
      </c>
      <c r="S290" s="147">
        <v>0</v>
      </c>
      <c r="T290" s="148">
        <f t="shared" si="103"/>
        <v>0</v>
      </c>
      <c r="AR290" s="149" t="s">
        <v>149</v>
      </c>
      <c r="AT290" s="149" t="s">
        <v>193</v>
      </c>
      <c r="AU290" s="149" t="s">
        <v>84</v>
      </c>
      <c r="AY290" s="17" t="s">
        <v>190</v>
      </c>
      <c r="BE290" s="150">
        <f t="shared" si="104"/>
        <v>0</v>
      </c>
      <c r="BF290" s="150">
        <f t="shared" si="105"/>
        <v>0</v>
      </c>
      <c r="BG290" s="150">
        <f t="shared" si="106"/>
        <v>0</v>
      </c>
      <c r="BH290" s="150">
        <f t="shared" si="107"/>
        <v>0</v>
      </c>
      <c r="BI290" s="150">
        <f t="shared" si="108"/>
        <v>0</v>
      </c>
      <c r="BJ290" s="17" t="s">
        <v>84</v>
      </c>
      <c r="BK290" s="150">
        <f t="shared" si="109"/>
        <v>0</v>
      </c>
      <c r="BL290" s="17" t="s">
        <v>149</v>
      </c>
      <c r="BM290" s="149" t="s">
        <v>2289</v>
      </c>
    </row>
    <row r="291" spans="2:65" s="1" customFormat="1" ht="16.5" customHeight="1">
      <c r="B291" s="32"/>
      <c r="C291" s="137" t="s">
        <v>1303</v>
      </c>
      <c r="D291" s="137" t="s">
        <v>193</v>
      </c>
      <c r="E291" s="138" t="s">
        <v>2290</v>
      </c>
      <c r="F291" s="139" t="s">
        <v>2291</v>
      </c>
      <c r="G291" s="140" t="s">
        <v>396</v>
      </c>
      <c r="H291" s="141">
        <v>70</v>
      </c>
      <c r="I291" s="142"/>
      <c r="J291" s="143">
        <f t="shared" si="100"/>
        <v>0</v>
      </c>
      <c r="K291" s="144"/>
      <c r="L291" s="32"/>
      <c r="M291" s="145" t="s">
        <v>1</v>
      </c>
      <c r="N291" s="146" t="s">
        <v>42</v>
      </c>
      <c r="P291" s="147">
        <f t="shared" si="101"/>
        <v>0</v>
      </c>
      <c r="Q291" s="147">
        <v>0</v>
      </c>
      <c r="R291" s="147">
        <f t="shared" si="102"/>
        <v>0</v>
      </c>
      <c r="S291" s="147">
        <v>0</v>
      </c>
      <c r="T291" s="148">
        <f t="shared" si="103"/>
        <v>0</v>
      </c>
      <c r="AR291" s="149" t="s">
        <v>149</v>
      </c>
      <c r="AT291" s="149" t="s">
        <v>193</v>
      </c>
      <c r="AU291" s="149" t="s">
        <v>84</v>
      </c>
      <c r="AY291" s="17" t="s">
        <v>190</v>
      </c>
      <c r="BE291" s="150">
        <f t="shared" si="104"/>
        <v>0</v>
      </c>
      <c r="BF291" s="150">
        <f t="shared" si="105"/>
        <v>0</v>
      </c>
      <c r="BG291" s="150">
        <f t="shared" si="106"/>
        <v>0</v>
      </c>
      <c r="BH291" s="150">
        <f t="shared" si="107"/>
        <v>0</v>
      </c>
      <c r="BI291" s="150">
        <f t="shared" si="108"/>
        <v>0</v>
      </c>
      <c r="BJ291" s="17" t="s">
        <v>84</v>
      </c>
      <c r="BK291" s="150">
        <f t="shared" si="109"/>
        <v>0</v>
      </c>
      <c r="BL291" s="17" t="s">
        <v>149</v>
      </c>
      <c r="BM291" s="149" t="s">
        <v>2292</v>
      </c>
    </row>
    <row r="292" spans="2:65" s="1" customFormat="1" ht="16.5" customHeight="1">
      <c r="B292" s="32"/>
      <c r="C292" s="137" t="s">
        <v>1307</v>
      </c>
      <c r="D292" s="137" t="s">
        <v>193</v>
      </c>
      <c r="E292" s="138" t="s">
        <v>2293</v>
      </c>
      <c r="F292" s="139" t="s">
        <v>2294</v>
      </c>
      <c r="G292" s="140" t="s">
        <v>258</v>
      </c>
      <c r="H292" s="141">
        <v>4.9000000000000004</v>
      </c>
      <c r="I292" s="142"/>
      <c r="J292" s="143">
        <f t="shared" si="100"/>
        <v>0</v>
      </c>
      <c r="K292" s="144"/>
      <c r="L292" s="32"/>
      <c r="M292" s="145" t="s">
        <v>1</v>
      </c>
      <c r="N292" s="146" t="s">
        <v>42</v>
      </c>
      <c r="P292" s="147">
        <f t="shared" si="101"/>
        <v>0</v>
      </c>
      <c r="Q292" s="147">
        <v>0</v>
      </c>
      <c r="R292" s="147">
        <f t="shared" si="102"/>
        <v>0</v>
      </c>
      <c r="S292" s="147">
        <v>0</v>
      </c>
      <c r="T292" s="148">
        <f t="shared" si="103"/>
        <v>0</v>
      </c>
      <c r="AR292" s="149" t="s">
        <v>149</v>
      </c>
      <c r="AT292" s="149" t="s">
        <v>193</v>
      </c>
      <c r="AU292" s="149" t="s">
        <v>84</v>
      </c>
      <c r="AY292" s="17" t="s">
        <v>190</v>
      </c>
      <c r="BE292" s="150">
        <f t="shared" si="104"/>
        <v>0</v>
      </c>
      <c r="BF292" s="150">
        <f t="shared" si="105"/>
        <v>0</v>
      </c>
      <c r="BG292" s="150">
        <f t="shared" si="106"/>
        <v>0</v>
      </c>
      <c r="BH292" s="150">
        <f t="shared" si="107"/>
        <v>0</v>
      </c>
      <c r="BI292" s="150">
        <f t="shared" si="108"/>
        <v>0</v>
      </c>
      <c r="BJ292" s="17" t="s">
        <v>84</v>
      </c>
      <c r="BK292" s="150">
        <f t="shared" si="109"/>
        <v>0</v>
      </c>
      <c r="BL292" s="17" t="s">
        <v>149</v>
      </c>
      <c r="BM292" s="149" t="s">
        <v>2295</v>
      </c>
    </row>
    <row r="293" spans="2:65" s="1" customFormat="1" ht="16.5" customHeight="1">
      <c r="B293" s="32"/>
      <c r="C293" s="137" t="s">
        <v>1311</v>
      </c>
      <c r="D293" s="137" t="s">
        <v>193</v>
      </c>
      <c r="E293" s="138" t="s">
        <v>2296</v>
      </c>
      <c r="F293" s="139" t="s">
        <v>2297</v>
      </c>
      <c r="G293" s="140" t="s">
        <v>391</v>
      </c>
      <c r="H293" s="141">
        <v>1</v>
      </c>
      <c r="I293" s="142"/>
      <c r="J293" s="143">
        <f t="shared" si="100"/>
        <v>0</v>
      </c>
      <c r="K293" s="144"/>
      <c r="L293" s="32"/>
      <c r="M293" s="145" t="s">
        <v>1</v>
      </c>
      <c r="N293" s="146" t="s">
        <v>42</v>
      </c>
      <c r="P293" s="147">
        <f t="shared" si="101"/>
        <v>0</v>
      </c>
      <c r="Q293" s="147">
        <v>0</v>
      </c>
      <c r="R293" s="147">
        <f t="shared" si="102"/>
        <v>0</v>
      </c>
      <c r="S293" s="147">
        <v>0</v>
      </c>
      <c r="T293" s="148">
        <f t="shared" si="103"/>
        <v>0</v>
      </c>
      <c r="AR293" s="149" t="s">
        <v>149</v>
      </c>
      <c r="AT293" s="149" t="s">
        <v>193</v>
      </c>
      <c r="AU293" s="149" t="s">
        <v>84</v>
      </c>
      <c r="AY293" s="17" t="s">
        <v>190</v>
      </c>
      <c r="BE293" s="150">
        <f t="shared" si="104"/>
        <v>0</v>
      </c>
      <c r="BF293" s="150">
        <f t="shared" si="105"/>
        <v>0</v>
      </c>
      <c r="BG293" s="150">
        <f t="shared" si="106"/>
        <v>0</v>
      </c>
      <c r="BH293" s="150">
        <f t="shared" si="107"/>
        <v>0</v>
      </c>
      <c r="BI293" s="150">
        <f t="shared" si="108"/>
        <v>0</v>
      </c>
      <c r="BJ293" s="17" t="s">
        <v>84</v>
      </c>
      <c r="BK293" s="150">
        <f t="shared" si="109"/>
        <v>0</v>
      </c>
      <c r="BL293" s="17" t="s">
        <v>149</v>
      </c>
      <c r="BM293" s="149" t="s">
        <v>2298</v>
      </c>
    </row>
    <row r="294" spans="2:65" s="1" customFormat="1" ht="16.5" customHeight="1">
      <c r="B294" s="32"/>
      <c r="C294" s="137" t="s">
        <v>1315</v>
      </c>
      <c r="D294" s="137" t="s">
        <v>193</v>
      </c>
      <c r="E294" s="138" t="s">
        <v>2299</v>
      </c>
      <c r="F294" s="139" t="s">
        <v>2300</v>
      </c>
      <c r="G294" s="140" t="s">
        <v>396</v>
      </c>
      <c r="H294" s="141">
        <v>10</v>
      </c>
      <c r="I294" s="142"/>
      <c r="J294" s="143">
        <f t="shared" si="100"/>
        <v>0</v>
      </c>
      <c r="K294" s="144"/>
      <c r="L294" s="32"/>
      <c r="M294" s="145" t="s">
        <v>1</v>
      </c>
      <c r="N294" s="146" t="s">
        <v>42</v>
      </c>
      <c r="P294" s="147">
        <f t="shared" si="101"/>
        <v>0</v>
      </c>
      <c r="Q294" s="147">
        <v>0</v>
      </c>
      <c r="R294" s="147">
        <f t="shared" si="102"/>
        <v>0</v>
      </c>
      <c r="S294" s="147">
        <v>0</v>
      </c>
      <c r="T294" s="148">
        <f t="shared" si="103"/>
        <v>0</v>
      </c>
      <c r="AR294" s="149" t="s">
        <v>149</v>
      </c>
      <c r="AT294" s="149" t="s">
        <v>193</v>
      </c>
      <c r="AU294" s="149" t="s">
        <v>84</v>
      </c>
      <c r="AY294" s="17" t="s">
        <v>190</v>
      </c>
      <c r="BE294" s="150">
        <f t="shared" si="104"/>
        <v>0</v>
      </c>
      <c r="BF294" s="150">
        <f t="shared" si="105"/>
        <v>0</v>
      </c>
      <c r="BG294" s="150">
        <f t="shared" si="106"/>
        <v>0</v>
      </c>
      <c r="BH294" s="150">
        <f t="shared" si="107"/>
        <v>0</v>
      </c>
      <c r="BI294" s="150">
        <f t="shared" si="108"/>
        <v>0</v>
      </c>
      <c r="BJ294" s="17" t="s">
        <v>84</v>
      </c>
      <c r="BK294" s="150">
        <f t="shared" si="109"/>
        <v>0</v>
      </c>
      <c r="BL294" s="17" t="s">
        <v>149</v>
      </c>
      <c r="BM294" s="149" t="s">
        <v>2301</v>
      </c>
    </row>
    <row r="295" spans="2:65" s="1" customFormat="1" ht="16.5" customHeight="1">
      <c r="B295" s="32"/>
      <c r="C295" s="137" t="s">
        <v>1319</v>
      </c>
      <c r="D295" s="137" t="s">
        <v>193</v>
      </c>
      <c r="E295" s="138" t="s">
        <v>2302</v>
      </c>
      <c r="F295" s="139" t="s">
        <v>2303</v>
      </c>
      <c r="G295" s="140" t="s">
        <v>391</v>
      </c>
      <c r="H295" s="141">
        <v>1</v>
      </c>
      <c r="I295" s="142"/>
      <c r="J295" s="143">
        <f t="shared" si="100"/>
        <v>0</v>
      </c>
      <c r="K295" s="144"/>
      <c r="L295" s="32"/>
      <c r="M295" s="145" t="s">
        <v>1</v>
      </c>
      <c r="N295" s="146" t="s">
        <v>42</v>
      </c>
      <c r="P295" s="147">
        <f t="shared" si="101"/>
        <v>0</v>
      </c>
      <c r="Q295" s="147">
        <v>0</v>
      </c>
      <c r="R295" s="147">
        <f t="shared" si="102"/>
        <v>0</v>
      </c>
      <c r="S295" s="147">
        <v>0</v>
      </c>
      <c r="T295" s="148">
        <f t="shared" si="103"/>
        <v>0</v>
      </c>
      <c r="AR295" s="149" t="s">
        <v>149</v>
      </c>
      <c r="AT295" s="149" t="s">
        <v>193</v>
      </c>
      <c r="AU295" s="149" t="s">
        <v>84</v>
      </c>
      <c r="AY295" s="17" t="s">
        <v>190</v>
      </c>
      <c r="BE295" s="150">
        <f t="shared" si="104"/>
        <v>0</v>
      </c>
      <c r="BF295" s="150">
        <f t="shared" si="105"/>
        <v>0</v>
      </c>
      <c r="BG295" s="150">
        <f t="shared" si="106"/>
        <v>0</v>
      </c>
      <c r="BH295" s="150">
        <f t="shared" si="107"/>
        <v>0</v>
      </c>
      <c r="BI295" s="150">
        <f t="shared" si="108"/>
        <v>0</v>
      </c>
      <c r="BJ295" s="17" t="s">
        <v>84</v>
      </c>
      <c r="BK295" s="150">
        <f t="shared" si="109"/>
        <v>0</v>
      </c>
      <c r="BL295" s="17" t="s">
        <v>149</v>
      </c>
      <c r="BM295" s="149" t="s">
        <v>2304</v>
      </c>
    </row>
    <row r="296" spans="2:65" s="1" customFormat="1" ht="16.5" customHeight="1">
      <c r="B296" s="32"/>
      <c r="C296" s="137" t="s">
        <v>1323</v>
      </c>
      <c r="D296" s="137" t="s">
        <v>193</v>
      </c>
      <c r="E296" s="138" t="s">
        <v>2305</v>
      </c>
      <c r="F296" s="139" t="s">
        <v>2306</v>
      </c>
      <c r="G296" s="140" t="s">
        <v>391</v>
      </c>
      <c r="H296" s="141">
        <v>70</v>
      </c>
      <c r="I296" s="142"/>
      <c r="J296" s="143">
        <f t="shared" si="100"/>
        <v>0</v>
      </c>
      <c r="K296" s="144"/>
      <c r="L296" s="32"/>
      <c r="M296" s="145" t="s">
        <v>1</v>
      </c>
      <c r="N296" s="146" t="s">
        <v>42</v>
      </c>
      <c r="P296" s="147">
        <f t="shared" si="101"/>
        <v>0</v>
      </c>
      <c r="Q296" s="147">
        <v>0</v>
      </c>
      <c r="R296" s="147">
        <f t="shared" si="102"/>
        <v>0</v>
      </c>
      <c r="S296" s="147">
        <v>0</v>
      </c>
      <c r="T296" s="148">
        <f t="shared" si="103"/>
        <v>0</v>
      </c>
      <c r="AR296" s="149" t="s">
        <v>149</v>
      </c>
      <c r="AT296" s="149" t="s">
        <v>193</v>
      </c>
      <c r="AU296" s="149" t="s">
        <v>84</v>
      </c>
      <c r="AY296" s="17" t="s">
        <v>190</v>
      </c>
      <c r="BE296" s="150">
        <f t="shared" si="104"/>
        <v>0</v>
      </c>
      <c r="BF296" s="150">
        <f t="shared" si="105"/>
        <v>0</v>
      </c>
      <c r="BG296" s="150">
        <f t="shared" si="106"/>
        <v>0</v>
      </c>
      <c r="BH296" s="150">
        <f t="shared" si="107"/>
        <v>0</v>
      </c>
      <c r="BI296" s="150">
        <f t="shared" si="108"/>
        <v>0</v>
      </c>
      <c r="BJ296" s="17" t="s">
        <v>84</v>
      </c>
      <c r="BK296" s="150">
        <f t="shared" si="109"/>
        <v>0</v>
      </c>
      <c r="BL296" s="17" t="s">
        <v>149</v>
      </c>
      <c r="BM296" s="149" t="s">
        <v>2307</v>
      </c>
    </row>
    <row r="297" spans="2:65" s="1" customFormat="1" ht="66.75" customHeight="1">
      <c r="B297" s="32"/>
      <c r="C297" s="184" t="s">
        <v>1327</v>
      </c>
      <c r="D297" s="184" t="s">
        <v>299</v>
      </c>
      <c r="E297" s="185" t="s">
        <v>2308</v>
      </c>
      <c r="F297" s="186" t="s">
        <v>2275</v>
      </c>
      <c r="G297" s="187" t="s">
        <v>391</v>
      </c>
      <c r="H297" s="188">
        <v>1</v>
      </c>
      <c r="I297" s="189"/>
      <c r="J297" s="190">
        <f t="shared" si="100"/>
        <v>0</v>
      </c>
      <c r="K297" s="191"/>
      <c r="L297" s="192"/>
      <c r="M297" s="195" t="s">
        <v>1</v>
      </c>
      <c r="N297" s="196" t="s">
        <v>42</v>
      </c>
      <c r="O297" s="153"/>
      <c r="P297" s="154">
        <f t="shared" si="101"/>
        <v>0</v>
      </c>
      <c r="Q297" s="154">
        <v>0</v>
      </c>
      <c r="R297" s="154">
        <f t="shared" si="102"/>
        <v>0</v>
      </c>
      <c r="S297" s="154">
        <v>0</v>
      </c>
      <c r="T297" s="155">
        <f t="shared" si="103"/>
        <v>0</v>
      </c>
      <c r="AR297" s="149" t="s">
        <v>211</v>
      </c>
      <c r="AT297" s="149" t="s">
        <v>299</v>
      </c>
      <c r="AU297" s="149" t="s">
        <v>84</v>
      </c>
      <c r="AY297" s="17" t="s">
        <v>190</v>
      </c>
      <c r="BE297" s="150">
        <f t="shared" si="104"/>
        <v>0</v>
      </c>
      <c r="BF297" s="150">
        <f t="shared" si="105"/>
        <v>0</v>
      </c>
      <c r="BG297" s="150">
        <f t="shared" si="106"/>
        <v>0</v>
      </c>
      <c r="BH297" s="150">
        <f t="shared" si="107"/>
        <v>0</v>
      </c>
      <c r="BI297" s="150">
        <f t="shared" si="108"/>
        <v>0</v>
      </c>
      <c r="BJ297" s="17" t="s">
        <v>84</v>
      </c>
      <c r="BK297" s="150">
        <f t="shared" si="109"/>
        <v>0</v>
      </c>
      <c r="BL297" s="17" t="s">
        <v>149</v>
      </c>
      <c r="BM297" s="149" t="s">
        <v>2309</v>
      </c>
    </row>
    <row r="298" spans="2:65" s="1" customFormat="1" ht="6.9" customHeight="1">
      <c r="B298" s="44"/>
      <c r="C298" s="45"/>
      <c r="D298" s="45"/>
      <c r="E298" s="45"/>
      <c r="F298" s="45"/>
      <c r="G298" s="45"/>
      <c r="H298" s="45"/>
      <c r="I298" s="45"/>
      <c r="J298" s="45"/>
      <c r="K298" s="45"/>
      <c r="L298" s="32"/>
    </row>
  </sheetData>
  <sheetProtection algorithmName="SHA-512" hashValue="nGLkMULzld8FUViBEgPwgwJscz/CQVFkVAdpTGCKG2S6YZPoTKl/y8N1bhKlmLM6kPBPM5I+I0dspMNnvKqqGQ==" saltValue="1WhHFsj6mvmCWEchU2ZbsQIodNk2KWSzSkDpbrqe2T5wnxs7bBjDfIiINWLqOPIiz6IY6chqasjc99QzTLuaog==" spinCount="100000" sheet="1" objects="1" scenarios="1" formatColumns="0" formatRows="0" autoFilter="0"/>
  <autoFilter ref="C143:K297" xr:uid="{00000000-0009-0000-0000-000005000000}"/>
  <mergeCells count="15">
    <mergeCell ref="E130:H130"/>
    <mergeCell ref="E134:H134"/>
    <mergeCell ref="E132:H132"/>
    <mergeCell ref="E136:H13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297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108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3.2">
      <c r="B8" s="20"/>
      <c r="D8" s="27" t="s">
        <v>165</v>
      </c>
      <c r="L8" s="20"/>
    </row>
    <row r="9" spans="2:46" ht="16.5" customHeight="1">
      <c r="B9" s="20"/>
      <c r="E9" s="243" t="s">
        <v>231</v>
      </c>
      <c r="F9" s="203"/>
      <c r="G9" s="203"/>
      <c r="H9" s="203"/>
      <c r="L9" s="20"/>
    </row>
    <row r="10" spans="2:46" ht="12" customHeight="1">
      <c r="B10" s="20"/>
      <c r="D10" s="27" t="s">
        <v>232</v>
      </c>
      <c r="L10" s="20"/>
    </row>
    <row r="11" spans="2:46" s="1" customFormat="1" ht="16.5" customHeight="1">
      <c r="B11" s="32"/>
      <c r="E11" s="225" t="s">
        <v>1902</v>
      </c>
      <c r="F11" s="242"/>
      <c r="G11" s="242"/>
      <c r="H11" s="242"/>
      <c r="L11" s="32"/>
    </row>
    <row r="12" spans="2:46" s="1" customFormat="1" ht="12" customHeight="1">
      <c r="B12" s="32"/>
      <c r="D12" s="27" t="s">
        <v>1903</v>
      </c>
      <c r="L12" s="32"/>
    </row>
    <row r="13" spans="2:46" s="1" customFormat="1" ht="16.5" customHeight="1">
      <c r="B13" s="32"/>
      <c r="E13" s="238" t="s">
        <v>2310</v>
      </c>
      <c r="F13" s="242"/>
      <c r="G13" s="242"/>
      <c r="H13" s="242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31. 1. 2020</v>
      </c>
      <c r="L16" s="32"/>
    </row>
    <row r="17" spans="2:12" s="1" customFormat="1" ht="10.8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26</v>
      </c>
      <c r="L18" s="32"/>
    </row>
    <row r="19" spans="2:12" s="1" customFormat="1" ht="18" customHeight="1">
      <c r="B19" s="32"/>
      <c r="E19" s="25" t="s">
        <v>27</v>
      </c>
      <c r="I19" s="27" t="s">
        <v>28</v>
      </c>
      <c r="J19" s="25" t="s">
        <v>1</v>
      </c>
      <c r="L19" s="32"/>
    </row>
    <row r="20" spans="2:12" s="1" customFormat="1" ht="6.9" customHeight="1">
      <c r="B20" s="32"/>
      <c r="L20" s="32"/>
    </row>
    <row r="21" spans="2:12" s="1" customFormat="1" ht="12" customHeight="1">
      <c r="B21" s="32"/>
      <c r="D21" s="27" t="s">
        <v>29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45" t="str">
        <f>'Rekapitulace stavby'!E14</f>
        <v>Vyplň údaj</v>
      </c>
      <c r="F22" s="207"/>
      <c r="G22" s="207"/>
      <c r="H22" s="207"/>
      <c r="I22" s="27" t="s">
        <v>28</v>
      </c>
      <c r="J22" s="28" t="str">
        <f>'Rekapitulace stavby'!AN14</f>
        <v>Vyplň údaj</v>
      </c>
      <c r="L22" s="32"/>
    </row>
    <row r="23" spans="2:12" s="1" customFormat="1" ht="6.9" customHeight="1">
      <c r="B23" s="32"/>
      <c r="L23" s="32"/>
    </row>
    <row r="24" spans="2:12" s="1" customFormat="1" ht="12" customHeight="1">
      <c r="B24" s="32"/>
      <c r="D24" s="27" t="s">
        <v>31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32</v>
      </c>
      <c r="I25" s="27" t="s">
        <v>28</v>
      </c>
      <c r="J25" s="25" t="s">
        <v>1</v>
      </c>
      <c r="L25" s="32"/>
    </row>
    <row r="26" spans="2:12" s="1" customFormat="1" ht="6.9" customHeight="1">
      <c r="B26" s="32"/>
      <c r="L26" s="32"/>
    </row>
    <row r="27" spans="2:12" s="1" customFormat="1" ht="12" customHeight="1">
      <c r="B27" s="32"/>
      <c r="D27" s="27" t="s">
        <v>34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35</v>
      </c>
      <c r="I28" s="27" t="s">
        <v>28</v>
      </c>
      <c r="J28" s="25" t="s">
        <v>1</v>
      </c>
      <c r="L28" s="32"/>
    </row>
    <row r="29" spans="2:12" s="1" customFormat="1" ht="6.9" customHeight="1">
      <c r="B29" s="32"/>
      <c r="L29" s="32"/>
    </row>
    <row r="30" spans="2:12" s="1" customFormat="1" ht="12" customHeight="1">
      <c r="B30" s="32"/>
      <c r="D30" s="27" t="s">
        <v>36</v>
      </c>
      <c r="L30" s="32"/>
    </row>
    <row r="31" spans="2:12" s="7" customFormat="1" ht="16.5" customHeight="1">
      <c r="B31" s="94"/>
      <c r="E31" s="211" t="s">
        <v>1</v>
      </c>
      <c r="F31" s="211"/>
      <c r="G31" s="211"/>
      <c r="H31" s="211"/>
      <c r="L31" s="94"/>
    </row>
    <row r="32" spans="2:12" s="1" customFormat="1" ht="6.9" customHeight="1">
      <c r="B32" s="32"/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37</v>
      </c>
      <c r="J34" s="66">
        <f>ROUND(J145, 2)</f>
        <v>0</v>
      </c>
      <c r="L34" s="32"/>
    </row>
    <row r="35" spans="2:12" s="1" customFormat="1" ht="6.9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" customHeight="1">
      <c r="B36" s="32"/>
      <c r="F36" s="35" t="s">
        <v>39</v>
      </c>
      <c r="I36" s="35" t="s">
        <v>38</v>
      </c>
      <c r="J36" s="35" t="s">
        <v>40</v>
      </c>
      <c r="L36" s="32"/>
    </row>
    <row r="37" spans="2:12" s="1" customFormat="1" ht="14.4" customHeight="1">
      <c r="B37" s="32"/>
      <c r="D37" s="55" t="s">
        <v>41</v>
      </c>
      <c r="E37" s="27" t="s">
        <v>42</v>
      </c>
      <c r="F37" s="86">
        <f>ROUND((SUM(BE145:BE296)),  2)</f>
        <v>0</v>
      </c>
      <c r="I37" s="96">
        <v>0.21</v>
      </c>
      <c r="J37" s="86">
        <f>ROUND(((SUM(BE145:BE296))*I37),  2)</f>
        <v>0</v>
      </c>
      <c r="L37" s="32"/>
    </row>
    <row r="38" spans="2:12" s="1" customFormat="1" ht="14.4" customHeight="1">
      <c r="B38" s="32"/>
      <c r="E38" s="27" t="s">
        <v>43</v>
      </c>
      <c r="F38" s="86">
        <f>ROUND((SUM(BF145:BF296)),  2)</f>
        <v>0</v>
      </c>
      <c r="I38" s="96">
        <v>0.15</v>
      </c>
      <c r="J38" s="86">
        <f>ROUND(((SUM(BF145:BF296))*I38),  2)</f>
        <v>0</v>
      </c>
      <c r="L38" s="32"/>
    </row>
    <row r="39" spans="2:12" s="1" customFormat="1" ht="14.4" hidden="1" customHeight="1">
      <c r="B39" s="32"/>
      <c r="E39" s="27" t="s">
        <v>44</v>
      </c>
      <c r="F39" s="86">
        <f>ROUND((SUM(BG145:BG296)),  2)</f>
        <v>0</v>
      </c>
      <c r="I39" s="96">
        <v>0.21</v>
      </c>
      <c r="J39" s="86">
        <f>0</f>
        <v>0</v>
      </c>
      <c r="L39" s="32"/>
    </row>
    <row r="40" spans="2:12" s="1" customFormat="1" ht="14.4" hidden="1" customHeight="1">
      <c r="B40" s="32"/>
      <c r="E40" s="27" t="s">
        <v>45</v>
      </c>
      <c r="F40" s="86">
        <f>ROUND((SUM(BH145:BH296)),  2)</f>
        <v>0</v>
      </c>
      <c r="I40" s="96">
        <v>0.15</v>
      </c>
      <c r="J40" s="86">
        <f>0</f>
        <v>0</v>
      </c>
      <c r="L40" s="32"/>
    </row>
    <row r="41" spans="2:12" s="1" customFormat="1" ht="14.4" hidden="1" customHeight="1">
      <c r="B41" s="32"/>
      <c r="E41" s="27" t="s">
        <v>46</v>
      </c>
      <c r="F41" s="86">
        <f>ROUND((SUM(BI145:BI296)),  2)</f>
        <v>0</v>
      </c>
      <c r="I41" s="96">
        <v>0</v>
      </c>
      <c r="J41" s="86">
        <f>0</f>
        <v>0</v>
      </c>
      <c r="L41" s="32"/>
    </row>
    <row r="42" spans="2:12" s="1" customFormat="1" ht="6.9" customHeight="1">
      <c r="B42" s="32"/>
      <c r="L42" s="32"/>
    </row>
    <row r="43" spans="2:12" s="1" customFormat="1" ht="25.35" customHeight="1">
      <c r="B43" s="32"/>
      <c r="C43" s="97"/>
      <c r="D43" s="98" t="s">
        <v>47</v>
      </c>
      <c r="E43" s="57"/>
      <c r="F43" s="57"/>
      <c r="G43" s="99" t="s">
        <v>48</v>
      </c>
      <c r="H43" s="100" t="s">
        <v>49</v>
      </c>
      <c r="I43" s="57"/>
      <c r="J43" s="101">
        <f>SUM(J34:J41)</f>
        <v>0</v>
      </c>
      <c r="K43" s="102"/>
      <c r="L43" s="32"/>
    </row>
    <row r="44" spans="2:12" s="1" customFormat="1" ht="14.4" customHeight="1">
      <c r="B44" s="32"/>
      <c r="L44" s="32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ht="16.5" customHeight="1">
      <c r="B87" s="20"/>
      <c r="E87" s="243" t="s">
        <v>231</v>
      </c>
      <c r="F87" s="203"/>
      <c r="G87" s="203"/>
      <c r="H87" s="203"/>
      <c r="L87" s="20"/>
    </row>
    <row r="88" spans="2:12" ht="12" customHeight="1">
      <c r="B88" s="20"/>
      <c r="C88" s="27" t="s">
        <v>232</v>
      </c>
      <c r="L88" s="20"/>
    </row>
    <row r="89" spans="2:12" s="1" customFormat="1" ht="16.5" customHeight="1">
      <c r="B89" s="32"/>
      <c r="E89" s="225" t="s">
        <v>1902</v>
      </c>
      <c r="F89" s="242"/>
      <c r="G89" s="242"/>
      <c r="H89" s="242"/>
      <c r="L89" s="32"/>
    </row>
    <row r="90" spans="2:12" s="1" customFormat="1" ht="12" customHeight="1">
      <c r="B90" s="32"/>
      <c r="C90" s="27" t="s">
        <v>1903</v>
      </c>
      <c r="L90" s="32"/>
    </row>
    <row r="91" spans="2:12" s="1" customFormat="1" ht="16.5" customHeight="1">
      <c r="B91" s="32"/>
      <c r="E91" s="238" t="str">
        <f>E13</f>
        <v>1d-2 - Montáž elektro</v>
      </c>
      <c r="F91" s="242"/>
      <c r="G91" s="242"/>
      <c r="H91" s="242"/>
      <c r="L91" s="32"/>
    </row>
    <row r="92" spans="2:12" s="1" customFormat="1" ht="6.9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>obec Dřínov, okres Mělník</v>
      </c>
      <c r="I93" s="27" t="s">
        <v>22</v>
      </c>
      <c r="J93" s="52" t="str">
        <f>IF(J16="","",J16)</f>
        <v>31. 1. 2020</v>
      </c>
      <c r="L93" s="32"/>
    </row>
    <row r="94" spans="2:12" s="1" customFormat="1" ht="6.9" customHeight="1">
      <c r="B94" s="32"/>
      <c r="L94" s="32"/>
    </row>
    <row r="95" spans="2:12" s="1" customFormat="1" ht="40.049999999999997" customHeight="1">
      <c r="B95" s="32"/>
      <c r="C95" s="27" t="s">
        <v>24</v>
      </c>
      <c r="F95" s="25" t="str">
        <f>E19</f>
        <v>Obec Dřínov, Dřínov čp.38, 277 45 Úžice</v>
      </c>
      <c r="I95" s="27" t="s">
        <v>31</v>
      </c>
      <c r="J95" s="30" t="str">
        <f>E25</f>
        <v>PilsProjekt,s.r.o., Částkova 74,326 00 Plzeň</v>
      </c>
      <c r="L95" s="32"/>
    </row>
    <row r="96" spans="2:12" s="1" customFormat="1" ht="15.15" customHeight="1">
      <c r="B96" s="32"/>
      <c r="C96" s="27" t="s">
        <v>29</v>
      </c>
      <c r="F96" s="25" t="str">
        <f>IF(E22="","",E22)</f>
        <v>Vyplň údaj</v>
      </c>
      <c r="I96" s="27" t="s">
        <v>34</v>
      </c>
      <c r="J96" s="30" t="str">
        <f>E28</f>
        <v>Preclíková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168</v>
      </c>
      <c r="D98" s="97"/>
      <c r="E98" s="97"/>
      <c r="F98" s="97"/>
      <c r="G98" s="97"/>
      <c r="H98" s="97"/>
      <c r="I98" s="97"/>
      <c r="J98" s="106" t="s">
        <v>169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8" customHeight="1">
      <c r="B100" s="32"/>
      <c r="C100" s="107" t="s">
        <v>170</v>
      </c>
      <c r="J100" s="66">
        <f>J145</f>
        <v>0</v>
      </c>
      <c r="L100" s="32"/>
      <c r="AU100" s="17" t="s">
        <v>171</v>
      </c>
    </row>
    <row r="101" spans="2:47" s="8" customFormat="1" ht="24.9" customHeight="1">
      <c r="B101" s="108"/>
      <c r="D101" s="109" t="s">
        <v>1906</v>
      </c>
      <c r="E101" s="110"/>
      <c r="F101" s="110"/>
      <c r="G101" s="110"/>
      <c r="H101" s="110"/>
      <c r="I101" s="110"/>
      <c r="J101" s="111">
        <f>J146</f>
        <v>0</v>
      </c>
      <c r="L101" s="108"/>
    </row>
    <row r="102" spans="2:47" s="9" customFormat="1" ht="19.95" customHeight="1">
      <c r="B102" s="112"/>
      <c r="D102" s="113" t="s">
        <v>2311</v>
      </c>
      <c r="E102" s="114"/>
      <c r="F102" s="114"/>
      <c r="G102" s="114"/>
      <c r="H102" s="114"/>
      <c r="I102" s="114"/>
      <c r="J102" s="115">
        <f>J147</f>
        <v>0</v>
      </c>
      <c r="L102" s="112"/>
    </row>
    <row r="103" spans="2:47" s="9" customFormat="1" ht="19.95" customHeight="1">
      <c r="B103" s="112"/>
      <c r="D103" s="113" t="s">
        <v>2312</v>
      </c>
      <c r="E103" s="114"/>
      <c r="F103" s="114"/>
      <c r="G103" s="114"/>
      <c r="H103" s="114"/>
      <c r="I103" s="114"/>
      <c r="J103" s="115">
        <f>J151</f>
        <v>0</v>
      </c>
      <c r="L103" s="112"/>
    </row>
    <row r="104" spans="2:47" s="9" customFormat="1" ht="19.95" customHeight="1">
      <c r="B104" s="112"/>
      <c r="D104" s="113" t="s">
        <v>2313</v>
      </c>
      <c r="E104" s="114"/>
      <c r="F104" s="114"/>
      <c r="G104" s="114"/>
      <c r="H104" s="114"/>
      <c r="I104" s="114"/>
      <c r="J104" s="115">
        <f>J164</f>
        <v>0</v>
      </c>
      <c r="L104" s="112"/>
    </row>
    <row r="105" spans="2:47" s="9" customFormat="1" ht="19.95" customHeight="1">
      <c r="B105" s="112"/>
      <c r="D105" s="113" t="s">
        <v>2314</v>
      </c>
      <c r="E105" s="114"/>
      <c r="F105" s="114"/>
      <c r="G105" s="114"/>
      <c r="H105" s="114"/>
      <c r="I105" s="114"/>
      <c r="J105" s="115">
        <f>J167</f>
        <v>0</v>
      </c>
      <c r="L105" s="112"/>
    </row>
    <row r="106" spans="2:47" s="9" customFormat="1" ht="19.95" customHeight="1">
      <c r="B106" s="112"/>
      <c r="D106" s="113" t="s">
        <v>2315</v>
      </c>
      <c r="E106" s="114"/>
      <c r="F106" s="114"/>
      <c r="G106" s="114"/>
      <c r="H106" s="114"/>
      <c r="I106" s="114"/>
      <c r="J106" s="115">
        <f>J173</f>
        <v>0</v>
      </c>
      <c r="L106" s="112"/>
    </row>
    <row r="107" spans="2:47" s="9" customFormat="1" ht="19.95" customHeight="1">
      <c r="B107" s="112"/>
      <c r="D107" s="113" t="s">
        <v>2316</v>
      </c>
      <c r="E107" s="114"/>
      <c r="F107" s="114"/>
      <c r="G107" s="114"/>
      <c r="H107" s="114"/>
      <c r="I107" s="114"/>
      <c r="J107" s="115">
        <f>J180</f>
        <v>0</v>
      </c>
      <c r="L107" s="112"/>
    </row>
    <row r="108" spans="2:47" s="9" customFormat="1" ht="19.95" customHeight="1">
      <c r="B108" s="112"/>
      <c r="D108" s="113" t="s">
        <v>2317</v>
      </c>
      <c r="E108" s="114"/>
      <c r="F108" s="114"/>
      <c r="G108" s="114"/>
      <c r="H108" s="114"/>
      <c r="I108" s="114"/>
      <c r="J108" s="115">
        <f>J183</f>
        <v>0</v>
      </c>
      <c r="L108" s="112"/>
    </row>
    <row r="109" spans="2:47" s="9" customFormat="1" ht="19.95" customHeight="1">
      <c r="B109" s="112"/>
      <c r="D109" s="113" t="s">
        <v>2318</v>
      </c>
      <c r="E109" s="114"/>
      <c r="F109" s="114"/>
      <c r="G109" s="114"/>
      <c r="H109" s="114"/>
      <c r="I109" s="114"/>
      <c r="J109" s="115">
        <f>J186</f>
        <v>0</v>
      </c>
      <c r="L109" s="112"/>
    </row>
    <row r="110" spans="2:47" s="9" customFormat="1" ht="19.95" customHeight="1">
      <c r="B110" s="112"/>
      <c r="D110" s="113" t="s">
        <v>2319</v>
      </c>
      <c r="E110" s="114"/>
      <c r="F110" s="114"/>
      <c r="G110" s="114"/>
      <c r="H110" s="114"/>
      <c r="I110" s="114"/>
      <c r="J110" s="115">
        <f>J197</f>
        <v>0</v>
      </c>
      <c r="L110" s="112"/>
    </row>
    <row r="111" spans="2:47" s="9" customFormat="1" ht="19.95" customHeight="1">
      <c r="B111" s="112"/>
      <c r="D111" s="113" t="s">
        <v>2320</v>
      </c>
      <c r="E111" s="114"/>
      <c r="F111" s="114"/>
      <c r="G111" s="114"/>
      <c r="H111" s="114"/>
      <c r="I111" s="114"/>
      <c r="J111" s="115">
        <f>J207</f>
        <v>0</v>
      </c>
      <c r="L111" s="112"/>
    </row>
    <row r="112" spans="2:47" s="9" customFormat="1" ht="19.95" customHeight="1">
      <c r="B112" s="112"/>
      <c r="D112" s="113" t="s">
        <v>2321</v>
      </c>
      <c r="E112" s="114"/>
      <c r="F112" s="114"/>
      <c r="G112" s="114"/>
      <c r="H112" s="114"/>
      <c r="I112" s="114"/>
      <c r="J112" s="115">
        <f>J217</f>
        <v>0</v>
      </c>
      <c r="L112" s="112"/>
    </row>
    <row r="113" spans="2:12" s="9" customFormat="1" ht="19.95" customHeight="1">
      <c r="B113" s="112"/>
      <c r="D113" s="113" t="s">
        <v>2322</v>
      </c>
      <c r="E113" s="114"/>
      <c r="F113" s="114"/>
      <c r="G113" s="114"/>
      <c r="H113" s="114"/>
      <c r="I113" s="114"/>
      <c r="J113" s="115">
        <f>J227</f>
        <v>0</v>
      </c>
      <c r="L113" s="112"/>
    </row>
    <row r="114" spans="2:12" s="9" customFormat="1" ht="19.95" customHeight="1">
      <c r="B114" s="112"/>
      <c r="D114" s="113" t="s">
        <v>2323</v>
      </c>
      <c r="E114" s="114"/>
      <c r="F114" s="114"/>
      <c r="G114" s="114"/>
      <c r="H114" s="114"/>
      <c r="I114" s="114"/>
      <c r="J114" s="115">
        <f>J234</f>
        <v>0</v>
      </c>
      <c r="L114" s="112"/>
    </row>
    <row r="115" spans="2:12" s="9" customFormat="1" ht="19.95" customHeight="1">
      <c r="B115" s="112"/>
      <c r="D115" s="113" t="s">
        <v>2324</v>
      </c>
      <c r="E115" s="114"/>
      <c r="F115" s="114"/>
      <c r="G115" s="114"/>
      <c r="H115" s="114"/>
      <c r="I115" s="114"/>
      <c r="J115" s="115">
        <f>J239</f>
        <v>0</v>
      </c>
      <c r="L115" s="112"/>
    </row>
    <row r="116" spans="2:12" s="9" customFormat="1" ht="19.95" customHeight="1">
      <c r="B116" s="112"/>
      <c r="D116" s="113" t="s">
        <v>2325</v>
      </c>
      <c r="E116" s="114"/>
      <c r="F116" s="114"/>
      <c r="G116" s="114"/>
      <c r="H116" s="114"/>
      <c r="I116" s="114"/>
      <c r="J116" s="115">
        <f>J247</f>
        <v>0</v>
      </c>
      <c r="L116" s="112"/>
    </row>
    <row r="117" spans="2:12" s="9" customFormat="1" ht="19.95" customHeight="1">
      <c r="B117" s="112"/>
      <c r="D117" s="113" t="s">
        <v>2326</v>
      </c>
      <c r="E117" s="114"/>
      <c r="F117" s="114"/>
      <c r="G117" s="114"/>
      <c r="H117" s="114"/>
      <c r="I117" s="114"/>
      <c r="J117" s="115">
        <f>J253</f>
        <v>0</v>
      </c>
      <c r="L117" s="112"/>
    </row>
    <row r="118" spans="2:12" s="9" customFormat="1" ht="19.95" customHeight="1">
      <c r="B118" s="112"/>
      <c r="D118" s="113" t="s">
        <v>2327</v>
      </c>
      <c r="E118" s="114"/>
      <c r="F118" s="114"/>
      <c r="G118" s="114"/>
      <c r="H118" s="114"/>
      <c r="I118" s="114"/>
      <c r="J118" s="115">
        <f>J256</f>
        <v>0</v>
      </c>
      <c r="L118" s="112"/>
    </row>
    <row r="119" spans="2:12" s="9" customFormat="1" ht="19.95" customHeight="1">
      <c r="B119" s="112"/>
      <c r="D119" s="113" t="s">
        <v>2328</v>
      </c>
      <c r="E119" s="114"/>
      <c r="F119" s="114"/>
      <c r="G119" s="114"/>
      <c r="H119" s="114"/>
      <c r="I119" s="114"/>
      <c r="J119" s="115">
        <f>J264</f>
        <v>0</v>
      </c>
      <c r="L119" s="112"/>
    </row>
    <row r="120" spans="2:12" s="8" customFormat="1" ht="24.9" customHeight="1">
      <c r="B120" s="108"/>
      <c r="D120" s="109" t="s">
        <v>2329</v>
      </c>
      <c r="E120" s="110"/>
      <c r="F120" s="110"/>
      <c r="G120" s="110"/>
      <c r="H120" s="110"/>
      <c r="I120" s="110"/>
      <c r="J120" s="111">
        <f>J278</f>
        <v>0</v>
      </c>
      <c r="L120" s="108"/>
    </row>
    <row r="121" spans="2:12" s="9" customFormat="1" ht="19.95" customHeight="1">
      <c r="B121" s="112"/>
      <c r="D121" s="113" t="s">
        <v>2330</v>
      </c>
      <c r="E121" s="114"/>
      <c r="F121" s="114"/>
      <c r="G121" s="114"/>
      <c r="H121" s="114"/>
      <c r="I121" s="114"/>
      <c r="J121" s="115">
        <f>J279</f>
        <v>0</v>
      </c>
      <c r="L121" s="112"/>
    </row>
    <row r="122" spans="2:12" s="1" customFormat="1" ht="21.75" customHeight="1">
      <c r="B122" s="32"/>
      <c r="L122" s="32"/>
    </row>
    <row r="123" spans="2:12" s="1" customFormat="1" ht="6.9" customHeight="1">
      <c r="B123" s="44"/>
      <c r="C123" s="45"/>
      <c r="D123" s="45"/>
      <c r="E123" s="45"/>
      <c r="F123" s="45"/>
      <c r="G123" s="45"/>
      <c r="H123" s="45"/>
      <c r="I123" s="45"/>
      <c r="J123" s="45"/>
      <c r="K123" s="45"/>
      <c r="L123" s="32"/>
    </row>
    <row r="127" spans="2:12" s="1" customFormat="1" ht="6.9" customHeight="1">
      <c r="B127" s="46"/>
      <c r="C127" s="47"/>
      <c r="D127" s="47"/>
      <c r="E127" s="47"/>
      <c r="F127" s="47"/>
      <c r="G127" s="47"/>
      <c r="H127" s="47"/>
      <c r="I127" s="47"/>
      <c r="J127" s="47"/>
      <c r="K127" s="47"/>
      <c r="L127" s="32"/>
    </row>
    <row r="128" spans="2:12" s="1" customFormat="1" ht="24.9" customHeight="1">
      <c r="B128" s="32"/>
      <c r="C128" s="21" t="s">
        <v>176</v>
      </c>
      <c r="L128" s="32"/>
    </row>
    <row r="129" spans="2:20" s="1" customFormat="1" ht="6.9" customHeight="1">
      <c r="B129" s="32"/>
      <c r="L129" s="32"/>
    </row>
    <row r="130" spans="2:20" s="1" customFormat="1" ht="12" customHeight="1">
      <c r="B130" s="32"/>
      <c r="C130" s="27" t="s">
        <v>16</v>
      </c>
      <c r="L130" s="32"/>
    </row>
    <row r="131" spans="2:20" s="1" customFormat="1" ht="26.25" customHeight="1">
      <c r="B131" s="32"/>
      <c r="E131" s="243" t="str">
        <f>E7</f>
        <v>Novostavba mateřské školy v dřevěné nosné konstrukci k.ú. Dřínov, parc.č.82/1 a 82/2</v>
      </c>
      <c r="F131" s="244"/>
      <c r="G131" s="244"/>
      <c r="H131" s="244"/>
      <c r="L131" s="32"/>
    </row>
    <row r="132" spans="2:20" ht="12" customHeight="1">
      <c r="B132" s="20"/>
      <c r="C132" s="27" t="s">
        <v>165</v>
      </c>
      <c r="L132" s="20"/>
    </row>
    <row r="133" spans="2:20" ht="16.5" customHeight="1">
      <c r="B133" s="20"/>
      <c r="E133" s="243" t="s">
        <v>231</v>
      </c>
      <c r="F133" s="203"/>
      <c r="G133" s="203"/>
      <c r="H133" s="203"/>
      <c r="L133" s="20"/>
    </row>
    <row r="134" spans="2:20" ht="12" customHeight="1">
      <c r="B134" s="20"/>
      <c r="C134" s="27" t="s">
        <v>232</v>
      </c>
      <c r="L134" s="20"/>
    </row>
    <row r="135" spans="2:20" s="1" customFormat="1" ht="16.5" customHeight="1">
      <c r="B135" s="32"/>
      <c r="E135" s="225" t="s">
        <v>1902</v>
      </c>
      <c r="F135" s="242"/>
      <c r="G135" s="242"/>
      <c r="H135" s="242"/>
      <c r="L135" s="32"/>
    </row>
    <row r="136" spans="2:20" s="1" customFormat="1" ht="12" customHeight="1">
      <c r="B136" s="32"/>
      <c r="C136" s="27" t="s">
        <v>1903</v>
      </c>
      <c r="L136" s="32"/>
    </row>
    <row r="137" spans="2:20" s="1" customFormat="1" ht="16.5" customHeight="1">
      <c r="B137" s="32"/>
      <c r="E137" s="238" t="str">
        <f>E13</f>
        <v>1d-2 - Montáž elektro</v>
      </c>
      <c r="F137" s="242"/>
      <c r="G137" s="242"/>
      <c r="H137" s="242"/>
      <c r="L137" s="32"/>
    </row>
    <row r="138" spans="2:20" s="1" customFormat="1" ht="6.9" customHeight="1">
      <c r="B138" s="32"/>
      <c r="L138" s="32"/>
    </row>
    <row r="139" spans="2:20" s="1" customFormat="1" ht="12" customHeight="1">
      <c r="B139" s="32"/>
      <c r="C139" s="27" t="s">
        <v>20</v>
      </c>
      <c r="F139" s="25" t="str">
        <f>F16</f>
        <v>obec Dřínov, okres Mělník</v>
      </c>
      <c r="I139" s="27" t="s">
        <v>22</v>
      </c>
      <c r="J139" s="52" t="str">
        <f>IF(J16="","",J16)</f>
        <v>31. 1. 2020</v>
      </c>
      <c r="L139" s="32"/>
    </row>
    <row r="140" spans="2:20" s="1" customFormat="1" ht="6.9" customHeight="1">
      <c r="B140" s="32"/>
      <c r="L140" s="32"/>
    </row>
    <row r="141" spans="2:20" s="1" customFormat="1" ht="40.049999999999997" customHeight="1">
      <c r="B141" s="32"/>
      <c r="C141" s="27" t="s">
        <v>24</v>
      </c>
      <c r="F141" s="25" t="str">
        <f>E19</f>
        <v>Obec Dřínov, Dřínov čp.38, 277 45 Úžice</v>
      </c>
      <c r="I141" s="27" t="s">
        <v>31</v>
      </c>
      <c r="J141" s="30" t="str">
        <f>E25</f>
        <v>PilsProjekt,s.r.o., Částkova 74,326 00 Plzeň</v>
      </c>
      <c r="L141" s="32"/>
    </row>
    <row r="142" spans="2:20" s="1" customFormat="1" ht="15.15" customHeight="1">
      <c r="B142" s="32"/>
      <c r="C142" s="27" t="s">
        <v>29</v>
      </c>
      <c r="F142" s="25" t="str">
        <f>IF(E22="","",E22)</f>
        <v>Vyplň údaj</v>
      </c>
      <c r="I142" s="27" t="s">
        <v>34</v>
      </c>
      <c r="J142" s="30" t="str">
        <f>E28</f>
        <v>Preclíková</v>
      </c>
      <c r="L142" s="32"/>
    </row>
    <row r="143" spans="2:20" s="1" customFormat="1" ht="10.35" customHeight="1">
      <c r="B143" s="32"/>
      <c r="L143" s="32"/>
    </row>
    <row r="144" spans="2:20" s="10" customFormat="1" ht="29.25" customHeight="1">
      <c r="B144" s="116"/>
      <c r="C144" s="117" t="s">
        <v>177</v>
      </c>
      <c r="D144" s="118" t="s">
        <v>62</v>
      </c>
      <c r="E144" s="118" t="s">
        <v>58</v>
      </c>
      <c r="F144" s="118" t="s">
        <v>59</v>
      </c>
      <c r="G144" s="118" t="s">
        <v>178</v>
      </c>
      <c r="H144" s="118" t="s">
        <v>179</v>
      </c>
      <c r="I144" s="118" t="s">
        <v>180</v>
      </c>
      <c r="J144" s="119" t="s">
        <v>169</v>
      </c>
      <c r="K144" s="120" t="s">
        <v>181</v>
      </c>
      <c r="L144" s="116"/>
      <c r="M144" s="59" t="s">
        <v>1</v>
      </c>
      <c r="N144" s="60" t="s">
        <v>41</v>
      </c>
      <c r="O144" s="60" t="s">
        <v>182</v>
      </c>
      <c r="P144" s="60" t="s">
        <v>183</v>
      </c>
      <c r="Q144" s="60" t="s">
        <v>184</v>
      </c>
      <c r="R144" s="60" t="s">
        <v>185</v>
      </c>
      <c r="S144" s="60" t="s">
        <v>186</v>
      </c>
      <c r="T144" s="61" t="s">
        <v>187</v>
      </c>
    </row>
    <row r="145" spans="2:65" s="1" customFormat="1" ht="22.8" customHeight="1">
      <c r="B145" s="32"/>
      <c r="C145" s="64" t="s">
        <v>188</v>
      </c>
      <c r="J145" s="121">
        <f>BK145</f>
        <v>0</v>
      </c>
      <c r="L145" s="32"/>
      <c r="M145" s="62"/>
      <c r="N145" s="53"/>
      <c r="O145" s="53"/>
      <c r="P145" s="122">
        <f>P146+P278</f>
        <v>0</v>
      </c>
      <c r="Q145" s="53"/>
      <c r="R145" s="122">
        <f>R146+R278</f>
        <v>0</v>
      </c>
      <c r="S145" s="53"/>
      <c r="T145" s="123">
        <f>T146+T278</f>
        <v>0</v>
      </c>
      <c r="AT145" s="17" t="s">
        <v>76</v>
      </c>
      <c r="AU145" s="17" t="s">
        <v>171</v>
      </c>
      <c r="BK145" s="124">
        <f>BK146+BK278</f>
        <v>0</v>
      </c>
    </row>
    <row r="146" spans="2:65" s="11" customFormat="1" ht="25.95" customHeight="1">
      <c r="B146" s="125"/>
      <c r="D146" s="126" t="s">
        <v>76</v>
      </c>
      <c r="E146" s="127" t="s">
        <v>521</v>
      </c>
      <c r="F146" s="127" t="s">
        <v>521</v>
      </c>
      <c r="I146" s="128"/>
      <c r="J146" s="129">
        <f>BK146</f>
        <v>0</v>
      </c>
      <c r="L146" s="125"/>
      <c r="M146" s="130"/>
      <c r="P146" s="131">
        <f>P147+P151+P164+P167+P173+P180+P183+P186+P197+P207+P217+P227+P234+P239+P247+P253+P256+P264</f>
        <v>0</v>
      </c>
      <c r="R146" s="131">
        <f>R147+R151+R164+R167+R173+R180+R183+R186+R197+R207+R217+R227+R234+R239+R247+R253+R256+R264</f>
        <v>0</v>
      </c>
      <c r="T146" s="132">
        <f>T147+T151+T164+T167+T173+T180+T183+T186+T197+T207+T217+T227+T234+T239+T247+T253+T256+T264</f>
        <v>0</v>
      </c>
      <c r="AR146" s="126" t="s">
        <v>86</v>
      </c>
      <c r="AT146" s="133" t="s">
        <v>76</v>
      </c>
      <c r="AU146" s="133" t="s">
        <v>77</v>
      </c>
      <c r="AY146" s="126" t="s">
        <v>190</v>
      </c>
      <c r="BK146" s="134">
        <f>BK147+BK151+BK164+BK167+BK173+BK180+BK183+BK186+BK197+BK207+BK217+BK227+BK234+BK239+BK247+BK253+BK256+BK264</f>
        <v>0</v>
      </c>
    </row>
    <row r="147" spans="2:65" s="11" customFormat="1" ht="22.8" customHeight="1">
      <c r="B147" s="125"/>
      <c r="D147" s="126" t="s">
        <v>76</v>
      </c>
      <c r="E147" s="135" t="s">
        <v>2331</v>
      </c>
      <c r="F147" s="135" t="s">
        <v>1927</v>
      </c>
      <c r="I147" s="128"/>
      <c r="J147" s="136">
        <f>BK147</f>
        <v>0</v>
      </c>
      <c r="L147" s="125"/>
      <c r="M147" s="130"/>
      <c r="P147" s="131">
        <f>SUM(P148:P150)</f>
        <v>0</v>
      </c>
      <c r="R147" s="131">
        <f>SUM(R148:R150)</f>
        <v>0</v>
      </c>
      <c r="T147" s="132">
        <f>SUM(T148:T150)</f>
        <v>0</v>
      </c>
      <c r="AR147" s="126" t="s">
        <v>86</v>
      </c>
      <c r="AT147" s="133" t="s">
        <v>76</v>
      </c>
      <c r="AU147" s="133" t="s">
        <v>84</v>
      </c>
      <c r="AY147" s="126" t="s">
        <v>190</v>
      </c>
      <c r="BK147" s="134">
        <f>SUM(BK148:BK150)</f>
        <v>0</v>
      </c>
    </row>
    <row r="148" spans="2:65" s="1" customFormat="1" ht="33" customHeight="1">
      <c r="B148" s="32"/>
      <c r="C148" s="137" t="s">
        <v>84</v>
      </c>
      <c r="D148" s="137" t="s">
        <v>193</v>
      </c>
      <c r="E148" s="138" t="s">
        <v>2332</v>
      </c>
      <c r="F148" s="139" t="s">
        <v>2333</v>
      </c>
      <c r="G148" s="140" t="s">
        <v>391</v>
      </c>
      <c r="H148" s="141">
        <v>1</v>
      </c>
      <c r="I148" s="142"/>
      <c r="J148" s="143">
        <f>ROUND(I148*H148,2)</f>
        <v>0</v>
      </c>
      <c r="K148" s="144"/>
      <c r="L148" s="32"/>
      <c r="M148" s="145" t="s">
        <v>1</v>
      </c>
      <c r="N148" s="146" t="s">
        <v>42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149</v>
      </c>
      <c r="AT148" s="149" t="s">
        <v>193</v>
      </c>
      <c r="AU148" s="149" t="s">
        <v>86</v>
      </c>
      <c r="AY148" s="17" t="s">
        <v>190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84</v>
      </c>
      <c r="BK148" s="150">
        <f>ROUND(I148*H148,2)</f>
        <v>0</v>
      </c>
      <c r="BL148" s="17" t="s">
        <v>149</v>
      </c>
      <c r="BM148" s="149" t="s">
        <v>2334</v>
      </c>
    </row>
    <row r="149" spans="2:65" s="1" customFormat="1" ht="33" customHeight="1">
      <c r="B149" s="32"/>
      <c r="C149" s="137" t="s">
        <v>86</v>
      </c>
      <c r="D149" s="137" t="s">
        <v>193</v>
      </c>
      <c r="E149" s="138" t="s">
        <v>2335</v>
      </c>
      <c r="F149" s="139" t="s">
        <v>2336</v>
      </c>
      <c r="G149" s="140" t="s">
        <v>391</v>
      </c>
      <c r="H149" s="141">
        <v>1</v>
      </c>
      <c r="I149" s="142"/>
      <c r="J149" s="143">
        <f>ROUND(I149*H149,2)</f>
        <v>0</v>
      </c>
      <c r="K149" s="144"/>
      <c r="L149" s="32"/>
      <c r="M149" s="145" t="s">
        <v>1</v>
      </c>
      <c r="N149" s="146" t="s">
        <v>42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149</v>
      </c>
      <c r="AT149" s="149" t="s">
        <v>193</v>
      </c>
      <c r="AU149" s="149" t="s">
        <v>86</v>
      </c>
      <c r="AY149" s="17" t="s">
        <v>190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84</v>
      </c>
      <c r="BK149" s="150">
        <f>ROUND(I149*H149,2)</f>
        <v>0</v>
      </c>
      <c r="BL149" s="17" t="s">
        <v>149</v>
      </c>
      <c r="BM149" s="149" t="s">
        <v>2337</v>
      </c>
    </row>
    <row r="150" spans="2:65" s="1" customFormat="1" ht="16.5" customHeight="1">
      <c r="B150" s="32"/>
      <c r="C150" s="137" t="s">
        <v>104</v>
      </c>
      <c r="D150" s="137" t="s">
        <v>193</v>
      </c>
      <c r="E150" s="138" t="s">
        <v>2338</v>
      </c>
      <c r="F150" s="139" t="s">
        <v>1935</v>
      </c>
      <c r="G150" s="140" t="s">
        <v>2339</v>
      </c>
      <c r="H150" s="141">
        <v>0.5</v>
      </c>
      <c r="I150" s="142"/>
      <c r="J150" s="143">
        <f>ROUND(I150*H150,2)</f>
        <v>0</v>
      </c>
      <c r="K150" s="144"/>
      <c r="L150" s="32"/>
      <c r="M150" s="145" t="s">
        <v>1</v>
      </c>
      <c r="N150" s="146" t="s">
        <v>42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149</v>
      </c>
      <c r="AT150" s="149" t="s">
        <v>193</v>
      </c>
      <c r="AU150" s="149" t="s">
        <v>86</v>
      </c>
      <c r="AY150" s="17" t="s">
        <v>190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84</v>
      </c>
      <c r="BK150" s="150">
        <f>ROUND(I150*H150,2)</f>
        <v>0</v>
      </c>
      <c r="BL150" s="17" t="s">
        <v>149</v>
      </c>
      <c r="BM150" s="149" t="s">
        <v>2340</v>
      </c>
    </row>
    <row r="151" spans="2:65" s="11" customFormat="1" ht="22.8" customHeight="1">
      <c r="B151" s="125"/>
      <c r="D151" s="126" t="s">
        <v>76</v>
      </c>
      <c r="E151" s="135" t="s">
        <v>1926</v>
      </c>
      <c r="F151" s="135" t="s">
        <v>1938</v>
      </c>
      <c r="I151" s="128"/>
      <c r="J151" s="136">
        <f>BK151</f>
        <v>0</v>
      </c>
      <c r="L151" s="125"/>
      <c r="M151" s="130"/>
      <c r="P151" s="131">
        <f>SUM(P152:P163)</f>
        <v>0</v>
      </c>
      <c r="R151" s="131">
        <f>SUM(R152:R163)</f>
        <v>0</v>
      </c>
      <c r="T151" s="132">
        <f>SUM(T152:T163)</f>
        <v>0</v>
      </c>
      <c r="AR151" s="126" t="s">
        <v>86</v>
      </c>
      <c r="AT151" s="133" t="s">
        <v>76</v>
      </c>
      <c r="AU151" s="133" t="s">
        <v>84</v>
      </c>
      <c r="AY151" s="126" t="s">
        <v>190</v>
      </c>
      <c r="BK151" s="134">
        <f>SUM(BK152:BK163)</f>
        <v>0</v>
      </c>
    </row>
    <row r="152" spans="2:65" s="1" customFormat="1" ht="37.799999999999997" customHeight="1">
      <c r="B152" s="32"/>
      <c r="C152" s="137" t="s">
        <v>149</v>
      </c>
      <c r="D152" s="137" t="s">
        <v>193</v>
      </c>
      <c r="E152" s="138" t="s">
        <v>2341</v>
      </c>
      <c r="F152" s="139" t="s">
        <v>2342</v>
      </c>
      <c r="G152" s="140" t="s">
        <v>391</v>
      </c>
      <c r="H152" s="141">
        <v>8</v>
      </c>
      <c r="I152" s="142"/>
      <c r="J152" s="143">
        <f t="shared" ref="J152:J163" si="0">ROUND(I152*H152,2)</f>
        <v>0</v>
      </c>
      <c r="K152" s="144"/>
      <c r="L152" s="32"/>
      <c r="M152" s="145" t="s">
        <v>1</v>
      </c>
      <c r="N152" s="146" t="s">
        <v>42</v>
      </c>
      <c r="P152" s="147">
        <f t="shared" ref="P152:P163" si="1">O152*H152</f>
        <v>0</v>
      </c>
      <c r="Q152" s="147">
        <v>0</v>
      </c>
      <c r="R152" s="147">
        <f t="shared" ref="R152:R163" si="2">Q152*H152</f>
        <v>0</v>
      </c>
      <c r="S152" s="147">
        <v>0</v>
      </c>
      <c r="T152" s="148">
        <f t="shared" ref="T152:T163" si="3">S152*H152</f>
        <v>0</v>
      </c>
      <c r="AR152" s="149" t="s">
        <v>149</v>
      </c>
      <c r="AT152" s="149" t="s">
        <v>193</v>
      </c>
      <c r="AU152" s="149" t="s">
        <v>86</v>
      </c>
      <c r="AY152" s="17" t="s">
        <v>190</v>
      </c>
      <c r="BE152" s="150">
        <f t="shared" ref="BE152:BE163" si="4">IF(N152="základní",J152,0)</f>
        <v>0</v>
      </c>
      <c r="BF152" s="150">
        <f t="shared" ref="BF152:BF163" si="5">IF(N152="snížená",J152,0)</f>
        <v>0</v>
      </c>
      <c r="BG152" s="150">
        <f t="shared" ref="BG152:BG163" si="6">IF(N152="zákl. přenesená",J152,0)</f>
        <v>0</v>
      </c>
      <c r="BH152" s="150">
        <f t="shared" ref="BH152:BH163" si="7">IF(N152="sníž. přenesená",J152,0)</f>
        <v>0</v>
      </c>
      <c r="BI152" s="150">
        <f t="shared" ref="BI152:BI163" si="8">IF(N152="nulová",J152,0)</f>
        <v>0</v>
      </c>
      <c r="BJ152" s="17" t="s">
        <v>84</v>
      </c>
      <c r="BK152" s="150">
        <f t="shared" ref="BK152:BK163" si="9">ROUND(I152*H152,2)</f>
        <v>0</v>
      </c>
      <c r="BL152" s="17" t="s">
        <v>149</v>
      </c>
      <c r="BM152" s="149" t="s">
        <v>2343</v>
      </c>
    </row>
    <row r="153" spans="2:65" s="1" customFormat="1" ht="37.799999999999997" customHeight="1">
      <c r="B153" s="32"/>
      <c r="C153" s="184" t="s">
        <v>161</v>
      </c>
      <c r="D153" s="184" t="s">
        <v>299</v>
      </c>
      <c r="E153" s="185" t="s">
        <v>2344</v>
      </c>
      <c r="F153" s="186" t="s">
        <v>2345</v>
      </c>
      <c r="G153" s="187" t="s">
        <v>391</v>
      </c>
      <c r="H153" s="188">
        <v>1</v>
      </c>
      <c r="I153" s="189"/>
      <c r="J153" s="190">
        <f t="shared" si="0"/>
        <v>0</v>
      </c>
      <c r="K153" s="191"/>
      <c r="L153" s="192"/>
      <c r="M153" s="193" t="s">
        <v>1</v>
      </c>
      <c r="N153" s="194" t="s">
        <v>42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211</v>
      </c>
      <c r="AT153" s="149" t="s">
        <v>299</v>
      </c>
      <c r="AU153" s="149" t="s">
        <v>86</v>
      </c>
      <c r="AY153" s="17" t="s">
        <v>190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84</v>
      </c>
      <c r="BK153" s="150">
        <f t="shared" si="9"/>
        <v>0</v>
      </c>
      <c r="BL153" s="17" t="s">
        <v>149</v>
      </c>
      <c r="BM153" s="149" t="s">
        <v>2346</v>
      </c>
    </row>
    <row r="154" spans="2:65" s="1" customFormat="1" ht="37.799999999999997" customHeight="1">
      <c r="B154" s="32"/>
      <c r="C154" s="137" t="s">
        <v>199</v>
      </c>
      <c r="D154" s="137" t="s">
        <v>193</v>
      </c>
      <c r="E154" s="138" t="s">
        <v>2347</v>
      </c>
      <c r="F154" s="139" t="s">
        <v>2348</v>
      </c>
      <c r="G154" s="140" t="s">
        <v>391</v>
      </c>
      <c r="H154" s="141">
        <v>8</v>
      </c>
      <c r="I154" s="142"/>
      <c r="J154" s="143">
        <f t="shared" si="0"/>
        <v>0</v>
      </c>
      <c r="K154" s="144"/>
      <c r="L154" s="32"/>
      <c r="M154" s="145" t="s">
        <v>1</v>
      </c>
      <c r="N154" s="146" t="s">
        <v>42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149</v>
      </c>
      <c r="AT154" s="149" t="s">
        <v>193</v>
      </c>
      <c r="AU154" s="149" t="s">
        <v>86</v>
      </c>
      <c r="AY154" s="17" t="s">
        <v>190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84</v>
      </c>
      <c r="BK154" s="150">
        <f t="shared" si="9"/>
        <v>0</v>
      </c>
      <c r="BL154" s="17" t="s">
        <v>149</v>
      </c>
      <c r="BM154" s="149" t="s">
        <v>2349</v>
      </c>
    </row>
    <row r="155" spans="2:65" s="1" customFormat="1" ht="44.25" customHeight="1">
      <c r="B155" s="32"/>
      <c r="C155" s="137" t="s">
        <v>204</v>
      </c>
      <c r="D155" s="137" t="s">
        <v>193</v>
      </c>
      <c r="E155" s="138" t="s">
        <v>2350</v>
      </c>
      <c r="F155" s="139" t="s">
        <v>2351</v>
      </c>
      <c r="G155" s="140" t="s">
        <v>391</v>
      </c>
      <c r="H155" s="141">
        <v>4</v>
      </c>
      <c r="I155" s="142"/>
      <c r="J155" s="143">
        <f t="shared" si="0"/>
        <v>0</v>
      </c>
      <c r="K155" s="144"/>
      <c r="L155" s="32"/>
      <c r="M155" s="145" t="s">
        <v>1</v>
      </c>
      <c r="N155" s="146" t="s">
        <v>42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149</v>
      </c>
      <c r="AT155" s="149" t="s">
        <v>193</v>
      </c>
      <c r="AU155" s="149" t="s">
        <v>86</v>
      </c>
      <c r="AY155" s="17" t="s">
        <v>190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84</v>
      </c>
      <c r="BK155" s="150">
        <f t="shared" si="9"/>
        <v>0</v>
      </c>
      <c r="BL155" s="17" t="s">
        <v>149</v>
      </c>
      <c r="BM155" s="149" t="s">
        <v>2352</v>
      </c>
    </row>
    <row r="156" spans="2:65" s="1" customFormat="1" ht="37.799999999999997" customHeight="1">
      <c r="B156" s="32"/>
      <c r="C156" s="137" t="s">
        <v>211</v>
      </c>
      <c r="D156" s="137" t="s">
        <v>193</v>
      </c>
      <c r="E156" s="138" t="s">
        <v>2353</v>
      </c>
      <c r="F156" s="139" t="s">
        <v>2354</v>
      </c>
      <c r="G156" s="140" t="s">
        <v>391</v>
      </c>
      <c r="H156" s="141">
        <v>1</v>
      </c>
      <c r="I156" s="142"/>
      <c r="J156" s="143">
        <f t="shared" si="0"/>
        <v>0</v>
      </c>
      <c r="K156" s="144"/>
      <c r="L156" s="32"/>
      <c r="M156" s="145" t="s">
        <v>1</v>
      </c>
      <c r="N156" s="146" t="s">
        <v>42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149</v>
      </c>
      <c r="AT156" s="149" t="s">
        <v>193</v>
      </c>
      <c r="AU156" s="149" t="s">
        <v>86</v>
      </c>
      <c r="AY156" s="17" t="s">
        <v>190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84</v>
      </c>
      <c r="BK156" s="150">
        <f t="shared" si="9"/>
        <v>0</v>
      </c>
      <c r="BL156" s="17" t="s">
        <v>149</v>
      </c>
      <c r="BM156" s="149" t="s">
        <v>2355</v>
      </c>
    </row>
    <row r="157" spans="2:65" s="1" customFormat="1" ht="24.15" customHeight="1">
      <c r="B157" s="32"/>
      <c r="C157" s="137" t="s">
        <v>227</v>
      </c>
      <c r="D157" s="137" t="s">
        <v>193</v>
      </c>
      <c r="E157" s="138" t="s">
        <v>2356</v>
      </c>
      <c r="F157" s="139" t="s">
        <v>2357</v>
      </c>
      <c r="G157" s="140" t="s">
        <v>2339</v>
      </c>
      <c r="H157" s="141">
        <v>0.75</v>
      </c>
      <c r="I157" s="142"/>
      <c r="J157" s="143">
        <f t="shared" si="0"/>
        <v>0</v>
      </c>
      <c r="K157" s="144"/>
      <c r="L157" s="32"/>
      <c r="M157" s="145" t="s">
        <v>1</v>
      </c>
      <c r="N157" s="146" t="s">
        <v>42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149</v>
      </c>
      <c r="AT157" s="149" t="s">
        <v>193</v>
      </c>
      <c r="AU157" s="149" t="s">
        <v>86</v>
      </c>
      <c r="AY157" s="17" t="s">
        <v>190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84</v>
      </c>
      <c r="BK157" s="150">
        <f t="shared" si="9"/>
        <v>0</v>
      </c>
      <c r="BL157" s="17" t="s">
        <v>149</v>
      </c>
      <c r="BM157" s="149" t="s">
        <v>2358</v>
      </c>
    </row>
    <row r="158" spans="2:65" s="1" customFormat="1" ht="16.5" customHeight="1">
      <c r="B158" s="32"/>
      <c r="C158" s="184" t="s">
        <v>303</v>
      </c>
      <c r="D158" s="184" t="s">
        <v>299</v>
      </c>
      <c r="E158" s="185" t="s">
        <v>2338</v>
      </c>
      <c r="F158" s="186" t="s">
        <v>2359</v>
      </c>
      <c r="G158" s="187" t="s">
        <v>2339</v>
      </c>
      <c r="H158" s="188">
        <v>1.8</v>
      </c>
      <c r="I158" s="189"/>
      <c r="J158" s="190">
        <f t="shared" si="0"/>
        <v>0</v>
      </c>
      <c r="K158" s="191"/>
      <c r="L158" s="192"/>
      <c r="M158" s="193" t="s">
        <v>1</v>
      </c>
      <c r="N158" s="194" t="s">
        <v>42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211</v>
      </c>
      <c r="AT158" s="149" t="s">
        <v>299</v>
      </c>
      <c r="AU158" s="149" t="s">
        <v>86</v>
      </c>
      <c r="AY158" s="17" t="s">
        <v>190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84</v>
      </c>
      <c r="BK158" s="150">
        <f t="shared" si="9"/>
        <v>0</v>
      </c>
      <c r="BL158" s="17" t="s">
        <v>149</v>
      </c>
      <c r="BM158" s="149" t="s">
        <v>2360</v>
      </c>
    </row>
    <row r="159" spans="2:65" s="1" customFormat="1" ht="16.5" customHeight="1">
      <c r="B159" s="32"/>
      <c r="C159" s="184" t="s">
        <v>308</v>
      </c>
      <c r="D159" s="184" t="s">
        <v>299</v>
      </c>
      <c r="E159" s="185" t="s">
        <v>2356</v>
      </c>
      <c r="F159" s="186" t="s">
        <v>2361</v>
      </c>
      <c r="G159" s="187" t="s">
        <v>2339</v>
      </c>
      <c r="H159" s="188">
        <v>1</v>
      </c>
      <c r="I159" s="189"/>
      <c r="J159" s="190">
        <f t="shared" si="0"/>
        <v>0</v>
      </c>
      <c r="K159" s="191"/>
      <c r="L159" s="192"/>
      <c r="M159" s="193" t="s">
        <v>1</v>
      </c>
      <c r="N159" s="194" t="s">
        <v>42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211</v>
      </c>
      <c r="AT159" s="149" t="s">
        <v>299</v>
      </c>
      <c r="AU159" s="149" t="s">
        <v>86</v>
      </c>
      <c r="AY159" s="17" t="s">
        <v>190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84</v>
      </c>
      <c r="BK159" s="150">
        <f t="shared" si="9"/>
        <v>0</v>
      </c>
      <c r="BL159" s="17" t="s">
        <v>149</v>
      </c>
      <c r="BM159" s="149" t="s">
        <v>2362</v>
      </c>
    </row>
    <row r="160" spans="2:65" s="1" customFormat="1" ht="21.75" customHeight="1">
      <c r="B160" s="32"/>
      <c r="C160" s="137" t="s">
        <v>315</v>
      </c>
      <c r="D160" s="137" t="s">
        <v>193</v>
      </c>
      <c r="E160" s="138" t="s">
        <v>2363</v>
      </c>
      <c r="F160" s="139" t="s">
        <v>2364</v>
      </c>
      <c r="G160" s="140" t="s">
        <v>2339</v>
      </c>
      <c r="H160" s="141">
        <v>2.1</v>
      </c>
      <c r="I160" s="142"/>
      <c r="J160" s="143">
        <f t="shared" si="0"/>
        <v>0</v>
      </c>
      <c r="K160" s="144"/>
      <c r="L160" s="32"/>
      <c r="M160" s="145" t="s">
        <v>1</v>
      </c>
      <c r="N160" s="146" t="s">
        <v>42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149</v>
      </c>
      <c r="AT160" s="149" t="s">
        <v>193</v>
      </c>
      <c r="AU160" s="149" t="s">
        <v>86</v>
      </c>
      <c r="AY160" s="17" t="s">
        <v>190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84</v>
      </c>
      <c r="BK160" s="150">
        <f t="shared" si="9"/>
        <v>0</v>
      </c>
      <c r="BL160" s="17" t="s">
        <v>149</v>
      </c>
      <c r="BM160" s="149" t="s">
        <v>2365</v>
      </c>
    </row>
    <row r="161" spans="2:65" s="1" customFormat="1" ht="49.05" customHeight="1">
      <c r="B161" s="32"/>
      <c r="C161" s="137" t="s">
        <v>320</v>
      </c>
      <c r="D161" s="137" t="s">
        <v>193</v>
      </c>
      <c r="E161" s="138" t="s">
        <v>2366</v>
      </c>
      <c r="F161" s="139" t="s">
        <v>2367</v>
      </c>
      <c r="G161" s="140" t="s">
        <v>391</v>
      </c>
      <c r="H161" s="141">
        <v>10</v>
      </c>
      <c r="I161" s="142"/>
      <c r="J161" s="143">
        <f t="shared" si="0"/>
        <v>0</v>
      </c>
      <c r="K161" s="144"/>
      <c r="L161" s="32"/>
      <c r="M161" s="145" t="s">
        <v>1</v>
      </c>
      <c r="N161" s="146" t="s">
        <v>42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149</v>
      </c>
      <c r="AT161" s="149" t="s">
        <v>193</v>
      </c>
      <c r="AU161" s="149" t="s">
        <v>86</v>
      </c>
      <c r="AY161" s="17" t="s">
        <v>190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84</v>
      </c>
      <c r="BK161" s="150">
        <f t="shared" si="9"/>
        <v>0</v>
      </c>
      <c r="BL161" s="17" t="s">
        <v>149</v>
      </c>
      <c r="BM161" s="149" t="s">
        <v>2368</v>
      </c>
    </row>
    <row r="162" spans="2:65" s="1" customFormat="1" ht="49.05" customHeight="1">
      <c r="B162" s="32"/>
      <c r="C162" s="137" t="s">
        <v>326</v>
      </c>
      <c r="D162" s="137" t="s">
        <v>193</v>
      </c>
      <c r="E162" s="138" t="s">
        <v>2369</v>
      </c>
      <c r="F162" s="139" t="s">
        <v>2370</v>
      </c>
      <c r="G162" s="140" t="s">
        <v>391</v>
      </c>
      <c r="H162" s="141">
        <v>3</v>
      </c>
      <c r="I162" s="142"/>
      <c r="J162" s="143">
        <f t="shared" si="0"/>
        <v>0</v>
      </c>
      <c r="K162" s="144"/>
      <c r="L162" s="32"/>
      <c r="M162" s="145" t="s">
        <v>1</v>
      </c>
      <c r="N162" s="146" t="s">
        <v>42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149</v>
      </c>
      <c r="AT162" s="149" t="s">
        <v>193</v>
      </c>
      <c r="AU162" s="149" t="s">
        <v>86</v>
      </c>
      <c r="AY162" s="17" t="s">
        <v>190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84</v>
      </c>
      <c r="BK162" s="150">
        <f t="shared" si="9"/>
        <v>0</v>
      </c>
      <c r="BL162" s="17" t="s">
        <v>149</v>
      </c>
      <c r="BM162" s="149" t="s">
        <v>2371</v>
      </c>
    </row>
    <row r="163" spans="2:65" s="1" customFormat="1" ht="16.5" customHeight="1">
      <c r="B163" s="32"/>
      <c r="C163" s="137" t="s">
        <v>8</v>
      </c>
      <c r="D163" s="137" t="s">
        <v>193</v>
      </c>
      <c r="E163" s="138" t="s">
        <v>2372</v>
      </c>
      <c r="F163" s="139" t="s">
        <v>2373</v>
      </c>
      <c r="G163" s="140" t="s">
        <v>2339</v>
      </c>
      <c r="H163" s="141">
        <v>7</v>
      </c>
      <c r="I163" s="142"/>
      <c r="J163" s="143">
        <f t="shared" si="0"/>
        <v>0</v>
      </c>
      <c r="K163" s="144"/>
      <c r="L163" s="32"/>
      <c r="M163" s="145" t="s">
        <v>1</v>
      </c>
      <c r="N163" s="146" t="s">
        <v>42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149</v>
      </c>
      <c r="AT163" s="149" t="s">
        <v>193</v>
      </c>
      <c r="AU163" s="149" t="s">
        <v>86</v>
      </c>
      <c r="AY163" s="17" t="s">
        <v>190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84</v>
      </c>
      <c r="BK163" s="150">
        <f t="shared" si="9"/>
        <v>0</v>
      </c>
      <c r="BL163" s="17" t="s">
        <v>149</v>
      </c>
      <c r="BM163" s="149" t="s">
        <v>2374</v>
      </c>
    </row>
    <row r="164" spans="2:65" s="11" customFormat="1" ht="22.8" customHeight="1">
      <c r="B164" s="125"/>
      <c r="D164" s="126" t="s">
        <v>76</v>
      </c>
      <c r="E164" s="135" t="s">
        <v>1937</v>
      </c>
      <c r="F164" s="135" t="s">
        <v>1988</v>
      </c>
      <c r="I164" s="128"/>
      <c r="J164" s="136">
        <f>BK164</f>
        <v>0</v>
      </c>
      <c r="L164" s="125"/>
      <c r="M164" s="130"/>
      <c r="P164" s="131">
        <f>SUM(P165:P166)</f>
        <v>0</v>
      </c>
      <c r="R164" s="131">
        <f>SUM(R165:R166)</f>
        <v>0</v>
      </c>
      <c r="T164" s="132">
        <f>SUM(T165:T166)</f>
        <v>0</v>
      </c>
      <c r="AR164" s="126" t="s">
        <v>86</v>
      </c>
      <c r="AT164" s="133" t="s">
        <v>76</v>
      </c>
      <c r="AU164" s="133" t="s">
        <v>84</v>
      </c>
      <c r="AY164" s="126" t="s">
        <v>190</v>
      </c>
      <c r="BK164" s="134">
        <f>SUM(BK165:BK166)</f>
        <v>0</v>
      </c>
    </row>
    <row r="165" spans="2:65" s="1" customFormat="1" ht="37.799999999999997" customHeight="1">
      <c r="B165" s="32"/>
      <c r="C165" s="137" t="s">
        <v>311</v>
      </c>
      <c r="D165" s="137" t="s">
        <v>193</v>
      </c>
      <c r="E165" s="138" t="s">
        <v>2375</v>
      </c>
      <c r="F165" s="139" t="s">
        <v>2376</v>
      </c>
      <c r="G165" s="140" t="s">
        <v>391</v>
      </c>
      <c r="H165" s="141">
        <v>49</v>
      </c>
      <c r="I165" s="142"/>
      <c r="J165" s="143">
        <f>ROUND(I165*H165,2)</f>
        <v>0</v>
      </c>
      <c r="K165" s="144"/>
      <c r="L165" s="32"/>
      <c r="M165" s="145" t="s">
        <v>1</v>
      </c>
      <c r="N165" s="146" t="s">
        <v>42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149</v>
      </c>
      <c r="AT165" s="149" t="s">
        <v>193</v>
      </c>
      <c r="AU165" s="149" t="s">
        <v>86</v>
      </c>
      <c r="AY165" s="17" t="s">
        <v>190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84</v>
      </c>
      <c r="BK165" s="150">
        <f>ROUND(I165*H165,2)</f>
        <v>0</v>
      </c>
      <c r="BL165" s="17" t="s">
        <v>149</v>
      </c>
      <c r="BM165" s="149" t="s">
        <v>2377</v>
      </c>
    </row>
    <row r="166" spans="2:65" s="1" customFormat="1" ht="37.799999999999997" customHeight="1">
      <c r="B166" s="32"/>
      <c r="C166" s="137" t="s">
        <v>339</v>
      </c>
      <c r="D166" s="137" t="s">
        <v>193</v>
      </c>
      <c r="E166" s="138" t="s">
        <v>2378</v>
      </c>
      <c r="F166" s="139" t="s">
        <v>2379</v>
      </c>
      <c r="G166" s="140" t="s">
        <v>391</v>
      </c>
      <c r="H166" s="141">
        <v>18</v>
      </c>
      <c r="I166" s="142"/>
      <c r="J166" s="143">
        <f>ROUND(I166*H166,2)</f>
        <v>0</v>
      </c>
      <c r="K166" s="144"/>
      <c r="L166" s="32"/>
      <c r="M166" s="145" t="s">
        <v>1</v>
      </c>
      <c r="N166" s="146" t="s">
        <v>42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149</v>
      </c>
      <c r="AT166" s="149" t="s">
        <v>193</v>
      </c>
      <c r="AU166" s="149" t="s">
        <v>86</v>
      </c>
      <c r="AY166" s="17" t="s">
        <v>190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84</v>
      </c>
      <c r="BK166" s="150">
        <f>ROUND(I166*H166,2)</f>
        <v>0</v>
      </c>
      <c r="BL166" s="17" t="s">
        <v>149</v>
      </c>
      <c r="BM166" s="149" t="s">
        <v>2380</v>
      </c>
    </row>
    <row r="167" spans="2:65" s="11" customFormat="1" ht="22.8" customHeight="1">
      <c r="B167" s="125"/>
      <c r="D167" s="126" t="s">
        <v>76</v>
      </c>
      <c r="E167" s="135" t="s">
        <v>1987</v>
      </c>
      <c r="F167" s="135" t="s">
        <v>2008</v>
      </c>
      <c r="I167" s="128"/>
      <c r="J167" s="136">
        <f>BK167</f>
        <v>0</v>
      </c>
      <c r="L167" s="125"/>
      <c r="M167" s="130"/>
      <c r="P167" s="131">
        <f>SUM(P168:P172)</f>
        <v>0</v>
      </c>
      <c r="R167" s="131">
        <f>SUM(R168:R172)</f>
        <v>0</v>
      </c>
      <c r="T167" s="132">
        <f>SUM(T168:T172)</f>
        <v>0</v>
      </c>
      <c r="AR167" s="126" t="s">
        <v>86</v>
      </c>
      <c r="AT167" s="133" t="s">
        <v>76</v>
      </c>
      <c r="AU167" s="133" t="s">
        <v>84</v>
      </c>
      <c r="AY167" s="126" t="s">
        <v>190</v>
      </c>
      <c r="BK167" s="134">
        <f>SUM(BK168:BK172)</f>
        <v>0</v>
      </c>
    </row>
    <row r="168" spans="2:65" s="1" customFormat="1" ht="44.25" customHeight="1">
      <c r="B168" s="32"/>
      <c r="C168" s="137" t="s">
        <v>344</v>
      </c>
      <c r="D168" s="137" t="s">
        <v>193</v>
      </c>
      <c r="E168" s="138" t="s">
        <v>2381</v>
      </c>
      <c r="F168" s="139" t="s">
        <v>2382</v>
      </c>
      <c r="G168" s="140" t="s">
        <v>391</v>
      </c>
      <c r="H168" s="141">
        <v>120</v>
      </c>
      <c r="I168" s="142"/>
      <c r="J168" s="143">
        <f>ROUND(I168*H168,2)</f>
        <v>0</v>
      </c>
      <c r="K168" s="144"/>
      <c r="L168" s="32"/>
      <c r="M168" s="145" t="s">
        <v>1</v>
      </c>
      <c r="N168" s="146" t="s">
        <v>42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149</v>
      </c>
      <c r="AT168" s="149" t="s">
        <v>193</v>
      </c>
      <c r="AU168" s="149" t="s">
        <v>86</v>
      </c>
      <c r="AY168" s="17" t="s">
        <v>190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84</v>
      </c>
      <c r="BK168" s="150">
        <f>ROUND(I168*H168,2)</f>
        <v>0</v>
      </c>
      <c r="BL168" s="17" t="s">
        <v>149</v>
      </c>
      <c r="BM168" s="149" t="s">
        <v>2383</v>
      </c>
    </row>
    <row r="169" spans="2:65" s="1" customFormat="1" ht="49.05" customHeight="1">
      <c r="B169" s="32"/>
      <c r="C169" s="137" t="s">
        <v>348</v>
      </c>
      <c r="D169" s="137" t="s">
        <v>193</v>
      </c>
      <c r="E169" s="138" t="s">
        <v>2384</v>
      </c>
      <c r="F169" s="139" t="s">
        <v>2385</v>
      </c>
      <c r="G169" s="140" t="s">
        <v>391</v>
      </c>
      <c r="H169" s="141">
        <v>30</v>
      </c>
      <c r="I169" s="142"/>
      <c r="J169" s="143">
        <f>ROUND(I169*H169,2)</f>
        <v>0</v>
      </c>
      <c r="K169" s="144"/>
      <c r="L169" s="32"/>
      <c r="M169" s="145" t="s">
        <v>1</v>
      </c>
      <c r="N169" s="146" t="s">
        <v>42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149</v>
      </c>
      <c r="AT169" s="149" t="s">
        <v>193</v>
      </c>
      <c r="AU169" s="149" t="s">
        <v>86</v>
      </c>
      <c r="AY169" s="17" t="s">
        <v>190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84</v>
      </c>
      <c r="BK169" s="150">
        <f>ROUND(I169*H169,2)</f>
        <v>0</v>
      </c>
      <c r="BL169" s="17" t="s">
        <v>149</v>
      </c>
      <c r="BM169" s="149" t="s">
        <v>2386</v>
      </c>
    </row>
    <row r="170" spans="2:65" s="1" customFormat="1" ht="16.5" customHeight="1">
      <c r="B170" s="32"/>
      <c r="C170" s="137" t="s">
        <v>359</v>
      </c>
      <c r="D170" s="137" t="s">
        <v>193</v>
      </c>
      <c r="E170" s="138" t="s">
        <v>2387</v>
      </c>
      <c r="F170" s="139" t="s">
        <v>2388</v>
      </c>
      <c r="G170" s="140" t="s">
        <v>2339</v>
      </c>
      <c r="H170" s="141">
        <v>17</v>
      </c>
      <c r="I170" s="142"/>
      <c r="J170" s="143">
        <f>ROUND(I170*H170,2)</f>
        <v>0</v>
      </c>
      <c r="K170" s="144"/>
      <c r="L170" s="32"/>
      <c r="M170" s="145" t="s">
        <v>1</v>
      </c>
      <c r="N170" s="146" t="s">
        <v>42</v>
      </c>
      <c r="P170" s="147">
        <f>O170*H170</f>
        <v>0</v>
      </c>
      <c r="Q170" s="147">
        <v>0</v>
      </c>
      <c r="R170" s="147">
        <f>Q170*H170</f>
        <v>0</v>
      </c>
      <c r="S170" s="147">
        <v>0</v>
      </c>
      <c r="T170" s="148">
        <f>S170*H170</f>
        <v>0</v>
      </c>
      <c r="AR170" s="149" t="s">
        <v>149</v>
      </c>
      <c r="AT170" s="149" t="s">
        <v>193</v>
      </c>
      <c r="AU170" s="149" t="s">
        <v>86</v>
      </c>
      <c r="AY170" s="17" t="s">
        <v>190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84</v>
      </c>
      <c r="BK170" s="150">
        <f>ROUND(I170*H170,2)</f>
        <v>0</v>
      </c>
      <c r="BL170" s="17" t="s">
        <v>149</v>
      </c>
      <c r="BM170" s="149" t="s">
        <v>2389</v>
      </c>
    </row>
    <row r="171" spans="2:65" s="1" customFormat="1" ht="21.75" customHeight="1">
      <c r="B171" s="32"/>
      <c r="C171" s="137" t="s">
        <v>7</v>
      </c>
      <c r="D171" s="137" t="s">
        <v>193</v>
      </c>
      <c r="E171" s="138" t="s">
        <v>2390</v>
      </c>
      <c r="F171" s="139" t="s">
        <v>2391</v>
      </c>
      <c r="G171" s="140" t="s">
        <v>2339</v>
      </c>
      <c r="H171" s="141">
        <v>6</v>
      </c>
      <c r="I171" s="142"/>
      <c r="J171" s="143">
        <f>ROUND(I171*H171,2)</f>
        <v>0</v>
      </c>
      <c r="K171" s="144"/>
      <c r="L171" s="32"/>
      <c r="M171" s="145" t="s">
        <v>1</v>
      </c>
      <c r="N171" s="146" t="s">
        <v>42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149</v>
      </c>
      <c r="AT171" s="149" t="s">
        <v>193</v>
      </c>
      <c r="AU171" s="149" t="s">
        <v>86</v>
      </c>
      <c r="AY171" s="17" t="s">
        <v>190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84</v>
      </c>
      <c r="BK171" s="150">
        <f>ROUND(I171*H171,2)</f>
        <v>0</v>
      </c>
      <c r="BL171" s="17" t="s">
        <v>149</v>
      </c>
      <c r="BM171" s="149" t="s">
        <v>2392</v>
      </c>
    </row>
    <row r="172" spans="2:65" s="1" customFormat="1" ht="44.25" customHeight="1">
      <c r="B172" s="32"/>
      <c r="C172" s="137" t="s">
        <v>372</v>
      </c>
      <c r="D172" s="137" t="s">
        <v>193</v>
      </c>
      <c r="E172" s="138" t="s">
        <v>2393</v>
      </c>
      <c r="F172" s="139" t="s">
        <v>2394</v>
      </c>
      <c r="G172" s="140" t="s">
        <v>396</v>
      </c>
      <c r="H172" s="141">
        <v>465</v>
      </c>
      <c r="I172" s="142"/>
      <c r="J172" s="143">
        <f>ROUND(I172*H172,2)</f>
        <v>0</v>
      </c>
      <c r="K172" s="144"/>
      <c r="L172" s="32"/>
      <c r="M172" s="145" t="s">
        <v>1</v>
      </c>
      <c r="N172" s="146" t="s">
        <v>42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149</v>
      </c>
      <c r="AT172" s="149" t="s">
        <v>193</v>
      </c>
      <c r="AU172" s="149" t="s">
        <v>86</v>
      </c>
      <c r="AY172" s="17" t="s">
        <v>190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84</v>
      </c>
      <c r="BK172" s="150">
        <f>ROUND(I172*H172,2)</f>
        <v>0</v>
      </c>
      <c r="BL172" s="17" t="s">
        <v>149</v>
      </c>
      <c r="BM172" s="149" t="s">
        <v>2395</v>
      </c>
    </row>
    <row r="173" spans="2:65" s="11" customFormat="1" ht="22.8" customHeight="1">
      <c r="B173" s="125"/>
      <c r="D173" s="126" t="s">
        <v>76</v>
      </c>
      <c r="E173" s="135" t="s">
        <v>2007</v>
      </c>
      <c r="F173" s="135" t="s">
        <v>2396</v>
      </c>
      <c r="I173" s="128"/>
      <c r="J173" s="136">
        <f>BK173</f>
        <v>0</v>
      </c>
      <c r="L173" s="125"/>
      <c r="M173" s="130"/>
      <c r="P173" s="131">
        <f>SUM(P174:P179)</f>
        <v>0</v>
      </c>
      <c r="R173" s="131">
        <f>SUM(R174:R179)</f>
        <v>0</v>
      </c>
      <c r="T173" s="132">
        <f>SUM(T174:T179)</f>
        <v>0</v>
      </c>
      <c r="AR173" s="126" t="s">
        <v>86</v>
      </c>
      <c r="AT173" s="133" t="s">
        <v>76</v>
      </c>
      <c r="AU173" s="133" t="s">
        <v>84</v>
      </c>
      <c r="AY173" s="126" t="s">
        <v>190</v>
      </c>
      <c r="BK173" s="134">
        <f>SUM(BK174:BK179)</f>
        <v>0</v>
      </c>
    </row>
    <row r="174" spans="2:65" s="1" customFormat="1" ht="49.05" customHeight="1">
      <c r="B174" s="32"/>
      <c r="C174" s="137" t="s">
        <v>378</v>
      </c>
      <c r="D174" s="137" t="s">
        <v>193</v>
      </c>
      <c r="E174" s="138" t="s">
        <v>2397</v>
      </c>
      <c r="F174" s="139" t="s">
        <v>2398</v>
      </c>
      <c r="G174" s="140" t="s">
        <v>396</v>
      </c>
      <c r="H174" s="141">
        <v>20</v>
      </c>
      <c r="I174" s="142"/>
      <c r="J174" s="143">
        <f t="shared" ref="J174:J179" si="10">ROUND(I174*H174,2)</f>
        <v>0</v>
      </c>
      <c r="K174" s="144"/>
      <c r="L174" s="32"/>
      <c r="M174" s="145" t="s">
        <v>1</v>
      </c>
      <c r="N174" s="146" t="s">
        <v>42</v>
      </c>
      <c r="P174" s="147">
        <f t="shared" ref="P174:P179" si="11">O174*H174</f>
        <v>0</v>
      </c>
      <c r="Q174" s="147">
        <v>0</v>
      </c>
      <c r="R174" s="147">
        <f t="shared" ref="R174:R179" si="12">Q174*H174</f>
        <v>0</v>
      </c>
      <c r="S174" s="147">
        <v>0</v>
      </c>
      <c r="T174" s="148">
        <f t="shared" ref="T174:T179" si="13">S174*H174</f>
        <v>0</v>
      </c>
      <c r="AR174" s="149" t="s">
        <v>149</v>
      </c>
      <c r="AT174" s="149" t="s">
        <v>193</v>
      </c>
      <c r="AU174" s="149" t="s">
        <v>86</v>
      </c>
      <c r="AY174" s="17" t="s">
        <v>190</v>
      </c>
      <c r="BE174" s="150">
        <f t="shared" ref="BE174:BE179" si="14">IF(N174="základní",J174,0)</f>
        <v>0</v>
      </c>
      <c r="BF174" s="150">
        <f t="shared" ref="BF174:BF179" si="15">IF(N174="snížená",J174,0)</f>
        <v>0</v>
      </c>
      <c r="BG174" s="150">
        <f t="shared" ref="BG174:BG179" si="16">IF(N174="zákl. přenesená",J174,0)</f>
        <v>0</v>
      </c>
      <c r="BH174" s="150">
        <f t="shared" ref="BH174:BH179" si="17">IF(N174="sníž. přenesená",J174,0)</f>
        <v>0</v>
      </c>
      <c r="BI174" s="150">
        <f t="shared" ref="BI174:BI179" si="18">IF(N174="nulová",J174,0)</f>
        <v>0</v>
      </c>
      <c r="BJ174" s="17" t="s">
        <v>84</v>
      </c>
      <c r="BK174" s="150">
        <f t="shared" ref="BK174:BK179" si="19">ROUND(I174*H174,2)</f>
        <v>0</v>
      </c>
      <c r="BL174" s="17" t="s">
        <v>149</v>
      </c>
      <c r="BM174" s="149" t="s">
        <v>2399</v>
      </c>
    </row>
    <row r="175" spans="2:65" s="1" customFormat="1" ht="49.05" customHeight="1">
      <c r="B175" s="32"/>
      <c r="C175" s="137" t="s">
        <v>384</v>
      </c>
      <c r="D175" s="137" t="s">
        <v>193</v>
      </c>
      <c r="E175" s="138" t="s">
        <v>2400</v>
      </c>
      <c r="F175" s="139" t="s">
        <v>2401</v>
      </c>
      <c r="G175" s="140" t="s">
        <v>396</v>
      </c>
      <c r="H175" s="141">
        <v>430</v>
      </c>
      <c r="I175" s="142"/>
      <c r="J175" s="143">
        <f t="shared" si="10"/>
        <v>0</v>
      </c>
      <c r="K175" s="144"/>
      <c r="L175" s="32"/>
      <c r="M175" s="145" t="s">
        <v>1</v>
      </c>
      <c r="N175" s="146" t="s">
        <v>42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149</v>
      </c>
      <c r="AT175" s="149" t="s">
        <v>193</v>
      </c>
      <c r="AU175" s="149" t="s">
        <v>86</v>
      </c>
      <c r="AY175" s="17" t="s">
        <v>190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84</v>
      </c>
      <c r="BK175" s="150">
        <f t="shared" si="19"/>
        <v>0</v>
      </c>
      <c r="BL175" s="17" t="s">
        <v>149</v>
      </c>
      <c r="BM175" s="149" t="s">
        <v>2402</v>
      </c>
    </row>
    <row r="176" spans="2:65" s="1" customFormat="1" ht="49.05" customHeight="1">
      <c r="B176" s="32"/>
      <c r="C176" s="137" t="s">
        <v>388</v>
      </c>
      <c r="D176" s="137" t="s">
        <v>193</v>
      </c>
      <c r="E176" s="138" t="s">
        <v>2403</v>
      </c>
      <c r="F176" s="139" t="s">
        <v>2404</v>
      </c>
      <c r="G176" s="140" t="s">
        <v>396</v>
      </c>
      <c r="H176" s="141">
        <v>145</v>
      </c>
      <c r="I176" s="142"/>
      <c r="J176" s="143">
        <f t="shared" si="10"/>
        <v>0</v>
      </c>
      <c r="K176" s="144"/>
      <c r="L176" s="32"/>
      <c r="M176" s="145" t="s">
        <v>1</v>
      </c>
      <c r="N176" s="146" t="s">
        <v>42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149</v>
      </c>
      <c r="AT176" s="149" t="s">
        <v>193</v>
      </c>
      <c r="AU176" s="149" t="s">
        <v>86</v>
      </c>
      <c r="AY176" s="17" t="s">
        <v>190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84</v>
      </c>
      <c r="BK176" s="150">
        <f t="shared" si="19"/>
        <v>0</v>
      </c>
      <c r="BL176" s="17" t="s">
        <v>149</v>
      </c>
      <c r="BM176" s="149" t="s">
        <v>2405</v>
      </c>
    </row>
    <row r="177" spans="2:65" s="1" customFormat="1" ht="49.05" customHeight="1">
      <c r="B177" s="32"/>
      <c r="C177" s="137" t="s">
        <v>393</v>
      </c>
      <c r="D177" s="137" t="s">
        <v>193</v>
      </c>
      <c r="E177" s="138" t="s">
        <v>2397</v>
      </c>
      <c r="F177" s="139" t="s">
        <v>2398</v>
      </c>
      <c r="G177" s="140" t="s">
        <v>396</v>
      </c>
      <c r="H177" s="141">
        <v>2335</v>
      </c>
      <c r="I177" s="142"/>
      <c r="J177" s="143">
        <f t="shared" si="10"/>
        <v>0</v>
      </c>
      <c r="K177" s="144"/>
      <c r="L177" s="32"/>
      <c r="M177" s="145" t="s">
        <v>1</v>
      </c>
      <c r="N177" s="146" t="s">
        <v>42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149</v>
      </c>
      <c r="AT177" s="149" t="s">
        <v>193</v>
      </c>
      <c r="AU177" s="149" t="s">
        <v>86</v>
      </c>
      <c r="AY177" s="17" t="s">
        <v>190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84</v>
      </c>
      <c r="BK177" s="150">
        <f t="shared" si="19"/>
        <v>0</v>
      </c>
      <c r="BL177" s="17" t="s">
        <v>149</v>
      </c>
      <c r="BM177" s="149" t="s">
        <v>2406</v>
      </c>
    </row>
    <row r="178" spans="2:65" s="1" customFormat="1" ht="49.05" customHeight="1">
      <c r="B178" s="32"/>
      <c r="C178" s="137" t="s">
        <v>399</v>
      </c>
      <c r="D178" s="137" t="s">
        <v>193</v>
      </c>
      <c r="E178" s="138" t="s">
        <v>2407</v>
      </c>
      <c r="F178" s="139" t="s">
        <v>2408</v>
      </c>
      <c r="G178" s="140" t="s">
        <v>396</v>
      </c>
      <c r="H178" s="141">
        <v>180</v>
      </c>
      <c r="I178" s="142"/>
      <c r="J178" s="143">
        <f t="shared" si="10"/>
        <v>0</v>
      </c>
      <c r="K178" s="144"/>
      <c r="L178" s="32"/>
      <c r="M178" s="145" t="s">
        <v>1</v>
      </c>
      <c r="N178" s="146" t="s">
        <v>42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149</v>
      </c>
      <c r="AT178" s="149" t="s">
        <v>193</v>
      </c>
      <c r="AU178" s="149" t="s">
        <v>86</v>
      </c>
      <c r="AY178" s="17" t="s">
        <v>190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84</v>
      </c>
      <c r="BK178" s="150">
        <f t="shared" si="19"/>
        <v>0</v>
      </c>
      <c r="BL178" s="17" t="s">
        <v>149</v>
      </c>
      <c r="BM178" s="149" t="s">
        <v>2409</v>
      </c>
    </row>
    <row r="179" spans="2:65" s="1" customFormat="1" ht="33" customHeight="1">
      <c r="B179" s="32"/>
      <c r="C179" s="137" t="s">
        <v>405</v>
      </c>
      <c r="D179" s="137" t="s">
        <v>193</v>
      </c>
      <c r="E179" s="138" t="s">
        <v>2410</v>
      </c>
      <c r="F179" s="139" t="s">
        <v>2411</v>
      </c>
      <c r="G179" s="140" t="s">
        <v>396</v>
      </c>
      <c r="H179" s="141">
        <v>120</v>
      </c>
      <c r="I179" s="142"/>
      <c r="J179" s="143">
        <f t="shared" si="10"/>
        <v>0</v>
      </c>
      <c r="K179" s="144"/>
      <c r="L179" s="32"/>
      <c r="M179" s="145" t="s">
        <v>1</v>
      </c>
      <c r="N179" s="146" t="s">
        <v>42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149</v>
      </c>
      <c r="AT179" s="149" t="s">
        <v>193</v>
      </c>
      <c r="AU179" s="149" t="s">
        <v>86</v>
      </c>
      <c r="AY179" s="17" t="s">
        <v>190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84</v>
      </c>
      <c r="BK179" s="150">
        <f t="shared" si="19"/>
        <v>0</v>
      </c>
      <c r="BL179" s="17" t="s">
        <v>149</v>
      </c>
      <c r="BM179" s="149" t="s">
        <v>2412</v>
      </c>
    </row>
    <row r="180" spans="2:65" s="11" customFormat="1" ht="22.8" customHeight="1">
      <c r="B180" s="125"/>
      <c r="D180" s="126" t="s">
        <v>76</v>
      </c>
      <c r="E180" s="135" t="s">
        <v>2024</v>
      </c>
      <c r="F180" s="135" t="s">
        <v>2051</v>
      </c>
      <c r="I180" s="128"/>
      <c r="J180" s="136">
        <f>BK180</f>
        <v>0</v>
      </c>
      <c r="L180" s="125"/>
      <c r="M180" s="130"/>
      <c r="P180" s="131">
        <f>SUM(P181:P182)</f>
        <v>0</v>
      </c>
      <c r="R180" s="131">
        <f>SUM(R181:R182)</f>
        <v>0</v>
      </c>
      <c r="T180" s="132">
        <f>SUM(T181:T182)</f>
        <v>0</v>
      </c>
      <c r="AR180" s="126" t="s">
        <v>86</v>
      </c>
      <c r="AT180" s="133" t="s">
        <v>76</v>
      </c>
      <c r="AU180" s="133" t="s">
        <v>84</v>
      </c>
      <c r="AY180" s="126" t="s">
        <v>190</v>
      </c>
      <c r="BK180" s="134">
        <f>SUM(BK181:BK182)</f>
        <v>0</v>
      </c>
    </row>
    <row r="181" spans="2:65" s="1" customFormat="1" ht="37.799999999999997" customHeight="1">
      <c r="B181" s="32"/>
      <c r="C181" s="137" t="s">
        <v>412</v>
      </c>
      <c r="D181" s="137" t="s">
        <v>193</v>
      </c>
      <c r="E181" s="138" t="s">
        <v>2413</v>
      </c>
      <c r="F181" s="139" t="s">
        <v>2414</v>
      </c>
      <c r="G181" s="140" t="s">
        <v>391</v>
      </c>
      <c r="H181" s="141">
        <v>29</v>
      </c>
      <c r="I181" s="142"/>
      <c r="J181" s="143">
        <f>ROUND(I181*H181,2)</f>
        <v>0</v>
      </c>
      <c r="K181" s="144"/>
      <c r="L181" s="32"/>
      <c r="M181" s="145" t="s">
        <v>1</v>
      </c>
      <c r="N181" s="146" t="s">
        <v>42</v>
      </c>
      <c r="P181" s="147">
        <f>O181*H181</f>
        <v>0</v>
      </c>
      <c r="Q181" s="147">
        <v>0</v>
      </c>
      <c r="R181" s="147">
        <f>Q181*H181</f>
        <v>0</v>
      </c>
      <c r="S181" s="147">
        <v>0</v>
      </c>
      <c r="T181" s="148">
        <f>S181*H181</f>
        <v>0</v>
      </c>
      <c r="AR181" s="149" t="s">
        <v>149</v>
      </c>
      <c r="AT181" s="149" t="s">
        <v>193</v>
      </c>
      <c r="AU181" s="149" t="s">
        <v>86</v>
      </c>
      <c r="AY181" s="17" t="s">
        <v>190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84</v>
      </c>
      <c r="BK181" s="150">
        <f>ROUND(I181*H181,2)</f>
        <v>0</v>
      </c>
      <c r="BL181" s="17" t="s">
        <v>149</v>
      </c>
      <c r="BM181" s="149" t="s">
        <v>2415</v>
      </c>
    </row>
    <row r="182" spans="2:65" s="1" customFormat="1" ht="37.799999999999997" customHeight="1">
      <c r="B182" s="32"/>
      <c r="C182" s="137" t="s">
        <v>417</v>
      </c>
      <c r="D182" s="137" t="s">
        <v>193</v>
      </c>
      <c r="E182" s="138" t="s">
        <v>2416</v>
      </c>
      <c r="F182" s="139" t="s">
        <v>2417</v>
      </c>
      <c r="G182" s="140" t="s">
        <v>391</v>
      </c>
      <c r="H182" s="141">
        <v>40</v>
      </c>
      <c r="I182" s="142"/>
      <c r="J182" s="143">
        <f>ROUND(I182*H182,2)</f>
        <v>0</v>
      </c>
      <c r="K182" s="144"/>
      <c r="L182" s="32"/>
      <c r="M182" s="145" t="s">
        <v>1</v>
      </c>
      <c r="N182" s="146" t="s">
        <v>42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149</v>
      </c>
      <c r="AT182" s="149" t="s">
        <v>193</v>
      </c>
      <c r="AU182" s="149" t="s">
        <v>86</v>
      </c>
      <c r="AY182" s="17" t="s">
        <v>190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84</v>
      </c>
      <c r="BK182" s="150">
        <f>ROUND(I182*H182,2)</f>
        <v>0</v>
      </c>
      <c r="BL182" s="17" t="s">
        <v>149</v>
      </c>
      <c r="BM182" s="149" t="s">
        <v>2418</v>
      </c>
    </row>
    <row r="183" spans="2:65" s="11" customFormat="1" ht="22.8" customHeight="1">
      <c r="B183" s="125"/>
      <c r="D183" s="126" t="s">
        <v>76</v>
      </c>
      <c r="E183" s="135" t="s">
        <v>2050</v>
      </c>
      <c r="F183" s="135" t="s">
        <v>2419</v>
      </c>
      <c r="I183" s="128"/>
      <c r="J183" s="136">
        <f>BK183</f>
        <v>0</v>
      </c>
      <c r="L183" s="125"/>
      <c r="M183" s="130"/>
      <c r="P183" s="131">
        <f>SUM(P184:P185)</f>
        <v>0</v>
      </c>
      <c r="R183" s="131">
        <f>SUM(R184:R185)</f>
        <v>0</v>
      </c>
      <c r="T183" s="132">
        <f>SUM(T184:T185)</f>
        <v>0</v>
      </c>
      <c r="AR183" s="126" t="s">
        <v>86</v>
      </c>
      <c r="AT183" s="133" t="s">
        <v>76</v>
      </c>
      <c r="AU183" s="133" t="s">
        <v>84</v>
      </c>
      <c r="AY183" s="126" t="s">
        <v>190</v>
      </c>
      <c r="BK183" s="134">
        <f>SUM(BK184:BK185)</f>
        <v>0</v>
      </c>
    </row>
    <row r="184" spans="2:65" s="1" customFormat="1" ht="24.15" customHeight="1">
      <c r="B184" s="32"/>
      <c r="C184" s="137" t="s">
        <v>422</v>
      </c>
      <c r="D184" s="137" t="s">
        <v>193</v>
      </c>
      <c r="E184" s="138" t="s">
        <v>2420</v>
      </c>
      <c r="F184" s="139" t="s">
        <v>2421</v>
      </c>
      <c r="G184" s="140" t="s">
        <v>391</v>
      </c>
      <c r="H184" s="141">
        <v>62</v>
      </c>
      <c r="I184" s="142"/>
      <c r="J184" s="143">
        <f>ROUND(I184*H184,2)</f>
        <v>0</v>
      </c>
      <c r="K184" s="144"/>
      <c r="L184" s="32"/>
      <c r="M184" s="145" t="s">
        <v>1</v>
      </c>
      <c r="N184" s="146" t="s">
        <v>42</v>
      </c>
      <c r="P184" s="147">
        <f>O184*H184</f>
        <v>0</v>
      </c>
      <c r="Q184" s="147">
        <v>0</v>
      </c>
      <c r="R184" s="147">
        <f>Q184*H184</f>
        <v>0</v>
      </c>
      <c r="S184" s="147">
        <v>0</v>
      </c>
      <c r="T184" s="148">
        <f>S184*H184</f>
        <v>0</v>
      </c>
      <c r="AR184" s="149" t="s">
        <v>311</v>
      </c>
      <c r="AT184" s="149" t="s">
        <v>193</v>
      </c>
      <c r="AU184" s="149" t="s">
        <v>86</v>
      </c>
      <c r="AY184" s="17" t="s">
        <v>190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84</v>
      </c>
      <c r="BK184" s="150">
        <f>ROUND(I184*H184,2)</f>
        <v>0</v>
      </c>
      <c r="BL184" s="17" t="s">
        <v>311</v>
      </c>
      <c r="BM184" s="149" t="s">
        <v>2422</v>
      </c>
    </row>
    <row r="185" spans="2:65" s="1" customFormat="1" ht="24.15" customHeight="1">
      <c r="B185" s="32"/>
      <c r="C185" s="137" t="s">
        <v>426</v>
      </c>
      <c r="D185" s="137" t="s">
        <v>193</v>
      </c>
      <c r="E185" s="138" t="s">
        <v>2423</v>
      </c>
      <c r="F185" s="139" t="s">
        <v>2424</v>
      </c>
      <c r="G185" s="140" t="s">
        <v>391</v>
      </c>
      <c r="H185" s="141">
        <v>24</v>
      </c>
      <c r="I185" s="142"/>
      <c r="J185" s="143">
        <f>ROUND(I185*H185,2)</f>
        <v>0</v>
      </c>
      <c r="K185" s="144"/>
      <c r="L185" s="32"/>
      <c r="M185" s="145" t="s">
        <v>1</v>
      </c>
      <c r="N185" s="146" t="s">
        <v>42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311</v>
      </c>
      <c r="AT185" s="149" t="s">
        <v>193</v>
      </c>
      <c r="AU185" s="149" t="s">
        <v>86</v>
      </c>
      <c r="AY185" s="17" t="s">
        <v>190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84</v>
      </c>
      <c r="BK185" s="150">
        <f>ROUND(I185*H185,2)</f>
        <v>0</v>
      </c>
      <c r="BL185" s="17" t="s">
        <v>311</v>
      </c>
      <c r="BM185" s="149" t="s">
        <v>2425</v>
      </c>
    </row>
    <row r="186" spans="2:65" s="11" customFormat="1" ht="22.8" customHeight="1">
      <c r="B186" s="125"/>
      <c r="D186" s="126" t="s">
        <v>76</v>
      </c>
      <c r="E186" s="135" t="s">
        <v>2073</v>
      </c>
      <c r="F186" s="135" t="s">
        <v>2074</v>
      </c>
      <c r="I186" s="128"/>
      <c r="J186" s="136">
        <f>BK186</f>
        <v>0</v>
      </c>
      <c r="L186" s="125"/>
      <c r="M186" s="130"/>
      <c r="P186" s="131">
        <f>SUM(P187:P196)</f>
        <v>0</v>
      </c>
      <c r="R186" s="131">
        <f>SUM(R187:R196)</f>
        <v>0</v>
      </c>
      <c r="T186" s="132">
        <f>SUM(T187:T196)</f>
        <v>0</v>
      </c>
      <c r="AR186" s="126" t="s">
        <v>86</v>
      </c>
      <c r="AT186" s="133" t="s">
        <v>76</v>
      </c>
      <c r="AU186" s="133" t="s">
        <v>84</v>
      </c>
      <c r="AY186" s="126" t="s">
        <v>190</v>
      </c>
      <c r="BK186" s="134">
        <f>SUM(BK187:BK196)</f>
        <v>0</v>
      </c>
    </row>
    <row r="187" spans="2:65" s="1" customFormat="1" ht="49.05" customHeight="1">
      <c r="B187" s="32"/>
      <c r="C187" s="137" t="s">
        <v>431</v>
      </c>
      <c r="D187" s="137" t="s">
        <v>193</v>
      </c>
      <c r="E187" s="138" t="s">
        <v>640</v>
      </c>
      <c r="F187" s="139" t="s">
        <v>2426</v>
      </c>
      <c r="G187" s="140" t="s">
        <v>396</v>
      </c>
      <c r="H187" s="141">
        <v>120</v>
      </c>
      <c r="I187" s="142"/>
      <c r="J187" s="143">
        <f t="shared" ref="J187:J196" si="20">ROUND(I187*H187,2)</f>
        <v>0</v>
      </c>
      <c r="K187" s="144"/>
      <c r="L187" s="32"/>
      <c r="M187" s="145" t="s">
        <v>1</v>
      </c>
      <c r="N187" s="146" t="s">
        <v>42</v>
      </c>
      <c r="P187" s="147">
        <f t="shared" ref="P187:P196" si="21">O187*H187</f>
        <v>0</v>
      </c>
      <c r="Q187" s="147">
        <v>0</v>
      </c>
      <c r="R187" s="147">
        <f t="shared" ref="R187:R196" si="22">Q187*H187</f>
        <v>0</v>
      </c>
      <c r="S187" s="147">
        <v>0</v>
      </c>
      <c r="T187" s="148">
        <f t="shared" ref="T187:T196" si="23">S187*H187</f>
        <v>0</v>
      </c>
      <c r="AR187" s="149" t="s">
        <v>149</v>
      </c>
      <c r="AT187" s="149" t="s">
        <v>193</v>
      </c>
      <c r="AU187" s="149" t="s">
        <v>86</v>
      </c>
      <c r="AY187" s="17" t="s">
        <v>190</v>
      </c>
      <c r="BE187" s="150">
        <f t="shared" ref="BE187:BE196" si="24">IF(N187="základní",J187,0)</f>
        <v>0</v>
      </c>
      <c r="BF187" s="150">
        <f t="shared" ref="BF187:BF196" si="25">IF(N187="snížená",J187,0)</f>
        <v>0</v>
      </c>
      <c r="BG187" s="150">
        <f t="shared" ref="BG187:BG196" si="26">IF(N187="zákl. přenesená",J187,0)</f>
        <v>0</v>
      </c>
      <c r="BH187" s="150">
        <f t="shared" ref="BH187:BH196" si="27">IF(N187="sníž. přenesená",J187,0)</f>
        <v>0</v>
      </c>
      <c r="BI187" s="150">
        <f t="shared" ref="BI187:BI196" si="28">IF(N187="nulová",J187,0)</f>
        <v>0</v>
      </c>
      <c r="BJ187" s="17" t="s">
        <v>84</v>
      </c>
      <c r="BK187" s="150">
        <f t="shared" ref="BK187:BK196" si="29">ROUND(I187*H187,2)</f>
        <v>0</v>
      </c>
      <c r="BL187" s="17" t="s">
        <v>149</v>
      </c>
      <c r="BM187" s="149" t="s">
        <v>2427</v>
      </c>
    </row>
    <row r="188" spans="2:65" s="1" customFormat="1" ht="24.15" customHeight="1">
      <c r="B188" s="32"/>
      <c r="C188" s="137" t="s">
        <v>437</v>
      </c>
      <c r="D188" s="137" t="s">
        <v>193</v>
      </c>
      <c r="E188" s="138" t="s">
        <v>2428</v>
      </c>
      <c r="F188" s="139" t="s">
        <v>2429</v>
      </c>
      <c r="G188" s="140" t="s">
        <v>396</v>
      </c>
      <c r="H188" s="141">
        <v>190</v>
      </c>
      <c r="I188" s="142"/>
      <c r="J188" s="143">
        <f t="shared" si="20"/>
        <v>0</v>
      </c>
      <c r="K188" s="144"/>
      <c r="L188" s="32"/>
      <c r="M188" s="145" t="s">
        <v>1</v>
      </c>
      <c r="N188" s="146" t="s">
        <v>42</v>
      </c>
      <c r="P188" s="147">
        <f t="shared" si="21"/>
        <v>0</v>
      </c>
      <c r="Q188" s="147">
        <v>0</v>
      </c>
      <c r="R188" s="147">
        <f t="shared" si="22"/>
        <v>0</v>
      </c>
      <c r="S188" s="147">
        <v>0</v>
      </c>
      <c r="T188" s="148">
        <f t="shared" si="23"/>
        <v>0</v>
      </c>
      <c r="AR188" s="149" t="s">
        <v>149</v>
      </c>
      <c r="AT188" s="149" t="s">
        <v>193</v>
      </c>
      <c r="AU188" s="149" t="s">
        <v>86</v>
      </c>
      <c r="AY188" s="17" t="s">
        <v>190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84</v>
      </c>
      <c r="BK188" s="150">
        <f t="shared" si="29"/>
        <v>0</v>
      </c>
      <c r="BL188" s="17" t="s">
        <v>149</v>
      </c>
      <c r="BM188" s="149" t="s">
        <v>2430</v>
      </c>
    </row>
    <row r="189" spans="2:65" s="1" customFormat="1" ht="24.15" customHeight="1">
      <c r="B189" s="32"/>
      <c r="C189" s="137" t="s">
        <v>442</v>
      </c>
      <c r="D189" s="137" t="s">
        <v>193</v>
      </c>
      <c r="E189" s="138" t="s">
        <v>2431</v>
      </c>
      <c r="F189" s="139" t="s">
        <v>2432</v>
      </c>
      <c r="G189" s="140" t="s">
        <v>396</v>
      </c>
      <c r="H189" s="141">
        <v>30</v>
      </c>
      <c r="I189" s="142"/>
      <c r="J189" s="143">
        <f t="shared" si="20"/>
        <v>0</v>
      </c>
      <c r="K189" s="144"/>
      <c r="L189" s="32"/>
      <c r="M189" s="145" t="s">
        <v>1</v>
      </c>
      <c r="N189" s="146" t="s">
        <v>42</v>
      </c>
      <c r="P189" s="147">
        <f t="shared" si="21"/>
        <v>0</v>
      </c>
      <c r="Q189" s="147">
        <v>0</v>
      </c>
      <c r="R189" s="147">
        <f t="shared" si="22"/>
        <v>0</v>
      </c>
      <c r="S189" s="147">
        <v>0</v>
      </c>
      <c r="T189" s="148">
        <f t="shared" si="23"/>
        <v>0</v>
      </c>
      <c r="AR189" s="149" t="s">
        <v>149</v>
      </c>
      <c r="AT189" s="149" t="s">
        <v>193</v>
      </c>
      <c r="AU189" s="149" t="s">
        <v>86</v>
      </c>
      <c r="AY189" s="17" t="s">
        <v>190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84</v>
      </c>
      <c r="BK189" s="150">
        <f t="shared" si="29"/>
        <v>0</v>
      </c>
      <c r="BL189" s="17" t="s">
        <v>149</v>
      </c>
      <c r="BM189" s="149" t="s">
        <v>2433</v>
      </c>
    </row>
    <row r="190" spans="2:65" s="1" customFormat="1" ht="24.15" customHeight="1">
      <c r="B190" s="32"/>
      <c r="C190" s="137" t="s">
        <v>448</v>
      </c>
      <c r="D190" s="137" t="s">
        <v>193</v>
      </c>
      <c r="E190" s="138" t="s">
        <v>2434</v>
      </c>
      <c r="F190" s="139" t="s">
        <v>2435</v>
      </c>
      <c r="G190" s="140" t="s">
        <v>391</v>
      </c>
      <c r="H190" s="141">
        <v>54</v>
      </c>
      <c r="I190" s="142"/>
      <c r="J190" s="143">
        <f t="shared" si="20"/>
        <v>0</v>
      </c>
      <c r="K190" s="144"/>
      <c r="L190" s="32"/>
      <c r="M190" s="145" t="s">
        <v>1</v>
      </c>
      <c r="N190" s="146" t="s">
        <v>42</v>
      </c>
      <c r="P190" s="147">
        <f t="shared" si="21"/>
        <v>0</v>
      </c>
      <c r="Q190" s="147">
        <v>0</v>
      </c>
      <c r="R190" s="147">
        <f t="shared" si="22"/>
        <v>0</v>
      </c>
      <c r="S190" s="147">
        <v>0</v>
      </c>
      <c r="T190" s="148">
        <f t="shared" si="23"/>
        <v>0</v>
      </c>
      <c r="AR190" s="149" t="s">
        <v>149</v>
      </c>
      <c r="AT190" s="149" t="s">
        <v>193</v>
      </c>
      <c r="AU190" s="149" t="s">
        <v>86</v>
      </c>
      <c r="AY190" s="17" t="s">
        <v>190</v>
      </c>
      <c r="BE190" s="150">
        <f t="shared" si="24"/>
        <v>0</v>
      </c>
      <c r="BF190" s="150">
        <f t="shared" si="25"/>
        <v>0</v>
      </c>
      <c r="BG190" s="150">
        <f t="shared" si="26"/>
        <v>0</v>
      </c>
      <c r="BH190" s="150">
        <f t="shared" si="27"/>
        <v>0</v>
      </c>
      <c r="BI190" s="150">
        <f t="shared" si="28"/>
        <v>0</v>
      </c>
      <c r="BJ190" s="17" t="s">
        <v>84</v>
      </c>
      <c r="BK190" s="150">
        <f t="shared" si="29"/>
        <v>0</v>
      </c>
      <c r="BL190" s="17" t="s">
        <v>149</v>
      </c>
      <c r="BM190" s="149" t="s">
        <v>2436</v>
      </c>
    </row>
    <row r="191" spans="2:65" s="1" customFormat="1" ht="24.15" customHeight="1">
      <c r="B191" s="32"/>
      <c r="C191" s="137" t="s">
        <v>454</v>
      </c>
      <c r="D191" s="137" t="s">
        <v>193</v>
      </c>
      <c r="E191" s="138" t="s">
        <v>2437</v>
      </c>
      <c r="F191" s="139" t="s">
        <v>2438</v>
      </c>
      <c r="G191" s="140" t="s">
        <v>391</v>
      </c>
      <c r="H191" s="141">
        <v>3</v>
      </c>
      <c r="I191" s="142"/>
      <c r="J191" s="143">
        <f t="shared" si="20"/>
        <v>0</v>
      </c>
      <c r="K191" s="144"/>
      <c r="L191" s="32"/>
      <c r="M191" s="145" t="s">
        <v>1</v>
      </c>
      <c r="N191" s="146" t="s">
        <v>42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149</v>
      </c>
      <c r="AT191" s="149" t="s">
        <v>193</v>
      </c>
      <c r="AU191" s="149" t="s">
        <v>86</v>
      </c>
      <c r="AY191" s="17" t="s">
        <v>190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84</v>
      </c>
      <c r="BK191" s="150">
        <f t="shared" si="29"/>
        <v>0</v>
      </c>
      <c r="BL191" s="17" t="s">
        <v>149</v>
      </c>
      <c r="BM191" s="149" t="s">
        <v>2439</v>
      </c>
    </row>
    <row r="192" spans="2:65" s="1" customFormat="1" ht="24.15" customHeight="1">
      <c r="B192" s="32"/>
      <c r="C192" s="137" t="s">
        <v>463</v>
      </c>
      <c r="D192" s="137" t="s">
        <v>193</v>
      </c>
      <c r="E192" s="138" t="s">
        <v>2440</v>
      </c>
      <c r="F192" s="139" t="s">
        <v>2441</v>
      </c>
      <c r="G192" s="140" t="s">
        <v>391</v>
      </c>
      <c r="H192" s="141">
        <v>6</v>
      </c>
      <c r="I192" s="142"/>
      <c r="J192" s="143">
        <f t="shared" si="20"/>
        <v>0</v>
      </c>
      <c r="K192" s="144"/>
      <c r="L192" s="32"/>
      <c r="M192" s="145" t="s">
        <v>1</v>
      </c>
      <c r="N192" s="146" t="s">
        <v>42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149</v>
      </c>
      <c r="AT192" s="149" t="s">
        <v>193</v>
      </c>
      <c r="AU192" s="149" t="s">
        <v>86</v>
      </c>
      <c r="AY192" s="17" t="s">
        <v>190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84</v>
      </c>
      <c r="BK192" s="150">
        <f t="shared" si="29"/>
        <v>0</v>
      </c>
      <c r="BL192" s="17" t="s">
        <v>149</v>
      </c>
      <c r="BM192" s="149" t="s">
        <v>2442</v>
      </c>
    </row>
    <row r="193" spans="2:65" s="1" customFormat="1" ht="24.15" customHeight="1">
      <c r="B193" s="32"/>
      <c r="C193" s="137" t="s">
        <v>471</v>
      </c>
      <c r="D193" s="137" t="s">
        <v>193</v>
      </c>
      <c r="E193" s="138" t="s">
        <v>2443</v>
      </c>
      <c r="F193" s="139" t="s">
        <v>2444</v>
      </c>
      <c r="G193" s="140" t="s">
        <v>391</v>
      </c>
      <c r="H193" s="141">
        <v>6</v>
      </c>
      <c r="I193" s="142"/>
      <c r="J193" s="143">
        <f t="shared" si="20"/>
        <v>0</v>
      </c>
      <c r="K193" s="144"/>
      <c r="L193" s="32"/>
      <c r="M193" s="145" t="s">
        <v>1</v>
      </c>
      <c r="N193" s="146" t="s">
        <v>42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149</v>
      </c>
      <c r="AT193" s="149" t="s">
        <v>193</v>
      </c>
      <c r="AU193" s="149" t="s">
        <v>86</v>
      </c>
      <c r="AY193" s="17" t="s">
        <v>190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84</v>
      </c>
      <c r="BK193" s="150">
        <f t="shared" si="29"/>
        <v>0</v>
      </c>
      <c r="BL193" s="17" t="s">
        <v>149</v>
      </c>
      <c r="BM193" s="149" t="s">
        <v>2445</v>
      </c>
    </row>
    <row r="194" spans="2:65" s="1" customFormat="1" ht="37.799999999999997" customHeight="1">
      <c r="B194" s="32"/>
      <c r="C194" s="137" t="s">
        <v>476</v>
      </c>
      <c r="D194" s="137" t="s">
        <v>193</v>
      </c>
      <c r="E194" s="138" t="s">
        <v>2446</v>
      </c>
      <c r="F194" s="139" t="s">
        <v>2447</v>
      </c>
      <c r="G194" s="140" t="s">
        <v>391</v>
      </c>
      <c r="H194" s="141">
        <v>6</v>
      </c>
      <c r="I194" s="142"/>
      <c r="J194" s="143">
        <f t="shared" si="20"/>
        <v>0</v>
      </c>
      <c r="K194" s="144"/>
      <c r="L194" s="32"/>
      <c r="M194" s="145" t="s">
        <v>1</v>
      </c>
      <c r="N194" s="146" t="s">
        <v>42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149</v>
      </c>
      <c r="AT194" s="149" t="s">
        <v>193</v>
      </c>
      <c r="AU194" s="149" t="s">
        <v>86</v>
      </c>
      <c r="AY194" s="17" t="s">
        <v>190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84</v>
      </c>
      <c r="BK194" s="150">
        <f t="shared" si="29"/>
        <v>0</v>
      </c>
      <c r="BL194" s="17" t="s">
        <v>149</v>
      </c>
      <c r="BM194" s="149" t="s">
        <v>2448</v>
      </c>
    </row>
    <row r="195" spans="2:65" s="1" customFormat="1" ht="16.5" customHeight="1">
      <c r="B195" s="32"/>
      <c r="C195" s="137" t="s">
        <v>481</v>
      </c>
      <c r="D195" s="137" t="s">
        <v>193</v>
      </c>
      <c r="E195" s="138" t="s">
        <v>2449</v>
      </c>
      <c r="F195" s="139" t="s">
        <v>2450</v>
      </c>
      <c r="G195" s="140" t="s">
        <v>2339</v>
      </c>
      <c r="H195" s="141">
        <v>6</v>
      </c>
      <c r="I195" s="142"/>
      <c r="J195" s="143">
        <f t="shared" si="20"/>
        <v>0</v>
      </c>
      <c r="K195" s="144"/>
      <c r="L195" s="32"/>
      <c r="M195" s="145" t="s">
        <v>1</v>
      </c>
      <c r="N195" s="146" t="s">
        <v>42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149</v>
      </c>
      <c r="AT195" s="149" t="s">
        <v>193</v>
      </c>
      <c r="AU195" s="149" t="s">
        <v>86</v>
      </c>
      <c r="AY195" s="17" t="s">
        <v>190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84</v>
      </c>
      <c r="BK195" s="150">
        <f t="shared" si="29"/>
        <v>0</v>
      </c>
      <c r="BL195" s="17" t="s">
        <v>149</v>
      </c>
      <c r="BM195" s="149" t="s">
        <v>2451</v>
      </c>
    </row>
    <row r="196" spans="2:65" s="1" customFormat="1" ht="16.5" customHeight="1">
      <c r="B196" s="32"/>
      <c r="C196" s="137" t="s">
        <v>485</v>
      </c>
      <c r="D196" s="137" t="s">
        <v>193</v>
      </c>
      <c r="E196" s="138" t="s">
        <v>2452</v>
      </c>
      <c r="F196" s="139" t="s">
        <v>2453</v>
      </c>
      <c r="G196" s="140" t="s">
        <v>2339</v>
      </c>
      <c r="H196" s="141">
        <v>2</v>
      </c>
      <c r="I196" s="142"/>
      <c r="J196" s="143">
        <f t="shared" si="20"/>
        <v>0</v>
      </c>
      <c r="K196" s="144"/>
      <c r="L196" s="32"/>
      <c r="M196" s="145" t="s">
        <v>1</v>
      </c>
      <c r="N196" s="146" t="s">
        <v>42</v>
      </c>
      <c r="P196" s="147">
        <f t="shared" si="21"/>
        <v>0</v>
      </c>
      <c r="Q196" s="147">
        <v>0</v>
      </c>
      <c r="R196" s="147">
        <f t="shared" si="22"/>
        <v>0</v>
      </c>
      <c r="S196" s="147">
        <v>0</v>
      </c>
      <c r="T196" s="148">
        <f t="shared" si="23"/>
        <v>0</v>
      </c>
      <c r="AR196" s="149" t="s">
        <v>149</v>
      </c>
      <c r="AT196" s="149" t="s">
        <v>193</v>
      </c>
      <c r="AU196" s="149" t="s">
        <v>86</v>
      </c>
      <c r="AY196" s="17" t="s">
        <v>190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84</v>
      </c>
      <c r="BK196" s="150">
        <f t="shared" si="29"/>
        <v>0</v>
      </c>
      <c r="BL196" s="17" t="s">
        <v>149</v>
      </c>
      <c r="BM196" s="149" t="s">
        <v>2454</v>
      </c>
    </row>
    <row r="197" spans="2:65" s="11" customFormat="1" ht="22.8" customHeight="1">
      <c r="B197" s="125"/>
      <c r="D197" s="126" t="s">
        <v>76</v>
      </c>
      <c r="E197" s="135" t="s">
        <v>2117</v>
      </c>
      <c r="F197" s="135" t="s">
        <v>2118</v>
      </c>
      <c r="I197" s="128"/>
      <c r="J197" s="136">
        <f>BK197</f>
        <v>0</v>
      </c>
      <c r="L197" s="125"/>
      <c r="M197" s="130"/>
      <c r="P197" s="131">
        <f>SUM(P198:P206)</f>
        <v>0</v>
      </c>
      <c r="R197" s="131">
        <f>SUM(R198:R206)</f>
        <v>0</v>
      </c>
      <c r="T197" s="132">
        <f>SUM(T198:T206)</f>
        <v>0</v>
      </c>
      <c r="AR197" s="126" t="s">
        <v>86</v>
      </c>
      <c r="AT197" s="133" t="s">
        <v>76</v>
      </c>
      <c r="AU197" s="133" t="s">
        <v>84</v>
      </c>
      <c r="AY197" s="126" t="s">
        <v>190</v>
      </c>
      <c r="BK197" s="134">
        <f>SUM(BK198:BK206)</f>
        <v>0</v>
      </c>
    </row>
    <row r="198" spans="2:65" s="1" customFormat="1" ht="21.75" customHeight="1">
      <c r="B198" s="32"/>
      <c r="C198" s="137" t="s">
        <v>490</v>
      </c>
      <c r="D198" s="137" t="s">
        <v>193</v>
      </c>
      <c r="E198" s="138" t="s">
        <v>2455</v>
      </c>
      <c r="F198" s="139" t="s">
        <v>2456</v>
      </c>
      <c r="G198" s="140" t="s">
        <v>391</v>
      </c>
      <c r="H198" s="141">
        <v>1</v>
      </c>
      <c r="I198" s="142"/>
      <c r="J198" s="143">
        <f t="shared" ref="J198:J206" si="30">ROUND(I198*H198,2)</f>
        <v>0</v>
      </c>
      <c r="K198" s="144"/>
      <c r="L198" s="32"/>
      <c r="M198" s="145" t="s">
        <v>1</v>
      </c>
      <c r="N198" s="146" t="s">
        <v>42</v>
      </c>
      <c r="P198" s="147">
        <f t="shared" ref="P198:P206" si="31">O198*H198</f>
        <v>0</v>
      </c>
      <c r="Q198" s="147">
        <v>0</v>
      </c>
      <c r="R198" s="147">
        <f t="shared" ref="R198:R206" si="32">Q198*H198</f>
        <v>0</v>
      </c>
      <c r="S198" s="147">
        <v>0</v>
      </c>
      <c r="T198" s="148">
        <f t="shared" ref="T198:T206" si="33">S198*H198</f>
        <v>0</v>
      </c>
      <c r="AR198" s="149" t="s">
        <v>149</v>
      </c>
      <c r="AT198" s="149" t="s">
        <v>193</v>
      </c>
      <c r="AU198" s="149" t="s">
        <v>86</v>
      </c>
      <c r="AY198" s="17" t="s">
        <v>190</v>
      </c>
      <c r="BE198" s="150">
        <f t="shared" ref="BE198:BE206" si="34">IF(N198="základní",J198,0)</f>
        <v>0</v>
      </c>
      <c r="BF198" s="150">
        <f t="shared" ref="BF198:BF206" si="35">IF(N198="snížená",J198,0)</f>
        <v>0</v>
      </c>
      <c r="BG198" s="150">
        <f t="shared" ref="BG198:BG206" si="36">IF(N198="zákl. přenesená",J198,0)</f>
        <v>0</v>
      </c>
      <c r="BH198" s="150">
        <f t="shared" ref="BH198:BH206" si="37">IF(N198="sníž. přenesená",J198,0)</f>
        <v>0</v>
      </c>
      <c r="BI198" s="150">
        <f t="shared" ref="BI198:BI206" si="38">IF(N198="nulová",J198,0)</f>
        <v>0</v>
      </c>
      <c r="BJ198" s="17" t="s">
        <v>84</v>
      </c>
      <c r="BK198" s="150">
        <f t="shared" ref="BK198:BK206" si="39">ROUND(I198*H198,2)</f>
        <v>0</v>
      </c>
      <c r="BL198" s="17" t="s">
        <v>149</v>
      </c>
      <c r="BM198" s="149" t="s">
        <v>2457</v>
      </c>
    </row>
    <row r="199" spans="2:65" s="1" customFormat="1" ht="24.15" customHeight="1">
      <c r="B199" s="32"/>
      <c r="C199" s="137" t="s">
        <v>494</v>
      </c>
      <c r="D199" s="137" t="s">
        <v>193</v>
      </c>
      <c r="E199" s="138" t="s">
        <v>2458</v>
      </c>
      <c r="F199" s="139" t="s">
        <v>2459</v>
      </c>
      <c r="G199" s="140" t="s">
        <v>391</v>
      </c>
      <c r="H199" s="141">
        <v>1</v>
      </c>
      <c r="I199" s="142"/>
      <c r="J199" s="143">
        <f t="shared" si="30"/>
        <v>0</v>
      </c>
      <c r="K199" s="144"/>
      <c r="L199" s="32"/>
      <c r="M199" s="145" t="s">
        <v>1</v>
      </c>
      <c r="N199" s="146" t="s">
        <v>42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149</v>
      </c>
      <c r="AT199" s="149" t="s">
        <v>193</v>
      </c>
      <c r="AU199" s="149" t="s">
        <v>86</v>
      </c>
      <c r="AY199" s="17" t="s">
        <v>190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84</v>
      </c>
      <c r="BK199" s="150">
        <f t="shared" si="39"/>
        <v>0</v>
      </c>
      <c r="BL199" s="17" t="s">
        <v>149</v>
      </c>
      <c r="BM199" s="149" t="s">
        <v>2460</v>
      </c>
    </row>
    <row r="200" spans="2:65" s="1" customFormat="1" ht="24.15" customHeight="1">
      <c r="B200" s="32"/>
      <c r="C200" s="137" t="s">
        <v>499</v>
      </c>
      <c r="D200" s="137" t="s">
        <v>193</v>
      </c>
      <c r="E200" s="138" t="s">
        <v>2461</v>
      </c>
      <c r="F200" s="139" t="s">
        <v>2462</v>
      </c>
      <c r="G200" s="140" t="s">
        <v>391</v>
      </c>
      <c r="H200" s="141">
        <v>2</v>
      </c>
      <c r="I200" s="142"/>
      <c r="J200" s="143">
        <f t="shared" si="30"/>
        <v>0</v>
      </c>
      <c r="K200" s="144"/>
      <c r="L200" s="32"/>
      <c r="M200" s="145" t="s">
        <v>1</v>
      </c>
      <c r="N200" s="146" t="s">
        <v>42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149</v>
      </c>
      <c r="AT200" s="149" t="s">
        <v>193</v>
      </c>
      <c r="AU200" s="149" t="s">
        <v>86</v>
      </c>
      <c r="AY200" s="17" t="s">
        <v>190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84</v>
      </c>
      <c r="BK200" s="150">
        <f t="shared" si="39"/>
        <v>0</v>
      </c>
      <c r="BL200" s="17" t="s">
        <v>149</v>
      </c>
      <c r="BM200" s="149" t="s">
        <v>2463</v>
      </c>
    </row>
    <row r="201" spans="2:65" s="1" customFormat="1" ht="24.15" customHeight="1">
      <c r="B201" s="32"/>
      <c r="C201" s="137" t="s">
        <v>505</v>
      </c>
      <c r="D201" s="137" t="s">
        <v>193</v>
      </c>
      <c r="E201" s="138" t="s">
        <v>2464</v>
      </c>
      <c r="F201" s="139" t="s">
        <v>2465</v>
      </c>
      <c r="G201" s="140" t="s">
        <v>396</v>
      </c>
      <c r="H201" s="141">
        <v>60</v>
      </c>
      <c r="I201" s="142"/>
      <c r="J201" s="143">
        <f t="shared" si="30"/>
        <v>0</v>
      </c>
      <c r="K201" s="144"/>
      <c r="L201" s="32"/>
      <c r="M201" s="145" t="s">
        <v>1</v>
      </c>
      <c r="N201" s="146" t="s">
        <v>42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149</v>
      </c>
      <c r="AT201" s="149" t="s">
        <v>193</v>
      </c>
      <c r="AU201" s="149" t="s">
        <v>86</v>
      </c>
      <c r="AY201" s="17" t="s">
        <v>190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84</v>
      </c>
      <c r="BK201" s="150">
        <f t="shared" si="39"/>
        <v>0</v>
      </c>
      <c r="BL201" s="17" t="s">
        <v>149</v>
      </c>
      <c r="BM201" s="149" t="s">
        <v>2466</v>
      </c>
    </row>
    <row r="202" spans="2:65" s="1" customFormat="1" ht="44.25" customHeight="1">
      <c r="B202" s="32"/>
      <c r="C202" s="137" t="s">
        <v>510</v>
      </c>
      <c r="D202" s="137" t="s">
        <v>193</v>
      </c>
      <c r="E202" s="138" t="s">
        <v>2467</v>
      </c>
      <c r="F202" s="139" t="s">
        <v>2394</v>
      </c>
      <c r="G202" s="140" t="s">
        <v>391</v>
      </c>
      <c r="H202" s="141">
        <v>45</v>
      </c>
      <c r="I202" s="142"/>
      <c r="J202" s="143">
        <f t="shared" si="30"/>
        <v>0</v>
      </c>
      <c r="K202" s="144"/>
      <c r="L202" s="32"/>
      <c r="M202" s="145" t="s">
        <v>1</v>
      </c>
      <c r="N202" s="146" t="s">
        <v>42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149</v>
      </c>
      <c r="AT202" s="149" t="s">
        <v>193</v>
      </c>
      <c r="AU202" s="149" t="s">
        <v>86</v>
      </c>
      <c r="AY202" s="17" t="s">
        <v>190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84</v>
      </c>
      <c r="BK202" s="150">
        <f t="shared" si="39"/>
        <v>0</v>
      </c>
      <c r="BL202" s="17" t="s">
        <v>149</v>
      </c>
      <c r="BM202" s="149" t="s">
        <v>2468</v>
      </c>
    </row>
    <row r="203" spans="2:65" s="1" customFormat="1" ht="49.05" customHeight="1">
      <c r="B203" s="32"/>
      <c r="C203" s="137" t="s">
        <v>517</v>
      </c>
      <c r="D203" s="137" t="s">
        <v>193</v>
      </c>
      <c r="E203" s="138" t="s">
        <v>2384</v>
      </c>
      <c r="F203" s="139" t="s">
        <v>2385</v>
      </c>
      <c r="G203" s="140" t="s">
        <v>391</v>
      </c>
      <c r="H203" s="141">
        <v>2</v>
      </c>
      <c r="I203" s="142"/>
      <c r="J203" s="143">
        <f t="shared" si="30"/>
        <v>0</v>
      </c>
      <c r="K203" s="144"/>
      <c r="L203" s="32"/>
      <c r="M203" s="145" t="s">
        <v>1</v>
      </c>
      <c r="N203" s="146" t="s">
        <v>42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149</v>
      </c>
      <c r="AT203" s="149" t="s">
        <v>193</v>
      </c>
      <c r="AU203" s="149" t="s">
        <v>86</v>
      </c>
      <c r="AY203" s="17" t="s">
        <v>190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84</v>
      </c>
      <c r="BK203" s="150">
        <f t="shared" si="39"/>
        <v>0</v>
      </c>
      <c r="BL203" s="17" t="s">
        <v>149</v>
      </c>
      <c r="BM203" s="149" t="s">
        <v>2469</v>
      </c>
    </row>
    <row r="204" spans="2:65" s="1" customFormat="1" ht="24.15" customHeight="1">
      <c r="B204" s="32"/>
      <c r="C204" s="137" t="s">
        <v>525</v>
      </c>
      <c r="D204" s="137" t="s">
        <v>193</v>
      </c>
      <c r="E204" s="138" t="s">
        <v>2470</v>
      </c>
      <c r="F204" s="139" t="s">
        <v>2471</v>
      </c>
      <c r="G204" s="140" t="s">
        <v>2339</v>
      </c>
      <c r="H204" s="141">
        <v>0.5</v>
      </c>
      <c r="I204" s="142"/>
      <c r="J204" s="143">
        <f t="shared" si="30"/>
        <v>0</v>
      </c>
      <c r="K204" s="144"/>
      <c r="L204" s="32"/>
      <c r="M204" s="145" t="s">
        <v>1</v>
      </c>
      <c r="N204" s="146" t="s">
        <v>42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149</v>
      </c>
      <c r="AT204" s="149" t="s">
        <v>193</v>
      </c>
      <c r="AU204" s="149" t="s">
        <v>86</v>
      </c>
      <c r="AY204" s="17" t="s">
        <v>190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84</v>
      </c>
      <c r="BK204" s="150">
        <f t="shared" si="39"/>
        <v>0</v>
      </c>
      <c r="BL204" s="17" t="s">
        <v>149</v>
      </c>
      <c r="BM204" s="149" t="s">
        <v>2472</v>
      </c>
    </row>
    <row r="205" spans="2:65" s="1" customFormat="1" ht="16.5" customHeight="1">
      <c r="B205" s="32"/>
      <c r="C205" s="137" t="s">
        <v>530</v>
      </c>
      <c r="D205" s="137" t="s">
        <v>193</v>
      </c>
      <c r="E205" s="138" t="s">
        <v>2473</v>
      </c>
      <c r="F205" s="139" t="s">
        <v>2474</v>
      </c>
      <c r="G205" s="140" t="s">
        <v>2339</v>
      </c>
      <c r="H205" s="141">
        <v>0.3</v>
      </c>
      <c r="I205" s="142"/>
      <c r="J205" s="143">
        <f t="shared" si="30"/>
        <v>0</v>
      </c>
      <c r="K205" s="144"/>
      <c r="L205" s="32"/>
      <c r="M205" s="145" t="s">
        <v>1</v>
      </c>
      <c r="N205" s="146" t="s">
        <v>42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149</v>
      </c>
      <c r="AT205" s="149" t="s">
        <v>193</v>
      </c>
      <c r="AU205" s="149" t="s">
        <v>86</v>
      </c>
      <c r="AY205" s="17" t="s">
        <v>190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84</v>
      </c>
      <c r="BK205" s="150">
        <f t="shared" si="39"/>
        <v>0</v>
      </c>
      <c r="BL205" s="17" t="s">
        <v>149</v>
      </c>
      <c r="BM205" s="149" t="s">
        <v>2475</v>
      </c>
    </row>
    <row r="206" spans="2:65" s="1" customFormat="1" ht="44.25" customHeight="1">
      <c r="B206" s="32"/>
      <c r="C206" s="137" t="s">
        <v>535</v>
      </c>
      <c r="D206" s="137" t="s">
        <v>193</v>
      </c>
      <c r="E206" s="138" t="s">
        <v>2381</v>
      </c>
      <c r="F206" s="139" t="s">
        <v>2382</v>
      </c>
      <c r="G206" s="140" t="s">
        <v>391</v>
      </c>
      <c r="H206" s="141">
        <v>1</v>
      </c>
      <c r="I206" s="142"/>
      <c r="J206" s="143">
        <f t="shared" si="30"/>
        <v>0</v>
      </c>
      <c r="K206" s="144"/>
      <c r="L206" s="32"/>
      <c r="M206" s="145" t="s">
        <v>1</v>
      </c>
      <c r="N206" s="146" t="s">
        <v>42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149</v>
      </c>
      <c r="AT206" s="149" t="s">
        <v>193</v>
      </c>
      <c r="AU206" s="149" t="s">
        <v>86</v>
      </c>
      <c r="AY206" s="17" t="s">
        <v>190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84</v>
      </c>
      <c r="BK206" s="150">
        <f t="shared" si="39"/>
        <v>0</v>
      </c>
      <c r="BL206" s="17" t="s">
        <v>149</v>
      </c>
      <c r="BM206" s="149" t="s">
        <v>2476</v>
      </c>
    </row>
    <row r="207" spans="2:65" s="11" customFormat="1" ht="22.8" customHeight="1">
      <c r="B207" s="125"/>
      <c r="D207" s="126" t="s">
        <v>76</v>
      </c>
      <c r="E207" s="135" t="s">
        <v>2141</v>
      </c>
      <c r="F207" s="135" t="s">
        <v>2142</v>
      </c>
      <c r="I207" s="128"/>
      <c r="J207" s="136">
        <f>BK207</f>
        <v>0</v>
      </c>
      <c r="L207" s="125"/>
      <c r="M207" s="130"/>
      <c r="P207" s="131">
        <f>SUM(P208:P216)</f>
        <v>0</v>
      </c>
      <c r="R207" s="131">
        <f>SUM(R208:R216)</f>
        <v>0</v>
      </c>
      <c r="T207" s="132">
        <f>SUM(T208:T216)</f>
        <v>0</v>
      </c>
      <c r="AR207" s="126" t="s">
        <v>86</v>
      </c>
      <c r="AT207" s="133" t="s">
        <v>76</v>
      </c>
      <c r="AU207" s="133" t="s">
        <v>84</v>
      </c>
      <c r="AY207" s="126" t="s">
        <v>190</v>
      </c>
      <c r="BK207" s="134">
        <f>SUM(BK208:BK216)</f>
        <v>0</v>
      </c>
    </row>
    <row r="208" spans="2:65" s="1" customFormat="1" ht="24.15" customHeight="1">
      <c r="B208" s="32"/>
      <c r="C208" s="137" t="s">
        <v>540</v>
      </c>
      <c r="D208" s="137" t="s">
        <v>193</v>
      </c>
      <c r="E208" s="138" t="s">
        <v>2477</v>
      </c>
      <c r="F208" s="139" t="s">
        <v>2478</v>
      </c>
      <c r="G208" s="140" t="s">
        <v>391</v>
      </c>
      <c r="H208" s="141">
        <v>1</v>
      </c>
      <c r="I208" s="142"/>
      <c r="J208" s="143">
        <f t="shared" ref="J208:J216" si="40">ROUND(I208*H208,2)</f>
        <v>0</v>
      </c>
      <c r="K208" s="144"/>
      <c r="L208" s="32"/>
      <c r="M208" s="145" t="s">
        <v>1</v>
      </c>
      <c r="N208" s="146" t="s">
        <v>42</v>
      </c>
      <c r="P208" s="147">
        <f t="shared" ref="P208:P216" si="41">O208*H208</f>
        <v>0</v>
      </c>
      <c r="Q208" s="147">
        <v>0</v>
      </c>
      <c r="R208" s="147">
        <f t="shared" ref="R208:R216" si="42">Q208*H208</f>
        <v>0</v>
      </c>
      <c r="S208" s="147">
        <v>0</v>
      </c>
      <c r="T208" s="148">
        <f t="shared" ref="T208:T216" si="43">S208*H208</f>
        <v>0</v>
      </c>
      <c r="AR208" s="149" t="s">
        <v>149</v>
      </c>
      <c r="AT208" s="149" t="s">
        <v>193</v>
      </c>
      <c r="AU208" s="149" t="s">
        <v>86</v>
      </c>
      <c r="AY208" s="17" t="s">
        <v>190</v>
      </c>
      <c r="BE208" s="150">
        <f t="shared" ref="BE208:BE216" si="44">IF(N208="základní",J208,0)</f>
        <v>0</v>
      </c>
      <c r="BF208" s="150">
        <f t="shared" ref="BF208:BF216" si="45">IF(N208="snížená",J208,0)</f>
        <v>0</v>
      </c>
      <c r="BG208" s="150">
        <f t="shared" ref="BG208:BG216" si="46">IF(N208="zákl. přenesená",J208,0)</f>
        <v>0</v>
      </c>
      <c r="BH208" s="150">
        <f t="shared" ref="BH208:BH216" si="47">IF(N208="sníž. přenesená",J208,0)</f>
        <v>0</v>
      </c>
      <c r="BI208" s="150">
        <f t="shared" ref="BI208:BI216" si="48">IF(N208="nulová",J208,0)</f>
        <v>0</v>
      </c>
      <c r="BJ208" s="17" t="s">
        <v>84</v>
      </c>
      <c r="BK208" s="150">
        <f t="shared" ref="BK208:BK216" si="49">ROUND(I208*H208,2)</f>
        <v>0</v>
      </c>
      <c r="BL208" s="17" t="s">
        <v>149</v>
      </c>
      <c r="BM208" s="149" t="s">
        <v>2479</v>
      </c>
    </row>
    <row r="209" spans="2:65" s="1" customFormat="1" ht="16.5" customHeight="1">
      <c r="B209" s="32"/>
      <c r="C209" s="137" t="s">
        <v>546</v>
      </c>
      <c r="D209" s="137" t="s">
        <v>193</v>
      </c>
      <c r="E209" s="138" t="s">
        <v>2480</v>
      </c>
      <c r="F209" s="139" t="s">
        <v>2481</v>
      </c>
      <c r="G209" s="140" t="s">
        <v>391</v>
      </c>
      <c r="H209" s="141">
        <v>1</v>
      </c>
      <c r="I209" s="142"/>
      <c r="J209" s="143">
        <f t="shared" si="40"/>
        <v>0</v>
      </c>
      <c r="K209" s="144"/>
      <c r="L209" s="32"/>
      <c r="M209" s="145" t="s">
        <v>1</v>
      </c>
      <c r="N209" s="146" t="s">
        <v>42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149</v>
      </c>
      <c r="AT209" s="149" t="s">
        <v>193</v>
      </c>
      <c r="AU209" s="149" t="s">
        <v>86</v>
      </c>
      <c r="AY209" s="17" t="s">
        <v>190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84</v>
      </c>
      <c r="BK209" s="150">
        <f t="shared" si="49"/>
        <v>0</v>
      </c>
      <c r="BL209" s="17" t="s">
        <v>149</v>
      </c>
      <c r="BM209" s="149" t="s">
        <v>2482</v>
      </c>
    </row>
    <row r="210" spans="2:65" s="1" customFormat="1" ht="16.5" customHeight="1">
      <c r="B210" s="32"/>
      <c r="C210" s="137" t="s">
        <v>551</v>
      </c>
      <c r="D210" s="137" t="s">
        <v>193</v>
      </c>
      <c r="E210" s="138" t="s">
        <v>2483</v>
      </c>
      <c r="F210" s="139" t="s">
        <v>2484</v>
      </c>
      <c r="G210" s="140" t="s">
        <v>391</v>
      </c>
      <c r="H210" s="141">
        <v>7</v>
      </c>
      <c r="I210" s="142"/>
      <c r="J210" s="143">
        <f t="shared" si="40"/>
        <v>0</v>
      </c>
      <c r="K210" s="144"/>
      <c r="L210" s="32"/>
      <c r="M210" s="145" t="s">
        <v>1</v>
      </c>
      <c r="N210" s="146" t="s">
        <v>42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149</v>
      </c>
      <c r="AT210" s="149" t="s">
        <v>193</v>
      </c>
      <c r="AU210" s="149" t="s">
        <v>86</v>
      </c>
      <c r="AY210" s="17" t="s">
        <v>190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84</v>
      </c>
      <c r="BK210" s="150">
        <f t="shared" si="49"/>
        <v>0</v>
      </c>
      <c r="BL210" s="17" t="s">
        <v>149</v>
      </c>
      <c r="BM210" s="149" t="s">
        <v>2485</v>
      </c>
    </row>
    <row r="211" spans="2:65" s="1" customFormat="1" ht="16.5" customHeight="1">
      <c r="B211" s="32"/>
      <c r="C211" s="137" t="s">
        <v>556</v>
      </c>
      <c r="D211" s="137" t="s">
        <v>193</v>
      </c>
      <c r="E211" s="138" t="s">
        <v>2486</v>
      </c>
      <c r="F211" s="139" t="s">
        <v>2487</v>
      </c>
      <c r="G211" s="140" t="s">
        <v>391</v>
      </c>
      <c r="H211" s="141">
        <v>2</v>
      </c>
      <c r="I211" s="142"/>
      <c r="J211" s="143">
        <f t="shared" si="40"/>
        <v>0</v>
      </c>
      <c r="K211" s="144"/>
      <c r="L211" s="32"/>
      <c r="M211" s="145" t="s">
        <v>1</v>
      </c>
      <c r="N211" s="146" t="s">
        <v>42</v>
      </c>
      <c r="P211" s="147">
        <f t="shared" si="41"/>
        <v>0</v>
      </c>
      <c r="Q211" s="147">
        <v>0</v>
      </c>
      <c r="R211" s="147">
        <f t="shared" si="42"/>
        <v>0</v>
      </c>
      <c r="S211" s="147">
        <v>0</v>
      </c>
      <c r="T211" s="148">
        <f t="shared" si="43"/>
        <v>0</v>
      </c>
      <c r="AR211" s="149" t="s">
        <v>149</v>
      </c>
      <c r="AT211" s="149" t="s">
        <v>193</v>
      </c>
      <c r="AU211" s="149" t="s">
        <v>86</v>
      </c>
      <c r="AY211" s="17" t="s">
        <v>190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84</v>
      </c>
      <c r="BK211" s="150">
        <f t="shared" si="49"/>
        <v>0</v>
      </c>
      <c r="BL211" s="17" t="s">
        <v>149</v>
      </c>
      <c r="BM211" s="149" t="s">
        <v>2488</v>
      </c>
    </row>
    <row r="212" spans="2:65" s="1" customFormat="1" ht="24.15" customHeight="1">
      <c r="B212" s="32"/>
      <c r="C212" s="137" t="s">
        <v>561</v>
      </c>
      <c r="D212" s="137" t="s">
        <v>193</v>
      </c>
      <c r="E212" s="138" t="s">
        <v>2489</v>
      </c>
      <c r="F212" s="139" t="s">
        <v>2490</v>
      </c>
      <c r="G212" s="140" t="s">
        <v>391</v>
      </c>
      <c r="H212" s="141">
        <v>1</v>
      </c>
      <c r="I212" s="142"/>
      <c r="J212" s="143">
        <f t="shared" si="40"/>
        <v>0</v>
      </c>
      <c r="K212" s="144"/>
      <c r="L212" s="32"/>
      <c r="M212" s="145" t="s">
        <v>1</v>
      </c>
      <c r="N212" s="146" t="s">
        <v>42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149</v>
      </c>
      <c r="AT212" s="149" t="s">
        <v>193</v>
      </c>
      <c r="AU212" s="149" t="s">
        <v>86</v>
      </c>
      <c r="AY212" s="17" t="s">
        <v>190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84</v>
      </c>
      <c r="BK212" s="150">
        <f t="shared" si="49"/>
        <v>0</v>
      </c>
      <c r="BL212" s="17" t="s">
        <v>149</v>
      </c>
      <c r="BM212" s="149" t="s">
        <v>2491</v>
      </c>
    </row>
    <row r="213" spans="2:65" s="1" customFormat="1" ht="16.5" customHeight="1">
      <c r="B213" s="32"/>
      <c r="C213" s="137" t="s">
        <v>567</v>
      </c>
      <c r="D213" s="137" t="s">
        <v>193</v>
      </c>
      <c r="E213" s="138" t="s">
        <v>2492</v>
      </c>
      <c r="F213" s="139" t="s">
        <v>2493</v>
      </c>
      <c r="G213" s="140" t="s">
        <v>2339</v>
      </c>
      <c r="H213" s="141">
        <v>2</v>
      </c>
      <c r="I213" s="142"/>
      <c r="J213" s="143">
        <f t="shared" si="40"/>
        <v>0</v>
      </c>
      <c r="K213" s="144"/>
      <c r="L213" s="32"/>
      <c r="M213" s="145" t="s">
        <v>1</v>
      </c>
      <c r="N213" s="146" t="s">
        <v>42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149</v>
      </c>
      <c r="AT213" s="149" t="s">
        <v>193</v>
      </c>
      <c r="AU213" s="149" t="s">
        <v>86</v>
      </c>
      <c r="AY213" s="17" t="s">
        <v>190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84</v>
      </c>
      <c r="BK213" s="150">
        <f t="shared" si="49"/>
        <v>0</v>
      </c>
      <c r="BL213" s="17" t="s">
        <v>149</v>
      </c>
      <c r="BM213" s="149" t="s">
        <v>2494</v>
      </c>
    </row>
    <row r="214" spans="2:65" s="1" customFormat="1" ht="16.5" customHeight="1">
      <c r="B214" s="32"/>
      <c r="C214" s="137" t="s">
        <v>571</v>
      </c>
      <c r="D214" s="137" t="s">
        <v>193</v>
      </c>
      <c r="E214" s="138" t="s">
        <v>2495</v>
      </c>
      <c r="F214" s="139" t="s">
        <v>2496</v>
      </c>
      <c r="G214" s="140" t="s">
        <v>2339</v>
      </c>
      <c r="H214" s="141">
        <v>1.8</v>
      </c>
      <c r="I214" s="142"/>
      <c r="J214" s="143">
        <f t="shared" si="40"/>
        <v>0</v>
      </c>
      <c r="K214" s="144"/>
      <c r="L214" s="32"/>
      <c r="M214" s="145" t="s">
        <v>1</v>
      </c>
      <c r="N214" s="146" t="s">
        <v>42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149</v>
      </c>
      <c r="AT214" s="149" t="s">
        <v>193</v>
      </c>
      <c r="AU214" s="149" t="s">
        <v>86</v>
      </c>
      <c r="AY214" s="17" t="s">
        <v>190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84</v>
      </c>
      <c r="BK214" s="150">
        <f t="shared" si="49"/>
        <v>0</v>
      </c>
      <c r="BL214" s="17" t="s">
        <v>149</v>
      </c>
      <c r="BM214" s="149" t="s">
        <v>2497</v>
      </c>
    </row>
    <row r="215" spans="2:65" s="1" customFormat="1" ht="44.25" customHeight="1">
      <c r="B215" s="32"/>
      <c r="C215" s="137" t="s">
        <v>576</v>
      </c>
      <c r="D215" s="137" t="s">
        <v>193</v>
      </c>
      <c r="E215" s="138" t="s">
        <v>2393</v>
      </c>
      <c r="F215" s="139" t="s">
        <v>2394</v>
      </c>
      <c r="G215" s="140" t="s">
        <v>396</v>
      </c>
      <c r="H215" s="141">
        <v>290</v>
      </c>
      <c r="I215" s="142"/>
      <c r="J215" s="143">
        <f t="shared" si="40"/>
        <v>0</v>
      </c>
      <c r="K215" s="144"/>
      <c r="L215" s="32"/>
      <c r="M215" s="145" t="s">
        <v>1</v>
      </c>
      <c r="N215" s="146" t="s">
        <v>42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149</v>
      </c>
      <c r="AT215" s="149" t="s">
        <v>193</v>
      </c>
      <c r="AU215" s="149" t="s">
        <v>86</v>
      </c>
      <c r="AY215" s="17" t="s">
        <v>190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84</v>
      </c>
      <c r="BK215" s="150">
        <f t="shared" si="49"/>
        <v>0</v>
      </c>
      <c r="BL215" s="17" t="s">
        <v>149</v>
      </c>
      <c r="BM215" s="149" t="s">
        <v>2498</v>
      </c>
    </row>
    <row r="216" spans="2:65" s="1" customFormat="1" ht="24.15" customHeight="1">
      <c r="B216" s="32"/>
      <c r="C216" s="137" t="s">
        <v>582</v>
      </c>
      <c r="D216" s="137" t="s">
        <v>193</v>
      </c>
      <c r="E216" s="138" t="s">
        <v>2464</v>
      </c>
      <c r="F216" s="139" t="s">
        <v>2465</v>
      </c>
      <c r="G216" s="140" t="s">
        <v>396</v>
      </c>
      <c r="H216" s="141">
        <v>320</v>
      </c>
      <c r="I216" s="142"/>
      <c r="J216" s="143">
        <f t="shared" si="40"/>
        <v>0</v>
      </c>
      <c r="K216" s="144"/>
      <c r="L216" s="32"/>
      <c r="M216" s="145" t="s">
        <v>1</v>
      </c>
      <c r="N216" s="146" t="s">
        <v>42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149</v>
      </c>
      <c r="AT216" s="149" t="s">
        <v>193</v>
      </c>
      <c r="AU216" s="149" t="s">
        <v>86</v>
      </c>
      <c r="AY216" s="17" t="s">
        <v>190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84</v>
      </c>
      <c r="BK216" s="150">
        <f t="shared" si="49"/>
        <v>0</v>
      </c>
      <c r="BL216" s="17" t="s">
        <v>149</v>
      </c>
      <c r="BM216" s="149" t="s">
        <v>2499</v>
      </c>
    </row>
    <row r="217" spans="2:65" s="11" customFormat="1" ht="22.8" customHeight="1">
      <c r="B217" s="125"/>
      <c r="D217" s="126" t="s">
        <v>76</v>
      </c>
      <c r="E217" s="135" t="s">
        <v>2170</v>
      </c>
      <c r="F217" s="135" t="s">
        <v>2171</v>
      </c>
      <c r="I217" s="128"/>
      <c r="J217" s="136">
        <f>BK217</f>
        <v>0</v>
      </c>
      <c r="L217" s="125"/>
      <c r="M217" s="130"/>
      <c r="P217" s="131">
        <f>SUM(P218:P226)</f>
        <v>0</v>
      </c>
      <c r="R217" s="131">
        <f>SUM(R218:R226)</f>
        <v>0</v>
      </c>
      <c r="T217" s="132">
        <f>SUM(T218:T226)</f>
        <v>0</v>
      </c>
      <c r="AR217" s="126" t="s">
        <v>86</v>
      </c>
      <c r="AT217" s="133" t="s">
        <v>76</v>
      </c>
      <c r="AU217" s="133" t="s">
        <v>84</v>
      </c>
      <c r="AY217" s="126" t="s">
        <v>190</v>
      </c>
      <c r="BK217" s="134">
        <f>SUM(BK218:BK226)</f>
        <v>0</v>
      </c>
    </row>
    <row r="218" spans="2:65" s="1" customFormat="1" ht="21.75" customHeight="1">
      <c r="B218" s="32"/>
      <c r="C218" s="137" t="s">
        <v>588</v>
      </c>
      <c r="D218" s="137" t="s">
        <v>193</v>
      </c>
      <c r="E218" s="138" t="s">
        <v>2500</v>
      </c>
      <c r="F218" s="139" t="s">
        <v>2501</v>
      </c>
      <c r="G218" s="140" t="s">
        <v>391</v>
      </c>
      <c r="H218" s="141">
        <v>1</v>
      </c>
      <c r="I218" s="142"/>
      <c r="J218" s="143">
        <f t="shared" ref="J218:J226" si="50">ROUND(I218*H218,2)</f>
        <v>0</v>
      </c>
      <c r="K218" s="144"/>
      <c r="L218" s="32"/>
      <c r="M218" s="145" t="s">
        <v>1</v>
      </c>
      <c r="N218" s="146" t="s">
        <v>42</v>
      </c>
      <c r="P218" s="147">
        <f t="shared" ref="P218:P226" si="51">O218*H218</f>
        <v>0</v>
      </c>
      <c r="Q218" s="147">
        <v>0</v>
      </c>
      <c r="R218" s="147">
        <f t="shared" ref="R218:R226" si="52">Q218*H218</f>
        <v>0</v>
      </c>
      <c r="S218" s="147">
        <v>0</v>
      </c>
      <c r="T218" s="148">
        <f t="shared" ref="T218:T226" si="53">S218*H218</f>
        <v>0</v>
      </c>
      <c r="AR218" s="149" t="s">
        <v>149</v>
      </c>
      <c r="AT218" s="149" t="s">
        <v>193</v>
      </c>
      <c r="AU218" s="149" t="s">
        <v>86</v>
      </c>
      <c r="AY218" s="17" t="s">
        <v>190</v>
      </c>
      <c r="BE218" s="150">
        <f t="shared" ref="BE218:BE226" si="54">IF(N218="základní",J218,0)</f>
        <v>0</v>
      </c>
      <c r="BF218" s="150">
        <f t="shared" ref="BF218:BF226" si="55">IF(N218="snížená",J218,0)</f>
        <v>0</v>
      </c>
      <c r="BG218" s="150">
        <f t="shared" ref="BG218:BG226" si="56">IF(N218="zákl. přenesená",J218,0)</f>
        <v>0</v>
      </c>
      <c r="BH218" s="150">
        <f t="shared" ref="BH218:BH226" si="57">IF(N218="sníž. přenesená",J218,0)</f>
        <v>0</v>
      </c>
      <c r="BI218" s="150">
        <f t="shared" ref="BI218:BI226" si="58">IF(N218="nulová",J218,0)</f>
        <v>0</v>
      </c>
      <c r="BJ218" s="17" t="s">
        <v>84</v>
      </c>
      <c r="BK218" s="150">
        <f t="shared" ref="BK218:BK226" si="59">ROUND(I218*H218,2)</f>
        <v>0</v>
      </c>
      <c r="BL218" s="17" t="s">
        <v>149</v>
      </c>
      <c r="BM218" s="149" t="s">
        <v>2502</v>
      </c>
    </row>
    <row r="219" spans="2:65" s="1" customFormat="1" ht="33" customHeight="1">
      <c r="B219" s="32"/>
      <c r="C219" s="137" t="s">
        <v>593</v>
      </c>
      <c r="D219" s="137" t="s">
        <v>193</v>
      </c>
      <c r="E219" s="138" t="s">
        <v>2503</v>
      </c>
      <c r="F219" s="139" t="s">
        <v>2504</v>
      </c>
      <c r="G219" s="140" t="s">
        <v>391</v>
      </c>
      <c r="H219" s="141">
        <v>1</v>
      </c>
      <c r="I219" s="142"/>
      <c r="J219" s="143">
        <f t="shared" si="50"/>
        <v>0</v>
      </c>
      <c r="K219" s="144"/>
      <c r="L219" s="32"/>
      <c r="M219" s="145" t="s">
        <v>1</v>
      </c>
      <c r="N219" s="146" t="s">
        <v>42</v>
      </c>
      <c r="P219" s="147">
        <f t="shared" si="51"/>
        <v>0</v>
      </c>
      <c r="Q219" s="147">
        <v>0</v>
      </c>
      <c r="R219" s="147">
        <f t="shared" si="52"/>
        <v>0</v>
      </c>
      <c r="S219" s="147">
        <v>0</v>
      </c>
      <c r="T219" s="148">
        <f t="shared" si="53"/>
        <v>0</v>
      </c>
      <c r="AR219" s="149" t="s">
        <v>149</v>
      </c>
      <c r="AT219" s="149" t="s">
        <v>193</v>
      </c>
      <c r="AU219" s="149" t="s">
        <v>86</v>
      </c>
      <c r="AY219" s="17" t="s">
        <v>190</v>
      </c>
      <c r="BE219" s="150">
        <f t="shared" si="54"/>
        <v>0</v>
      </c>
      <c r="BF219" s="150">
        <f t="shared" si="55"/>
        <v>0</v>
      </c>
      <c r="BG219" s="150">
        <f t="shared" si="56"/>
        <v>0</v>
      </c>
      <c r="BH219" s="150">
        <f t="shared" si="57"/>
        <v>0</v>
      </c>
      <c r="BI219" s="150">
        <f t="shared" si="58"/>
        <v>0</v>
      </c>
      <c r="BJ219" s="17" t="s">
        <v>84</v>
      </c>
      <c r="BK219" s="150">
        <f t="shared" si="59"/>
        <v>0</v>
      </c>
      <c r="BL219" s="17" t="s">
        <v>149</v>
      </c>
      <c r="BM219" s="149" t="s">
        <v>2505</v>
      </c>
    </row>
    <row r="220" spans="2:65" s="1" customFormat="1" ht="37.799999999999997" customHeight="1">
      <c r="B220" s="32"/>
      <c r="C220" s="137" t="s">
        <v>598</v>
      </c>
      <c r="D220" s="137" t="s">
        <v>193</v>
      </c>
      <c r="E220" s="138" t="s">
        <v>2506</v>
      </c>
      <c r="F220" s="139" t="s">
        <v>2507</v>
      </c>
      <c r="G220" s="140" t="s">
        <v>391</v>
      </c>
      <c r="H220" s="141">
        <v>7</v>
      </c>
      <c r="I220" s="142"/>
      <c r="J220" s="143">
        <f t="shared" si="50"/>
        <v>0</v>
      </c>
      <c r="K220" s="144"/>
      <c r="L220" s="32"/>
      <c r="M220" s="145" t="s">
        <v>1</v>
      </c>
      <c r="N220" s="146" t="s">
        <v>42</v>
      </c>
      <c r="P220" s="147">
        <f t="shared" si="51"/>
        <v>0</v>
      </c>
      <c r="Q220" s="147">
        <v>0</v>
      </c>
      <c r="R220" s="147">
        <f t="shared" si="52"/>
        <v>0</v>
      </c>
      <c r="S220" s="147">
        <v>0</v>
      </c>
      <c r="T220" s="148">
        <f t="shared" si="53"/>
        <v>0</v>
      </c>
      <c r="AR220" s="149" t="s">
        <v>149</v>
      </c>
      <c r="AT220" s="149" t="s">
        <v>193</v>
      </c>
      <c r="AU220" s="149" t="s">
        <v>86</v>
      </c>
      <c r="AY220" s="17" t="s">
        <v>190</v>
      </c>
      <c r="BE220" s="150">
        <f t="shared" si="54"/>
        <v>0</v>
      </c>
      <c r="BF220" s="150">
        <f t="shared" si="55"/>
        <v>0</v>
      </c>
      <c r="BG220" s="150">
        <f t="shared" si="56"/>
        <v>0</v>
      </c>
      <c r="BH220" s="150">
        <f t="shared" si="57"/>
        <v>0</v>
      </c>
      <c r="BI220" s="150">
        <f t="shared" si="58"/>
        <v>0</v>
      </c>
      <c r="BJ220" s="17" t="s">
        <v>84</v>
      </c>
      <c r="BK220" s="150">
        <f t="shared" si="59"/>
        <v>0</v>
      </c>
      <c r="BL220" s="17" t="s">
        <v>149</v>
      </c>
      <c r="BM220" s="149" t="s">
        <v>2508</v>
      </c>
    </row>
    <row r="221" spans="2:65" s="1" customFormat="1" ht="16.5" customHeight="1">
      <c r="B221" s="32"/>
      <c r="C221" s="137" t="s">
        <v>602</v>
      </c>
      <c r="D221" s="137" t="s">
        <v>193</v>
      </c>
      <c r="E221" s="138" t="s">
        <v>2509</v>
      </c>
      <c r="F221" s="139" t="s">
        <v>2510</v>
      </c>
      <c r="G221" s="140" t="s">
        <v>391</v>
      </c>
      <c r="H221" s="141">
        <v>7</v>
      </c>
      <c r="I221" s="142"/>
      <c r="J221" s="143">
        <f t="shared" si="50"/>
        <v>0</v>
      </c>
      <c r="K221" s="144"/>
      <c r="L221" s="32"/>
      <c r="M221" s="145" t="s">
        <v>1</v>
      </c>
      <c r="N221" s="146" t="s">
        <v>42</v>
      </c>
      <c r="P221" s="147">
        <f t="shared" si="51"/>
        <v>0</v>
      </c>
      <c r="Q221" s="147">
        <v>0</v>
      </c>
      <c r="R221" s="147">
        <f t="shared" si="52"/>
        <v>0</v>
      </c>
      <c r="S221" s="147">
        <v>0</v>
      </c>
      <c r="T221" s="148">
        <f t="shared" si="53"/>
        <v>0</v>
      </c>
      <c r="AR221" s="149" t="s">
        <v>149</v>
      </c>
      <c r="AT221" s="149" t="s">
        <v>193</v>
      </c>
      <c r="AU221" s="149" t="s">
        <v>86</v>
      </c>
      <c r="AY221" s="17" t="s">
        <v>190</v>
      </c>
      <c r="BE221" s="150">
        <f t="shared" si="54"/>
        <v>0</v>
      </c>
      <c r="BF221" s="150">
        <f t="shared" si="55"/>
        <v>0</v>
      </c>
      <c r="BG221" s="150">
        <f t="shared" si="56"/>
        <v>0</v>
      </c>
      <c r="BH221" s="150">
        <f t="shared" si="57"/>
        <v>0</v>
      </c>
      <c r="BI221" s="150">
        <f t="shared" si="58"/>
        <v>0</v>
      </c>
      <c r="BJ221" s="17" t="s">
        <v>84</v>
      </c>
      <c r="BK221" s="150">
        <f t="shared" si="59"/>
        <v>0</v>
      </c>
      <c r="BL221" s="17" t="s">
        <v>149</v>
      </c>
      <c r="BM221" s="149" t="s">
        <v>2511</v>
      </c>
    </row>
    <row r="222" spans="2:65" s="1" customFormat="1" ht="24.15" customHeight="1">
      <c r="B222" s="32"/>
      <c r="C222" s="137" t="s">
        <v>608</v>
      </c>
      <c r="D222" s="137" t="s">
        <v>193</v>
      </c>
      <c r="E222" s="138" t="s">
        <v>2464</v>
      </c>
      <c r="F222" s="139" t="s">
        <v>2465</v>
      </c>
      <c r="G222" s="140" t="s">
        <v>396</v>
      </c>
      <c r="H222" s="141">
        <v>290</v>
      </c>
      <c r="I222" s="142"/>
      <c r="J222" s="143">
        <f t="shared" si="50"/>
        <v>0</v>
      </c>
      <c r="K222" s="144"/>
      <c r="L222" s="32"/>
      <c r="M222" s="145" t="s">
        <v>1</v>
      </c>
      <c r="N222" s="146" t="s">
        <v>42</v>
      </c>
      <c r="P222" s="147">
        <f t="shared" si="51"/>
        <v>0</v>
      </c>
      <c r="Q222" s="147">
        <v>0</v>
      </c>
      <c r="R222" s="147">
        <f t="shared" si="52"/>
        <v>0</v>
      </c>
      <c r="S222" s="147">
        <v>0</v>
      </c>
      <c r="T222" s="148">
        <f t="shared" si="53"/>
        <v>0</v>
      </c>
      <c r="AR222" s="149" t="s">
        <v>149</v>
      </c>
      <c r="AT222" s="149" t="s">
        <v>193</v>
      </c>
      <c r="AU222" s="149" t="s">
        <v>86</v>
      </c>
      <c r="AY222" s="17" t="s">
        <v>190</v>
      </c>
      <c r="BE222" s="150">
        <f t="shared" si="54"/>
        <v>0</v>
      </c>
      <c r="BF222" s="150">
        <f t="shared" si="55"/>
        <v>0</v>
      </c>
      <c r="BG222" s="150">
        <f t="shared" si="56"/>
        <v>0</v>
      </c>
      <c r="BH222" s="150">
        <f t="shared" si="57"/>
        <v>0</v>
      </c>
      <c r="BI222" s="150">
        <f t="shared" si="58"/>
        <v>0</v>
      </c>
      <c r="BJ222" s="17" t="s">
        <v>84</v>
      </c>
      <c r="BK222" s="150">
        <f t="shared" si="59"/>
        <v>0</v>
      </c>
      <c r="BL222" s="17" t="s">
        <v>149</v>
      </c>
      <c r="BM222" s="149" t="s">
        <v>2512</v>
      </c>
    </row>
    <row r="223" spans="2:65" s="1" customFormat="1" ht="44.25" customHeight="1">
      <c r="B223" s="32"/>
      <c r="C223" s="137" t="s">
        <v>612</v>
      </c>
      <c r="D223" s="137" t="s">
        <v>193</v>
      </c>
      <c r="E223" s="138" t="s">
        <v>2393</v>
      </c>
      <c r="F223" s="139" t="s">
        <v>2394</v>
      </c>
      <c r="G223" s="140" t="s">
        <v>396</v>
      </c>
      <c r="H223" s="141">
        <v>320</v>
      </c>
      <c r="I223" s="142"/>
      <c r="J223" s="143">
        <f t="shared" si="50"/>
        <v>0</v>
      </c>
      <c r="K223" s="144"/>
      <c r="L223" s="32"/>
      <c r="M223" s="145" t="s">
        <v>1</v>
      </c>
      <c r="N223" s="146" t="s">
        <v>42</v>
      </c>
      <c r="P223" s="147">
        <f t="shared" si="51"/>
        <v>0</v>
      </c>
      <c r="Q223" s="147">
        <v>0</v>
      </c>
      <c r="R223" s="147">
        <f t="shared" si="52"/>
        <v>0</v>
      </c>
      <c r="S223" s="147">
        <v>0</v>
      </c>
      <c r="T223" s="148">
        <f t="shared" si="53"/>
        <v>0</v>
      </c>
      <c r="AR223" s="149" t="s">
        <v>149</v>
      </c>
      <c r="AT223" s="149" t="s">
        <v>193</v>
      </c>
      <c r="AU223" s="149" t="s">
        <v>86</v>
      </c>
      <c r="AY223" s="17" t="s">
        <v>190</v>
      </c>
      <c r="BE223" s="150">
        <f t="shared" si="54"/>
        <v>0</v>
      </c>
      <c r="BF223" s="150">
        <f t="shared" si="55"/>
        <v>0</v>
      </c>
      <c r="BG223" s="150">
        <f t="shared" si="56"/>
        <v>0</v>
      </c>
      <c r="BH223" s="150">
        <f t="shared" si="57"/>
        <v>0</v>
      </c>
      <c r="BI223" s="150">
        <f t="shared" si="58"/>
        <v>0</v>
      </c>
      <c r="BJ223" s="17" t="s">
        <v>84</v>
      </c>
      <c r="BK223" s="150">
        <f t="shared" si="59"/>
        <v>0</v>
      </c>
      <c r="BL223" s="17" t="s">
        <v>149</v>
      </c>
      <c r="BM223" s="149" t="s">
        <v>2513</v>
      </c>
    </row>
    <row r="224" spans="2:65" s="1" customFormat="1" ht="44.25" customHeight="1">
      <c r="B224" s="32"/>
      <c r="C224" s="137" t="s">
        <v>616</v>
      </c>
      <c r="D224" s="137" t="s">
        <v>193</v>
      </c>
      <c r="E224" s="138" t="s">
        <v>2381</v>
      </c>
      <c r="F224" s="139" t="s">
        <v>2382</v>
      </c>
      <c r="G224" s="140" t="s">
        <v>391</v>
      </c>
      <c r="H224" s="141">
        <v>7</v>
      </c>
      <c r="I224" s="142"/>
      <c r="J224" s="143">
        <f t="shared" si="50"/>
        <v>0</v>
      </c>
      <c r="K224" s="144"/>
      <c r="L224" s="32"/>
      <c r="M224" s="145" t="s">
        <v>1</v>
      </c>
      <c r="N224" s="146" t="s">
        <v>42</v>
      </c>
      <c r="P224" s="147">
        <f t="shared" si="51"/>
        <v>0</v>
      </c>
      <c r="Q224" s="147">
        <v>0</v>
      </c>
      <c r="R224" s="147">
        <f t="shared" si="52"/>
        <v>0</v>
      </c>
      <c r="S224" s="147">
        <v>0</v>
      </c>
      <c r="T224" s="148">
        <f t="shared" si="53"/>
        <v>0</v>
      </c>
      <c r="AR224" s="149" t="s">
        <v>149</v>
      </c>
      <c r="AT224" s="149" t="s">
        <v>193</v>
      </c>
      <c r="AU224" s="149" t="s">
        <v>86</v>
      </c>
      <c r="AY224" s="17" t="s">
        <v>190</v>
      </c>
      <c r="BE224" s="150">
        <f t="shared" si="54"/>
        <v>0</v>
      </c>
      <c r="BF224" s="150">
        <f t="shared" si="55"/>
        <v>0</v>
      </c>
      <c r="BG224" s="150">
        <f t="shared" si="56"/>
        <v>0</v>
      </c>
      <c r="BH224" s="150">
        <f t="shared" si="57"/>
        <v>0</v>
      </c>
      <c r="BI224" s="150">
        <f t="shared" si="58"/>
        <v>0</v>
      </c>
      <c r="BJ224" s="17" t="s">
        <v>84</v>
      </c>
      <c r="BK224" s="150">
        <f t="shared" si="59"/>
        <v>0</v>
      </c>
      <c r="BL224" s="17" t="s">
        <v>149</v>
      </c>
      <c r="BM224" s="149" t="s">
        <v>2514</v>
      </c>
    </row>
    <row r="225" spans="2:65" s="1" customFormat="1" ht="49.05" customHeight="1">
      <c r="B225" s="32"/>
      <c r="C225" s="137" t="s">
        <v>620</v>
      </c>
      <c r="D225" s="137" t="s">
        <v>193</v>
      </c>
      <c r="E225" s="138" t="s">
        <v>2384</v>
      </c>
      <c r="F225" s="139" t="s">
        <v>2385</v>
      </c>
      <c r="G225" s="140" t="s">
        <v>391</v>
      </c>
      <c r="H225" s="141">
        <v>7</v>
      </c>
      <c r="I225" s="142"/>
      <c r="J225" s="143">
        <f t="shared" si="50"/>
        <v>0</v>
      </c>
      <c r="K225" s="144"/>
      <c r="L225" s="32"/>
      <c r="M225" s="145" t="s">
        <v>1</v>
      </c>
      <c r="N225" s="146" t="s">
        <v>42</v>
      </c>
      <c r="P225" s="147">
        <f t="shared" si="51"/>
        <v>0</v>
      </c>
      <c r="Q225" s="147">
        <v>0</v>
      </c>
      <c r="R225" s="147">
        <f t="shared" si="52"/>
        <v>0</v>
      </c>
      <c r="S225" s="147">
        <v>0</v>
      </c>
      <c r="T225" s="148">
        <f t="shared" si="53"/>
        <v>0</v>
      </c>
      <c r="AR225" s="149" t="s">
        <v>149</v>
      </c>
      <c r="AT225" s="149" t="s">
        <v>193</v>
      </c>
      <c r="AU225" s="149" t="s">
        <v>86</v>
      </c>
      <c r="AY225" s="17" t="s">
        <v>190</v>
      </c>
      <c r="BE225" s="150">
        <f t="shared" si="54"/>
        <v>0</v>
      </c>
      <c r="BF225" s="150">
        <f t="shared" si="55"/>
        <v>0</v>
      </c>
      <c r="BG225" s="150">
        <f t="shared" si="56"/>
        <v>0</v>
      </c>
      <c r="BH225" s="150">
        <f t="shared" si="57"/>
        <v>0</v>
      </c>
      <c r="BI225" s="150">
        <f t="shared" si="58"/>
        <v>0</v>
      </c>
      <c r="BJ225" s="17" t="s">
        <v>84</v>
      </c>
      <c r="BK225" s="150">
        <f t="shared" si="59"/>
        <v>0</v>
      </c>
      <c r="BL225" s="17" t="s">
        <v>149</v>
      </c>
      <c r="BM225" s="149" t="s">
        <v>2515</v>
      </c>
    </row>
    <row r="226" spans="2:65" s="1" customFormat="1" ht="16.5" customHeight="1">
      <c r="B226" s="32"/>
      <c r="C226" s="137" t="s">
        <v>624</v>
      </c>
      <c r="D226" s="137" t="s">
        <v>193</v>
      </c>
      <c r="E226" s="138" t="s">
        <v>2516</v>
      </c>
      <c r="F226" s="139" t="s">
        <v>2188</v>
      </c>
      <c r="G226" s="140" t="s">
        <v>2339</v>
      </c>
      <c r="H226" s="141">
        <v>5</v>
      </c>
      <c r="I226" s="142"/>
      <c r="J226" s="143">
        <f t="shared" si="50"/>
        <v>0</v>
      </c>
      <c r="K226" s="144"/>
      <c r="L226" s="32"/>
      <c r="M226" s="145" t="s">
        <v>1</v>
      </c>
      <c r="N226" s="146" t="s">
        <v>42</v>
      </c>
      <c r="P226" s="147">
        <f t="shared" si="51"/>
        <v>0</v>
      </c>
      <c r="Q226" s="147">
        <v>0</v>
      </c>
      <c r="R226" s="147">
        <f t="shared" si="52"/>
        <v>0</v>
      </c>
      <c r="S226" s="147">
        <v>0</v>
      </c>
      <c r="T226" s="148">
        <f t="shared" si="53"/>
        <v>0</v>
      </c>
      <c r="AR226" s="149" t="s">
        <v>149</v>
      </c>
      <c r="AT226" s="149" t="s">
        <v>193</v>
      </c>
      <c r="AU226" s="149" t="s">
        <v>86</v>
      </c>
      <c r="AY226" s="17" t="s">
        <v>190</v>
      </c>
      <c r="BE226" s="150">
        <f t="shared" si="54"/>
        <v>0</v>
      </c>
      <c r="BF226" s="150">
        <f t="shared" si="55"/>
        <v>0</v>
      </c>
      <c r="BG226" s="150">
        <f t="shared" si="56"/>
        <v>0</v>
      </c>
      <c r="BH226" s="150">
        <f t="shared" si="57"/>
        <v>0</v>
      </c>
      <c r="BI226" s="150">
        <f t="shared" si="58"/>
        <v>0</v>
      </c>
      <c r="BJ226" s="17" t="s">
        <v>84</v>
      </c>
      <c r="BK226" s="150">
        <f t="shared" si="59"/>
        <v>0</v>
      </c>
      <c r="BL226" s="17" t="s">
        <v>149</v>
      </c>
      <c r="BM226" s="149" t="s">
        <v>2517</v>
      </c>
    </row>
    <row r="227" spans="2:65" s="11" customFormat="1" ht="22.8" customHeight="1">
      <c r="B227" s="125"/>
      <c r="D227" s="126" t="s">
        <v>76</v>
      </c>
      <c r="E227" s="135" t="s">
        <v>2190</v>
      </c>
      <c r="F227" s="135" t="s">
        <v>83</v>
      </c>
      <c r="I227" s="128"/>
      <c r="J227" s="136">
        <f>BK227</f>
        <v>0</v>
      </c>
      <c r="L227" s="125"/>
      <c r="M227" s="130"/>
      <c r="P227" s="131">
        <f>SUM(P228:P233)</f>
        <v>0</v>
      </c>
      <c r="R227" s="131">
        <f>SUM(R228:R233)</f>
        <v>0</v>
      </c>
      <c r="T227" s="132">
        <f>SUM(T228:T233)</f>
        <v>0</v>
      </c>
      <c r="AR227" s="126" t="s">
        <v>86</v>
      </c>
      <c r="AT227" s="133" t="s">
        <v>76</v>
      </c>
      <c r="AU227" s="133" t="s">
        <v>84</v>
      </c>
      <c r="AY227" s="126" t="s">
        <v>190</v>
      </c>
      <c r="BK227" s="134">
        <f>SUM(BK228:BK233)</f>
        <v>0</v>
      </c>
    </row>
    <row r="228" spans="2:65" s="1" customFormat="1" ht="16.5" customHeight="1">
      <c r="B228" s="32"/>
      <c r="C228" s="137" t="s">
        <v>629</v>
      </c>
      <c r="D228" s="137" t="s">
        <v>193</v>
      </c>
      <c r="E228" s="138" t="s">
        <v>2518</v>
      </c>
      <c r="F228" s="139" t="s">
        <v>2519</v>
      </c>
      <c r="G228" s="140" t="s">
        <v>391</v>
      </c>
      <c r="H228" s="141">
        <v>1</v>
      </c>
      <c r="I228" s="142"/>
      <c r="J228" s="143">
        <f t="shared" ref="J228:J233" si="60">ROUND(I228*H228,2)</f>
        <v>0</v>
      </c>
      <c r="K228" s="144"/>
      <c r="L228" s="32"/>
      <c r="M228" s="145" t="s">
        <v>1</v>
      </c>
      <c r="N228" s="146" t="s">
        <v>42</v>
      </c>
      <c r="P228" s="147">
        <f t="shared" ref="P228:P233" si="61">O228*H228</f>
        <v>0</v>
      </c>
      <c r="Q228" s="147">
        <v>0</v>
      </c>
      <c r="R228" s="147">
        <f t="shared" ref="R228:R233" si="62">Q228*H228</f>
        <v>0</v>
      </c>
      <c r="S228" s="147">
        <v>0</v>
      </c>
      <c r="T228" s="148">
        <f t="shared" ref="T228:T233" si="63">S228*H228</f>
        <v>0</v>
      </c>
      <c r="AR228" s="149" t="s">
        <v>149</v>
      </c>
      <c r="AT228" s="149" t="s">
        <v>193</v>
      </c>
      <c r="AU228" s="149" t="s">
        <v>86</v>
      </c>
      <c r="AY228" s="17" t="s">
        <v>190</v>
      </c>
      <c r="BE228" s="150">
        <f t="shared" ref="BE228:BE233" si="64">IF(N228="základní",J228,0)</f>
        <v>0</v>
      </c>
      <c r="BF228" s="150">
        <f t="shared" ref="BF228:BF233" si="65">IF(N228="snížená",J228,0)</f>
        <v>0</v>
      </c>
      <c r="BG228" s="150">
        <f t="shared" ref="BG228:BG233" si="66">IF(N228="zákl. přenesená",J228,0)</f>
        <v>0</v>
      </c>
      <c r="BH228" s="150">
        <f t="shared" ref="BH228:BH233" si="67">IF(N228="sníž. přenesená",J228,0)</f>
        <v>0</v>
      </c>
      <c r="BI228" s="150">
        <f t="shared" ref="BI228:BI233" si="68">IF(N228="nulová",J228,0)</f>
        <v>0</v>
      </c>
      <c r="BJ228" s="17" t="s">
        <v>84</v>
      </c>
      <c r="BK228" s="150">
        <f t="shared" ref="BK228:BK233" si="69">ROUND(I228*H228,2)</f>
        <v>0</v>
      </c>
      <c r="BL228" s="17" t="s">
        <v>149</v>
      </c>
      <c r="BM228" s="149" t="s">
        <v>2520</v>
      </c>
    </row>
    <row r="229" spans="2:65" s="1" customFormat="1" ht="24.15" customHeight="1">
      <c r="B229" s="32"/>
      <c r="C229" s="137" t="s">
        <v>633</v>
      </c>
      <c r="D229" s="137" t="s">
        <v>193</v>
      </c>
      <c r="E229" s="138" t="s">
        <v>2464</v>
      </c>
      <c r="F229" s="139" t="s">
        <v>2465</v>
      </c>
      <c r="G229" s="140" t="s">
        <v>396</v>
      </c>
      <c r="H229" s="141">
        <v>20</v>
      </c>
      <c r="I229" s="142"/>
      <c r="J229" s="143">
        <f t="shared" si="60"/>
        <v>0</v>
      </c>
      <c r="K229" s="144"/>
      <c r="L229" s="32"/>
      <c r="M229" s="145" t="s">
        <v>1</v>
      </c>
      <c r="N229" s="146" t="s">
        <v>42</v>
      </c>
      <c r="P229" s="147">
        <f t="shared" si="61"/>
        <v>0</v>
      </c>
      <c r="Q229" s="147">
        <v>0</v>
      </c>
      <c r="R229" s="147">
        <f t="shared" si="62"/>
        <v>0</v>
      </c>
      <c r="S229" s="147">
        <v>0</v>
      </c>
      <c r="T229" s="148">
        <f t="shared" si="63"/>
        <v>0</v>
      </c>
      <c r="AR229" s="149" t="s">
        <v>149</v>
      </c>
      <c r="AT229" s="149" t="s">
        <v>193</v>
      </c>
      <c r="AU229" s="149" t="s">
        <v>86</v>
      </c>
      <c r="AY229" s="17" t="s">
        <v>190</v>
      </c>
      <c r="BE229" s="150">
        <f t="shared" si="64"/>
        <v>0</v>
      </c>
      <c r="BF229" s="150">
        <f t="shared" si="65"/>
        <v>0</v>
      </c>
      <c r="BG229" s="150">
        <f t="shared" si="66"/>
        <v>0</v>
      </c>
      <c r="BH229" s="150">
        <f t="shared" si="67"/>
        <v>0</v>
      </c>
      <c r="BI229" s="150">
        <f t="shared" si="68"/>
        <v>0</v>
      </c>
      <c r="BJ229" s="17" t="s">
        <v>84</v>
      </c>
      <c r="BK229" s="150">
        <f t="shared" si="69"/>
        <v>0</v>
      </c>
      <c r="BL229" s="17" t="s">
        <v>149</v>
      </c>
      <c r="BM229" s="149" t="s">
        <v>2521</v>
      </c>
    </row>
    <row r="230" spans="2:65" s="1" customFormat="1" ht="44.25" customHeight="1">
      <c r="B230" s="32"/>
      <c r="C230" s="137" t="s">
        <v>639</v>
      </c>
      <c r="D230" s="137" t="s">
        <v>193</v>
      </c>
      <c r="E230" s="138" t="s">
        <v>2381</v>
      </c>
      <c r="F230" s="139" t="s">
        <v>2382</v>
      </c>
      <c r="G230" s="140" t="s">
        <v>391</v>
      </c>
      <c r="H230" s="141">
        <v>1</v>
      </c>
      <c r="I230" s="142"/>
      <c r="J230" s="143">
        <f t="shared" si="60"/>
        <v>0</v>
      </c>
      <c r="K230" s="144"/>
      <c r="L230" s="32"/>
      <c r="M230" s="145" t="s">
        <v>1</v>
      </c>
      <c r="N230" s="146" t="s">
        <v>42</v>
      </c>
      <c r="P230" s="147">
        <f t="shared" si="61"/>
        <v>0</v>
      </c>
      <c r="Q230" s="147">
        <v>0</v>
      </c>
      <c r="R230" s="147">
        <f t="shared" si="62"/>
        <v>0</v>
      </c>
      <c r="S230" s="147">
        <v>0</v>
      </c>
      <c r="T230" s="148">
        <f t="shared" si="63"/>
        <v>0</v>
      </c>
      <c r="AR230" s="149" t="s">
        <v>149</v>
      </c>
      <c r="AT230" s="149" t="s">
        <v>193</v>
      </c>
      <c r="AU230" s="149" t="s">
        <v>86</v>
      </c>
      <c r="AY230" s="17" t="s">
        <v>190</v>
      </c>
      <c r="BE230" s="150">
        <f t="shared" si="64"/>
        <v>0</v>
      </c>
      <c r="BF230" s="150">
        <f t="shared" si="65"/>
        <v>0</v>
      </c>
      <c r="BG230" s="150">
        <f t="shared" si="66"/>
        <v>0</v>
      </c>
      <c r="BH230" s="150">
        <f t="shared" si="67"/>
        <v>0</v>
      </c>
      <c r="BI230" s="150">
        <f t="shared" si="68"/>
        <v>0</v>
      </c>
      <c r="BJ230" s="17" t="s">
        <v>84</v>
      </c>
      <c r="BK230" s="150">
        <f t="shared" si="69"/>
        <v>0</v>
      </c>
      <c r="BL230" s="17" t="s">
        <v>149</v>
      </c>
      <c r="BM230" s="149" t="s">
        <v>2522</v>
      </c>
    </row>
    <row r="231" spans="2:65" s="1" customFormat="1" ht="49.05" customHeight="1">
      <c r="B231" s="32"/>
      <c r="C231" s="137" t="s">
        <v>644</v>
      </c>
      <c r="D231" s="137" t="s">
        <v>193</v>
      </c>
      <c r="E231" s="138" t="s">
        <v>2384</v>
      </c>
      <c r="F231" s="139" t="s">
        <v>2385</v>
      </c>
      <c r="G231" s="140" t="s">
        <v>391</v>
      </c>
      <c r="H231" s="141">
        <v>1</v>
      </c>
      <c r="I231" s="142"/>
      <c r="J231" s="143">
        <f t="shared" si="60"/>
        <v>0</v>
      </c>
      <c r="K231" s="144"/>
      <c r="L231" s="32"/>
      <c r="M231" s="145" t="s">
        <v>1</v>
      </c>
      <c r="N231" s="146" t="s">
        <v>42</v>
      </c>
      <c r="P231" s="147">
        <f t="shared" si="61"/>
        <v>0</v>
      </c>
      <c r="Q231" s="147">
        <v>0</v>
      </c>
      <c r="R231" s="147">
        <f t="shared" si="62"/>
        <v>0</v>
      </c>
      <c r="S231" s="147">
        <v>0</v>
      </c>
      <c r="T231" s="148">
        <f t="shared" si="63"/>
        <v>0</v>
      </c>
      <c r="AR231" s="149" t="s">
        <v>149</v>
      </c>
      <c r="AT231" s="149" t="s">
        <v>193</v>
      </c>
      <c r="AU231" s="149" t="s">
        <v>86</v>
      </c>
      <c r="AY231" s="17" t="s">
        <v>190</v>
      </c>
      <c r="BE231" s="150">
        <f t="shared" si="64"/>
        <v>0</v>
      </c>
      <c r="BF231" s="150">
        <f t="shared" si="65"/>
        <v>0</v>
      </c>
      <c r="BG231" s="150">
        <f t="shared" si="66"/>
        <v>0</v>
      </c>
      <c r="BH231" s="150">
        <f t="shared" si="67"/>
        <v>0</v>
      </c>
      <c r="BI231" s="150">
        <f t="shared" si="68"/>
        <v>0</v>
      </c>
      <c r="BJ231" s="17" t="s">
        <v>84</v>
      </c>
      <c r="BK231" s="150">
        <f t="shared" si="69"/>
        <v>0</v>
      </c>
      <c r="BL231" s="17" t="s">
        <v>149</v>
      </c>
      <c r="BM231" s="149" t="s">
        <v>2523</v>
      </c>
    </row>
    <row r="232" spans="2:65" s="1" customFormat="1" ht="44.25" customHeight="1">
      <c r="B232" s="32"/>
      <c r="C232" s="137" t="s">
        <v>1047</v>
      </c>
      <c r="D232" s="137" t="s">
        <v>193</v>
      </c>
      <c r="E232" s="138" t="s">
        <v>2393</v>
      </c>
      <c r="F232" s="139" t="s">
        <v>2394</v>
      </c>
      <c r="G232" s="140" t="s">
        <v>396</v>
      </c>
      <c r="H232" s="141">
        <v>18</v>
      </c>
      <c r="I232" s="142"/>
      <c r="J232" s="143">
        <f t="shared" si="60"/>
        <v>0</v>
      </c>
      <c r="K232" s="144"/>
      <c r="L232" s="32"/>
      <c r="M232" s="145" t="s">
        <v>1</v>
      </c>
      <c r="N232" s="146" t="s">
        <v>42</v>
      </c>
      <c r="P232" s="147">
        <f t="shared" si="61"/>
        <v>0</v>
      </c>
      <c r="Q232" s="147">
        <v>0</v>
      </c>
      <c r="R232" s="147">
        <f t="shared" si="62"/>
        <v>0</v>
      </c>
      <c r="S232" s="147">
        <v>0</v>
      </c>
      <c r="T232" s="148">
        <f t="shared" si="63"/>
        <v>0</v>
      </c>
      <c r="AR232" s="149" t="s">
        <v>149</v>
      </c>
      <c r="AT232" s="149" t="s">
        <v>193</v>
      </c>
      <c r="AU232" s="149" t="s">
        <v>86</v>
      </c>
      <c r="AY232" s="17" t="s">
        <v>190</v>
      </c>
      <c r="BE232" s="150">
        <f t="shared" si="64"/>
        <v>0</v>
      </c>
      <c r="BF232" s="150">
        <f t="shared" si="65"/>
        <v>0</v>
      </c>
      <c r="BG232" s="150">
        <f t="shared" si="66"/>
        <v>0</v>
      </c>
      <c r="BH232" s="150">
        <f t="shared" si="67"/>
        <v>0</v>
      </c>
      <c r="BI232" s="150">
        <f t="shared" si="68"/>
        <v>0</v>
      </c>
      <c r="BJ232" s="17" t="s">
        <v>84</v>
      </c>
      <c r="BK232" s="150">
        <f t="shared" si="69"/>
        <v>0</v>
      </c>
      <c r="BL232" s="17" t="s">
        <v>149</v>
      </c>
      <c r="BM232" s="149" t="s">
        <v>2524</v>
      </c>
    </row>
    <row r="233" spans="2:65" s="1" customFormat="1" ht="49.05" customHeight="1">
      <c r="B233" s="32"/>
      <c r="C233" s="137" t="s">
        <v>1058</v>
      </c>
      <c r="D233" s="137" t="s">
        <v>193</v>
      </c>
      <c r="E233" s="138" t="s">
        <v>2525</v>
      </c>
      <c r="F233" s="139" t="s">
        <v>2526</v>
      </c>
      <c r="G233" s="140" t="s">
        <v>396</v>
      </c>
      <c r="H233" s="141">
        <v>20</v>
      </c>
      <c r="I233" s="142"/>
      <c r="J233" s="143">
        <f t="shared" si="60"/>
        <v>0</v>
      </c>
      <c r="K233" s="144"/>
      <c r="L233" s="32"/>
      <c r="M233" s="145" t="s">
        <v>1</v>
      </c>
      <c r="N233" s="146" t="s">
        <v>42</v>
      </c>
      <c r="P233" s="147">
        <f t="shared" si="61"/>
        <v>0</v>
      </c>
      <c r="Q233" s="147">
        <v>0</v>
      </c>
      <c r="R233" s="147">
        <f t="shared" si="62"/>
        <v>0</v>
      </c>
      <c r="S233" s="147">
        <v>0</v>
      </c>
      <c r="T233" s="148">
        <f t="shared" si="63"/>
        <v>0</v>
      </c>
      <c r="AR233" s="149" t="s">
        <v>149</v>
      </c>
      <c r="AT233" s="149" t="s">
        <v>193</v>
      </c>
      <c r="AU233" s="149" t="s">
        <v>86</v>
      </c>
      <c r="AY233" s="17" t="s">
        <v>190</v>
      </c>
      <c r="BE233" s="150">
        <f t="shared" si="64"/>
        <v>0</v>
      </c>
      <c r="BF233" s="150">
        <f t="shared" si="65"/>
        <v>0</v>
      </c>
      <c r="BG233" s="150">
        <f t="shared" si="66"/>
        <v>0</v>
      </c>
      <c r="BH233" s="150">
        <f t="shared" si="67"/>
        <v>0</v>
      </c>
      <c r="BI233" s="150">
        <f t="shared" si="68"/>
        <v>0</v>
      </c>
      <c r="BJ233" s="17" t="s">
        <v>84</v>
      </c>
      <c r="BK233" s="150">
        <f t="shared" si="69"/>
        <v>0</v>
      </c>
      <c r="BL233" s="17" t="s">
        <v>149</v>
      </c>
      <c r="BM233" s="149" t="s">
        <v>2527</v>
      </c>
    </row>
    <row r="234" spans="2:65" s="11" customFormat="1" ht="22.8" customHeight="1">
      <c r="B234" s="125"/>
      <c r="D234" s="126" t="s">
        <v>76</v>
      </c>
      <c r="E234" s="135" t="s">
        <v>2201</v>
      </c>
      <c r="F234" s="135" t="s">
        <v>2202</v>
      </c>
      <c r="I234" s="128"/>
      <c r="J234" s="136">
        <f>BK234</f>
        <v>0</v>
      </c>
      <c r="L234" s="125"/>
      <c r="M234" s="130"/>
      <c r="P234" s="131">
        <f>SUM(P235:P238)</f>
        <v>0</v>
      </c>
      <c r="R234" s="131">
        <f>SUM(R235:R238)</f>
        <v>0</v>
      </c>
      <c r="T234" s="132">
        <f>SUM(T235:T238)</f>
        <v>0</v>
      </c>
      <c r="AR234" s="126" t="s">
        <v>86</v>
      </c>
      <c r="AT234" s="133" t="s">
        <v>76</v>
      </c>
      <c r="AU234" s="133" t="s">
        <v>84</v>
      </c>
      <c r="AY234" s="126" t="s">
        <v>190</v>
      </c>
      <c r="BK234" s="134">
        <f>SUM(BK235:BK238)</f>
        <v>0</v>
      </c>
    </row>
    <row r="235" spans="2:65" s="1" customFormat="1" ht="16.5" customHeight="1">
      <c r="B235" s="32"/>
      <c r="C235" s="137" t="s">
        <v>1062</v>
      </c>
      <c r="D235" s="137" t="s">
        <v>193</v>
      </c>
      <c r="E235" s="138" t="s">
        <v>2528</v>
      </c>
      <c r="F235" s="139" t="s">
        <v>2529</v>
      </c>
      <c r="G235" s="140" t="s">
        <v>391</v>
      </c>
      <c r="H235" s="141">
        <v>9</v>
      </c>
      <c r="I235" s="142"/>
      <c r="J235" s="143">
        <f>ROUND(I235*H235,2)</f>
        <v>0</v>
      </c>
      <c r="K235" s="144"/>
      <c r="L235" s="32"/>
      <c r="M235" s="145" t="s">
        <v>1</v>
      </c>
      <c r="N235" s="146" t="s">
        <v>42</v>
      </c>
      <c r="P235" s="147">
        <f>O235*H235</f>
        <v>0</v>
      </c>
      <c r="Q235" s="147">
        <v>0</v>
      </c>
      <c r="R235" s="147">
        <f>Q235*H235</f>
        <v>0</v>
      </c>
      <c r="S235" s="147">
        <v>0</v>
      </c>
      <c r="T235" s="148">
        <f>S235*H235</f>
        <v>0</v>
      </c>
      <c r="AR235" s="149" t="s">
        <v>149</v>
      </c>
      <c r="AT235" s="149" t="s">
        <v>193</v>
      </c>
      <c r="AU235" s="149" t="s">
        <v>86</v>
      </c>
      <c r="AY235" s="17" t="s">
        <v>190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84</v>
      </c>
      <c r="BK235" s="150">
        <f>ROUND(I235*H235,2)</f>
        <v>0</v>
      </c>
      <c r="BL235" s="17" t="s">
        <v>149</v>
      </c>
      <c r="BM235" s="149" t="s">
        <v>2530</v>
      </c>
    </row>
    <row r="236" spans="2:65" s="1" customFormat="1" ht="16.5" customHeight="1">
      <c r="B236" s="32"/>
      <c r="C236" s="137" t="s">
        <v>1074</v>
      </c>
      <c r="D236" s="137" t="s">
        <v>193</v>
      </c>
      <c r="E236" s="138" t="s">
        <v>2531</v>
      </c>
      <c r="F236" s="139" t="s">
        <v>2532</v>
      </c>
      <c r="G236" s="140" t="s">
        <v>391</v>
      </c>
      <c r="H236" s="141">
        <v>1</v>
      </c>
      <c r="I236" s="142"/>
      <c r="J236" s="143">
        <f>ROUND(I236*H236,2)</f>
        <v>0</v>
      </c>
      <c r="K236" s="144"/>
      <c r="L236" s="32"/>
      <c r="M236" s="145" t="s">
        <v>1</v>
      </c>
      <c r="N236" s="146" t="s">
        <v>42</v>
      </c>
      <c r="P236" s="147">
        <f>O236*H236</f>
        <v>0</v>
      </c>
      <c r="Q236" s="147">
        <v>0</v>
      </c>
      <c r="R236" s="147">
        <f>Q236*H236</f>
        <v>0</v>
      </c>
      <c r="S236" s="147">
        <v>0</v>
      </c>
      <c r="T236" s="148">
        <f>S236*H236</f>
        <v>0</v>
      </c>
      <c r="AR236" s="149" t="s">
        <v>149</v>
      </c>
      <c r="AT236" s="149" t="s">
        <v>193</v>
      </c>
      <c r="AU236" s="149" t="s">
        <v>86</v>
      </c>
      <c r="AY236" s="17" t="s">
        <v>190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84</v>
      </c>
      <c r="BK236" s="150">
        <f>ROUND(I236*H236,2)</f>
        <v>0</v>
      </c>
      <c r="BL236" s="17" t="s">
        <v>149</v>
      </c>
      <c r="BM236" s="149" t="s">
        <v>2533</v>
      </c>
    </row>
    <row r="237" spans="2:65" s="1" customFormat="1" ht="24.15" customHeight="1">
      <c r="B237" s="32"/>
      <c r="C237" s="137" t="s">
        <v>1068</v>
      </c>
      <c r="D237" s="137" t="s">
        <v>193</v>
      </c>
      <c r="E237" s="138" t="s">
        <v>2534</v>
      </c>
      <c r="F237" s="139" t="s">
        <v>2535</v>
      </c>
      <c r="G237" s="140" t="s">
        <v>391</v>
      </c>
      <c r="H237" s="141">
        <v>1</v>
      </c>
      <c r="I237" s="142"/>
      <c r="J237" s="143">
        <f>ROUND(I237*H237,2)</f>
        <v>0</v>
      </c>
      <c r="K237" s="144"/>
      <c r="L237" s="32"/>
      <c r="M237" s="145" t="s">
        <v>1</v>
      </c>
      <c r="N237" s="146" t="s">
        <v>42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149</v>
      </c>
      <c r="AT237" s="149" t="s">
        <v>193</v>
      </c>
      <c r="AU237" s="149" t="s">
        <v>86</v>
      </c>
      <c r="AY237" s="17" t="s">
        <v>190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84</v>
      </c>
      <c r="BK237" s="150">
        <f>ROUND(I237*H237,2)</f>
        <v>0</v>
      </c>
      <c r="BL237" s="17" t="s">
        <v>149</v>
      </c>
      <c r="BM237" s="149" t="s">
        <v>2536</v>
      </c>
    </row>
    <row r="238" spans="2:65" s="1" customFormat="1" ht="24.15" customHeight="1">
      <c r="B238" s="32"/>
      <c r="C238" s="137" t="s">
        <v>1078</v>
      </c>
      <c r="D238" s="137" t="s">
        <v>193</v>
      </c>
      <c r="E238" s="138" t="s">
        <v>2537</v>
      </c>
      <c r="F238" s="139" t="s">
        <v>2538</v>
      </c>
      <c r="G238" s="140" t="s">
        <v>391</v>
      </c>
      <c r="H238" s="141">
        <v>1</v>
      </c>
      <c r="I238" s="142"/>
      <c r="J238" s="143">
        <f>ROUND(I238*H238,2)</f>
        <v>0</v>
      </c>
      <c r="K238" s="144"/>
      <c r="L238" s="32"/>
      <c r="M238" s="145" t="s">
        <v>1</v>
      </c>
      <c r="N238" s="146" t="s">
        <v>42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149</v>
      </c>
      <c r="AT238" s="149" t="s">
        <v>193</v>
      </c>
      <c r="AU238" s="149" t="s">
        <v>86</v>
      </c>
      <c r="AY238" s="17" t="s">
        <v>190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84</v>
      </c>
      <c r="BK238" s="150">
        <f>ROUND(I238*H238,2)</f>
        <v>0</v>
      </c>
      <c r="BL238" s="17" t="s">
        <v>149</v>
      </c>
      <c r="BM238" s="149" t="s">
        <v>2539</v>
      </c>
    </row>
    <row r="239" spans="2:65" s="11" customFormat="1" ht="22.8" customHeight="1">
      <c r="B239" s="125"/>
      <c r="D239" s="126" t="s">
        <v>76</v>
      </c>
      <c r="E239" s="135" t="s">
        <v>2212</v>
      </c>
      <c r="F239" s="135" t="s">
        <v>2213</v>
      </c>
      <c r="I239" s="128"/>
      <c r="J239" s="136">
        <f>BK239</f>
        <v>0</v>
      </c>
      <c r="L239" s="125"/>
      <c r="M239" s="130"/>
      <c r="P239" s="131">
        <f>SUM(P240:P246)</f>
        <v>0</v>
      </c>
      <c r="R239" s="131">
        <f>SUM(R240:R246)</f>
        <v>0</v>
      </c>
      <c r="T239" s="132">
        <f>SUM(T240:T246)</f>
        <v>0</v>
      </c>
      <c r="AR239" s="126" t="s">
        <v>86</v>
      </c>
      <c r="AT239" s="133" t="s">
        <v>76</v>
      </c>
      <c r="AU239" s="133" t="s">
        <v>84</v>
      </c>
      <c r="AY239" s="126" t="s">
        <v>190</v>
      </c>
      <c r="BK239" s="134">
        <f>SUM(BK240:BK246)</f>
        <v>0</v>
      </c>
    </row>
    <row r="240" spans="2:65" s="1" customFormat="1" ht="49.05" customHeight="1">
      <c r="B240" s="32"/>
      <c r="C240" s="137" t="s">
        <v>1084</v>
      </c>
      <c r="D240" s="137" t="s">
        <v>193</v>
      </c>
      <c r="E240" s="138" t="s">
        <v>2540</v>
      </c>
      <c r="F240" s="139" t="s">
        <v>2541</v>
      </c>
      <c r="G240" s="140" t="s">
        <v>396</v>
      </c>
      <c r="H240" s="141">
        <v>35</v>
      </c>
      <c r="I240" s="142"/>
      <c r="J240" s="143">
        <f t="shared" ref="J240:J246" si="70">ROUND(I240*H240,2)</f>
        <v>0</v>
      </c>
      <c r="K240" s="144"/>
      <c r="L240" s="32"/>
      <c r="M240" s="145" t="s">
        <v>1</v>
      </c>
      <c r="N240" s="146" t="s">
        <v>42</v>
      </c>
      <c r="P240" s="147">
        <f t="shared" ref="P240:P246" si="71">O240*H240</f>
        <v>0</v>
      </c>
      <c r="Q240" s="147">
        <v>0</v>
      </c>
      <c r="R240" s="147">
        <f t="shared" ref="R240:R246" si="72">Q240*H240</f>
        <v>0</v>
      </c>
      <c r="S240" s="147">
        <v>0</v>
      </c>
      <c r="T240" s="148">
        <f t="shared" ref="T240:T246" si="73">S240*H240</f>
        <v>0</v>
      </c>
      <c r="AR240" s="149" t="s">
        <v>149</v>
      </c>
      <c r="AT240" s="149" t="s">
        <v>193</v>
      </c>
      <c r="AU240" s="149" t="s">
        <v>86</v>
      </c>
      <c r="AY240" s="17" t="s">
        <v>190</v>
      </c>
      <c r="BE240" s="150">
        <f t="shared" ref="BE240:BE246" si="74">IF(N240="základní",J240,0)</f>
        <v>0</v>
      </c>
      <c r="BF240" s="150">
        <f t="shared" ref="BF240:BF246" si="75">IF(N240="snížená",J240,0)</f>
        <v>0</v>
      </c>
      <c r="BG240" s="150">
        <f t="shared" ref="BG240:BG246" si="76">IF(N240="zákl. přenesená",J240,0)</f>
        <v>0</v>
      </c>
      <c r="BH240" s="150">
        <f t="shared" ref="BH240:BH246" si="77">IF(N240="sníž. přenesená",J240,0)</f>
        <v>0</v>
      </c>
      <c r="BI240" s="150">
        <f t="shared" ref="BI240:BI246" si="78">IF(N240="nulová",J240,0)</f>
        <v>0</v>
      </c>
      <c r="BJ240" s="17" t="s">
        <v>84</v>
      </c>
      <c r="BK240" s="150">
        <f t="shared" ref="BK240:BK246" si="79">ROUND(I240*H240,2)</f>
        <v>0</v>
      </c>
      <c r="BL240" s="17" t="s">
        <v>149</v>
      </c>
      <c r="BM240" s="149" t="s">
        <v>2542</v>
      </c>
    </row>
    <row r="241" spans="2:65" s="1" customFormat="1" ht="44.25" customHeight="1">
      <c r="B241" s="32"/>
      <c r="C241" s="137" t="s">
        <v>1088</v>
      </c>
      <c r="D241" s="137" t="s">
        <v>193</v>
      </c>
      <c r="E241" s="138" t="s">
        <v>2543</v>
      </c>
      <c r="F241" s="139" t="s">
        <v>2544</v>
      </c>
      <c r="G241" s="140" t="s">
        <v>396</v>
      </c>
      <c r="H241" s="141">
        <v>35</v>
      </c>
      <c r="I241" s="142"/>
      <c r="J241" s="143">
        <f t="shared" si="70"/>
        <v>0</v>
      </c>
      <c r="K241" s="144"/>
      <c r="L241" s="32"/>
      <c r="M241" s="145" t="s">
        <v>1</v>
      </c>
      <c r="N241" s="146" t="s">
        <v>42</v>
      </c>
      <c r="P241" s="147">
        <f t="shared" si="71"/>
        <v>0</v>
      </c>
      <c r="Q241" s="147">
        <v>0</v>
      </c>
      <c r="R241" s="147">
        <f t="shared" si="72"/>
        <v>0</v>
      </c>
      <c r="S241" s="147">
        <v>0</v>
      </c>
      <c r="T241" s="148">
        <f t="shared" si="73"/>
        <v>0</v>
      </c>
      <c r="AR241" s="149" t="s">
        <v>149</v>
      </c>
      <c r="AT241" s="149" t="s">
        <v>193</v>
      </c>
      <c r="AU241" s="149" t="s">
        <v>86</v>
      </c>
      <c r="AY241" s="17" t="s">
        <v>190</v>
      </c>
      <c r="BE241" s="150">
        <f t="shared" si="74"/>
        <v>0</v>
      </c>
      <c r="BF241" s="150">
        <f t="shared" si="75"/>
        <v>0</v>
      </c>
      <c r="BG241" s="150">
        <f t="shared" si="76"/>
        <v>0</v>
      </c>
      <c r="BH241" s="150">
        <f t="shared" si="77"/>
        <v>0</v>
      </c>
      <c r="BI241" s="150">
        <f t="shared" si="78"/>
        <v>0</v>
      </c>
      <c r="BJ241" s="17" t="s">
        <v>84</v>
      </c>
      <c r="BK241" s="150">
        <f t="shared" si="79"/>
        <v>0</v>
      </c>
      <c r="BL241" s="17" t="s">
        <v>149</v>
      </c>
      <c r="BM241" s="149" t="s">
        <v>2545</v>
      </c>
    </row>
    <row r="242" spans="2:65" s="1" customFormat="1" ht="49.05" customHeight="1">
      <c r="B242" s="32"/>
      <c r="C242" s="137" t="s">
        <v>1093</v>
      </c>
      <c r="D242" s="137" t="s">
        <v>193</v>
      </c>
      <c r="E242" s="138" t="s">
        <v>2403</v>
      </c>
      <c r="F242" s="139" t="s">
        <v>2404</v>
      </c>
      <c r="G242" s="140" t="s">
        <v>396</v>
      </c>
      <c r="H242" s="141">
        <v>30</v>
      </c>
      <c r="I242" s="142"/>
      <c r="J242" s="143">
        <f t="shared" si="70"/>
        <v>0</v>
      </c>
      <c r="K242" s="144"/>
      <c r="L242" s="32"/>
      <c r="M242" s="145" t="s">
        <v>1</v>
      </c>
      <c r="N242" s="146" t="s">
        <v>42</v>
      </c>
      <c r="P242" s="147">
        <f t="shared" si="71"/>
        <v>0</v>
      </c>
      <c r="Q242" s="147">
        <v>0</v>
      </c>
      <c r="R242" s="147">
        <f t="shared" si="72"/>
        <v>0</v>
      </c>
      <c r="S242" s="147">
        <v>0</v>
      </c>
      <c r="T242" s="148">
        <f t="shared" si="73"/>
        <v>0</v>
      </c>
      <c r="AR242" s="149" t="s">
        <v>149</v>
      </c>
      <c r="AT242" s="149" t="s">
        <v>193</v>
      </c>
      <c r="AU242" s="149" t="s">
        <v>86</v>
      </c>
      <c r="AY242" s="17" t="s">
        <v>190</v>
      </c>
      <c r="BE242" s="150">
        <f t="shared" si="74"/>
        <v>0</v>
      </c>
      <c r="BF242" s="150">
        <f t="shared" si="75"/>
        <v>0</v>
      </c>
      <c r="BG242" s="150">
        <f t="shared" si="76"/>
        <v>0</v>
      </c>
      <c r="BH242" s="150">
        <f t="shared" si="77"/>
        <v>0</v>
      </c>
      <c r="BI242" s="150">
        <f t="shared" si="78"/>
        <v>0</v>
      </c>
      <c r="BJ242" s="17" t="s">
        <v>84</v>
      </c>
      <c r="BK242" s="150">
        <f t="shared" si="79"/>
        <v>0</v>
      </c>
      <c r="BL242" s="17" t="s">
        <v>149</v>
      </c>
      <c r="BM242" s="149" t="s">
        <v>2546</v>
      </c>
    </row>
    <row r="243" spans="2:65" s="1" customFormat="1" ht="49.05" customHeight="1">
      <c r="B243" s="32"/>
      <c r="C243" s="137" t="s">
        <v>1097</v>
      </c>
      <c r="D243" s="137" t="s">
        <v>193</v>
      </c>
      <c r="E243" s="138" t="s">
        <v>2547</v>
      </c>
      <c r="F243" s="139" t="s">
        <v>2548</v>
      </c>
      <c r="G243" s="140" t="s">
        <v>396</v>
      </c>
      <c r="H243" s="141">
        <v>90</v>
      </c>
      <c r="I243" s="142"/>
      <c r="J243" s="143">
        <f t="shared" si="70"/>
        <v>0</v>
      </c>
      <c r="K243" s="144"/>
      <c r="L243" s="32"/>
      <c r="M243" s="145" t="s">
        <v>1</v>
      </c>
      <c r="N243" s="146" t="s">
        <v>42</v>
      </c>
      <c r="P243" s="147">
        <f t="shared" si="71"/>
        <v>0</v>
      </c>
      <c r="Q243" s="147">
        <v>0</v>
      </c>
      <c r="R243" s="147">
        <f t="shared" si="72"/>
        <v>0</v>
      </c>
      <c r="S243" s="147">
        <v>0</v>
      </c>
      <c r="T243" s="148">
        <f t="shared" si="73"/>
        <v>0</v>
      </c>
      <c r="AR243" s="149" t="s">
        <v>149</v>
      </c>
      <c r="AT243" s="149" t="s">
        <v>193</v>
      </c>
      <c r="AU243" s="149" t="s">
        <v>86</v>
      </c>
      <c r="AY243" s="17" t="s">
        <v>190</v>
      </c>
      <c r="BE243" s="150">
        <f t="shared" si="74"/>
        <v>0</v>
      </c>
      <c r="BF243" s="150">
        <f t="shared" si="75"/>
        <v>0</v>
      </c>
      <c r="BG243" s="150">
        <f t="shared" si="76"/>
        <v>0</v>
      </c>
      <c r="BH243" s="150">
        <f t="shared" si="77"/>
        <v>0</v>
      </c>
      <c r="BI243" s="150">
        <f t="shared" si="78"/>
        <v>0</v>
      </c>
      <c r="BJ243" s="17" t="s">
        <v>84</v>
      </c>
      <c r="BK243" s="150">
        <f t="shared" si="79"/>
        <v>0</v>
      </c>
      <c r="BL243" s="17" t="s">
        <v>149</v>
      </c>
      <c r="BM243" s="149" t="s">
        <v>2549</v>
      </c>
    </row>
    <row r="244" spans="2:65" s="1" customFormat="1" ht="49.05" customHeight="1">
      <c r="B244" s="32"/>
      <c r="C244" s="137" t="s">
        <v>1101</v>
      </c>
      <c r="D244" s="137" t="s">
        <v>193</v>
      </c>
      <c r="E244" s="138" t="s">
        <v>2400</v>
      </c>
      <c r="F244" s="139" t="s">
        <v>2401</v>
      </c>
      <c r="G244" s="140" t="s">
        <v>396</v>
      </c>
      <c r="H244" s="141">
        <v>70</v>
      </c>
      <c r="I244" s="142"/>
      <c r="J244" s="143">
        <f t="shared" si="70"/>
        <v>0</v>
      </c>
      <c r="K244" s="144"/>
      <c r="L244" s="32"/>
      <c r="M244" s="145" t="s">
        <v>1</v>
      </c>
      <c r="N244" s="146" t="s">
        <v>42</v>
      </c>
      <c r="P244" s="147">
        <f t="shared" si="71"/>
        <v>0</v>
      </c>
      <c r="Q244" s="147">
        <v>0</v>
      </c>
      <c r="R244" s="147">
        <f t="shared" si="72"/>
        <v>0</v>
      </c>
      <c r="S244" s="147">
        <v>0</v>
      </c>
      <c r="T244" s="148">
        <f t="shared" si="73"/>
        <v>0</v>
      </c>
      <c r="AR244" s="149" t="s">
        <v>149</v>
      </c>
      <c r="AT244" s="149" t="s">
        <v>193</v>
      </c>
      <c r="AU244" s="149" t="s">
        <v>86</v>
      </c>
      <c r="AY244" s="17" t="s">
        <v>190</v>
      </c>
      <c r="BE244" s="150">
        <f t="shared" si="74"/>
        <v>0</v>
      </c>
      <c r="BF244" s="150">
        <f t="shared" si="75"/>
        <v>0</v>
      </c>
      <c r="BG244" s="150">
        <f t="shared" si="76"/>
        <v>0</v>
      </c>
      <c r="BH244" s="150">
        <f t="shared" si="77"/>
        <v>0</v>
      </c>
      <c r="BI244" s="150">
        <f t="shared" si="78"/>
        <v>0</v>
      </c>
      <c r="BJ244" s="17" t="s">
        <v>84</v>
      </c>
      <c r="BK244" s="150">
        <f t="shared" si="79"/>
        <v>0</v>
      </c>
      <c r="BL244" s="17" t="s">
        <v>149</v>
      </c>
      <c r="BM244" s="149" t="s">
        <v>2550</v>
      </c>
    </row>
    <row r="245" spans="2:65" s="1" customFormat="1" ht="49.05" customHeight="1">
      <c r="B245" s="32"/>
      <c r="C245" s="137" t="s">
        <v>1105</v>
      </c>
      <c r="D245" s="137" t="s">
        <v>193</v>
      </c>
      <c r="E245" s="138" t="s">
        <v>2551</v>
      </c>
      <c r="F245" s="139" t="s">
        <v>2408</v>
      </c>
      <c r="G245" s="140" t="s">
        <v>396</v>
      </c>
      <c r="H245" s="141">
        <v>20</v>
      </c>
      <c r="I245" s="142"/>
      <c r="J245" s="143">
        <f t="shared" si="70"/>
        <v>0</v>
      </c>
      <c r="K245" s="144"/>
      <c r="L245" s="32"/>
      <c r="M245" s="145" t="s">
        <v>1</v>
      </c>
      <c r="N245" s="146" t="s">
        <v>42</v>
      </c>
      <c r="P245" s="147">
        <f t="shared" si="71"/>
        <v>0</v>
      </c>
      <c r="Q245" s="147">
        <v>0</v>
      </c>
      <c r="R245" s="147">
        <f t="shared" si="72"/>
        <v>0</v>
      </c>
      <c r="S245" s="147">
        <v>0</v>
      </c>
      <c r="T245" s="148">
        <f t="shared" si="73"/>
        <v>0</v>
      </c>
      <c r="AR245" s="149" t="s">
        <v>149</v>
      </c>
      <c r="AT245" s="149" t="s">
        <v>193</v>
      </c>
      <c r="AU245" s="149" t="s">
        <v>86</v>
      </c>
      <c r="AY245" s="17" t="s">
        <v>190</v>
      </c>
      <c r="BE245" s="150">
        <f t="shared" si="74"/>
        <v>0</v>
      </c>
      <c r="BF245" s="150">
        <f t="shared" si="75"/>
        <v>0</v>
      </c>
      <c r="BG245" s="150">
        <f t="shared" si="76"/>
        <v>0</v>
      </c>
      <c r="BH245" s="150">
        <f t="shared" si="77"/>
        <v>0</v>
      </c>
      <c r="BI245" s="150">
        <f t="shared" si="78"/>
        <v>0</v>
      </c>
      <c r="BJ245" s="17" t="s">
        <v>84</v>
      </c>
      <c r="BK245" s="150">
        <f t="shared" si="79"/>
        <v>0</v>
      </c>
      <c r="BL245" s="17" t="s">
        <v>149</v>
      </c>
      <c r="BM245" s="149" t="s">
        <v>2552</v>
      </c>
    </row>
    <row r="246" spans="2:65" s="1" customFormat="1" ht="49.05" customHeight="1">
      <c r="B246" s="32"/>
      <c r="C246" s="137" t="s">
        <v>1109</v>
      </c>
      <c r="D246" s="137" t="s">
        <v>193</v>
      </c>
      <c r="E246" s="138" t="s">
        <v>2553</v>
      </c>
      <c r="F246" s="139" t="s">
        <v>2554</v>
      </c>
      <c r="G246" s="140" t="s">
        <v>396</v>
      </c>
      <c r="H246" s="141">
        <v>40</v>
      </c>
      <c r="I246" s="142"/>
      <c r="J246" s="143">
        <f t="shared" si="70"/>
        <v>0</v>
      </c>
      <c r="K246" s="144"/>
      <c r="L246" s="32"/>
      <c r="M246" s="145" t="s">
        <v>1</v>
      </c>
      <c r="N246" s="146" t="s">
        <v>42</v>
      </c>
      <c r="P246" s="147">
        <f t="shared" si="71"/>
        <v>0</v>
      </c>
      <c r="Q246" s="147">
        <v>0</v>
      </c>
      <c r="R246" s="147">
        <f t="shared" si="72"/>
        <v>0</v>
      </c>
      <c r="S246" s="147">
        <v>0</v>
      </c>
      <c r="T246" s="148">
        <f t="shared" si="73"/>
        <v>0</v>
      </c>
      <c r="AR246" s="149" t="s">
        <v>149</v>
      </c>
      <c r="AT246" s="149" t="s">
        <v>193</v>
      </c>
      <c r="AU246" s="149" t="s">
        <v>86</v>
      </c>
      <c r="AY246" s="17" t="s">
        <v>190</v>
      </c>
      <c r="BE246" s="150">
        <f t="shared" si="74"/>
        <v>0</v>
      </c>
      <c r="BF246" s="150">
        <f t="shared" si="75"/>
        <v>0</v>
      </c>
      <c r="BG246" s="150">
        <f t="shared" si="76"/>
        <v>0</v>
      </c>
      <c r="BH246" s="150">
        <f t="shared" si="77"/>
        <v>0</v>
      </c>
      <c r="BI246" s="150">
        <f t="shared" si="78"/>
        <v>0</v>
      </c>
      <c r="BJ246" s="17" t="s">
        <v>84</v>
      </c>
      <c r="BK246" s="150">
        <f t="shared" si="79"/>
        <v>0</v>
      </c>
      <c r="BL246" s="17" t="s">
        <v>149</v>
      </c>
      <c r="BM246" s="149" t="s">
        <v>2555</v>
      </c>
    </row>
    <row r="247" spans="2:65" s="11" customFormat="1" ht="22.8" customHeight="1">
      <c r="B247" s="125"/>
      <c r="D247" s="126" t="s">
        <v>76</v>
      </c>
      <c r="E247" s="135" t="s">
        <v>2236</v>
      </c>
      <c r="F247" s="135" t="s">
        <v>2556</v>
      </c>
      <c r="I247" s="128"/>
      <c r="J247" s="136">
        <f>BK247</f>
        <v>0</v>
      </c>
      <c r="L247" s="125"/>
      <c r="M247" s="130"/>
      <c r="P247" s="131">
        <f>SUM(P248:P252)</f>
        <v>0</v>
      </c>
      <c r="R247" s="131">
        <f>SUM(R248:R252)</f>
        <v>0</v>
      </c>
      <c r="T247" s="132">
        <f>SUM(T248:T252)</f>
        <v>0</v>
      </c>
      <c r="AR247" s="126" t="s">
        <v>86</v>
      </c>
      <c r="AT247" s="133" t="s">
        <v>76</v>
      </c>
      <c r="AU247" s="133" t="s">
        <v>84</v>
      </c>
      <c r="AY247" s="126" t="s">
        <v>190</v>
      </c>
      <c r="BK247" s="134">
        <f>SUM(BK248:BK252)</f>
        <v>0</v>
      </c>
    </row>
    <row r="248" spans="2:65" s="1" customFormat="1" ht="37.799999999999997" customHeight="1">
      <c r="B248" s="32"/>
      <c r="C248" s="137" t="s">
        <v>1114</v>
      </c>
      <c r="D248" s="137" t="s">
        <v>193</v>
      </c>
      <c r="E248" s="138" t="s">
        <v>2557</v>
      </c>
      <c r="F248" s="139" t="s">
        <v>2558</v>
      </c>
      <c r="G248" s="140" t="s">
        <v>391</v>
      </c>
      <c r="H248" s="141">
        <v>4</v>
      </c>
      <c r="I248" s="142"/>
      <c r="J248" s="143">
        <f>ROUND(I248*H248,2)</f>
        <v>0</v>
      </c>
      <c r="K248" s="144"/>
      <c r="L248" s="32"/>
      <c r="M248" s="145" t="s">
        <v>1</v>
      </c>
      <c r="N248" s="146" t="s">
        <v>42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149</v>
      </c>
      <c r="AT248" s="149" t="s">
        <v>193</v>
      </c>
      <c r="AU248" s="149" t="s">
        <v>86</v>
      </c>
      <c r="AY248" s="17" t="s">
        <v>190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84</v>
      </c>
      <c r="BK248" s="150">
        <f>ROUND(I248*H248,2)</f>
        <v>0</v>
      </c>
      <c r="BL248" s="17" t="s">
        <v>149</v>
      </c>
      <c r="BM248" s="149" t="s">
        <v>2559</v>
      </c>
    </row>
    <row r="249" spans="2:65" s="1" customFormat="1" ht="37.799999999999997" customHeight="1">
      <c r="B249" s="32"/>
      <c r="C249" s="137" t="s">
        <v>1120</v>
      </c>
      <c r="D249" s="137" t="s">
        <v>193</v>
      </c>
      <c r="E249" s="138" t="s">
        <v>2560</v>
      </c>
      <c r="F249" s="139" t="s">
        <v>2561</v>
      </c>
      <c r="G249" s="140" t="s">
        <v>391</v>
      </c>
      <c r="H249" s="141">
        <v>4</v>
      </c>
      <c r="I249" s="142"/>
      <c r="J249" s="143">
        <f>ROUND(I249*H249,2)</f>
        <v>0</v>
      </c>
      <c r="K249" s="144"/>
      <c r="L249" s="32"/>
      <c r="M249" s="145" t="s">
        <v>1</v>
      </c>
      <c r="N249" s="146" t="s">
        <v>42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149</v>
      </c>
      <c r="AT249" s="149" t="s">
        <v>193</v>
      </c>
      <c r="AU249" s="149" t="s">
        <v>86</v>
      </c>
      <c r="AY249" s="17" t="s">
        <v>190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84</v>
      </c>
      <c r="BK249" s="150">
        <f>ROUND(I249*H249,2)</f>
        <v>0</v>
      </c>
      <c r="BL249" s="17" t="s">
        <v>149</v>
      </c>
      <c r="BM249" s="149" t="s">
        <v>2562</v>
      </c>
    </row>
    <row r="250" spans="2:65" s="1" customFormat="1" ht="37.799999999999997" customHeight="1">
      <c r="B250" s="32"/>
      <c r="C250" s="137" t="s">
        <v>1125</v>
      </c>
      <c r="D250" s="137" t="s">
        <v>193</v>
      </c>
      <c r="E250" s="138" t="s">
        <v>2563</v>
      </c>
      <c r="F250" s="139" t="s">
        <v>2564</v>
      </c>
      <c r="G250" s="140" t="s">
        <v>391</v>
      </c>
      <c r="H250" s="141">
        <v>5</v>
      </c>
      <c r="I250" s="142"/>
      <c r="J250" s="143">
        <f>ROUND(I250*H250,2)</f>
        <v>0</v>
      </c>
      <c r="K250" s="144"/>
      <c r="L250" s="32"/>
      <c r="M250" s="145" t="s">
        <v>1</v>
      </c>
      <c r="N250" s="146" t="s">
        <v>42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149</v>
      </c>
      <c r="AT250" s="149" t="s">
        <v>193</v>
      </c>
      <c r="AU250" s="149" t="s">
        <v>86</v>
      </c>
      <c r="AY250" s="17" t="s">
        <v>190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84</v>
      </c>
      <c r="BK250" s="150">
        <f>ROUND(I250*H250,2)</f>
        <v>0</v>
      </c>
      <c r="BL250" s="17" t="s">
        <v>149</v>
      </c>
      <c r="BM250" s="149" t="s">
        <v>2565</v>
      </c>
    </row>
    <row r="251" spans="2:65" s="1" customFormat="1" ht="37.799999999999997" customHeight="1">
      <c r="B251" s="32"/>
      <c r="C251" s="137" t="s">
        <v>1130</v>
      </c>
      <c r="D251" s="137" t="s">
        <v>193</v>
      </c>
      <c r="E251" s="138" t="s">
        <v>2566</v>
      </c>
      <c r="F251" s="139" t="s">
        <v>2567</v>
      </c>
      <c r="G251" s="140" t="s">
        <v>391</v>
      </c>
      <c r="H251" s="141">
        <v>10</v>
      </c>
      <c r="I251" s="142"/>
      <c r="J251" s="143">
        <f>ROUND(I251*H251,2)</f>
        <v>0</v>
      </c>
      <c r="K251" s="144"/>
      <c r="L251" s="32"/>
      <c r="M251" s="145" t="s">
        <v>1</v>
      </c>
      <c r="N251" s="146" t="s">
        <v>42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149</v>
      </c>
      <c r="AT251" s="149" t="s">
        <v>193</v>
      </c>
      <c r="AU251" s="149" t="s">
        <v>86</v>
      </c>
      <c r="AY251" s="17" t="s">
        <v>190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84</v>
      </c>
      <c r="BK251" s="150">
        <f>ROUND(I251*H251,2)</f>
        <v>0</v>
      </c>
      <c r="BL251" s="17" t="s">
        <v>149</v>
      </c>
      <c r="BM251" s="149" t="s">
        <v>2568</v>
      </c>
    </row>
    <row r="252" spans="2:65" s="1" customFormat="1" ht="37.799999999999997" customHeight="1">
      <c r="B252" s="32"/>
      <c r="C252" s="137" t="s">
        <v>1134</v>
      </c>
      <c r="D252" s="137" t="s">
        <v>193</v>
      </c>
      <c r="E252" s="138" t="s">
        <v>2569</v>
      </c>
      <c r="F252" s="139" t="s">
        <v>2570</v>
      </c>
      <c r="G252" s="140" t="s">
        <v>391</v>
      </c>
      <c r="H252" s="141">
        <v>2</v>
      </c>
      <c r="I252" s="142"/>
      <c r="J252" s="143">
        <f>ROUND(I252*H252,2)</f>
        <v>0</v>
      </c>
      <c r="K252" s="144"/>
      <c r="L252" s="32"/>
      <c r="M252" s="145" t="s">
        <v>1</v>
      </c>
      <c r="N252" s="146" t="s">
        <v>42</v>
      </c>
      <c r="P252" s="147">
        <f>O252*H252</f>
        <v>0</v>
      </c>
      <c r="Q252" s="147">
        <v>0</v>
      </c>
      <c r="R252" s="147">
        <f>Q252*H252</f>
        <v>0</v>
      </c>
      <c r="S252" s="147">
        <v>0</v>
      </c>
      <c r="T252" s="148">
        <f>S252*H252</f>
        <v>0</v>
      </c>
      <c r="AR252" s="149" t="s">
        <v>149</v>
      </c>
      <c r="AT252" s="149" t="s">
        <v>193</v>
      </c>
      <c r="AU252" s="149" t="s">
        <v>86</v>
      </c>
      <c r="AY252" s="17" t="s">
        <v>190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84</v>
      </c>
      <c r="BK252" s="150">
        <f>ROUND(I252*H252,2)</f>
        <v>0</v>
      </c>
      <c r="BL252" s="17" t="s">
        <v>149</v>
      </c>
      <c r="BM252" s="149" t="s">
        <v>2571</v>
      </c>
    </row>
    <row r="253" spans="2:65" s="11" customFormat="1" ht="22.8" customHeight="1">
      <c r="B253" s="125"/>
      <c r="D253" s="126" t="s">
        <v>76</v>
      </c>
      <c r="E253" s="135" t="s">
        <v>2250</v>
      </c>
      <c r="F253" s="135" t="s">
        <v>2251</v>
      </c>
      <c r="I253" s="128"/>
      <c r="J253" s="136">
        <f>BK253</f>
        <v>0</v>
      </c>
      <c r="L253" s="125"/>
      <c r="M253" s="130"/>
      <c r="P253" s="131">
        <f>SUM(P254:P255)</f>
        <v>0</v>
      </c>
      <c r="R253" s="131">
        <f>SUM(R254:R255)</f>
        <v>0</v>
      </c>
      <c r="T253" s="132">
        <f>SUM(T254:T255)</f>
        <v>0</v>
      </c>
      <c r="AR253" s="126" t="s">
        <v>86</v>
      </c>
      <c r="AT253" s="133" t="s">
        <v>76</v>
      </c>
      <c r="AU253" s="133" t="s">
        <v>84</v>
      </c>
      <c r="AY253" s="126" t="s">
        <v>190</v>
      </c>
      <c r="BK253" s="134">
        <f>SUM(BK254:BK255)</f>
        <v>0</v>
      </c>
    </row>
    <row r="254" spans="2:65" s="1" customFormat="1" ht="49.05" customHeight="1">
      <c r="B254" s="32"/>
      <c r="C254" s="137" t="s">
        <v>1138</v>
      </c>
      <c r="D254" s="137" t="s">
        <v>193</v>
      </c>
      <c r="E254" s="138" t="s">
        <v>640</v>
      </c>
      <c r="F254" s="139" t="s">
        <v>2426</v>
      </c>
      <c r="G254" s="140" t="s">
        <v>396</v>
      </c>
      <c r="H254" s="141">
        <v>55</v>
      </c>
      <c r="I254" s="142"/>
      <c r="J254" s="143">
        <f>ROUND(I254*H254,2)</f>
        <v>0</v>
      </c>
      <c r="K254" s="144"/>
      <c r="L254" s="32"/>
      <c r="M254" s="145" t="s">
        <v>1</v>
      </c>
      <c r="N254" s="146" t="s">
        <v>42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149</v>
      </c>
      <c r="AT254" s="149" t="s">
        <v>193</v>
      </c>
      <c r="AU254" s="149" t="s">
        <v>86</v>
      </c>
      <c r="AY254" s="17" t="s">
        <v>190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84</v>
      </c>
      <c r="BK254" s="150">
        <f>ROUND(I254*H254,2)</f>
        <v>0</v>
      </c>
      <c r="BL254" s="17" t="s">
        <v>149</v>
      </c>
      <c r="BM254" s="149" t="s">
        <v>2572</v>
      </c>
    </row>
    <row r="255" spans="2:65" s="1" customFormat="1" ht="24.15" customHeight="1">
      <c r="B255" s="32"/>
      <c r="C255" s="137" t="s">
        <v>1142</v>
      </c>
      <c r="D255" s="137" t="s">
        <v>193</v>
      </c>
      <c r="E255" s="138" t="s">
        <v>2573</v>
      </c>
      <c r="F255" s="139" t="s">
        <v>2435</v>
      </c>
      <c r="G255" s="140" t="s">
        <v>391</v>
      </c>
      <c r="H255" s="141">
        <v>2</v>
      </c>
      <c r="I255" s="142"/>
      <c r="J255" s="143">
        <f>ROUND(I255*H255,2)</f>
        <v>0</v>
      </c>
      <c r="K255" s="144"/>
      <c r="L255" s="32"/>
      <c r="M255" s="145" t="s">
        <v>1</v>
      </c>
      <c r="N255" s="146" t="s">
        <v>42</v>
      </c>
      <c r="P255" s="147">
        <f>O255*H255</f>
        <v>0</v>
      </c>
      <c r="Q255" s="147">
        <v>0</v>
      </c>
      <c r="R255" s="147">
        <f>Q255*H255</f>
        <v>0</v>
      </c>
      <c r="S255" s="147">
        <v>0</v>
      </c>
      <c r="T255" s="148">
        <f>S255*H255</f>
        <v>0</v>
      </c>
      <c r="AR255" s="149" t="s">
        <v>149</v>
      </c>
      <c r="AT255" s="149" t="s">
        <v>193</v>
      </c>
      <c r="AU255" s="149" t="s">
        <v>86</v>
      </c>
      <c r="AY255" s="17" t="s">
        <v>190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84</v>
      </c>
      <c r="BK255" s="150">
        <f>ROUND(I255*H255,2)</f>
        <v>0</v>
      </c>
      <c r="BL255" s="17" t="s">
        <v>149</v>
      </c>
      <c r="BM255" s="149" t="s">
        <v>2574</v>
      </c>
    </row>
    <row r="256" spans="2:65" s="11" customFormat="1" ht="22.8" customHeight="1">
      <c r="B256" s="125"/>
      <c r="D256" s="126" t="s">
        <v>76</v>
      </c>
      <c r="E256" s="135" t="s">
        <v>2256</v>
      </c>
      <c r="F256" s="135" t="s">
        <v>2257</v>
      </c>
      <c r="I256" s="128"/>
      <c r="J256" s="136">
        <f>BK256</f>
        <v>0</v>
      </c>
      <c r="L256" s="125"/>
      <c r="M256" s="130"/>
      <c r="P256" s="131">
        <f>SUM(P257:P263)</f>
        <v>0</v>
      </c>
      <c r="R256" s="131">
        <f>SUM(R257:R263)</f>
        <v>0</v>
      </c>
      <c r="T256" s="132">
        <f>SUM(T257:T263)</f>
        <v>0</v>
      </c>
      <c r="AR256" s="126" t="s">
        <v>86</v>
      </c>
      <c r="AT256" s="133" t="s">
        <v>76</v>
      </c>
      <c r="AU256" s="133" t="s">
        <v>84</v>
      </c>
      <c r="AY256" s="126" t="s">
        <v>190</v>
      </c>
      <c r="BK256" s="134">
        <f>SUM(BK257:BK263)</f>
        <v>0</v>
      </c>
    </row>
    <row r="257" spans="2:65" s="1" customFormat="1" ht="37.799999999999997" customHeight="1">
      <c r="B257" s="32"/>
      <c r="C257" s="137" t="s">
        <v>1151</v>
      </c>
      <c r="D257" s="137" t="s">
        <v>193</v>
      </c>
      <c r="E257" s="138" t="s">
        <v>2575</v>
      </c>
      <c r="F257" s="139" t="s">
        <v>2576</v>
      </c>
      <c r="G257" s="140" t="s">
        <v>396</v>
      </c>
      <c r="H257" s="141">
        <v>30</v>
      </c>
      <c r="I257" s="142"/>
      <c r="J257" s="143">
        <f t="shared" ref="J257:J263" si="80">ROUND(I257*H257,2)</f>
        <v>0</v>
      </c>
      <c r="K257" s="144"/>
      <c r="L257" s="32"/>
      <c r="M257" s="145" t="s">
        <v>1</v>
      </c>
      <c r="N257" s="146" t="s">
        <v>42</v>
      </c>
      <c r="P257" s="147">
        <f t="shared" ref="P257:P263" si="81">O257*H257</f>
        <v>0</v>
      </c>
      <c r="Q257" s="147">
        <v>0</v>
      </c>
      <c r="R257" s="147">
        <f t="shared" ref="R257:R263" si="82">Q257*H257</f>
        <v>0</v>
      </c>
      <c r="S257" s="147">
        <v>0</v>
      </c>
      <c r="T257" s="148">
        <f t="shared" ref="T257:T263" si="83">S257*H257</f>
        <v>0</v>
      </c>
      <c r="AR257" s="149" t="s">
        <v>149</v>
      </c>
      <c r="AT257" s="149" t="s">
        <v>193</v>
      </c>
      <c r="AU257" s="149" t="s">
        <v>86</v>
      </c>
      <c r="AY257" s="17" t="s">
        <v>190</v>
      </c>
      <c r="BE257" s="150">
        <f t="shared" ref="BE257:BE263" si="84">IF(N257="základní",J257,0)</f>
        <v>0</v>
      </c>
      <c r="BF257" s="150">
        <f t="shared" ref="BF257:BF263" si="85">IF(N257="snížená",J257,0)</f>
        <v>0</v>
      </c>
      <c r="BG257" s="150">
        <f t="shared" ref="BG257:BG263" si="86">IF(N257="zákl. přenesená",J257,0)</f>
        <v>0</v>
      </c>
      <c r="BH257" s="150">
        <f t="shared" ref="BH257:BH263" si="87">IF(N257="sníž. přenesená",J257,0)</f>
        <v>0</v>
      </c>
      <c r="BI257" s="150">
        <f t="shared" ref="BI257:BI263" si="88">IF(N257="nulová",J257,0)</f>
        <v>0</v>
      </c>
      <c r="BJ257" s="17" t="s">
        <v>84</v>
      </c>
      <c r="BK257" s="150">
        <f t="shared" ref="BK257:BK263" si="89">ROUND(I257*H257,2)</f>
        <v>0</v>
      </c>
      <c r="BL257" s="17" t="s">
        <v>149</v>
      </c>
      <c r="BM257" s="149" t="s">
        <v>2577</v>
      </c>
    </row>
    <row r="258" spans="2:65" s="1" customFormat="1" ht="49.05" customHeight="1">
      <c r="B258" s="32"/>
      <c r="C258" s="137" t="s">
        <v>1155</v>
      </c>
      <c r="D258" s="137" t="s">
        <v>193</v>
      </c>
      <c r="E258" s="138" t="s">
        <v>640</v>
      </c>
      <c r="F258" s="139" t="s">
        <v>2426</v>
      </c>
      <c r="G258" s="140" t="s">
        <v>396</v>
      </c>
      <c r="H258" s="141">
        <v>30</v>
      </c>
      <c r="I258" s="142"/>
      <c r="J258" s="143">
        <f t="shared" si="80"/>
        <v>0</v>
      </c>
      <c r="K258" s="144"/>
      <c r="L258" s="32"/>
      <c r="M258" s="145" t="s">
        <v>1</v>
      </c>
      <c r="N258" s="146" t="s">
        <v>42</v>
      </c>
      <c r="P258" s="147">
        <f t="shared" si="81"/>
        <v>0</v>
      </c>
      <c r="Q258" s="147">
        <v>0</v>
      </c>
      <c r="R258" s="147">
        <f t="shared" si="82"/>
        <v>0</v>
      </c>
      <c r="S258" s="147">
        <v>0</v>
      </c>
      <c r="T258" s="148">
        <f t="shared" si="83"/>
        <v>0</v>
      </c>
      <c r="AR258" s="149" t="s">
        <v>149</v>
      </c>
      <c r="AT258" s="149" t="s">
        <v>193</v>
      </c>
      <c r="AU258" s="149" t="s">
        <v>86</v>
      </c>
      <c r="AY258" s="17" t="s">
        <v>190</v>
      </c>
      <c r="BE258" s="150">
        <f t="shared" si="84"/>
        <v>0</v>
      </c>
      <c r="BF258" s="150">
        <f t="shared" si="85"/>
        <v>0</v>
      </c>
      <c r="BG258" s="150">
        <f t="shared" si="86"/>
        <v>0</v>
      </c>
      <c r="BH258" s="150">
        <f t="shared" si="87"/>
        <v>0</v>
      </c>
      <c r="BI258" s="150">
        <f t="shared" si="88"/>
        <v>0</v>
      </c>
      <c r="BJ258" s="17" t="s">
        <v>84</v>
      </c>
      <c r="BK258" s="150">
        <f t="shared" si="89"/>
        <v>0</v>
      </c>
      <c r="BL258" s="17" t="s">
        <v>149</v>
      </c>
      <c r="BM258" s="149" t="s">
        <v>2578</v>
      </c>
    </row>
    <row r="259" spans="2:65" s="1" customFormat="1" ht="24.15" customHeight="1">
      <c r="B259" s="32"/>
      <c r="C259" s="137" t="s">
        <v>1160</v>
      </c>
      <c r="D259" s="137" t="s">
        <v>193</v>
      </c>
      <c r="E259" s="138" t="s">
        <v>2579</v>
      </c>
      <c r="F259" s="139" t="s">
        <v>2435</v>
      </c>
      <c r="G259" s="140" t="s">
        <v>1117</v>
      </c>
      <c r="H259" s="141">
        <v>1</v>
      </c>
      <c r="I259" s="142"/>
      <c r="J259" s="143">
        <f t="shared" si="80"/>
        <v>0</v>
      </c>
      <c r="K259" s="144"/>
      <c r="L259" s="32"/>
      <c r="M259" s="145" t="s">
        <v>1</v>
      </c>
      <c r="N259" s="146" t="s">
        <v>42</v>
      </c>
      <c r="P259" s="147">
        <f t="shared" si="81"/>
        <v>0</v>
      </c>
      <c r="Q259" s="147">
        <v>0</v>
      </c>
      <c r="R259" s="147">
        <f t="shared" si="82"/>
        <v>0</v>
      </c>
      <c r="S259" s="147">
        <v>0</v>
      </c>
      <c r="T259" s="148">
        <f t="shared" si="83"/>
        <v>0</v>
      </c>
      <c r="AR259" s="149" t="s">
        <v>149</v>
      </c>
      <c r="AT259" s="149" t="s">
        <v>193</v>
      </c>
      <c r="AU259" s="149" t="s">
        <v>86</v>
      </c>
      <c r="AY259" s="17" t="s">
        <v>190</v>
      </c>
      <c r="BE259" s="150">
        <f t="shared" si="84"/>
        <v>0</v>
      </c>
      <c r="BF259" s="150">
        <f t="shared" si="85"/>
        <v>0</v>
      </c>
      <c r="BG259" s="150">
        <f t="shared" si="86"/>
        <v>0</v>
      </c>
      <c r="BH259" s="150">
        <f t="shared" si="87"/>
        <v>0</v>
      </c>
      <c r="BI259" s="150">
        <f t="shared" si="88"/>
        <v>0</v>
      </c>
      <c r="BJ259" s="17" t="s">
        <v>84</v>
      </c>
      <c r="BK259" s="150">
        <f t="shared" si="89"/>
        <v>0</v>
      </c>
      <c r="BL259" s="17" t="s">
        <v>149</v>
      </c>
      <c r="BM259" s="149" t="s">
        <v>2580</v>
      </c>
    </row>
    <row r="260" spans="2:65" s="1" customFormat="1" ht="37.799999999999997" customHeight="1">
      <c r="B260" s="32"/>
      <c r="C260" s="137" t="s">
        <v>1164</v>
      </c>
      <c r="D260" s="137" t="s">
        <v>193</v>
      </c>
      <c r="E260" s="138" t="s">
        <v>2581</v>
      </c>
      <c r="F260" s="139" t="s">
        <v>2582</v>
      </c>
      <c r="G260" s="140" t="s">
        <v>1117</v>
      </c>
      <c r="H260" s="141">
        <v>1</v>
      </c>
      <c r="I260" s="142"/>
      <c r="J260" s="143">
        <f t="shared" si="80"/>
        <v>0</v>
      </c>
      <c r="K260" s="144"/>
      <c r="L260" s="32"/>
      <c r="M260" s="145" t="s">
        <v>1</v>
      </c>
      <c r="N260" s="146" t="s">
        <v>42</v>
      </c>
      <c r="P260" s="147">
        <f t="shared" si="81"/>
        <v>0</v>
      </c>
      <c r="Q260" s="147">
        <v>0</v>
      </c>
      <c r="R260" s="147">
        <f t="shared" si="82"/>
        <v>0</v>
      </c>
      <c r="S260" s="147">
        <v>0</v>
      </c>
      <c r="T260" s="148">
        <f t="shared" si="83"/>
        <v>0</v>
      </c>
      <c r="AR260" s="149" t="s">
        <v>149</v>
      </c>
      <c r="AT260" s="149" t="s">
        <v>193</v>
      </c>
      <c r="AU260" s="149" t="s">
        <v>86</v>
      </c>
      <c r="AY260" s="17" t="s">
        <v>190</v>
      </c>
      <c r="BE260" s="150">
        <f t="shared" si="84"/>
        <v>0</v>
      </c>
      <c r="BF260" s="150">
        <f t="shared" si="85"/>
        <v>0</v>
      </c>
      <c r="BG260" s="150">
        <f t="shared" si="86"/>
        <v>0</v>
      </c>
      <c r="BH260" s="150">
        <f t="shared" si="87"/>
        <v>0</v>
      </c>
      <c r="BI260" s="150">
        <f t="shared" si="88"/>
        <v>0</v>
      </c>
      <c r="BJ260" s="17" t="s">
        <v>84</v>
      </c>
      <c r="BK260" s="150">
        <f t="shared" si="89"/>
        <v>0</v>
      </c>
      <c r="BL260" s="17" t="s">
        <v>149</v>
      </c>
      <c r="BM260" s="149" t="s">
        <v>2583</v>
      </c>
    </row>
    <row r="261" spans="2:65" s="1" customFormat="1" ht="37.799999999999997" customHeight="1">
      <c r="B261" s="32"/>
      <c r="C261" s="137" t="s">
        <v>1168</v>
      </c>
      <c r="D261" s="137" t="s">
        <v>193</v>
      </c>
      <c r="E261" s="138" t="s">
        <v>2584</v>
      </c>
      <c r="F261" s="139" t="s">
        <v>2585</v>
      </c>
      <c r="G261" s="140" t="s">
        <v>1117</v>
      </c>
      <c r="H261" s="141">
        <v>1</v>
      </c>
      <c r="I261" s="142"/>
      <c r="J261" s="143">
        <f t="shared" si="80"/>
        <v>0</v>
      </c>
      <c r="K261" s="144"/>
      <c r="L261" s="32"/>
      <c r="M261" s="145" t="s">
        <v>1</v>
      </c>
      <c r="N261" s="146" t="s">
        <v>42</v>
      </c>
      <c r="P261" s="147">
        <f t="shared" si="81"/>
        <v>0</v>
      </c>
      <c r="Q261" s="147">
        <v>0</v>
      </c>
      <c r="R261" s="147">
        <f t="shared" si="82"/>
        <v>0</v>
      </c>
      <c r="S261" s="147">
        <v>0</v>
      </c>
      <c r="T261" s="148">
        <f t="shared" si="83"/>
        <v>0</v>
      </c>
      <c r="AR261" s="149" t="s">
        <v>149</v>
      </c>
      <c r="AT261" s="149" t="s">
        <v>193</v>
      </c>
      <c r="AU261" s="149" t="s">
        <v>86</v>
      </c>
      <c r="AY261" s="17" t="s">
        <v>190</v>
      </c>
      <c r="BE261" s="150">
        <f t="shared" si="84"/>
        <v>0</v>
      </c>
      <c r="BF261" s="150">
        <f t="shared" si="85"/>
        <v>0</v>
      </c>
      <c r="BG261" s="150">
        <f t="shared" si="86"/>
        <v>0</v>
      </c>
      <c r="BH261" s="150">
        <f t="shared" si="87"/>
        <v>0</v>
      </c>
      <c r="BI261" s="150">
        <f t="shared" si="88"/>
        <v>0</v>
      </c>
      <c r="BJ261" s="17" t="s">
        <v>84</v>
      </c>
      <c r="BK261" s="150">
        <f t="shared" si="89"/>
        <v>0</v>
      </c>
      <c r="BL261" s="17" t="s">
        <v>149</v>
      </c>
      <c r="BM261" s="149" t="s">
        <v>2586</v>
      </c>
    </row>
    <row r="262" spans="2:65" s="1" customFormat="1" ht="24.15" customHeight="1">
      <c r="B262" s="32"/>
      <c r="C262" s="137" t="s">
        <v>1172</v>
      </c>
      <c r="D262" s="137" t="s">
        <v>193</v>
      </c>
      <c r="E262" s="138" t="s">
        <v>2587</v>
      </c>
      <c r="F262" s="139" t="s">
        <v>2588</v>
      </c>
      <c r="G262" s="140" t="s">
        <v>1117</v>
      </c>
      <c r="H262" s="141">
        <v>5</v>
      </c>
      <c r="I262" s="142"/>
      <c r="J262" s="143">
        <f t="shared" si="80"/>
        <v>0</v>
      </c>
      <c r="K262" s="144"/>
      <c r="L262" s="32"/>
      <c r="M262" s="145" t="s">
        <v>1</v>
      </c>
      <c r="N262" s="146" t="s">
        <v>42</v>
      </c>
      <c r="P262" s="147">
        <f t="shared" si="81"/>
        <v>0</v>
      </c>
      <c r="Q262" s="147">
        <v>0</v>
      </c>
      <c r="R262" s="147">
        <f t="shared" si="82"/>
        <v>0</v>
      </c>
      <c r="S262" s="147">
        <v>0</v>
      </c>
      <c r="T262" s="148">
        <f t="shared" si="83"/>
        <v>0</v>
      </c>
      <c r="AR262" s="149" t="s">
        <v>149</v>
      </c>
      <c r="AT262" s="149" t="s">
        <v>193</v>
      </c>
      <c r="AU262" s="149" t="s">
        <v>86</v>
      </c>
      <c r="AY262" s="17" t="s">
        <v>190</v>
      </c>
      <c r="BE262" s="150">
        <f t="shared" si="84"/>
        <v>0</v>
      </c>
      <c r="BF262" s="150">
        <f t="shared" si="85"/>
        <v>0</v>
      </c>
      <c r="BG262" s="150">
        <f t="shared" si="86"/>
        <v>0</v>
      </c>
      <c r="BH262" s="150">
        <f t="shared" si="87"/>
        <v>0</v>
      </c>
      <c r="BI262" s="150">
        <f t="shared" si="88"/>
        <v>0</v>
      </c>
      <c r="BJ262" s="17" t="s">
        <v>84</v>
      </c>
      <c r="BK262" s="150">
        <f t="shared" si="89"/>
        <v>0</v>
      </c>
      <c r="BL262" s="17" t="s">
        <v>149</v>
      </c>
      <c r="BM262" s="149" t="s">
        <v>2589</v>
      </c>
    </row>
    <row r="263" spans="2:65" s="1" customFormat="1" ht="24.15" customHeight="1">
      <c r="B263" s="32"/>
      <c r="C263" s="137" t="s">
        <v>1176</v>
      </c>
      <c r="D263" s="137" t="s">
        <v>193</v>
      </c>
      <c r="E263" s="138" t="s">
        <v>2590</v>
      </c>
      <c r="F263" s="139" t="s">
        <v>2591</v>
      </c>
      <c r="G263" s="140" t="s">
        <v>1117</v>
      </c>
      <c r="H263" s="141">
        <v>1</v>
      </c>
      <c r="I263" s="142"/>
      <c r="J263" s="143">
        <f t="shared" si="80"/>
        <v>0</v>
      </c>
      <c r="K263" s="144"/>
      <c r="L263" s="32"/>
      <c r="M263" s="145" t="s">
        <v>1</v>
      </c>
      <c r="N263" s="146" t="s">
        <v>42</v>
      </c>
      <c r="P263" s="147">
        <f t="shared" si="81"/>
        <v>0</v>
      </c>
      <c r="Q263" s="147">
        <v>0</v>
      </c>
      <c r="R263" s="147">
        <f t="shared" si="82"/>
        <v>0</v>
      </c>
      <c r="S263" s="147">
        <v>0</v>
      </c>
      <c r="T263" s="148">
        <f t="shared" si="83"/>
        <v>0</v>
      </c>
      <c r="AR263" s="149" t="s">
        <v>149</v>
      </c>
      <c r="AT263" s="149" t="s">
        <v>193</v>
      </c>
      <c r="AU263" s="149" t="s">
        <v>86</v>
      </c>
      <c r="AY263" s="17" t="s">
        <v>190</v>
      </c>
      <c r="BE263" s="150">
        <f t="shared" si="84"/>
        <v>0</v>
      </c>
      <c r="BF263" s="150">
        <f t="shared" si="85"/>
        <v>0</v>
      </c>
      <c r="BG263" s="150">
        <f t="shared" si="86"/>
        <v>0</v>
      </c>
      <c r="BH263" s="150">
        <f t="shared" si="87"/>
        <v>0</v>
      </c>
      <c r="BI263" s="150">
        <f t="shared" si="88"/>
        <v>0</v>
      </c>
      <c r="BJ263" s="17" t="s">
        <v>84</v>
      </c>
      <c r="BK263" s="150">
        <f t="shared" si="89"/>
        <v>0</v>
      </c>
      <c r="BL263" s="17" t="s">
        <v>149</v>
      </c>
      <c r="BM263" s="149" t="s">
        <v>2592</v>
      </c>
    </row>
    <row r="264" spans="2:65" s="11" customFormat="1" ht="22.8" customHeight="1">
      <c r="B264" s="125"/>
      <c r="D264" s="126" t="s">
        <v>76</v>
      </c>
      <c r="E264" s="135" t="s">
        <v>2269</v>
      </c>
      <c r="F264" s="135" t="s">
        <v>2270</v>
      </c>
      <c r="I264" s="128"/>
      <c r="J264" s="136">
        <f>BK264</f>
        <v>0</v>
      </c>
      <c r="L264" s="125"/>
      <c r="M264" s="130"/>
      <c r="P264" s="131">
        <f>SUM(P265:P277)</f>
        <v>0</v>
      </c>
      <c r="R264" s="131">
        <f>SUM(R265:R277)</f>
        <v>0</v>
      </c>
      <c r="T264" s="132">
        <f>SUM(T265:T277)</f>
        <v>0</v>
      </c>
      <c r="AR264" s="126" t="s">
        <v>86</v>
      </c>
      <c r="AT264" s="133" t="s">
        <v>76</v>
      </c>
      <c r="AU264" s="133" t="s">
        <v>84</v>
      </c>
      <c r="AY264" s="126" t="s">
        <v>190</v>
      </c>
      <c r="BK264" s="134">
        <f>SUM(BK265:BK277)</f>
        <v>0</v>
      </c>
    </row>
    <row r="265" spans="2:65" s="1" customFormat="1" ht="37.799999999999997" customHeight="1">
      <c r="B265" s="32"/>
      <c r="C265" s="137" t="s">
        <v>1315</v>
      </c>
      <c r="D265" s="137" t="s">
        <v>193</v>
      </c>
      <c r="E265" s="138" t="s">
        <v>2593</v>
      </c>
      <c r="F265" s="139" t="s">
        <v>2594</v>
      </c>
      <c r="G265" s="140" t="s">
        <v>391</v>
      </c>
      <c r="H265" s="141">
        <v>280</v>
      </c>
      <c r="I265" s="142"/>
      <c r="J265" s="143">
        <f t="shared" ref="J265:J277" si="90">ROUND(I265*H265,2)</f>
        <v>0</v>
      </c>
      <c r="K265" s="144"/>
      <c r="L265" s="32"/>
      <c r="M265" s="145" t="s">
        <v>1</v>
      </c>
      <c r="N265" s="146" t="s">
        <v>42</v>
      </c>
      <c r="P265" s="147">
        <f t="shared" ref="P265:P277" si="91">O265*H265</f>
        <v>0</v>
      </c>
      <c r="Q265" s="147">
        <v>0</v>
      </c>
      <c r="R265" s="147">
        <f t="shared" ref="R265:R277" si="92">Q265*H265</f>
        <v>0</v>
      </c>
      <c r="S265" s="147">
        <v>0</v>
      </c>
      <c r="T265" s="148">
        <f t="shared" ref="T265:T277" si="93">S265*H265</f>
        <v>0</v>
      </c>
      <c r="AR265" s="149" t="s">
        <v>311</v>
      </c>
      <c r="AT265" s="149" t="s">
        <v>193</v>
      </c>
      <c r="AU265" s="149" t="s">
        <v>86</v>
      </c>
      <c r="AY265" s="17" t="s">
        <v>190</v>
      </c>
      <c r="BE265" s="150">
        <f t="shared" ref="BE265:BE277" si="94">IF(N265="základní",J265,0)</f>
        <v>0</v>
      </c>
      <c r="BF265" s="150">
        <f t="shared" ref="BF265:BF277" si="95">IF(N265="snížená",J265,0)</f>
        <v>0</v>
      </c>
      <c r="BG265" s="150">
        <f t="shared" ref="BG265:BG277" si="96">IF(N265="zákl. přenesená",J265,0)</f>
        <v>0</v>
      </c>
      <c r="BH265" s="150">
        <f t="shared" ref="BH265:BH277" si="97">IF(N265="sníž. přenesená",J265,0)</f>
        <v>0</v>
      </c>
      <c r="BI265" s="150">
        <f t="shared" ref="BI265:BI277" si="98">IF(N265="nulová",J265,0)</f>
        <v>0</v>
      </c>
      <c r="BJ265" s="17" t="s">
        <v>84</v>
      </c>
      <c r="BK265" s="150">
        <f t="shared" ref="BK265:BK277" si="99">ROUND(I265*H265,2)</f>
        <v>0</v>
      </c>
      <c r="BL265" s="17" t="s">
        <v>311</v>
      </c>
      <c r="BM265" s="149" t="s">
        <v>2595</v>
      </c>
    </row>
    <row r="266" spans="2:65" s="1" customFormat="1" ht="24.15" customHeight="1">
      <c r="B266" s="32"/>
      <c r="C266" s="137" t="s">
        <v>1181</v>
      </c>
      <c r="D266" s="137" t="s">
        <v>193</v>
      </c>
      <c r="E266" s="138" t="s">
        <v>2596</v>
      </c>
      <c r="F266" s="139" t="s">
        <v>2597</v>
      </c>
      <c r="G266" s="140" t="s">
        <v>2339</v>
      </c>
      <c r="H266" s="141">
        <v>42</v>
      </c>
      <c r="I266" s="142"/>
      <c r="J266" s="143">
        <f t="shared" si="90"/>
        <v>0</v>
      </c>
      <c r="K266" s="144"/>
      <c r="L266" s="32"/>
      <c r="M266" s="145" t="s">
        <v>1</v>
      </c>
      <c r="N266" s="146" t="s">
        <v>42</v>
      </c>
      <c r="P266" s="147">
        <f t="shared" si="91"/>
        <v>0</v>
      </c>
      <c r="Q266" s="147">
        <v>0</v>
      </c>
      <c r="R266" s="147">
        <f t="shared" si="92"/>
        <v>0</v>
      </c>
      <c r="S266" s="147">
        <v>0</v>
      </c>
      <c r="T266" s="148">
        <f t="shared" si="93"/>
        <v>0</v>
      </c>
      <c r="AR266" s="149" t="s">
        <v>149</v>
      </c>
      <c r="AT266" s="149" t="s">
        <v>193</v>
      </c>
      <c r="AU266" s="149" t="s">
        <v>86</v>
      </c>
      <c r="AY266" s="17" t="s">
        <v>190</v>
      </c>
      <c r="BE266" s="150">
        <f t="shared" si="94"/>
        <v>0</v>
      </c>
      <c r="BF266" s="150">
        <f t="shared" si="95"/>
        <v>0</v>
      </c>
      <c r="BG266" s="150">
        <f t="shared" si="96"/>
        <v>0</v>
      </c>
      <c r="BH266" s="150">
        <f t="shared" si="97"/>
        <v>0</v>
      </c>
      <c r="BI266" s="150">
        <f t="shared" si="98"/>
        <v>0</v>
      </c>
      <c r="BJ266" s="17" t="s">
        <v>84</v>
      </c>
      <c r="BK266" s="150">
        <f t="shared" si="99"/>
        <v>0</v>
      </c>
      <c r="BL266" s="17" t="s">
        <v>149</v>
      </c>
      <c r="BM266" s="149" t="s">
        <v>2598</v>
      </c>
    </row>
    <row r="267" spans="2:65" s="1" customFormat="1" ht="21.75" customHeight="1">
      <c r="B267" s="32"/>
      <c r="C267" s="137" t="s">
        <v>1187</v>
      </c>
      <c r="D267" s="137" t="s">
        <v>193</v>
      </c>
      <c r="E267" s="138" t="s">
        <v>2599</v>
      </c>
      <c r="F267" s="139" t="s">
        <v>2600</v>
      </c>
      <c r="G267" s="140" t="s">
        <v>2339</v>
      </c>
      <c r="H267" s="141">
        <v>2</v>
      </c>
      <c r="I267" s="142"/>
      <c r="J267" s="143">
        <f t="shared" si="90"/>
        <v>0</v>
      </c>
      <c r="K267" s="144"/>
      <c r="L267" s="32"/>
      <c r="M267" s="145" t="s">
        <v>1</v>
      </c>
      <c r="N267" s="146" t="s">
        <v>42</v>
      </c>
      <c r="P267" s="147">
        <f t="shared" si="91"/>
        <v>0</v>
      </c>
      <c r="Q267" s="147">
        <v>0</v>
      </c>
      <c r="R267" s="147">
        <f t="shared" si="92"/>
        <v>0</v>
      </c>
      <c r="S267" s="147">
        <v>0</v>
      </c>
      <c r="T267" s="148">
        <f t="shared" si="93"/>
        <v>0</v>
      </c>
      <c r="AR267" s="149" t="s">
        <v>149</v>
      </c>
      <c r="AT267" s="149" t="s">
        <v>193</v>
      </c>
      <c r="AU267" s="149" t="s">
        <v>86</v>
      </c>
      <c r="AY267" s="17" t="s">
        <v>190</v>
      </c>
      <c r="BE267" s="150">
        <f t="shared" si="94"/>
        <v>0</v>
      </c>
      <c r="BF267" s="150">
        <f t="shared" si="95"/>
        <v>0</v>
      </c>
      <c r="BG267" s="150">
        <f t="shared" si="96"/>
        <v>0</v>
      </c>
      <c r="BH267" s="150">
        <f t="shared" si="97"/>
        <v>0</v>
      </c>
      <c r="BI267" s="150">
        <f t="shared" si="98"/>
        <v>0</v>
      </c>
      <c r="BJ267" s="17" t="s">
        <v>84</v>
      </c>
      <c r="BK267" s="150">
        <f t="shared" si="99"/>
        <v>0</v>
      </c>
      <c r="BL267" s="17" t="s">
        <v>149</v>
      </c>
      <c r="BM267" s="149" t="s">
        <v>2601</v>
      </c>
    </row>
    <row r="268" spans="2:65" s="1" customFormat="1" ht="21.75" customHeight="1">
      <c r="B268" s="32"/>
      <c r="C268" s="137" t="s">
        <v>1192</v>
      </c>
      <c r="D268" s="137" t="s">
        <v>193</v>
      </c>
      <c r="E268" s="138" t="s">
        <v>2602</v>
      </c>
      <c r="F268" s="139" t="s">
        <v>2603</v>
      </c>
      <c r="G268" s="140" t="s">
        <v>2339</v>
      </c>
      <c r="H268" s="141">
        <v>2</v>
      </c>
      <c r="I268" s="142"/>
      <c r="J268" s="143">
        <f t="shared" si="90"/>
        <v>0</v>
      </c>
      <c r="K268" s="144"/>
      <c r="L268" s="32"/>
      <c r="M268" s="145" t="s">
        <v>1</v>
      </c>
      <c r="N268" s="146" t="s">
        <v>42</v>
      </c>
      <c r="P268" s="147">
        <f t="shared" si="91"/>
        <v>0</v>
      </c>
      <c r="Q268" s="147">
        <v>0</v>
      </c>
      <c r="R268" s="147">
        <f t="shared" si="92"/>
        <v>0</v>
      </c>
      <c r="S268" s="147">
        <v>0</v>
      </c>
      <c r="T268" s="148">
        <f t="shared" si="93"/>
        <v>0</v>
      </c>
      <c r="AR268" s="149" t="s">
        <v>149</v>
      </c>
      <c r="AT268" s="149" t="s">
        <v>193</v>
      </c>
      <c r="AU268" s="149" t="s">
        <v>86</v>
      </c>
      <c r="AY268" s="17" t="s">
        <v>190</v>
      </c>
      <c r="BE268" s="150">
        <f t="shared" si="94"/>
        <v>0</v>
      </c>
      <c r="BF268" s="150">
        <f t="shared" si="95"/>
        <v>0</v>
      </c>
      <c r="BG268" s="150">
        <f t="shared" si="96"/>
        <v>0</v>
      </c>
      <c r="BH268" s="150">
        <f t="shared" si="97"/>
        <v>0</v>
      </c>
      <c r="BI268" s="150">
        <f t="shared" si="98"/>
        <v>0</v>
      </c>
      <c r="BJ268" s="17" t="s">
        <v>84</v>
      </c>
      <c r="BK268" s="150">
        <f t="shared" si="99"/>
        <v>0</v>
      </c>
      <c r="BL268" s="17" t="s">
        <v>149</v>
      </c>
      <c r="BM268" s="149" t="s">
        <v>2604</v>
      </c>
    </row>
    <row r="269" spans="2:65" s="1" customFormat="1" ht="16.5" customHeight="1">
      <c r="B269" s="32"/>
      <c r="C269" s="137" t="s">
        <v>1197</v>
      </c>
      <c r="D269" s="137" t="s">
        <v>193</v>
      </c>
      <c r="E269" s="138" t="s">
        <v>2605</v>
      </c>
      <c r="F269" s="139" t="s">
        <v>2606</v>
      </c>
      <c r="G269" s="140" t="s">
        <v>2339</v>
      </c>
      <c r="H269" s="141">
        <v>8</v>
      </c>
      <c r="I269" s="142"/>
      <c r="J269" s="143">
        <f t="shared" si="90"/>
        <v>0</v>
      </c>
      <c r="K269" s="144"/>
      <c r="L269" s="32"/>
      <c r="M269" s="145" t="s">
        <v>1</v>
      </c>
      <c r="N269" s="146" t="s">
        <v>42</v>
      </c>
      <c r="P269" s="147">
        <f t="shared" si="91"/>
        <v>0</v>
      </c>
      <c r="Q269" s="147">
        <v>0</v>
      </c>
      <c r="R269" s="147">
        <f t="shared" si="92"/>
        <v>0</v>
      </c>
      <c r="S269" s="147">
        <v>0</v>
      </c>
      <c r="T269" s="148">
        <f t="shared" si="93"/>
        <v>0</v>
      </c>
      <c r="AR269" s="149" t="s">
        <v>149</v>
      </c>
      <c r="AT269" s="149" t="s">
        <v>193</v>
      </c>
      <c r="AU269" s="149" t="s">
        <v>86</v>
      </c>
      <c r="AY269" s="17" t="s">
        <v>190</v>
      </c>
      <c r="BE269" s="150">
        <f t="shared" si="94"/>
        <v>0</v>
      </c>
      <c r="BF269" s="150">
        <f t="shared" si="95"/>
        <v>0</v>
      </c>
      <c r="BG269" s="150">
        <f t="shared" si="96"/>
        <v>0</v>
      </c>
      <c r="BH269" s="150">
        <f t="shared" si="97"/>
        <v>0</v>
      </c>
      <c r="BI269" s="150">
        <f t="shared" si="98"/>
        <v>0</v>
      </c>
      <c r="BJ269" s="17" t="s">
        <v>84</v>
      </c>
      <c r="BK269" s="150">
        <f t="shared" si="99"/>
        <v>0</v>
      </c>
      <c r="BL269" s="17" t="s">
        <v>149</v>
      </c>
      <c r="BM269" s="149" t="s">
        <v>2607</v>
      </c>
    </row>
    <row r="270" spans="2:65" s="1" customFormat="1" ht="16.5" customHeight="1">
      <c r="B270" s="32"/>
      <c r="C270" s="137" t="s">
        <v>1202</v>
      </c>
      <c r="D270" s="137" t="s">
        <v>193</v>
      </c>
      <c r="E270" s="138" t="s">
        <v>2608</v>
      </c>
      <c r="F270" s="139" t="s">
        <v>2609</v>
      </c>
      <c r="G270" s="140" t="s">
        <v>2339</v>
      </c>
      <c r="H270" s="141">
        <v>42</v>
      </c>
      <c r="I270" s="142"/>
      <c r="J270" s="143">
        <f t="shared" si="90"/>
        <v>0</v>
      </c>
      <c r="K270" s="144"/>
      <c r="L270" s="32"/>
      <c r="M270" s="145" t="s">
        <v>1</v>
      </c>
      <c r="N270" s="146" t="s">
        <v>42</v>
      </c>
      <c r="P270" s="147">
        <f t="shared" si="91"/>
        <v>0</v>
      </c>
      <c r="Q270" s="147">
        <v>0</v>
      </c>
      <c r="R270" s="147">
        <f t="shared" si="92"/>
        <v>0</v>
      </c>
      <c r="S270" s="147">
        <v>0</v>
      </c>
      <c r="T270" s="148">
        <f t="shared" si="93"/>
        <v>0</v>
      </c>
      <c r="AR270" s="149" t="s">
        <v>149</v>
      </c>
      <c r="AT270" s="149" t="s">
        <v>193</v>
      </c>
      <c r="AU270" s="149" t="s">
        <v>86</v>
      </c>
      <c r="AY270" s="17" t="s">
        <v>190</v>
      </c>
      <c r="BE270" s="150">
        <f t="shared" si="94"/>
        <v>0</v>
      </c>
      <c r="BF270" s="150">
        <f t="shared" si="95"/>
        <v>0</v>
      </c>
      <c r="BG270" s="150">
        <f t="shared" si="96"/>
        <v>0</v>
      </c>
      <c r="BH270" s="150">
        <f t="shared" si="97"/>
        <v>0</v>
      </c>
      <c r="BI270" s="150">
        <f t="shared" si="98"/>
        <v>0</v>
      </c>
      <c r="BJ270" s="17" t="s">
        <v>84</v>
      </c>
      <c r="BK270" s="150">
        <f t="shared" si="99"/>
        <v>0</v>
      </c>
      <c r="BL270" s="17" t="s">
        <v>149</v>
      </c>
      <c r="BM270" s="149" t="s">
        <v>2610</v>
      </c>
    </row>
    <row r="271" spans="2:65" s="1" customFormat="1" ht="16.5" customHeight="1">
      <c r="B271" s="32"/>
      <c r="C271" s="137" t="s">
        <v>1206</v>
      </c>
      <c r="D271" s="137" t="s">
        <v>193</v>
      </c>
      <c r="E271" s="138" t="s">
        <v>2611</v>
      </c>
      <c r="F271" s="139" t="s">
        <v>2612</v>
      </c>
      <c r="G271" s="140" t="s">
        <v>2339</v>
      </c>
      <c r="H271" s="141">
        <v>17</v>
      </c>
      <c r="I271" s="142"/>
      <c r="J271" s="143">
        <f t="shared" si="90"/>
        <v>0</v>
      </c>
      <c r="K271" s="144"/>
      <c r="L271" s="32"/>
      <c r="M271" s="145" t="s">
        <v>1</v>
      </c>
      <c r="N271" s="146" t="s">
        <v>42</v>
      </c>
      <c r="P271" s="147">
        <f t="shared" si="91"/>
        <v>0</v>
      </c>
      <c r="Q271" s="147">
        <v>0</v>
      </c>
      <c r="R271" s="147">
        <f t="shared" si="92"/>
        <v>0</v>
      </c>
      <c r="S271" s="147">
        <v>0</v>
      </c>
      <c r="T271" s="148">
        <f t="shared" si="93"/>
        <v>0</v>
      </c>
      <c r="AR271" s="149" t="s">
        <v>149</v>
      </c>
      <c r="AT271" s="149" t="s">
        <v>193</v>
      </c>
      <c r="AU271" s="149" t="s">
        <v>86</v>
      </c>
      <c r="AY271" s="17" t="s">
        <v>190</v>
      </c>
      <c r="BE271" s="150">
        <f t="shared" si="94"/>
        <v>0</v>
      </c>
      <c r="BF271" s="150">
        <f t="shared" si="95"/>
        <v>0</v>
      </c>
      <c r="BG271" s="150">
        <f t="shared" si="96"/>
        <v>0</v>
      </c>
      <c r="BH271" s="150">
        <f t="shared" si="97"/>
        <v>0</v>
      </c>
      <c r="BI271" s="150">
        <f t="shared" si="98"/>
        <v>0</v>
      </c>
      <c r="BJ271" s="17" t="s">
        <v>84</v>
      </c>
      <c r="BK271" s="150">
        <f t="shared" si="99"/>
        <v>0</v>
      </c>
      <c r="BL271" s="17" t="s">
        <v>149</v>
      </c>
      <c r="BM271" s="149" t="s">
        <v>2613</v>
      </c>
    </row>
    <row r="272" spans="2:65" s="1" customFormat="1" ht="16.5" customHeight="1">
      <c r="B272" s="32"/>
      <c r="C272" s="137" t="s">
        <v>1212</v>
      </c>
      <c r="D272" s="137" t="s">
        <v>193</v>
      </c>
      <c r="E272" s="138" t="s">
        <v>2614</v>
      </c>
      <c r="F272" s="139" t="s">
        <v>2615</v>
      </c>
      <c r="G272" s="140" t="s">
        <v>2339</v>
      </c>
      <c r="H272" s="141">
        <v>17</v>
      </c>
      <c r="I272" s="142"/>
      <c r="J272" s="143">
        <f t="shared" si="90"/>
        <v>0</v>
      </c>
      <c r="K272" s="144"/>
      <c r="L272" s="32"/>
      <c r="M272" s="145" t="s">
        <v>1</v>
      </c>
      <c r="N272" s="146" t="s">
        <v>42</v>
      </c>
      <c r="P272" s="147">
        <f t="shared" si="91"/>
        <v>0</v>
      </c>
      <c r="Q272" s="147">
        <v>0</v>
      </c>
      <c r="R272" s="147">
        <f t="shared" si="92"/>
        <v>0</v>
      </c>
      <c r="S272" s="147">
        <v>0</v>
      </c>
      <c r="T272" s="148">
        <f t="shared" si="93"/>
        <v>0</v>
      </c>
      <c r="AR272" s="149" t="s">
        <v>149</v>
      </c>
      <c r="AT272" s="149" t="s">
        <v>193</v>
      </c>
      <c r="AU272" s="149" t="s">
        <v>86</v>
      </c>
      <c r="AY272" s="17" t="s">
        <v>190</v>
      </c>
      <c r="BE272" s="150">
        <f t="shared" si="94"/>
        <v>0</v>
      </c>
      <c r="BF272" s="150">
        <f t="shared" si="95"/>
        <v>0</v>
      </c>
      <c r="BG272" s="150">
        <f t="shared" si="96"/>
        <v>0</v>
      </c>
      <c r="BH272" s="150">
        <f t="shared" si="97"/>
        <v>0</v>
      </c>
      <c r="BI272" s="150">
        <f t="shared" si="98"/>
        <v>0</v>
      </c>
      <c r="BJ272" s="17" t="s">
        <v>84</v>
      </c>
      <c r="BK272" s="150">
        <f t="shared" si="99"/>
        <v>0</v>
      </c>
      <c r="BL272" s="17" t="s">
        <v>149</v>
      </c>
      <c r="BM272" s="149" t="s">
        <v>2616</v>
      </c>
    </row>
    <row r="273" spans="2:65" s="1" customFormat="1" ht="24.15" customHeight="1">
      <c r="B273" s="32"/>
      <c r="C273" s="137" t="s">
        <v>1218</v>
      </c>
      <c r="D273" s="137" t="s">
        <v>193</v>
      </c>
      <c r="E273" s="138" t="s">
        <v>2617</v>
      </c>
      <c r="F273" s="139" t="s">
        <v>2618</v>
      </c>
      <c r="G273" s="140" t="s">
        <v>391</v>
      </c>
      <c r="H273" s="141">
        <v>1</v>
      </c>
      <c r="I273" s="142"/>
      <c r="J273" s="143">
        <f t="shared" si="90"/>
        <v>0</v>
      </c>
      <c r="K273" s="144"/>
      <c r="L273" s="32"/>
      <c r="M273" s="145" t="s">
        <v>1</v>
      </c>
      <c r="N273" s="146" t="s">
        <v>42</v>
      </c>
      <c r="P273" s="147">
        <f t="shared" si="91"/>
        <v>0</v>
      </c>
      <c r="Q273" s="147">
        <v>0</v>
      </c>
      <c r="R273" s="147">
        <f t="shared" si="92"/>
        <v>0</v>
      </c>
      <c r="S273" s="147">
        <v>0</v>
      </c>
      <c r="T273" s="148">
        <f t="shared" si="93"/>
        <v>0</v>
      </c>
      <c r="AR273" s="149" t="s">
        <v>149</v>
      </c>
      <c r="AT273" s="149" t="s">
        <v>193</v>
      </c>
      <c r="AU273" s="149" t="s">
        <v>86</v>
      </c>
      <c r="AY273" s="17" t="s">
        <v>190</v>
      </c>
      <c r="BE273" s="150">
        <f t="shared" si="94"/>
        <v>0</v>
      </c>
      <c r="BF273" s="150">
        <f t="shared" si="95"/>
        <v>0</v>
      </c>
      <c r="BG273" s="150">
        <f t="shared" si="96"/>
        <v>0</v>
      </c>
      <c r="BH273" s="150">
        <f t="shared" si="97"/>
        <v>0</v>
      </c>
      <c r="BI273" s="150">
        <f t="shared" si="98"/>
        <v>0</v>
      </c>
      <c r="BJ273" s="17" t="s">
        <v>84</v>
      </c>
      <c r="BK273" s="150">
        <f t="shared" si="99"/>
        <v>0</v>
      </c>
      <c r="BL273" s="17" t="s">
        <v>149</v>
      </c>
      <c r="BM273" s="149" t="s">
        <v>2619</v>
      </c>
    </row>
    <row r="274" spans="2:65" s="1" customFormat="1" ht="33" customHeight="1">
      <c r="B274" s="32"/>
      <c r="C274" s="137" t="s">
        <v>1223</v>
      </c>
      <c r="D274" s="137" t="s">
        <v>193</v>
      </c>
      <c r="E274" s="138" t="s">
        <v>2620</v>
      </c>
      <c r="F274" s="139" t="s">
        <v>2621</v>
      </c>
      <c r="G274" s="140" t="s">
        <v>391</v>
      </c>
      <c r="H274" s="141">
        <v>1</v>
      </c>
      <c r="I274" s="142"/>
      <c r="J274" s="143">
        <f t="shared" si="90"/>
        <v>0</v>
      </c>
      <c r="K274" s="144"/>
      <c r="L274" s="32"/>
      <c r="M274" s="145" t="s">
        <v>1</v>
      </c>
      <c r="N274" s="146" t="s">
        <v>42</v>
      </c>
      <c r="P274" s="147">
        <f t="shared" si="91"/>
        <v>0</v>
      </c>
      <c r="Q274" s="147">
        <v>0</v>
      </c>
      <c r="R274" s="147">
        <f t="shared" si="92"/>
        <v>0</v>
      </c>
      <c r="S274" s="147">
        <v>0</v>
      </c>
      <c r="T274" s="148">
        <f t="shared" si="93"/>
        <v>0</v>
      </c>
      <c r="AR274" s="149" t="s">
        <v>149</v>
      </c>
      <c r="AT274" s="149" t="s">
        <v>193</v>
      </c>
      <c r="AU274" s="149" t="s">
        <v>86</v>
      </c>
      <c r="AY274" s="17" t="s">
        <v>190</v>
      </c>
      <c r="BE274" s="150">
        <f t="shared" si="94"/>
        <v>0</v>
      </c>
      <c r="BF274" s="150">
        <f t="shared" si="95"/>
        <v>0</v>
      </c>
      <c r="BG274" s="150">
        <f t="shared" si="96"/>
        <v>0</v>
      </c>
      <c r="BH274" s="150">
        <f t="shared" si="97"/>
        <v>0</v>
      </c>
      <c r="BI274" s="150">
        <f t="shared" si="98"/>
        <v>0</v>
      </c>
      <c r="BJ274" s="17" t="s">
        <v>84</v>
      </c>
      <c r="BK274" s="150">
        <f t="shared" si="99"/>
        <v>0</v>
      </c>
      <c r="BL274" s="17" t="s">
        <v>149</v>
      </c>
      <c r="BM274" s="149" t="s">
        <v>2622</v>
      </c>
    </row>
    <row r="275" spans="2:65" s="1" customFormat="1" ht="16.5" customHeight="1">
      <c r="B275" s="32"/>
      <c r="C275" s="137" t="s">
        <v>1225</v>
      </c>
      <c r="D275" s="137" t="s">
        <v>193</v>
      </c>
      <c r="E275" s="138" t="s">
        <v>2623</v>
      </c>
      <c r="F275" s="139" t="s">
        <v>2624</v>
      </c>
      <c r="G275" s="140" t="s">
        <v>391</v>
      </c>
      <c r="H275" s="141">
        <v>1</v>
      </c>
      <c r="I275" s="142"/>
      <c r="J275" s="143">
        <f t="shared" si="90"/>
        <v>0</v>
      </c>
      <c r="K275" s="144"/>
      <c r="L275" s="32"/>
      <c r="M275" s="145" t="s">
        <v>1</v>
      </c>
      <c r="N275" s="146" t="s">
        <v>42</v>
      </c>
      <c r="P275" s="147">
        <f t="shared" si="91"/>
        <v>0</v>
      </c>
      <c r="Q275" s="147">
        <v>0</v>
      </c>
      <c r="R275" s="147">
        <f t="shared" si="92"/>
        <v>0</v>
      </c>
      <c r="S275" s="147">
        <v>0</v>
      </c>
      <c r="T275" s="148">
        <f t="shared" si="93"/>
        <v>0</v>
      </c>
      <c r="AR275" s="149" t="s">
        <v>149</v>
      </c>
      <c r="AT275" s="149" t="s">
        <v>193</v>
      </c>
      <c r="AU275" s="149" t="s">
        <v>86</v>
      </c>
      <c r="AY275" s="17" t="s">
        <v>190</v>
      </c>
      <c r="BE275" s="150">
        <f t="shared" si="94"/>
        <v>0</v>
      </c>
      <c r="BF275" s="150">
        <f t="shared" si="95"/>
        <v>0</v>
      </c>
      <c r="BG275" s="150">
        <f t="shared" si="96"/>
        <v>0</v>
      </c>
      <c r="BH275" s="150">
        <f t="shared" si="97"/>
        <v>0</v>
      </c>
      <c r="BI275" s="150">
        <f t="shared" si="98"/>
        <v>0</v>
      </c>
      <c r="BJ275" s="17" t="s">
        <v>84</v>
      </c>
      <c r="BK275" s="150">
        <f t="shared" si="99"/>
        <v>0</v>
      </c>
      <c r="BL275" s="17" t="s">
        <v>149</v>
      </c>
      <c r="BM275" s="149" t="s">
        <v>2625</v>
      </c>
    </row>
    <row r="276" spans="2:65" s="1" customFormat="1" ht="16.5" customHeight="1">
      <c r="B276" s="32"/>
      <c r="C276" s="137" t="s">
        <v>1230</v>
      </c>
      <c r="D276" s="137" t="s">
        <v>193</v>
      </c>
      <c r="E276" s="138" t="s">
        <v>2626</v>
      </c>
      <c r="F276" s="139" t="s">
        <v>2627</v>
      </c>
      <c r="G276" s="140" t="s">
        <v>391</v>
      </c>
      <c r="H276" s="141">
        <v>5</v>
      </c>
      <c r="I276" s="142"/>
      <c r="J276" s="143">
        <f t="shared" si="90"/>
        <v>0</v>
      </c>
      <c r="K276" s="144"/>
      <c r="L276" s="32"/>
      <c r="M276" s="145" t="s">
        <v>1</v>
      </c>
      <c r="N276" s="146" t="s">
        <v>42</v>
      </c>
      <c r="P276" s="147">
        <f t="shared" si="91"/>
        <v>0</v>
      </c>
      <c r="Q276" s="147">
        <v>0</v>
      </c>
      <c r="R276" s="147">
        <f t="shared" si="92"/>
        <v>0</v>
      </c>
      <c r="S276" s="147">
        <v>0</v>
      </c>
      <c r="T276" s="148">
        <f t="shared" si="93"/>
        <v>0</v>
      </c>
      <c r="AR276" s="149" t="s">
        <v>149</v>
      </c>
      <c r="AT276" s="149" t="s">
        <v>193</v>
      </c>
      <c r="AU276" s="149" t="s">
        <v>86</v>
      </c>
      <c r="AY276" s="17" t="s">
        <v>190</v>
      </c>
      <c r="BE276" s="150">
        <f t="shared" si="94"/>
        <v>0</v>
      </c>
      <c r="BF276" s="150">
        <f t="shared" si="95"/>
        <v>0</v>
      </c>
      <c r="BG276" s="150">
        <f t="shared" si="96"/>
        <v>0</v>
      </c>
      <c r="BH276" s="150">
        <f t="shared" si="97"/>
        <v>0</v>
      </c>
      <c r="BI276" s="150">
        <f t="shared" si="98"/>
        <v>0</v>
      </c>
      <c r="BJ276" s="17" t="s">
        <v>84</v>
      </c>
      <c r="BK276" s="150">
        <f t="shared" si="99"/>
        <v>0</v>
      </c>
      <c r="BL276" s="17" t="s">
        <v>149</v>
      </c>
      <c r="BM276" s="149" t="s">
        <v>2628</v>
      </c>
    </row>
    <row r="277" spans="2:65" s="1" customFormat="1" ht="24.15" customHeight="1">
      <c r="B277" s="32"/>
      <c r="C277" s="137" t="s">
        <v>1236</v>
      </c>
      <c r="D277" s="137" t="s">
        <v>193</v>
      </c>
      <c r="E277" s="138" t="s">
        <v>2629</v>
      </c>
      <c r="F277" s="139" t="s">
        <v>2630</v>
      </c>
      <c r="G277" s="140" t="s">
        <v>2339</v>
      </c>
      <c r="H277" s="141">
        <v>8</v>
      </c>
      <c r="I277" s="142"/>
      <c r="J277" s="143">
        <f t="shared" si="90"/>
        <v>0</v>
      </c>
      <c r="K277" s="144"/>
      <c r="L277" s="32"/>
      <c r="M277" s="145" t="s">
        <v>1</v>
      </c>
      <c r="N277" s="146" t="s">
        <v>42</v>
      </c>
      <c r="P277" s="147">
        <f t="shared" si="91"/>
        <v>0</v>
      </c>
      <c r="Q277" s="147">
        <v>0</v>
      </c>
      <c r="R277" s="147">
        <f t="shared" si="92"/>
        <v>0</v>
      </c>
      <c r="S277" s="147">
        <v>0</v>
      </c>
      <c r="T277" s="148">
        <f t="shared" si="93"/>
        <v>0</v>
      </c>
      <c r="AR277" s="149" t="s">
        <v>149</v>
      </c>
      <c r="AT277" s="149" t="s">
        <v>193</v>
      </c>
      <c r="AU277" s="149" t="s">
        <v>86</v>
      </c>
      <c r="AY277" s="17" t="s">
        <v>190</v>
      </c>
      <c r="BE277" s="150">
        <f t="shared" si="94"/>
        <v>0</v>
      </c>
      <c r="BF277" s="150">
        <f t="shared" si="95"/>
        <v>0</v>
      </c>
      <c r="BG277" s="150">
        <f t="shared" si="96"/>
        <v>0</v>
      </c>
      <c r="BH277" s="150">
        <f t="shared" si="97"/>
        <v>0</v>
      </c>
      <c r="BI277" s="150">
        <f t="shared" si="98"/>
        <v>0</v>
      </c>
      <c r="BJ277" s="17" t="s">
        <v>84</v>
      </c>
      <c r="BK277" s="150">
        <f t="shared" si="99"/>
        <v>0</v>
      </c>
      <c r="BL277" s="17" t="s">
        <v>149</v>
      </c>
      <c r="BM277" s="149" t="s">
        <v>2631</v>
      </c>
    </row>
    <row r="278" spans="2:65" s="11" customFormat="1" ht="25.95" customHeight="1">
      <c r="B278" s="125"/>
      <c r="D278" s="126" t="s">
        <v>76</v>
      </c>
      <c r="E278" s="127" t="s">
        <v>299</v>
      </c>
      <c r="F278" s="127" t="s">
        <v>2632</v>
      </c>
      <c r="I278" s="128"/>
      <c r="J278" s="129">
        <f>BK278</f>
        <v>0</v>
      </c>
      <c r="L278" s="125"/>
      <c r="M278" s="130"/>
      <c r="P278" s="131">
        <f>P279</f>
        <v>0</v>
      </c>
      <c r="R278" s="131">
        <f>R279</f>
        <v>0</v>
      </c>
      <c r="T278" s="132">
        <f>T279</f>
        <v>0</v>
      </c>
      <c r="AR278" s="126" t="s">
        <v>104</v>
      </c>
      <c r="AT278" s="133" t="s">
        <v>76</v>
      </c>
      <c r="AU278" s="133" t="s">
        <v>77</v>
      </c>
      <c r="AY278" s="126" t="s">
        <v>190</v>
      </c>
      <c r="BK278" s="134">
        <f>BK279</f>
        <v>0</v>
      </c>
    </row>
    <row r="279" spans="2:65" s="11" customFormat="1" ht="22.8" customHeight="1">
      <c r="B279" s="125"/>
      <c r="D279" s="126" t="s">
        <v>76</v>
      </c>
      <c r="E279" s="135" t="s">
        <v>2633</v>
      </c>
      <c r="F279" s="135" t="s">
        <v>2634</v>
      </c>
      <c r="I279" s="128"/>
      <c r="J279" s="136">
        <f>BK279</f>
        <v>0</v>
      </c>
      <c r="L279" s="125"/>
      <c r="M279" s="130"/>
      <c r="P279" s="131">
        <f>SUM(P280:P296)</f>
        <v>0</v>
      </c>
      <c r="R279" s="131">
        <f>SUM(R280:R296)</f>
        <v>0</v>
      </c>
      <c r="T279" s="132">
        <f>SUM(T280:T296)</f>
        <v>0</v>
      </c>
      <c r="AR279" s="126" t="s">
        <v>104</v>
      </c>
      <c r="AT279" s="133" t="s">
        <v>76</v>
      </c>
      <c r="AU279" s="133" t="s">
        <v>84</v>
      </c>
      <c r="AY279" s="126" t="s">
        <v>190</v>
      </c>
      <c r="BK279" s="134">
        <f>SUM(BK280:BK296)</f>
        <v>0</v>
      </c>
    </row>
    <row r="280" spans="2:65" s="1" customFormat="1" ht="24.15" customHeight="1">
      <c r="B280" s="32"/>
      <c r="C280" s="137" t="s">
        <v>1245</v>
      </c>
      <c r="D280" s="137" t="s">
        <v>193</v>
      </c>
      <c r="E280" s="138" t="s">
        <v>2635</v>
      </c>
      <c r="F280" s="139" t="s">
        <v>2636</v>
      </c>
      <c r="G280" s="140" t="s">
        <v>2637</v>
      </c>
      <c r="H280" s="141">
        <v>7.0000000000000007E-2</v>
      </c>
      <c r="I280" s="142"/>
      <c r="J280" s="143">
        <f t="shared" ref="J280:J296" si="100">ROUND(I280*H280,2)</f>
        <v>0</v>
      </c>
      <c r="K280" s="144"/>
      <c r="L280" s="32"/>
      <c r="M280" s="145" t="s">
        <v>1</v>
      </c>
      <c r="N280" s="146" t="s">
        <v>42</v>
      </c>
      <c r="P280" s="147">
        <f t="shared" ref="P280:P296" si="101">O280*H280</f>
        <v>0</v>
      </c>
      <c r="Q280" s="147">
        <v>0</v>
      </c>
      <c r="R280" s="147">
        <f t="shared" ref="R280:R296" si="102">Q280*H280</f>
        <v>0</v>
      </c>
      <c r="S280" s="147">
        <v>0</v>
      </c>
      <c r="T280" s="148">
        <f t="shared" ref="T280:T296" si="103">S280*H280</f>
        <v>0</v>
      </c>
      <c r="AR280" s="149" t="s">
        <v>149</v>
      </c>
      <c r="AT280" s="149" t="s">
        <v>193</v>
      </c>
      <c r="AU280" s="149" t="s">
        <v>86</v>
      </c>
      <c r="AY280" s="17" t="s">
        <v>190</v>
      </c>
      <c r="BE280" s="150">
        <f t="shared" ref="BE280:BE296" si="104">IF(N280="základní",J280,0)</f>
        <v>0</v>
      </c>
      <c r="BF280" s="150">
        <f t="shared" ref="BF280:BF296" si="105">IF(N280="snížená",J280,0)</f>
        <v>0</v>
      </c>
      <c r="BG280" s="150">
        <f t="shared" ref="BG280:BG296" si="106">IF(N280="zákl. přenesená",J280,0)</f>
        <v>0</v>
      </c>
      <c r="BH280" s="150">
        <f t="shared" ref="BH280:BH296" si="107">IF(N280="sníž. přenesená",J280,0)</f>
        <v>0</v>
      </c>
      <c r="BI280" s="150">
        <f t="shared" ref="BI280:BI296" si="108">IF(N280="nulová",J280,0)</f>
        <v>0</v>
      </c>
      <c r="BJ280" s="17" t="s">
        <v>84</v>
      </c>
      <c r="BK280" s="150">
        <f t="shared" ref="BK280:BK296" si="109">ROUND(I280*H280,2)</f>
        <v>0</v>
      </c>
      <c r="BL280" s="17" t="s">
        <v>149</v>
      </c>
      <c r="BM280" s="149" t="s">
        <v>2638</v>
      </c>
    </row>
    <row r="281" spans="2:65" s="1" customFormat="1" ht="21.75" customHeight="1">
      <c r="B281" s="32"/>
      <c r="C281" s="137" t="s">
        <v>1251</v>
      </c>
      <c r="D281" s="137" t="s">
        <v>193</v>
      </c>
      <c r="E281" s="138" t="s">
        <v>2639</v>
      </c>
      <c r="F281" s="139" t="s">
        <v>2640</v>
      </c>
      <c r="G281" s="140" t="s">
        <v>2637</v>
      </c>
      <c r="H281" s="141">
        <v>7.0000000000000007E-2</v>
      </c>
      <c r="I281" s="142"/>
      <c r="J281" s="143">
        <f t="shared" si="100"/>
        <v>0</v>
      </c>
      <c r="K281" s="144"/>
      <c r="L281" s="32"/>
      <c r="M281" s="145" t="s">
        <v>1</v>
      </c>
      <c r="N281" s="146" t="s">
        <v>42</v>
      </c>
      <c r="P281" s="147">
        <f t="shared" si="101"/>
        <v>0</v>
      </c>
      <c r="Q281" s="147">
        <v>0</v>
      </c>
      <c r="R281" s="147">
        <f t="shared" si="102"/>
        <v>0</v>
      </c>
      <c r="S281" s="147">
        <v>0</v>
      </c>
      <c r="T281" s="148">
        <f t="shared" si="103"/>
        <v>0</v>
      </c>
      <c r="AR281" s="149" t="s">
        <v>149</v>
      </c>
      <c r="AT281" s="149" t="s">
        <v>193</v>
      </c>
      <c r="AU281" s="149" t="s">
        <v>86</v>
      </c>
      <c r="AY281" s="17" t="s">
        <v>190</v>
      </c>
      <c r="BE281" s="150">
        <f t="shared" si="104"/>
        <v>0</v>
      </c>
      <c r="BF281" s="150">
        <f t="shared" si="105"/>
        <v>0</v>
      </c>
      <c r="BG281" s="150">
        <f t="shared" si="106"/>
        <v>0</v>
      </c>
      <c r="BH281" s="150">
        <f t="shared" si="107"/>
        <v>0</v>
      </c>
      <c r="BI281" s="150">
        <f t="shared" si="108"/>
        <v>0</v>
      </c>
      <c r="BJ281" s="17" t="s">
        <v>84</v>
      </c>
      <c r="BK281" s="150">
        <f t="shared" si="109"/>
        <v>0</v>
      </c>
      <c r="BL281" s="17" t="s">
        <v>149</v>
      </c>
      <c r="BM281" s="149" t="s">
        <v>2641</v>
      </c>
    </row>
    <row r="282" spans="2:65" s="1" customFormat="1" ht="62.7" customHeight="1">
      <c r="B282" s="32"/>
      <c r="C282" s="137" t="s">
        <v>1255</v>
      </c>
      <c r="D282" s="137" t="s">
        <v>193</v>
      </c>
      <c r="E282" s="138" t="s">
        <v>2642</v>
      </c>
      <c r="F282" s="139" t="s">
        <v>2643</v>
      </c>
      <c r="G282" s="140" t="s">
        <v>396</v>
      </c>
      <c r="H282" s="141">
        <v>70</v>
      </c>
      <c r="I282" s="142"/>
      <c r="J282" s="143">
        <f t="shared" si="100"/>
        <v>0</v>
      </c>
      <c r="K282" s="144"/>
      <c r="L282" s="32"/>
      <c r="M282" s="145" t="s">
        <v>1</v>
      </c>
      <c r="N282" s="146" t="s">
        <v>42</v>
      </c>
      <c r="P282" s="147">
        <f t="shared" si="101"/>
        <v>0</v>
      </c>
      <c r="Q282" s="147">
        <v>0</v>
      </c>
      <c r="R282" s="147">
        <f t="shared" si="102"/>
        <v>0</v>
      </c>
      <c r="S282" s="147">
        <v>0</v>
      </c>
      <c r="T282" s="148">
        <f t="shared" si="103"/>
        <v>0</v>
      </c>
      <c r="AR282" s="149" t="s">
        <v>149</v>
      </c>
      <c r="AT282" s="149" t="s">
        <v>193</v>
      </c>
      <c r="AU282" s="149" t="s">
        <v>86</v>
      </c>
      <c r="AY282" s="17" t="s">
        <v>190</v>
      </c>
      <c r="BE282" s="150">
        <f t="shared" si="104"/>
        <v>0</v>
      </c>
      <c r="BF282" s="150">
        <f t="shared" si="105"/>
        <v>0</v>
      </c>
      <c r="BG282" s="150">
        <f t="shared" si="106"/>
        <v>0</v>
      </c>
      <c r="BH282" s="150">
        <f t="shared" si="107"/>
        <v>0</v>
      </c>
      <c r="BI282" s="150">
        <f t="shared" si="108"/>
        <v>0</v>
      </c>
      <c r="BJ282" s="17" t="s">
        <v>84</v>
      </c>
      <c r="BK282" s="150">
        <f t="shared" si="109"/>
        <v>0</v>
      </c>
      <c r="BL282" s="17" t="s">
        <v>149</v>
      </c>
      <c r="BM282" s="149" t="s">
        <v>2644</v>
      </c>
    </row>
    <row r="283" spans="2:65" s="1" customFormat="1" ht="37.799999999999997" customHeight="1">
      <c r="B283" s="32"/>
      <c r="C283" s="137" t="s">
        <v>1259</v>
      </c>
      <c r="D283" s="137" t="s">
        <v>193</v>
      </c>
      <c r="E283" s="138" t="s">
        <v>2645</v>
      </c>
      <c r="F283" s="139" t="s">
        <v>2646</v>
      </c>
      <c r="G283" s="140" t="s">
        <v>396</v>
      </c>
      <c r="H283" s="141">
        <v>70</v>
      </c>
      <c r="I283" s="142"/>
      <c r="J283" s="143">
        <f t="shared" si="100"/>
        <v>0</v>
      </c>
      <c r="K283" s="144"/>
      <c r="L283" s="32"/>
      <c r="M283" s="145" t="s">
        <v>1</v>
      </c>
      <c r="N283" s="146" t="s">
        <v>42</v>
      </c>
      <c r="P283" s="147">
        <f t="shared" si="101"/>
        <v>0</v>
      </c>
      <c r="Q283" s="147">
        <v>0</v>
      </c>
      <c r="R283" s="147">
        <f t="shared" si="102"/>
        <v>0</v>
      </c>
      <c r="S283" s="147">
        <v>0</v>
      </c>
      <c r="T283" s="148">
        <f t="shared" si="103"/>
        <v>0</v>
      </c>
      <c r="AR283" s="149" t="s">
        <v>149</v>
      </c>
      <c r="AT283" s="149" t="s">
        <v>193</v>
      </c>
      <c r="AU283" s="149" t="s">
        <v>86</v>
      </c>
      <c r="AY283" s="17" t="s">
        <v>190</v>
      </c>
      <c r="BE283" s="150">
        <f t="shared" si="104"/>
        <v>0</v>
      </c>
      <c r="BF283" s="150">
        <f t="shared" si="105"/>
        <v>0</v>
      </c>
      <c r="BG283" s="150">
        <f t="shared" si="106"/>
        <v>0</v>
      </c>
      <c r="BH283" s="150">
        <f t="shared" si="107"/>
        <v>0</v>
      </c>
      <c r="BI283" s="150">
        <f t="shared" si="108"/>
        <v>0</v>
      </c>
      <c r="BJ283" s="17" t="s">
        <v>84</v>
      </c>
      <c r="BK283" s="150">
        <f t="shared" si="109"/>
        <v>0</v>
      </c>
      <c r="BL283" s="17" t="s">
        <v>149</v>
      </c>
      <c r="BM283" s="149" t="s">
        <v>2647</v>
      </c>
    </row>
    <row r="284" spans="2:65" s="1" customFormat="1" ht="37.799999999999997" customHeight="1">
      <c r="B284" s="32"/>
      <c r="C284" s="137" t="s">
        <v>1319</v>
      </c>
      <c r="D284" s="137" t="s">
        <v>193</v>
      </c>
      <c r="E284" s="138" t="s">
        <v>2648</v>
      </c>
      <c r="F284" s="139" t="s">
        <v>2649</v>
      </c>
      <c r="G284" s="140" t="s">
        <v>396</v>
      </c>
      <c r="H284" s="141">
        <v>50</v>
      </c>
      <c r="I284" s="142"/>
      <c r="J284" s="143">
        <f t="shared" si="100"/>
        <v>0</v>
      </c>
      <c r="K284" s="144"/>
      <c r="L284" s="32"/>
      <c r="M284" s="145" t="s">
        <v>1</v>
      </c>
      <c r="N284" s="146" t="s">
        <v>42</v>
      </c>
      <c r="P284" s="147">
        <f t="shared" si="101"/>
        <v>0</v>
      </c>
      <c r="Q284" s="147">
        <v>0</v>
      </c>
      <c r="R284" s="147">
        <f t="shared" si="102"/>
        <v>0</v>
      </c>
      <c r="S284" s="147">
        <v>0</v>
      </c>
      <c r="T284" s="148">
        <f t="shared" si="103"/>
        <v>0</v>
      </c>
      <c r="AR284" s="149" t="s">
        <v>149</v>
      </c>
      <c r="AT284" s="149" t="s">
        <v>193</v>
      </c>
      <c r="AU284" s="149" t="s">
        <v>86</v>
      </c>
      <c r="AY284" s="17" t="s">
        <v>190</v>
      </c>
      <c r="BE284" s="150">
        <f t="shared" si="104"/>
        <v>0</v>
      </c>
      <c r="BF284" s="150">
        <f t="shared" si="105"/>
        <v>0</v>
      </c>
      <c r="BG284" s="150">
        <f t="shared" si="106"/>
        <v>0</v>
      </c>
      <c r="BH284" s="150">
        <f t="shared" si="107"/>
        <v>0</v>
      </c>
      <c r="BI284" s="150">
        <f t="shared" si="108"/>
        <v>0</v>
      </c>
      <c r="BJ284" s="17" t="s">
        <v>84</v>
      </c>
      <c r="BK284" s="150">
        <f t="shared" si="109"/>
        <v>0</v>
      </c>
      <c r="BL284" s="17" t="s">
        <v>149</v>
      </c>
      <c r="BM284" s="149" t="s">
        <v>2650</v>
      </c>
    </row>
    <row r="285" spans="2:65" s="1" customFormat="1" ht="37.799999999999997" customHeight="1">
      <c r="B285" s="32"/>
      <c r="C285" s="137" t="s">
        <v>1263</v>
      </c>
      <c r="D285" s="137" t="s">
        <v>193</v>
      </c>
      <c r="E285" s="138" t="s">
        <v>2651</v>
      </c>
      <c r="F285" s="139" t="s">
        <v>2652</v>
      </c>
      <c r="G285" s="140" t="s">
        <v>396</v>
      </c>
      <c r="H285" s="141">
        <v>75</v>
      </c>
      <c r="I285" s="142"/>
      <c r="J285" s="143">
        <f t="shared" si="100"/>
        <v>0</v>
      </c>
      <c r="K285" s="144"/>
      <c r="L285" s="32"/>
      <c r="M285" s="145" t="s">
        <v>1</v>
      </c>
      <c r="N285" s="146" t="s">
        <v>42</v>
      </c>
      <c r="P285" s="147">
        <f t="shared" si="101"/>
        <v>0</v>
      </c>
      <c r="Q285" s="147">
        <v>0</v>
      </c>
      <c r="R285" s="147">
        <f t="shared" si="102"/>
        <v>0</v>
      </c>
      <c r="S285" s="147">
        <v>0</v>
      </c>
      <c r="T285" s="148">
        <f t="shared" si="103"/>
        <v>0</v>
      </c>
      <c r="AR285" s="149" t="s">
        <v>149</v>
      </c>
      <c r="AT285" s="149" t="s">
        <v>193</v>
      </c>
      <c r="AU285" s="149" t="s">
        <v>86</v>
      </c>
      <c r="AY285" s="17" t="s">
        <v>190</v>
      </c>
      <c r="BE285" s="150">
        <f t="shared" si="104"/>
        <v>0</v>
      </c>
      <c r="BF285" s="150">
        <f t="shared" si="105"/>
        <v>0</v>
      </c>
      <c r="BG285" s="150">
        <f t="shared" si="106"/>
        <v>0</v>
      </c>
      <c r="BH285" s="150">
        <f t="shared" si="107"/>
        <v>0</v>
      </c>
      <c r="BI285" s="150">
        <f t="shared" si="108"/>
        <v>0</v>
      </c>
      <c r="BJ285" s="17" t="s">
        <v>84</v>
      </c>
      <c r="BK285" s="150">
        <f t="shared" si="109"/>
        <v>0</v>
      </c>
      <c r="BL285" s="17" t="s">
        <v>149</v>
      </c>
      <c r="BM285" s="149" t="s">
        <v>2653</v>
      </c>
    </row>
    <row r="286" spans="2:65" s="1" customFormat="1" ht="24.15" customHeight="1">
      <c r="B286" s="32"/>
      <c r="C286" s="137" t="s">
        <v>1267</v>
      </c>
      <c r="D286" s="137" t="s">
        <v>193</v>
      </c>
      <c r="E286" s="138" t="s">
        <v>2654</v>
      </c>
      <c r="F286" s="139" t="s">
        <v>2655</v>
      </c>
      <c r="G286" s="140" t="s">
        <v>396</v>
      </c>
      <c r="H286" s="141">
        <v>80</v>
      </c>
      <c r="I286" s="142"/>
      <c r="J286" s="143">
        <f t="shared" si="100"/>
        <v>0</v>
      </c>
      <c r="K286" s="144"/>
      <c r="L286" s="32"/>
      <c r="M286" s="145" t="s">
        <v>1</v>
      </c>
      <c r="N286" s="146" t="s">
        <v>42</v>
      </c>
      <c r="P286" s="147">
        <f t="shared" si="101"/>
        <v>0</v>
      </c>
      <c r="Q286" s="147">
        <v>0</v>
      </c>
      <c r="R286" s="147">
        <f t="shared" si="102"/>
        <v>0</v>
      </c>
      <c r="S286" s="147">
        <v>0</v>
      </c>
      <c r="T286" s="148">
        <f t="shared" si="103"/>
        <v>0</v>
      </c>
      <c r="AR286" s="149" t="s">
        <v>149</v>
      </c>
      <c r="AT286" s="149" t="s">
        <v>193</v>
      </c>
      <c r="AU286" s="149" t="s">
        <v>86</v>
      </c>
      <c r="AY286" s="17" t="s">
        <v>190</v>
      </c>
      <c r="BE286" s="150">
        <f t="shared" si="104"/>
        <v>0</v>
      </c>
      <c r="BF286" s="150">
        <f t="shared" si="105"/>
        <v>0</v>
      </c>
      <c r="BG286" s="150">
        <f t="shared" si="106"/>
        <v>0</v>
      </c>
      <c r="BH286" s="150">
        <f t="shared" si="107"/>
        <v>0</v>
      </c>
      <c r="BI286" s="150">
        <f t="shared" si="108"/>
        <v>0</v>
      </c>
      <c r="BJ286" s="17" t="s">
        <v>84</v>
      </c>
      <c r="BK286" s="150">
        <f t="shared" si="109"/>
        <v>0</v>
      </c>
      <c r="BL286" s="17" t="s">
        <v>149</v>
      </c>
      <c r="BM286" s="149" t="s">
        <v>2656</v>
      </c>
    </row>
    <row r="287" spans="2:65" s="1" customFormat="1" ht="24.15" customHeight="1">
      <c r="B287" s="32"/>
      <c r="C287" s="137" t="s">
        <v>1271</v>
      </c>
      <c r="D287" s="137" t="s">
        <v>193</v>
      </c>
      <c r="E287" s="138" t="s">
        <v>2657</v>
      </c>
      <c r="F287" s="139" t="s">
        <v>2658</v>
      </c>
      <c r="G287" s="140" t="s">
        <v>396</v>
      </c>
      <c r="H287" s="141">
        <v>70</v>
      </c>
      <c r="I287" s="142"/>
      <c r="J287" s="143">
        <f t="shared" si="100"/>
        <v>0</v>
      </c>
      <c r="K287" s="144"/>
      <c r="L287" s="32"/>
      <c r="M287" s="145" t="s">
        <v>1</v>
      </c>
      <c r="N287" s="146" t="s">
        <v>42</v>
      </c>
      <c r="P287" s="147">
        <f t="shared" si="101"/>
        <v>0</v>
      </c>
      <c r="Q287" s="147">
        <v>0</v>
      </c>
      <c r="R287" s="147">
        <f t="shared" si="102"/>
        <v>0</v>
      </c>
      <c r="S287" s="147">
        <v>0</v>
      </c>
      <c r="T287" s="148">
        <f t="shared" si="103"/>
        <v>0</v>
      </c>
      <c r="AR287" s="149" t="s">
        <v>149</v>
      </c>
      <c r="AT287" s="149" t="s">
        <v>193</v>
      </c>
      <c r="AU287" s="149" t="s">
        <v>86</v>
      </c>
      <c r="AY287" s="17" t="s">
        <v>190</v>
      </c>
      <c r="BE287" s="150">
        <f t="shared" si="104"/>
        <v>0</v>
      </c>
      <c r="BF287" s="150">
        <f t="shared" si="105"/>
        <v>0</v>
      </c>
      <c r="BG287" s="150">
        <f t="shared" si="106"/>
        <v>0</v>
      </c>
      <c r="BH287" s="150">
        <f t="shared" si="107"/>
        <v>0</v>
      </c>
      <c r="BI287" s="150">
        <f t="shared" si="108"/>
        <v>0</v>
      </c>
      <c r="BJ287" s="17" t="s">
        <v>84</v>
      </c>
      <c r="BK287" s="150">
        <f t="shared" si="109"/>
        <v>0</v>
      </c>
      <c r="BL287" s="17" t="s">
        <v>149</v>
      </c>
      <c r="BM287" s="149" t="s">
        <v>2659</v>
      </c>
    </row>
    <row r="288" spans="2:65" s="1" customFormat="1" ht="16.5" customHeight="1">
      <c r="B288" s="32"/>
      <c r="C288" s="137" t="s">
        <v>1275</v>
      </c>
      <c r="D288" s="137" t="s">
        <v>193</v>
      </c>
      <c r="E288" s="138" t="s">
        <v>2660</v>
      </c>
      <c r="F288" s="139" t="s">
        <v>2661</v>
      </c>
      <c r="G288" s="140" t="s">
        <v>2339</v>
      </c>
      <c r="H288" s="141">
        <v>2</v>
      </c>
      <c r="I288" s="142"/>
      <c r="J288" s="143">
        <f t="shared" si="100"/>
        <v>0</v>
      </c>
      <c r="K288" s="144"/>
      <c r="L288" s="32"/>
      <c r="M288" s="145" t="s">
        <v>1</v>
      </c>
      <c r="N288" s="146" t="s">
        <v>42</v>
      </c>
      <c r="P288" s="147">
        <f t="shared" si="101"/>
        <v>0</v>
      </c>
      <c r="Q288" s="147">
        <v>0</v>
      </c>
      <c r="R288" s="147">
        <f t="shared" si="102"/>
        <v>0</v>
      </c>
      <c r="S288" s="147">
        <v>0</v>
      </c>
      <c r="T288" s="148">
        <f t="shared" si="103"/>
        <v>0</v>
      </c>
      <c r="AR288" s="149" t="s">
        <v>149</v>
      </c>
      <c r="AT288" s="149" t="s">
        <v>193</v>
      </c>
      <c r="AU288" s="149" t="s">
        <v>86</v>
      </c>
      <c r="AY288" s="17" t="s">
        <v>190</v>
      </c>
      <c r="BE288" s="150">
        <f t="shared" si="104"/>
        <v>0</v>
      </c>
      <c r="BF288" s="150">
        <f t="shared" si="105"/>
        <v>0</v>
      </c>
      <c r="BG288" s="150">
        <f t="shared" si="106"/>
        <v>0</v>
      </c>
      <c r="BH288" s="150">
        <f t="shared" si="107"/>
        <v>0</v>
      </c>
      <c r="BI288" s="150">
        <f t="shared" si="108"/>
        <v>0</v>
      </c>
      <c r="BJ288" s="17" t="s">
        <v>84</v>
      </c>
      <c r="BK288" s="150">
        <f t="shared" si="109"/>
        <v>0</v>
      </c>
      <c r="BL288" s="17" t="s">
        <v>149</v>
      </c>
      <c r="BM288" s="149" t="s">
        <v>2662</v>
      </c>
    </row>
    <row r="289" spans="2:65" s="1" customFormat="1" ht="21.75" customHeight="1">
      <c r="B289" s="32"/>
      <c r="C289" s="137" t="s">
        <v>1279</v>
      </c>
      <c r="D289" s="137" t="s">
        <v>193</v>
      </c>
      <c r="E289" s="138" t="s">
        <v>2663</v>
      </c>
      <c r="F289" s="139" t="s">
        <v>2664</v>
      </c>
      <c r="G289" s="140" t="s">
        <v>2339</v>
      </c>
      <c r="H289" s="141">
        <v>3</v>
      </c>
      <c r="I289" s="142"/>
      <c r="J289" s="143">
        <f t="shared" si="100"/>
        <v>0</v>
      </c>
      <c r="K289" s="144"/>
      <c r="L289" s="32"/>
      <c r="M289" s="145" t="s">
        <v>1</v>
      </c>
      <c r="N289" s="146" t="s">
        <v>42</v>
      </c>
      <c r="P289" s="147">
        <f t="shared" si="101"/>
        <v>0</v>
      </c>
      <c r="Q289" s="147">
        <v>0</v>
      </c>
      <c r="R289" s="147">
        <f t="shared" si="102"/>
        <v>0</v>
      </c>
      <c r="S289" s="147">
        <v>0</v>
      </c>
      <c r="T289" s="148">
        <f t="shared" si="103"/>
        <v>0</v>
      </c>
      <c r="AR289" s="149" t="s">
        <v>149</v>
      </c>
      <c r="AT289" s="149" t="s">
        <v>193</v>
      </c>
      <c r="AU289" s="149" t="s">
        <v>86</v>
      </c>
      <c r="AY289" s="17" t="s">
        <v>190</v>
      </c>
      <c r="BE289" s="150">
        <f t="shared" si="104"/>
        <v>0</v>
      </c>
      <c r="BF289" s="150">
        <f t="shared" si="105"/>
        <v>0</v>
      </c>
      <c r="BG289" s="150">
        <f t="shared" si="106"/>
        <v>0</v>
      </c>
      <c r="BH289" s="150">
        <f t="shared" si="107"/>
        <v>0</v>
      </c>
      <c r="BI289" s="150">
        <f t="shared" si="108"/>
        <v>0</v>
      </c>
      <c r="BJ289" s="17" t="s">
        <v>84</v>
      </c>
      <c r="BK289" s="150">
        <f t="shared" si="109"/>
        <v>0</v>
      </c>
      <c r="BL289" s="17" t="s">
        <v>149</v>
      </c>
      <c r="BM289" s="149" t="s">
        <v>2665</v>
      </c>
    </row>
    <row r="290" spans="2:65" s="1" customFormat="1" ht="49.05" customHeight="1">
      <c r="B290" s="32"/>
      <c r="C290" s="137" t="s">
        <v>1283</v>
      </c>
      <c r="D290" s="137" t="s">
        <v>193</v>
      </c>
      <c r="E290" s="138" t="s">
        <v>2666</v>
      </c>
      <c r="F290" s="139" t="s">
        <v>2667</v>
      </c>
      <c r="G290" s="140" t="s">
        <v>258</v>
      </c>
      <c r="H290" s="141">
        <v>0.48</v>
      </c>
      <c r="I290" s="142"/>
      <c r="J290" s="143">
        <f t="shared" si="100"/>
        <v>0</v>
      </c>
      <c r="K290" s="144"/>
      <c r="L290" s="32"/>
      <c r="M290" s="145" t="s">
        <v>1</v>
      </c>
      <c r="N290" s="146" t="s">
        <v>42</v>
      </c>
      <c r="P290" s="147">
        <f t="shared" si="101"/>
        <v>0</v>
      </c>
      <c r="Q290" s="147">
        <v>0</v>
      </c>
      <c r="R290" s="147">
        <f t="shared" si="102"/>
        <v>0</v>
      </c>
      <c r="S290" s="147">
        <v>0</v>
      </c>
      <c r="T290" s="148">
        <f t="shared" si="103"/>
        <v>0</v>
      </c>
      <c r="AR290" s="149" t="s">
        <v>149</v>
      </c>
      <c r="AT290" s="149" t="s">
        <v>193</v>
      </c>
      <c r="AU290" s="149" t="s">
        <v>86</v>
      </c>
      <c r="AY290" s="17" t="s">
        <v>190</v>
      </c>
      <c r="BE290" s="150">
        <f t="shared" si="104"/>
        <v>0</v>
      </c>
      <c r="BF290" s="150">
        <f t="shared" si="105"/>
        <v>0</v>
      </c>
      <c r="BG290" s="150">
        <f t="shared" si="106"/>
        <v>0</v>
      </c>
      <c r="BH290" s="150">
        <f t="shared" si="107"/>
        <v>0</v>
      </c>
      <c r="BI290" s="150">
        <f t="shared" si="108"/>
        <v>0</v>
      </c>
      <c r="BJ290" s="17" t="s">
        <v>84</v>
      </c>
      <c r="BK290" s="150">
        <f t="shared" si="109"/>
        <v>0</v>
      </c>
      <c r="BL290" s="17" t="s">
        <v>149</v>
      </c>
      <c r="BM290" s="149" t="s">
        <v>2668</v>
      </c>
    </row>
    <row r="291" spans="2:65" s="1" customFormat="1" ht="37.799999999999997" customHeight="1">
      <c r="B291" s="32"/>
      <c r="C291" s="137" t="s">
        <v>1287</v>
      </c>
      <c r="D291" s="137" t="s">
        <v>193</v>
      </c>
      <c r="E291" s="138" t="s">
        <v>2669</v>
      </c>
      <c r="F291" s="139" t="s">
        <v>2670</v>
      </c>
      <c r="G291" s="140" t="s">
        <v>391</v>
      </c>
      <c r="H291" s="141">
        <v>1</v>
      </c>
      <c r="I291" s="142"/>
      <c r="J291" s="143">
        <f t="shared" si="100"/>
        <v>0</v>
      </c>
      <c r="K291" s="144"/>
      <c r="L291" s="32"/>
      <c r="M291" s="145" t="s">
        <v>1</v>
      </c>
      <c r="N291" s="146" t="s">
        <v>42</v>
      </c>
      <c r="P291" s="147">
        <f t="shared" si="101"/>
        <v>0</v>
      </c>
      <c r="Q291" s="147">
        <v>0</v>
      </c>
      <c r="R291" s="147">
        <f t="shared" si="102"/>
        <v>0</v>
      </c>
      <c r="S291" s="147">
        <v>0</v>
      </c>
      <c r="T291" s="148">
        <f t="shared" si="103"/>
        <v>0</v>
      </c>
      <c r="AR291" s="149" t="s">
        <v>149</v>
      </c>
      <c r="AT291" s="149" t="s">
        <v>193</v>
      </c>
      <c r="AU291" s="149" t="s">
        <v>86</v>
      </c>
      <c r="AY291" s="17" t="s">
        <v>190</v>
      </c>
      <c r="BE291" s="150">
        <f t="shared" si="104"/>
        <v>0</v>
      </c>
      <c r="BF291" s="150">
        <f t="shared" si="105"/>
        <v>0</v>
      </c>
      <c r="BG291" s="150">
        <f t="shared" si="106"/>
        <v>0</v>
      </c>
      <c r="BH291" s="150">
        <f t="shared" si="107"/>
        <v>0</v>
      </c>
      <c r="BI291" s="150">
        <f t="shared" si="108"/>
        <v>0</v>
      </c>
      <c r="BJ291" s="17" t="s">
        <v>84</v>
      </c>
      <c r="BK291" s="150">
        <f t="shared" si="109"/>
        <v>0</v>
      </c>
      <c r="BL291" s="17" t="s">
        <v>149</v>
      </c>
      <c r="BM291" s="149" t="s">
        <v>2671</v>
      </c>
    </row>
    <row r="292" spans="2:65" s="1" customFormat="1" ht="37.799999999999997" customHeight="1">
      <c r="B292" s="32"/>
      <c r="C292" s="137" t="s">
        <v>1291</v>
      </c>
      <c r="D292" s="137" t="s">
        <v>193</v>
      </c>
      <c r="E292" s="138" t="s">
        <v>2672</v>
      </c>
      <c r="F292" s="139" t="s">
        <v>2673</v>
      </c>
      <c r="G292" s="140" t="s">
        <v>2339</v>
      </c>
      <c r="H292" s="141">
        <v>4</v>
      </c>
      <c r="I292" s="142"/>
      <c r="J292" s="143">
        <f t="shared" si="100"/>
        <v>0</v>
      </c>
      <c r="K292" s="144"/>
      <c r="L292" s="32"/>
      <c r="M292" s="145" t="s">
        <v>1</v>
      </c>
      <c r="N292" s="146" t="s">
        <v>42</v>
      </c>
      <c r="P292" s="147">
        <f t="shared" si="101"/>
        <v>0</v>
      </c>
      <c r="Q292" s="147">
        <v>0</v>
      </c>
      <c r="R292" s="147">
        <f t="shared" si="102"/>
        <v>0</v>
      </c>
      <c r="S292" s="147">
        <v>0</v>
      </c>
      <c r="T292" s="148">
        <f t="shared" si="103"/>
        <v>0</v>
      </c>
      <c r="AR292" s="149" t="s">
        <v>149</v>
      </c>
      <c r="AT292" s="149" t="s">
        <v>193</v>
      </c>
      <c r="AU292" s="149" t="s">
        <v>86</v>
      </c>
      <c r="AY292" s="17" t="s">
        <v>190</v>
      </c>
      <c r="BE292" s="150">
        <f t="shared" si="104"/>
        <v>0</v>
      </c>
      <c r="BF292" s="150">
        <f t="shared" si="105"/>
        <v>0</v>
      </c>
      <c r="BG292" s="150">
        <f t="shared" si="106"/>
        <v>0</v>
      </c>
      <c r="BH292" s="150">
        <f t="shared" si="107"/>
        <v>0</v>
      </c>
      <c r="BI292" s="150">
        <f t="shared" si="108"/>
        <v>0</v>
      </c>
      <c r="BJ292" s="17" t="s">
        <v>84</v>
      </c>
      <c r="BK292" s="150">
        <f t="shared" si="109"/>
        <v>0</v>
      </c>
      <c r="BL292" s="17" t="s">
        <v>149</v>
      </c>
      <c r="BM292" s="149" t="s">
        <v>2674</v>
      </c>
    </row>
    <row r="293" spans="2:65" s="1" customFormat="1" ht="21.75" customHeight="1">
      <c r="B293" s="32"/>
      <c r="C293" s="137" t="s">
        <v>1295</v>
      </c>
      <c r="D293" s="137" t="s">
        <v>193</v>
      </c>
      <c r="E293" s="138" t="s">
        <v>2675</v>
      </c>
      <c r="F293" s="139" t="s">
        <v>2676</v>
      </c>
      <c r="G293" s="140" t="s">
        <v>258</v>
      </c>
      <c r="H293" s="141">
        <v>4.9000000000000004</v>
      </c>
      <c r="I293" s="142"/>
      <c r="J293" s="143">
        <f t="shared" si="100"/>
        <v>0</v>
      </c>
      <c r="K293" s="144"/>
      <c r="L293" s="32"/>
      <c r="M293" s="145" t="s">
        <v>1</v>
      </c>
      <c r="N293" s="146" t="s">
        <v>42</v>
      </c>
      <c r="P293" s="147">
        <f t="shared" si="101"/>
        <v>0</v>
      </c>
      <c r="Q293" s="147">
        <v>0</v>
      </c>
      <c r="R293" s="147">
        <f t="shared" si="102"/>
        <v>0</v>
      </c>
      <c r="S293" s="147">
        <v>0</v>
      </c>
      <c r="T293" s="148">
        <f t="shared" si="103"/>
        <v>0</v>
      </c>
      <c r="AR293" s="149" t="s">
        <v>149</v>
      </c>
      <c r="AT293" s="149" t="s">
        <v>193</v>
      </c>
      <c r="AU293" s="149" t="s">
        <v>86</v>
      </c>
      <c r="AY293" s="17" t="s">
        <v>190</v>
      </c>
      <c r="BE293" s="150">
        <f t="shared" si="104"/>
        <v>0</v>
      </c>
      <c r="BF293" s="150">
        <f t="shared" si="105"/>
        <v>0</v>
      </c>
      <c r="BG293" s="150">
        <f t="shared" si="106"/>
        <v>0</v>
      </c>
      <c r="BH293" s="150">
        <f t="shared" si="107"/>
        <v>0</v>
      </c>
      <c r="BI293" s="150">
        <f t="shared" si="108"/>
        <v>0</v>
      </c>
      <c r="BJ293" s="17" t="s">
        <v>84</v>
      </c>
      <c r="BK293" s="150">
        <f t="shared" si="109"/>
        <v>0</v>
      </c>
      <c r="BL293" s="17" t="s">
        <v>149</v>
      </c>
      <c r="BM293" s="149" t="s">
        <v>2677</v>
      </c>
    </row>
    <row r="294" spans="2:65" s="1" customFormat="1" ht="24.15" customHeight="1">
      <c r="B294" s="32"/>
      <c r="C294" s="137" t="s">
        <v>1299</v>
      </c>
      <c r="D294" s="137" t="s">
        <v>193</v>
      </c>
      <c r="E294" s="138" t="s">
        <v>2678</v>
      </c>
      <c r="F294" s="139" t="s">
        <v>2679</v>
      </c>
      <c r="G294" s="140" t="s">
        <v>2680</v>
      </c>
      <c r="H294" s="141">
        <v>98</v>
      </c>
      <c r="I294" s="142"/>
      <c r="J294" s="143">
        <f t="shared" si="100"/>
        <v>0</v>
      </c>
      <c r="K294" s="144"/>
      <c r="L294" s="32"/>
      <c r="M294" s="145" t="s">
        <v>1</v>
      </c>
      <c r="N294" s="146" t="s">
        <v>42</v>
      </c>
      <c r="P294" s="147">
        <f t="shared" si="101"/>
        <v>0</v>
      </c>
      <c r="Q294" s="147">
        <v>0</v>
      </c>
      <c r="R294" s="147">
        <f t="shared" si="102"/>
        <v>0</v>
      </c>
      <c r="S294" s="147">
        <v>0</v>
      </c>
      <c r="T294" s="148">
        <f t="shared" si="103"/>
        <v>0</v>
      </c>
      <c r="AR294" s="149" t="s">
        <v>149</v>
      </c>
      <c r="AT294" s="149" t="s">
        <v>193</v>
      </c>
      <c r="AU294" s="149" t="s">
        <v>86</v>
      </c>
      <c r="AY294" s="17" t="s">
        <v>190</v>
      </c>
      <c r="BE294" s="150">
        <f t="shared" si="104"/>
        <v>0</v>
      </c>
      <c r="BF294" s="150">
        <f t="shared" si="105"/>
        <v>0</v>
      </c>
      <c r="BG294" s="150">
        <f t="shared" si="106"/>
        <v>0</v>
      </c>
      <c r="BH294" s="150">
        <f t="shared" si="107"/>
        <v>0</v>
      </c>
      <c r="BI294" s="150">
        <f t="shared" si="108"/>
        <v>0</v>
      </c>
      <c r="BJ294" s="17" t="s">
        <v>84</v>
      </c>
      <c r="BK294" s="150">
        <f t="shared" si="109"/>
        <v>0</v>
      </c>
      <c r="BL294" s="17" t="s">
        <v>149</v>
      </c>
      <c r="BM294" s="149" t="s">
        <v>2681</v>
      </c>
    </row>
    <row r="295" spans="2:65" s="1" customFormat="1" ht="24.15" customHeight="1">
      <c r="B295" s="32"/>
      <c r="C295" s="137" t="s">
        <v>1303</v>
      </c>
      <c r="D295" s="137" t="s">
        <v>193</v>
      </c>
      <c r="E295" s="138" t="s">
        <v>2682</v>
      </c>
      <c r="F295" s="139" t="s">
        <v>2683</v>
      </c>
      <c r="G295" s="140" t="s">
        <v>296</v>
      </c>
      <c r="H295" s="141">
        <v>9.31</v>
      </c>
      <c r="I295" s="142"/>
      <c r="J295" s="143">
        <f t="shared" si="100"/>
        <v>0</v>
      </c>
      <c r="K295" s="144"/>
      <c r="L295" s="32"/>
      <c r="M295" s="145" t="s">
        <v>1</v>
      </c>
      <c r="N295" s="146" t="s">
        <v>42</v>
      </c>
      <c r="P295" s="147">
        <f t="shared" si="101"/>
        <v>0</v>
      </c>
      <c r="Q295" s="147">
        <v>0</v>
      </c>
      <c r="R295" s="147">
        <f t="shared" si="102"/>
        <v>0</v>
      </c>
      <c r="S295" s="147">
        <v>0</v>
      </c>
      <c r="T295" s="148">
        <f t="shared" si="103"/>
        <v>0</v>
      </c>
      <c r="AR295" s="149" t="s">
        <v>149</v>
      </c>
      <c r="AT295" s="149" t="s">
        <v>193</v>
      </c>
      <c r="AU295" s="149" t="s">
        <v>86</v>
      </c>
      <c r="AY295" s="17" t="s">
        <v>190</v>
      </c>
      <c r="BE295" s="150">
        <f t="shared" si="104"/>
        <v>0</v>
      </c>
      <c r="BF295" s="150">
        <f t="shared" si="105"/>
        <v>0</v>
      </c>
      <c r="BG295" s="150">
        <f t="shared" si="106"/>
        <v>0</v>
      </c>
      <c r="BH295" s="150">
        <f t="shared" si="107"/>
        <v>0</v>
      </c>
      <c r="BI295" s="150">
        <f t="shared" si="108"/>
        <v>0</v>
      </c>
      <c r="BJ295" s="17" t="s">
        <v>84</v>
      </c>
      <c r="BK295" s="150">
        <f t="shared" si="109"/>
        <v>0</v>
      </c>
      <c r="BL295" s="17" t="s">
        <v>149</v>
      </c>
      <c r="BM295" s="149" t="s">
        <v>2684</v>
      </c>
    </row>
    <row r="296" spans="2:65" s="1" customFormat="1" ht="16.5" customHeight="1">
      <c r="B296" s="32"/>
      <c r="C296" s="137" t="s">
        <v>1307</v>
      </c>
      <c r="D296" s="137" t="s">
        <v>193</v>
      </c>
      <c r="E296" s="138" t="s">
        <v>2685</v>
      </c>
      <c r="F296" s="139" t="s">
        <v>2686</v>
      </c>
      <c r="G296" s="140" t="s">
        <v>2339</v>
      </c>
      <c r="H296" s="141">
        <v>5</v>
      </c>
      <c r="I296" s="142"/>
      <c r="J296" s="143">
        <f t="shared" si="100"/>
        <v>0</v>
      </c>
      <c r="K296" s="144"/>
      <c r="L296" s="32"/>
      <c r="M296" s="151" t="s">
        <v>1</v>
      </c>
      <c r="N296" s="152" t="s">
        <v>42</v>
      </c>
      <c r="O296" s="153"/>
      <c r="P296" s="154">
        <f t="shared" si="101"/>
        <v>0</v>
      </c>
      <c r="Q296" s="154">
        <v>0</v>
      </c>
      <c r="R296" s="154">
        <f t="shared" si="102"/>
        <v>0</v>
      </c>
      <c r="S296" s="154">
        <v>0</v>
      </c>
      <c r="T296" s="155">
        <f t="shared" si="103"/>
        <v>0</v>
      </c>
      <c r="AR296" s="149" t="s">
        <v>149</v>
      </c>
      <c r="AT296" s="149" t="s">
        <v>193</v>
      </c>
      <c r="AU296" s="149" t="s">
        <v>86</v>
      </c>
      <c r="AY296" s="17" t="s">
        <v>190</v>
      </c>
      <c r="BE296" s="150">
        <f t="shared" si="104"/>
        <v>0</v>
      </c>
      <c r="BF296" s="150">
        <f t="shared" si="105"/>
        <v>0</v>
      </c>
      <c r="BG296" s="150">
        <f t="shared" si="106"/>
        <v>0</v>
      </c>
      <c r="BH296" s="150">
        <f t="shared" si="107"/>
        <v>0</v>
      </c>
      <c r="BI296" s="150">
        <f t="shared" si="108"/>
        <v>0</v>
      </c>
      <c r="BJ296" s="17" t="s">
        <v>84</v>
      </c>
      <c r="BK296" s="150">
        <f t="shared" si="109"/>
        <v>0</v>
      </c>
      <c r="BL296" s="17" t="s">
        <v>149</v>
      </c>
      <c r="BM296" s="149" t="s">
        <v>2687</v>
      </c>
    </row>
    <row r="297" spans="2:65" s="1" customFormat="1" ht="6.9" customHeight="1">
      <c r="B297" s="44"/>
      <c r="C297" s="45"/>
      <c r="D297" s="45"/>
      <c r="E297" s="45"/>
      <c r="F297" s="45"/>
      <c r="G297" s="45"/>
      <c r="H297" s="45"/>
      <c r="I297" s="45"/>
      <c r="J297" s="45"/>
      <c r="K297" s="45"/>
      <c r="L297" s="32"/>
    </row>
  </sheetData>
  <sheetProtection algorithmName="SHA-512" hashValue="IwzFFJK0bOkLrX2P1v9nPjzxDpqp7T1D4JpEaiMMCJk6hCckbB44807GH9e8mzFrqgMxeq4V3hdGvxHkkQ7K2Q==" saltValue="bVa5HbZmdhTEwxAKvQYbK3jRebt8orpTp4mdlLjN/3iBlBCRI2rPL2625P7QbHhCw4B7FwIlCEyRnU1dYllz1Q==" spinCount="100000" sheet="1" objects="1" scenarios="1" formatColumns="0" formatRows="0" autoFilter="0"/>
  <autoFilter ref="C144:K296" xr:uid="{00000000-0009-0000-0000-000006000000}"/>
  <mergeCells count="15">
    <mergeCell ref="E131:H131"/>
    <mergeCell ref="E135:H135"/>
    <mergeCell ref="E133:H133"/>
    <mergeCell ref="E137:H13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174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111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231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2688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26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</v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</v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</v>
      </c>
      <c r="I26" s="27" t="s">
        <v>28</v>
      </c>
      <c r="J26" s="25" t="s">
        <v>1</v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ROUND(J122,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ROUND((SUM(BE122:BE173)),  2)</f>
        <v>0</v>
      </c>
      <c r="I35" s="96">
        <v>0.21</v>
      </c>
      <c r="J35" s="86">
        <f>ROUND(((SUM(BE122:BE173))*I35),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ROUND((SUM(BF122:BF173)),  2)</f>
        <v>0</v>
      </c>
      <c r="I36" s="96">
        <v>0.15</v>
      </c>
      <c r="J36" s="86">
        <f>ROUND(((SUM(BF122:BF173))*I36),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ROUND((SUM(BG122:BG173)),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ROUND((SUM(BH122:BH173)),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ROUND((SUM(BI122:BI173)),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231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1e - Technika prostředí - ústřední vytápění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obec Dřínov, okres Mělník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J122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242</v>
      </c>
      <c r="E99" s="110"/>
      <c r="F99" s="110"/>
      <c r="G99" s="110"/>
      <c r="H99" s="110"/>
      <c r="I99" s="110"/>
      <c r="J99" s="111">
        <f>J123</f>
        <v>0</v>
      </c>
      <c r="L99" s="108"/>
    </row>
    <row r="100" spans="2:47" s="9" customFormat="1" ht="19.95" customHeight="1">
      <c r="B100" s="112"/>
      <c r="D100" s="113" t="s">
        <v>2689</v>
      </c>
      <c r="E100" s="114"/>
      <c r="F100" s="114"/>
      <c r="G100" s="114"/>
      <c r="H100" s="114"/>
      <c r="I100" s="114"/>
      <c r="J100" s="115">
        <f>J124</f>
        <v>0</v>
      </c>
      <c r="L100" s="112"/>
    </row>
    <row r="101" spans="2:47" s="1" customFormat="1" ht="21.75" customHeight="1">
      <c r="B101" s="32"/>
      <c r="L101" s="32"/>
    </row>
    <row r="102" spans="2:47" s="1" customFormat="1" ht="6.9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47" s="1" customFormat="1" ht="6.9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47" s="1" customFormat="1" ht="24.9" customHeight="1">
      <c r="B107" s="32"/>
      <c r="C107" s="21" t="s">
        <v>176</v>
      </c>
      <c r="L107" s="32"/>
    </row>
    <row r="108" spans="2:47" s="1" customFormat="1" ht="6.9" customHeight="1">
      <c r="B108" s="32"/>
      <c r="L108" s="32"/>
    </row>
    <row r="109" spans="2:47" s="1" customFormat="1" ht="12" customHeight="1">
      <c r="B109" s="32"/>
      <c r="C109" s="27" t="s">
        <v>16</v>
      </c>
      <c r="L109" s="32"/>
    </row>
    <row r="110" spans="2:47" s="1" customFormat="1" ht="26.25" customHeight="1">
      <c r="B110" s="32"/>
      <c r="E110" s="243" t="str">
        <f>E7</f>
        <v>Novostavba mateřské školy v dřevěné nosné konstrukci k.ú. Dřínov, parc.č.82/1 a 82/2</v>
      </c>
      <c r="F110" s="244"/>
      <c r="G110" s="244"/>
      <c r="H110" s="244"/>
      <c r="L110" s="32"/>
    </row>
    <row r="111" spans="2:47" ht="12" customHeight="1">
      <c r="B111" s="20"/>
      <c r="C111" s="27" t="s">
        <v>165</v>
      </c>
      <c r="L111" s="20"/>
    </row>
    <row r="112" spans="2:47" s="1" customFormat="1" ht="16.5" customHeight="1">
      <c r="B112" s="32"/>
      <c r="E112" s="243" t="s">
        <v>231</v>
      </c>
      <c r="F112" s="242"/>
      <c r="G112" s="242"/>
      <c r="H112" s="242"/>
      <c r="L112" s="32"/>
    </row>
    <row r="113" spans="2:65" s="1" customFormat="1" ht="12" customHeight="1">
      <c r="B113" s="32"/>
      <c r="C113" s="27" t="s">
        <v>232</v>
      </c>
      <c r="L113" s="32"/>
    </row>
    <row r="114" spans="2:65" s="1" customFormat="1" ht="16.5" customHeight="1">
      <c r="B114" s="32"/>
      <c r="E114" s="238" t="str">
        <f>E11</f>
        <v>1e - Technika prostředí - ústřední vytápění</v>
      </c>
      <c r="F114" s="242"/>
      <c r="G114" s="242"/>
      <c r="H114" s="242"/>
      <c r="L114" s="32"/>
    </row>
    <row r="115" spans="2:65" s="1" customFormat="1" ht="6.9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F14</f>
        <v>obec Dřínov, okres Mělník</v>
      </c>
      <c r="I116" s="27" t="s">
        <v>22</v>
      </c>
      <c r="J116" s="52" t="str">
        <f>IF(J14="","",J14)</f>
        <v>31. 1. 2020</v>
      </c>
      <c r="L116" s="32"/>
    </row>
    <row r="117" spans="2:65" s="1" customFormat="1" ht="6.9" customHeight="1">
      <c r="B117" s="32"/>
      <c r="L117" s="32"/>
    </row>
    <row r="118" spans="2:65" s="1" customFormat="1" ht="40.049999999999997" customHeight="1">
      <c r="B118" s="32"/>
      <c r="C118" s="27" t="s">
        <v>24</v>
      </c>
      <c r="F118" s="25" t="str">
        <f>E17</f>
        <v>Obec Dřínov, Dřínov čp.38, 277 45 Úžice</v>
      </c>
      <c r="I118" s="27" t="s">
        <v>31</v>
      </c>
      <c r="J118" s="30" t="str">
        <f>E23</f>
        <v>PilsProjekt,s.r.o., Částkova 74,326 00 Plzeň</v>
      </c>
      <c r="L118" s="32"/>
    </row>
    <row r="119" spans="2:65" s="1" customFormat="1" ht="15.15" customHeight="1">
      <c r="B119" s="32"/>
      <c r="C119" s="27" t="s">
        <v>29</v>
      </c>
      <c r="F119" s="25" t="str">
        <f>IF(E20="","",E20)</f>
        <v>Vyplň údaj</v>
      </c>
      <c r="I119" s="27" t="s">
        <v>34</v>
      </c>
      <c r="J119" s="30" t="str">
        <f>E26</f>
        <v>Preclíková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6"/>
      <c r="C121" s="117" t="s">
        <v>177</v>
      </c>
      <c r="D121" s="118" t="s">
        <v>62</v>
      </c>
      <c r="E121" s="118" t="s">
        <v>58</v>
      </c>
      <c r="F121" s="118" t="s">
        <v>59</v>
      </c>
      <c r="G121" s="118" t="s">
        <v>178</v>
      </c>
      <c r="H121" s="118" t="s">
        <v>179</v>
      </c>
      <c r="I121" s="118" t="s">
        <v>180</v>
      </c>
      <c r="J121" s="119" t="s">
        <v>169</v>
      </c>
      <c r="K121" s="120" t="s">
        <v>181</v>
      </c>
      <c r="L121" s="116"/>
      <c r="M121" s="59" t="s">
        <v>1</v>
      </c>
      <c r="N121" s="60" t="s">
        <v>41</v>
      </c>
      <c r="O121" s="60" t="s">
        <v>182</v>
      </c>
      <c r="P121" s="60" t="s">
        <v>183</v>
      </c>
      <c r="Q121" s="60" t="s">
        <v>184</v>
      </c>
      <c r="R121" s="60" t="s">
        <v>185</v>
      </c>
      <c r="S121" s="60" t="s">
        <v>186</v>
      </c>
      <c r="T121" s="61" t="s">
        <v>187</v>
      </c>
    </row>
    <row r="122" spans="2:65" s="1" customFormat="1" ht="22.8" customHeight="1">
      <c r="B122" s="32"/>
      <c r="C122" s="64" t="s">
        <v>188</v>
      </c>
      <c r="J122" s="121">
        <f>BK122</f>
        <v>0</v>
      </c>
      <c r="L122" s="32"/>
      <c r="M122" s="62"/>
      <c r="N122" s="53"/>
      <c r="O122" s="53"/>
      <c r="P122" s="122">
        <f>P123</f>
        <v>0</v>
      </c>
      <c r="Q122" s="53"/>
      <c r="R122" s="122">
        <f>R123</f>
        <v>0</v>
      </c>
      <c r="S122" s="53"/>
      <c r="T122" s="123">
        <f>T123</f>
        <v>0</v>
      </c>
      <c r="AT122" s="17" t="s">
        <v>76</v>
      </c>
      <c r="AU122" s="17" t="s">
        <v>171</v>
      </c>
      <c r="BK122" s="124">
        <f>BK123</f>
        <v>0</v>
      </c>
    </row>
    <row r="123" spans="2:65" s="11" customFormat="1" ht="25.95" customHeight="1">
      <c r="B123" s="125"/>
      <c r="D123" s="126" t="s">
        <v>76</v>
      </c>
      <c r="E123" s="127" t="s">
        <v>521</v>
      </c>
      <c r="F123" s="127" t="s">
        <v>522</v>
      </c>
      <c r="I123" s="128"/>
      <c r="J123" s="129">
        <f>BK123</f>
        <v>0</v>
      </c>
      <c r="L123" s="125"/>
      <c r="M123" s="130"/>
      <c r="P123" s="131">
        <f>P124</f>
        <v>0</v>
      </c>
      <c r="R123" s="131">
        <f>R124</f>
        <v>0</v>
      </c>
      <c r="T123" s="132">
        <f>T124</f>
        <v>0</v>
      </c>
      <c r="AR123" s="126" t="s">
        <v>86</v>
      </c>
      <c r="AT123" s="133" t="s">
        <v>76</v>
      </c>
      <c r="AU123" s="133" t="s">
        <v>77</v>
      </c>
      <c r="AY123" s="126" t="s">
        <v>190</v>
      </c>
      <c r="BK123" s="134">
        <f>BK124</f>
        <v>0</v>
      </c>
    </row>
    <row r="124" spans="2:65" s="11" customFormat="1" ht="22.8" customHeight="1">
      <c r="B124" s="125"/>
      <c r="D124" s="126" t="s">
        <v>76</v>
      </c>
      <c r="E124" s="135" t="s">
        <v>2690</v>
      </c>
      <c r="F124" s="135" t="s">
        <v>2691</v>
      </c>
      <c r="I124" s="128"/>
      <c r="J124" s="136">
        <f>BK124</f>
        <v>0</v>
      </c>
      <c r="L124" s="125"/>
      <c r="M124" s="130"/>
      <c r="P124" s="131">
        <f>SUM(P125:P173)</f>
        <v>0</v>
      </c>
      <c r="R124" s="131">
        <f>SUM(R125:R173)</f>
        <v>0</v>
      </c>
      <c r="T124" s="132">
        <f>SUM(T125:T173)</f>
        <v>0</v>
      </c>
      <c r="AR124" s="126" t="s">
        <v>86</v>
      </c>
      <c r="AT124" s="133" t="s">
        <v>76</v>
      </c>
      <c r="AU124" s="133" t="s">
        <v>84</v>
      </c>
      <c r="AY124" s="126" t="s">
        <v>190</v>
      </c>
      <c r="BK124" s="134">
        <f>SUM(BK125:BK173)</f>
        <v>0</v>
      </c>
    </row>
    <row r="125" spans="2:65" s="1" customFormat="1" ht="33" customHeight="1">
      <c r="B125" s="32"/>
      <c r="C125" s="137" t="s">
        <v>84</v>
      </c>
      <c r="D125" s="137" t="s">
        <v>193</v>
      </c>
      <c r="E125" s="138" t="s">
        <v>2692</v>
      </c>
      <c r="F125" s="139" t="s">
        <v>2693</v>
      </c>
      <c r="G125" s="140" t="s">
        <v>2694</v>
      </c>
      <c r="H125" s="141">
        <v>1</v>
      </c>
      <c r="I125" s="142"/>
      <c r="J125" s="143">
        <f t="shared" ref="J125:J156" si="0">ROUND(I125*H125,2)</f>
        <v>0</v>
      </c>
      <c r="K125" s="144"/>
      <c r="L125" s="32"/>
      <c r="M125" s="145" t="s">
        <v>1</v>
      </c>
      <c r="N125" s="146" t="s">
        <v>42</v>
      </c>
      <c r="P125" s="147">
        <f t="shared" ref="P125:P156" si="1">O125*H125</f>
        <v>0</v>
      </c>
      <c r="Q125" s="147">
        <v>0</v>
      </c>
      <c r="R125" s="147">
        <f t="shared" ref="R125:R156" si="2">Q125*H125</f>
        <v>0</v>
      </c>
      <c r="S125" s="147">
        <v>0</v>
      </c>
      <c r="T125" s="148">
        <f t="shared" ref="T125:T156" si="3">S125*H125</f>
        <v>0</v>
      </c>
      <c r="AR125" s="149" t="s">
        <v>149</v>
      </c>
      <c r="AT125" s="149" t="s">
        <v>193</v>
      </c>
      <c r="AU125" s="149" t="s">
        <v>86</v>
      </c>
      <c r="AY125" s="17" t="s">
        <v>190</v>
      </c>
      <c r="BE125" s="150">
        <f t="shared" ref="BE125:BE156" si="4">IF(N125="základní",J125,0)</f>
        <v>0</v>
      </c>
      <c r="BF125" s="150">
        <f t="shared" ref="BF125:BF156" si="5">IF(N125="snížená",J125,0)</f>
        <v>0</v>
      </c>
      <c r="BG125" s="150">
        <f t="shared" ref="BG125:BG156" si="6">IF(N125="zákl. přenesená",J125,0)</f>
        <v>0</v>
      </c>
      <c r="BH125" s="150">
        <f t="shared" ref="BH125:BH156" si="7">IF(N125="sníž. přenesená",J125,0)</f>
        <v>0</v>
      </c>
      <c r="BI125" s="150">
        <f t="shared" ref="BI125:BI156" si="8">IF(N125="nulová",J125,0)</f>
        <v>0</v>
      </c>
      <c r="BJ125" s="17" t="s">
        <v>84</v>
      </c>
      <c r="BK125" s="150">
        <f t="shared" ref="BK125:BK156" si="9">ROUND(I125*H125,2)</f>
        <v>0</v>
      </c>
      <c r="BL125" s="17" t="s">
        <v>149</v>
      </c>
      <c r="BM125" s="149" t="s">
        <v>2695</v>
      </c>
    </row>
    <row r="126" spans="2:65" s="1" customFormat="1" ht="33" customHeight="1">
      <c r="B126" s="32"/>
      <c r="C126" s="137" t="s">
        <v>86</v>
      </c>
      <c r="D126" s="137" t="s">
        <v>193</v>
      </c>
      <c r="E126" s="138" t="s">
        <v>2696</v>
      </c>
      <c r="F126" s="139" t="s">
        <v>2697</v>
      </c>
      <c r="G126" s="140" t="s">
        <v>2694</v>
      </c>
      <c r="H126" s="141">
        <v>1</v>
      </c>
      <c r="I126" s="142"/>
      <c r="J126" s="143">
        <f t="shared" si="0"/>
        <v>0</v>
      </c>
      <c r="K126" s="144"/>
      <c r="L126" s="32"/>
      <c r="M126" s="145" t="s">
        <v>1</v>
      </c>
      <c r="N126" s="146" t="s">
        <v>42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149</v>
      </c>
      <c r="AT126" s="149" t="s">
        <v>193</v>
      </c>
      <c r="AU126" s="149" t="s">
        <v>86</v>
      </c>
      <c r="AY126" s="17" t="s">
        <v>190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84</v>
      </c>
      <c r="BK126" s="150">
        <f t="shared" si="9"/>
        <v>0</v>
      </c>
      <c r="BL126" s="17" t="s">
        <v>149</v>
      </c>
      <c r="BM126" s="149" t="s">
        <v>2698</v>
      </c>
    </row>
    <row r="127" spans="2:65" s="1" customFormat="1" ht="37.799999999999997" customHeight="1">
      <c r="B127" s="32"/>
      <c r="C127" s="137" t="s">
        <v>104</v>
      </c>
      <c r="D127" s="137" t="s">
        <v>193</v>
      </c>
      <c r="E127" s="138" t="s">
        <v>2699</v>
      </c>
      <c r="F127" s="139" t="s">
        <v>2700</v>
      </c>
      <c r="G127" s="140" t="s">
        <v>2694</v>
      </c>
      <c r="H127" s="141">
        <v>1</v>
      </c>
      <c r="I127" s="142"/>
      <c r="J127" s="143">
        <f t="shared" si="0"/>
        <v>0</v>
      </c>
      <c r="K127" s="144"/>
      <c r="L127" s="32"/>
      <c r="M127" s="145" t="s">
        <v>1</v>
      </c>
      <c r="N127" s="146" t="s">
        <v>42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149</v>
      </c>
      <c r="AT127" s="149" t="s">
        <v>193</v>
      </c>
      <c r="AU127" s="149" t="s">
        <v>86</v>
      </c>
      <c r="AY127" s="17" t="s">
        <v>190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84</v>
      </c>
      <c r="BK127" s="150">
        <f t="shared" si="9"/>
        <v>0</v>
      </c>
      <c r="BL127" s="17" t="s">
        <v>149</v>
      </c>
      <c r="BM127" s="149" t="s">
        <v>2701</v>
      </c>
    </row>
    <row r="128" spans="2:65" s="1" customFormat="1" ht="37.799999999999997" customHeight="1">
      <c r="B128" s="32"/>
      <c r="C128" s="137" t="s">
        <v>149</v>
      </c>
      <c r="D128" s="137" t="s">
        <v>193</v>
      </c>
      <c r="E128" s="138" t="s">
        <v>2702</v>
      </c>
      <c r="F128" s="139" t="s">
        <v>2703</v>
      </c>
      <c r="G128" s="140" t="s">
        <v>2704</v>
      </c>
      <c r="H128" s="141">
        <v>0.08</v>
      </c>
      <c r="I128" s="142"/>
      <c r="J128" s="143">
        <f t="shared" si="0"/>
        <v>0</v>
      </c>
      <c r="K128" s="144"/>
      <c r="L128" s="32"/>
      <c r="M128" s="145" t="s">
        <v>1</v>
      </c>
      <c r="N128" s="146" t="s">
        <v>42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149</v>
      </c>
      <c r="AT128" s="149" t="s">
        <v>193</v>
      </c>
      <c r="AU128" s="149" t="s">
        <v>86</v>
      </c>
      <c r="AY128" s="17" t="s">
        <v>190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84</v>
      </c>
      <c r="BK128" s="150">
        <f t="shared" si="9"/>
        <v>0</v>
      </c>
      <c r="BL128" s="17" t="s">
        <v>149</v>
      </c>
      <c r="BM128" s="149" t="s">
        <v>2705</v>
      </c>
    </row>
    <row r="129" spans="2:65" s="1" customFormat="1" ht="37.799999999999997" customHeight="1">
      <c r="B129" s="32"/>
      <c r="C129" s="137" t="s">
        <v>161</v>
      </c>
      <c r="D129" s="137" t="s">
        <v>193</v>
      </c>
      <c r="E129" s="138" t="s">
        <v>2706</v>
      </c>
      <c r="F129" s="139" t="s">
        <v>2707</v>
      </c>
      <c r="G129" s="140" t="s">
        <v>2694</v>
      </c>
      <c r="H129" s="141">
        <v>2</v>
      </c>
      <c r="I129" s="142"/>
      <c r="J129" s="143">
        <f t="shared" si="0"/>
        <v>0</v>
      </c>
      <c r="K129" s="144"/>
      <c r="L129" s="32"/>
      <c r="M129" s="145" t="s">
        <v>1</v>
      </c>
      <c r="N129" s="146" t="s">
        <v>42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149</v>
      </c>
      <c r="AT129" s="149" t="s">
        <v>193</v>
      </c>
      <c r="AU129" s="149" t="s">
        <v>86</v>
      </c>
      <c r="AY129" s="17" t="s">
        <v>190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84</v>
      </c>
      <c r="BK129" s="150">
        <f t="shared" si="9"/>
        <v>0</v>
      </c>
      <c r="BL129" s="17" t="s">
        <v>149</v>
      </c>
      <c r="BM129" s="149" t="s">
        <v>2708</v>
      </c>
    </row>
    <row r="130" spans="2:65" s="1" customFormat="1" ht="24.15" customHeight="1">
      <c r="B130" s="32"/>
      <c r="C130" s="137" t="s">
        <v>199</v>
      </c>
      <c r="D130" s="137" t="s">
        <v>193</v>
      </c>
      <c r="E130" s="138" t="s">
        <v>2709</v>
      </c>
      <c r="F130" s="139" t="s">
        <v>2710</v>
      </c>
      <c r="G130" s="140" t="s">
        <v>2694</v>
      </c>
      <c r="H130" s="141">
        <v>2</v>
      </c>
      <c r="I130" s="142"/>
      <c r="J130" s="143">
        <f t="shared" si="0"/>
        <v>0</v>
      </c>
      <c r="K130" s="144"/>
      <c r="L130" s="32"/>
      <c r="M130" s="145" t="s">
        <v>1</v>
      </c>
      <c r="N130" s="146" t="s">
        <v>42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149</v>
      </c>
      <c r="AT130" s="149" t="s">
        <v>193</v>
      </c>
      <c r="AU130" s="149" t="s">
        <v>86</v>
      </c>
      <c r="AY130" s="17" t="s">
        <v>190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84</v>
      </c>
      <c r="BK130" s="150">
        <f t="shared" si="9"/>
        <v>0</v>
      </c>
      <c r="BL130" s="17" t="s">
        <v>149</v>
      </c>
      <c r="BM130" s="149" t="s">
        <v>2711</v>
      </c>
    </row>
    <row r="131" spans="2:65" s="1" customFormat="1" ht="24.15" customHeight="1">
      <c r="B131" s="32"/>
      <c r="C131" s="137" t="s">
        <v>204</v>
      </c>
      <c r="D131" s="137" t="s">
        <v>193</v>
      </c>
      <c r="E131" s="138" t="s">
        <v>2712</v>
      </c>
      <c r="F131" s="139" t="s">
        <v>2713</v>
      </c>
      <c r="G131" s="140" t="s">
        <v>2694</v>
      </c>
      <c r="H131" s="141">
        <v>1</v>
      </c>
      <c r="I131" s="142"/>
      <c r="J131" s="143">
        <f t="shared" si="0"/>
        <v>0</v>
      </c>
      <c r="K131" s="144"/>
      <c r="L131" s="32"/>
      <c r="M131" s="145" t="s">
        <v>1</v>
      </c>
      <c r="N131" s="146" t="s">
        <v>42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149</v>
      </c>
      <c r="AT131" s="149" t="s">
        <v>193</v>
      </c>
      <c r="AU131" s="149" t="s">
        <v>86</v>
      </c>
      <c r="AY131" s="17" t="s">
        <v>190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84</v>
      </c>
      <c r="BK131" s="150">
        <f t="shared" si="9"/>
        <v>0</v>
      </c>
      <c r="BL131" s="17" t="s">
        <v>149</v>
      </c>
      <c r="BM131" s="149" t="s">
        <v>2714</v>
      </c>
    </row>
    <row r="132" spans="2:65" s="1" customFormat="1" ht="44.25" customHeight="1">
      <c r="B132" s="32"/>
      <c r="C132" s="137" t="s">
        <v>211</v>
      </c>
      <c r="D132" s="137" t="s">
        <v>193</v>
      </c>
      <c r="E132" s="138" t="s">
        <v>2715</v>
      </c>
      <c r="F132" s="139" t="s">
        <v>2716</v>
      </c>
      <c r="G132" s="140" t="s">
        <v>2694</v>
      </c>
      <c r="H132" s="141">
        <v>1</v>
      </c>
      <c r="I132" s="142"/>
      <c r="J132" s="143">
        <f t="shared" si="0"/>
        <v>0</v>
      </c>
      <c r="K132" s="144"/>
      <c r="L132" s="32"/>
      <c r="M132" s="145" t="s">
        <v>1</v>
      </c>
      <c r="N132" s="146" t="s">
        <v>42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149</v>
      </c>
      <c r="AT132" s="149" t="s">
        <v>193</v>
      </c>
      <c r="AU132" s="149" t="s">
        <v>86</v>
      </c>
      <c r="AY132" s="17" t="s">
        <v>190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84</v>
      </c>
      <c r="BK132" s="150">
        <f t="shared" si="9"/>
        <v>0</v>
      </c>
      <c r="BL132" s="17" t="s">
        <v>149</v>
      </c>
      <c r="BM132" s="149" t="s">
        <v>2717</v>
      </c>
    </row>
    <row r="133" spans="2:65" s="1" customFormat="1" ht="44.25" customHeight="1">
      <c r="B133" s="32"/>
      <c r="C133" s="137" t="s">
        <v>227</v>
      </c>
      <c r="D133" s="137" t="s">
        <v>193</v>
      </c>
      <c r="E133" s="138" t="s">
        <v>2718</v>
      </c>
      <c r="F133" s="139" t="s">
        <v>2719</v>
      </c>
      <c r="G133" s="140" t="s">
        <v>2694</v>
      </c>
      <c r="H133" s="141">
        <v>1</v>
      </c>
      <c r="I133" s="142"/>
      <c r="J133" s="143">
        <f t="shared" si="0"/>
        <v>0</v>
      </c>
      <c r="K133" s="144"/>
      <c r="L133" s="32"/>
      <c r="M133" s="145" t="s">
        <v>1</v>
      </c>
      <c r="N133" s="146" t="s">
        <v>42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149</v>
      </c>
      <c r="AT133" s="149" t="s">
        <v>193</v>
      </c>
      <c r="AU133" s="149" t="s">
        <v>86</v>
      </c>
      <c r="AY133" s="17" t="s">
        <v>190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84</v>
      </c>
      <c r="BK133" s="150">
        <f t="shared" si="9"/>
        <v>0</v>
      </c>
      <c r="BL133" s="17" t="s">
        <v>149</v>
      </c>
      <c r="BM133" s="149" t="s">
        <v>2720</v>
      </c>
    </row>
    <row r="134" spans="2:65" s="1" customFormat="1" ht="24.15" customHeight="1">
      <c r="B134" s="32"/>
      <c r="C134" s="137" t="s">
        <v>303</v>
      </c>
      <c r="D134" s="137" t="s">
        <v>193</v>
      </c>
      <c r="E134" s="138" t="s">
        <v>2721</v>
      </c>
      <c r="F134" s="139" t="s">
        <v>2722</v>
      </c>
      <c r="G134" s="140" t="s">
        <v>2694</v>
      </c>
      <c r="H134" s="141">
        <v>3</v>
      </c>
      <c r="I134" s="142"/>
      <c r="J134" s="143">
        <f t="shared" si="0"/>
        <v>0</v>
      </c>
      <c r="K134" s="144"/>
      <c r="L134" s="32"/>
      <c r="M134" s="145" t="s">
        <v>1</v>
      </c>
      <c r="N134" s="146" t="s">
        <v>42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149</v>
      </c>
      <c r="AT134" s="149" t="s">
        <v>193</v>
      </c>
      <c r="AU134" s="149" t="s">
        <v>86</v>
      </c>
      <c r="AY134" s="17" t="s">
        <v>190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84</v>
      </c>
      <c r="BK134" s="150">
        <f t="shared" si="9"/>
        <v>0</v>
      </c>
      <c r="BL134" s="17" t="s">
        <v>149</v>
      </c>
      <c r="BM134" s="149" t="s">
        <v>2723</v>
      </c>
    </row>
    <row r="135" spans="2:65" s="1" customFormat="1" ht="24.15" customHeight="1">
      <c r="B135" s="32"/>
      <c r="C135" s="137" t="s">
        <v>308</v>
      </c>
      <c r="D135" s="137" t="s">
        <v>193</v>
      </c>
      <c r="E135" s="138" t="s">
        <v>2724</v>
      </c>
      <c r="F135" s="139" t="s">
        <v>2725</v>
      </c>
      <c r="G135" s="140" t="s">
        <v>2694</v>
      </c>
      <c r="H135" s="141">
        <v>3</v>
      </c>
      <c r="I135" s="142"/>
      <c r="J135" s="143">
        <f t="shared" si="0"/>
        <v>0</v>
      </c>
      <c r="K135" s="144"/>
      <c r="L135" s="32"/>
      <c r="M135" s="145" t="s">
        <v>1</v>
      </c>
      <c r="N135" s="146" t="s">
        <v>42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149</v>
      </c>
      <c r="AT135" s="149" t="s">
        <v>193</v>
      </c>
      <c r="AU135" s="149" t="s">
        <v>86</v>
      </c>
      <c r="AY135" s="17" t="s">
        <v>190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84</v>
      </c>
      <c r="BK135" s="150">
        <f t="shared" si="9"/>
        <v>0</v>
      </c>
      <c r="BL135" s="17" t="s">
        <v>149</v>
      </c>
      <c r="BM135" s="149" t="s">
        <v>2726</v>
      </c>
    </row>
    <row r="136" spans="2:65" s="1" customFormat="1" ht="24.15" customHeight="1">
      <c r="B136" s="32"/>
      <c r="C136" s="137" t="s">
        <v>315</v>
      </c>
      <c r="D136" s="137" t="s">
        <v>193</v>
      </c>
      <c r="E136" s="138" t="s">
        <v>2727</v>
      </c>
      <c r="F136" s="139" t="s">
        <v>2728</v>
      </c>
      <c r="G136" s="140" t="s">
        <v>2694</v>
      </c>
      <c r="H136" s="141">
        <v>3</v>
      </c>
      <c r="I136" s="142"/>
      <c r="J136" s="143">
        <f t="shared" si="0"/>
        <v>0</v>
      </c>
      <c r="K136" s="144"/>
      <c r="L136" s="32"/>
      <c r="M136" s="145" t="s">
        <v>1</v>
      </c>
      <c r="N136" s="146" t="s">
        <v>42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149</v>
      </c>
      <c r="AT136" s="149" t="s">
        <v>193</v>
      </c>
      <c r="AU136" s="149" t="s">
        <v>86</v>
      </c>
      <c r="AY136" s="17" t="s">
        <v>190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84</v>
      </c>
      <c r="BK136" s="150">
        <f t="shared" si="9"/>
        <v>0</v>
      </c>
      <c r="BL136" s="17" t="s">
        <v>149</v>
      </c>
      <c r="BM136" s="149" t="s">
        <v>2729</v>
      </c>
    </row>
    <row r="137" spans="2:65" s="1" customFormat="1" ht="24.15" customHeight="1">
      <c r="B137" s="32"/>
      <c r="C137" s="137" t="s">
        <v>320</v>
      </c>
      <c r="D137" s="137" t="s">
        <v>193</v>
      </c>
      <c r="E137" s="138" t="s">
        <v>2730</v>
      </c>
      <c r="F137" s="139" t="s">
        <v>2731</v>
      </c>
      <c r="G137" s="140" t="s">
        <v>2694</v>
      </c>
      <c r="H137" s="141">
        <v>2</v>
      </c>
      <c r="I137" s="142"/>
      <c r="J137" s="143">
        <f t="shared" si="0"/>
        <v>0</v>
      </c>
      <c r="K137" s="144"/>
      <c r="L137" s="32"/>
      <c r="M137" s="145" t="s">
        <v>1</v>
      </c>
      <c r="N137" s="146" t="s">
        <v>42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149</v>
      </c>
      <c r="AT137" s="149" t="s">
        <v>193</v>
      </c>
      <c r="AU137" s="149" t="s">
        <v>86</v>
      </c>
      <c r="AY137" s="17" t="s">
        <v>190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84</v>
      </c>
      <c r="BK137" s="150">
        <f t="shared" si="9"/>
        <v>0</v>
      </c>
      <c r="BL137" s="17" t="s">
        <v>149</v>
      </c>
      <c r="BM137" s="149" t="s">
        <v>2732</v>
      </c>
    </row>
    <row r="138" spans="2:65" s="1" customFormat="1" ht="24.15" customHeight="1">
      <c r="B138" s="32"/>
      <c r="C138" s="137" t="s">
        <v>326</v>
      </c>
      <c r="D138" s="137" t="s">
        <v>193</v>
      </c>
      <c r="E138" s="138" t="s">
        <v>2733</v>
      </c>
      <c r="F138" s="139" t="s">
        <v>2734</v>
      </c>
      <c r="G138" s="140" t="s">
        <v>2694</v>
      </c>
      <c r="H138" s="141">
        <v>4</v>
      </c>
      <c r="I138" s="142"/>
      <c r="J138" s="143">
        <f t="shared" si="0"/>
        <v>0</v>
      </c>
      <c r="K138" s="144"/>
      <c r="L138" s="32"/>
      <c r="M138" s="145" t="s">
        <v>1</v>
      </c>
      <c r="N138" s="146" t="s">
        <v>42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149</v>
      </c>
      <c r="AT138" s="149" t="s">
        <v>193</v>
      </c>
      <c r="AU138" s="149" t="s">
        <v>86</v>
      </c>
      <c r="AY138" s="17" t="s">
        <v>190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84</v>
      </c>
      <c r="BK138" s="150">
        <f t="shared" si="9"/>
        <v>0</v>
      </c>
      <c r="BL138" s="17" t="s">
        <v>149</v>
      </c>
      <c r="BM138" s="149" t="s">
        <v>2735</v>
      </c>
    </row>
    <row r="139" spans="2:65" s="1" customFormat="1" ht="24.15" customHeight="1">
      <c r="B139" s="32"/>
      <c r="C139" s="137" t="s">
        <v>8</v>
      </c>
      <c r="D139" s="137" t="s">
        <v>193</v>
      </c>
      <c r="E139" s="138" t="s">
        <v>2736</v>
      </c>
      <c r="F139" s="139" t="s">
        <v>2737</v>
      </c>
      <c r="G139" s="140" t="s">
        <v>2694</v>
      </c>
      <c r="H139" s="141">
        <v>1</v>
      </c>
      <c r="I139" s="142"/>
      <c r="J139" s="143">
        <f t="shared" si="0"/>
        <v>0</v>
      </c>
      <c r="K139" s="144"/>
      <c r="L139" s="32"/>
      <c r="M139" s="145" t="s">
        <v>1</v>
      </c>
      <c r="N139" s="146" t="s">
        <v>42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149</v>
      </c>
      <c r="AT139" s="149" t="s">
        <v>193</v>
      </c>
      <c r="AU139" s="149" t="s">
        <v>86</v>
      </c>
      <c r="AY139" s="17" t="s">
        <v>190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84</v>
      </c>
      <c r="BK139" s="150">
        <f t="shared" si="9"/>
        <v>0</v>
      </c>
      <c r="BL139" s="17" t="s">
        <v>149</v>
      </c>
      <c r="BM139" s="149" t="s">
        <v>2738</v>
      </c>
    </row>
    <row r="140" spans="2:65" s="1" customFormat="1" ht="24.15" customHeight="1">
      <c r="B140" s="32"/>
      <c r="C140" s="137" t="s">
        <v>311</v>
      </c>
      <c r="D140" s="137" t="s">
        <v>193</v>
      </c>
      <c r="E140" s="138" t="s">
        <v>2739</v>
      </c>
      <c r="F140" s="139" t="s">
        <v>2740</v>
      </c>
      <c r="G140" s="140" t="s">
        <v>2694</v>
      </c>
      <c r="H140" s="141">
        <v>1</v>
      </c>
      <c r="I140" s="142"/>
      <c r="J140" s="143">
        <f t="shared" si="0"/>
        <v>0</v>
      </c>
      <c r="K140" s="144"/>
      <c r="L140" s="32"/>
      <c r="M140" s="145" t="s">
        <v>1</v>
      </c>
      <c r="N140" s="146" t="s">
        <v>42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149</v>
      </c>
      <c r="AT140" s="149" t="s">
        <v>193</v>
      </c>
      <c r="AU140" s="149" t="s">
        <v>86</v>
      </c>
      <c r="AY140" s="17" t="s">
        <v>190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84</v>
      </c>
      <c r="BK140" s="150">
        <f t="shared" si="9"/>
        <v>0</v>
      </c>
      <c r="BL140" s="17" t="s">
        <v>149</v>
      </c>
      <c r="BM140" s="149" t="s">
        <v>2741</v>
      </c>
    </row>
    <row r="141" spans="2:65" s="1" customFormat="1" ht="37.799999999999997" customHeight="1">
      <c r="B141" s="32"/>
      <c r="C141" s="137" t="s">
        <v>339</v>
      </c>
      <c r="D141" s="137" t="s">
        <v>193</v>
      </c>
      <c r="E141" s="138" t="s">
        <v>2742</v>
      </c>
      <c r="F141" s="139" t="s">
        <v>2743</v>
      </c>
      <c r="G141" s="140" t="s">
        <v>2704</v>
      </c>
      <c r="H141" s="141">
        <v>0.02</v>
      </c>
      <c r="I141" s="142"/>
      <c r="J141" s="143">
        <f t="shared" si="0"/>
        <v>0</v>
      </c>
      <c r="K141" s="144"/>
      <c r="L141" s="32"/>
      <c r="M141" s="145" t="s">
        <v>1</v>
      </c>
      <c r="N141" s="146" t="s">
        <v>42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149</v>
      </c>
      <c r="AT141" s="149" t="s">
        <v>193</v>
      </c>
      <c r="AU141" s="149" t="s">
        <v>86</v>
      </c>
      <c r="AY141" s="17" t="s">
        <v>190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84</v>
      </c>
      <c r="BK141" s="150">
        <f t="shared" si="9"/>
        <v>0</v>
      </c>
      <c r="BL141" s="17" t="s">
        <v>149</v>
      </c>
      <c r="BM141" s="149" t="s">
        <v>2744</v>
      </c>
    </row>
    <row r="142" spans="2:65" s="1" customFormat="1" ht="37.799999999999997" customHeight="1">
      <c r="B142" s="32"/>
      <c r="C142" s="137" t="s">
        <v>344</v>
      </c>
      <c r="D142" s="137" t="s">
        <v>193</v>
      </c>
      <c r="E142" s="138" t="s">
        <v>2745</v>
      </c>
      <c r="F142" s="139" t="s">
        <v>2746</v>
      </c>
      <c r="G142" s="140" t="s">
        <v>2704</v>
      </c>
      <c r="H142" s="141">
        <v>0.05</v>
      </c>
      <c r="I142" s="142"/>
      <c r="J142" s="143">
        <f t="shared" si="0"/>
        <v>0</v>
      </c>
      <c r="K142" s="144"/>
      <c r="L142" s="32"/>
      <c r="M142" s="145" t="s">
        <v>1</v>
      </c>
      <c r="N142" s="146" t="s">
        <v>42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149</v>
      </c>
      <c r="AT142" s="149" t="s">
        <v>193</v>
      </c>
      <c r="AU142" s="149" t="s">
        <v>86</v>
      </c>
      <c r="AY142" s="17" t="s">
        <v>190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84</v>
      </c>
      <c r="BK142" s="150">
        <f t="shared" si="9"/>
        <v>0</v>
      </c>
      <c r="BL142" s="17" t="s">
        <v>149</v>
      </c>
      <c r="BM142" s="149" t="s">
        <v>2747</v>
      </c>
    </row>
    <row r="143" spans="2:65" s="1" customFormat="1" ht="49.05" customHeight="1">
      <c r="B143" s="32"/>
      <c r="C143" s="137" t="s">
        <v>348</v>
      </c>
      <c r="D143" s="137" t="s">
        <v>193</v>
      </c>
      <c r="E143" s="138" t="s">
        <v>2748</v>
      </c>
      <c r="F143" s="139" t="s">
        <v>2749</v>
      </c>
      <c r="G143" s="140" t="s">
        <v>2750</v>
      </c>
      <c r="H143" s="141">
        <v>34</v>
      </c>
      <c r="I143" s="142"/>
      <c r="J143" s="143">
        <f t="shared" si="0"/>
        <v>0</v>
      </c>
      <c r="K143" s="144"/>
      <c r="L143" s="32"/>
      <c r="M143" s="145" t="s">
        <v>1</v>
      </c>
      <c r="N143" s="146" t="s">
        <v>42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149</v>
      </c>
      <c r="AT143" s="149" t="s">
        <v>193</v>
      </c>
      <c r="AU143" s="149" t="s">
        <v>86</v>
      </c>
      <c r="AY143" s="17" t="s">
        <v>190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84</v>
      </c>
      <c r="BK143" s="150">
        <f t="shared" si="9"/>
        <v>0</v>
      </c>
      <c r="BL143" s="17" t="s">
        <v>149</v>
      </c>
      <c r="BM143" s="149" t="s">
        <v>2751</v>
      </c>
    </row>
    <row r="144" spans="2:65" s="1" customFormat="1" ht="49.05" customHeight="1">
      <c r="B144" s="32"/>
      <c r="C144" s="137" t="s">
        <v>359</v>
      </c>
      <c r="D144" s="137" t="s">
        <v>193</v>
      </c>
      <c r="E144" s="138" t="s">
        <v>2752</v>
      </c>
      <c r="F144" s="139" t="s">
        <v>2753</v>
      </c>
      <c r="G144" s="140" t="s">
        <v>2750</v>
      </c>
      <c r="H144" s="141">
        <v>16</v>
      </c>
      <c r="I144" s="142"/>
      <c r="J144" s="143">
        <f t="shared" si="0"/>
        <v>0</v>
      </c>
      <c r="K144" s="144"/>
      <c r="L144" s="32"/>
      <c r="M144" s="145" t="s">
        <v>1</v>
      </c>
      <c r="N144" s="146" t="s">
        <v>42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149</v>
      </c>
      <c r="AT144" s="149" t="s">
        <v>193</v>
      </c>
      <c r="AU144" s="149" t="s">
        <v>86</v>
      </c>
      <c r="AY144" s="17" t="s">
        <v>190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84</v>
      </c>
      <c r="BK144" s="150">
        <f t="shared" si="9"/>
        <v>0</v>
      </c>
      <c r="BL144" s="17" t="s">
        <v>149</v>
      </c>
      <c r="BM144" s="149" t="s">
        <v>2754</v>
      </c>
    </row>
    <row r="145" spans="2:65" s="1" customFormat="1" ht="49.05" customHeight="1">
      <c r="B145" s="32"/>
      <c r="C145" s="137" t="s">
        <v>7</v>
      </c>
      <c r="D145" s="137" t="s">
        <v>193</v>
      </c>
      <c r="E145" s="138" t="s">
        <v>2755</v>
      </c>
      <c r="F145" s="139" t="s">
        <v>2756</v>
      </c>
      <c r="G145" s="140" t="s">
        <v>2750</v>
      </c>
      <c r="H145" s="141">
        <v>6</v>
      </c>
      <c r="I145" s="142"/>
      <c r="J145" s="143">
        <f t="shared" si="0"/>
        <v>0</v>
      </c>
      <c r="K145" s="144"/>
      <c r="L145" s="32"/>
      <c r="M145" s="145" t="s">
        <v>1</v>
      </c>
      <c r="N145" s="146" t="s">
        <v>42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149</v>
      </c>
      <c r="AT145" s="149" t="s">
        <v>193</v>
      </c>
      <c r="AU145" s="149" t="s">
        <v>86</v>
      </c>
      <c r="AY145" s="17" t="s">
        <v>190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84</v>
      </c>
      <c r="BK145" s="150">
        <f t="shared" si="9"/>
        <v>0</v>
      </c>
      <c r="BL145" s="17" t="s">
        <v>149</v>
      </c>
      <c r="BM145" s="149" t="s">
        <v>2757</v>
      </c>
    </row>
    <row r="146" spans="2:65" s="1" customFormat="1" ht="49.05" customHeight="1">
      <c r="B146" s="32"/>
      <c r="C146" s="137" t="s">
        <v>372</v>
      </c>
      <c r="D146" s="137" t="s">
        <v>193</v>
      </c>
      <c r="E146" s="138" t="s">
        <v>2758</v>
      </c>
      <c r="F146" s="139" t="s">
        <v>2759</v>
      </c>
      <c r="G146" s="140" t="s">
        <v>2750</v>
      </c>
      <c r="H146" s="141">
        <v>16</v>
      </c>
      <c r="I146" s="142"/>
      <c r="J146" s="143">
        <f t="shared" si="0"/>
        <v>0</v>
      </c>
      <c r="K146" s="144"/>
      <c r="L146" s="32"/>
      <c r="M146" s="145" t="s">
        <v>1</v>
      </c>
      <c r="N146" s="146" t="s">
        <v>42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149</v>
      </c>
      <c r="AT146" s="149" t="s">
        <v>193</v>
      </c>
      <c r="AU146" s="149" t="s">
        <v>86</v>
      </c>
      <c r="AY146" s="17" t="s">
        <v>190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84</v>
      </c>
      <c r="BK146" s="150">
        <f t="shared" si="9"/>
        <v>0</v>
      </c>
      <c r="BL146" s="17" t="s">
        <v>149</v>
      </c>
      <c r="BM146" s="149" t="s">
        <v>2760</v>
      </c>
    </row>
    <row r="147" spans="2:65" s="1" customFormat="1" ht="24.15" customHeight="1">
      <c r="B147" s="32"/>
      <c r="C147" s="137" t="s">
        <v>378</v>
      </c>
      <c r="D147" s="137" t="s">
        <v>193</v>
      </c>
      <c r="E147" s="138" t="s">
        <v>2761</v>
      </c>
      <c r="F147" s="139" t="s">
        <v>2762</v>
      </c>
      <c r="G147" s="140" t="s">
        <v>2750</v>
      </c>
      <c r="H147" s="141">
        <v>34</v>
      </c>
      <c r="I147" s="142"/>
      <c r="J147" s="143">
        <f t="shared" si="0"/>
        <v>0</v>
      </c>
      <c r="K147" s="144"/>
      <c r="L147" s="32"/>
      <c r="M147" s="145" t="s">
        <v>1</v>
      </c>
      <c r="N147" s="146" t="s">
        <v>42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149</v>
      </c>
      <c r="AT147" s="149" t="s">
        <v>193</v>
      </c>
      <c r="AU147" s="149" t="s">
        <v>86</v>
      </c>
      <c r="AY147" s="17" t="s">
        <v>190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84</v>
      </c>
      <c r="BK147" s="150">
        <f t="shared" si="9"/>
        <v>0</v>
      </c>
      <c r="BL147" s="17" t="s">
        <v>149</v>
      </c>
      <c r="BM147" s="149" t="s">
        <v>2763</v>
      </c>
    </row>
    <row r="148" spans="2:65" s="1" customFormat="1" ht="24.15" customHeight="1">
      <c r="B148" s="32"/>
      <c r="C148" s="137" t="s">
        <v>384</v>
      </c>
      <c r="D148" s="137" t="s">
        <v>193</v>
      </c>
      <c r="E148" s="138" t="s">
        <v>2764</v>
      </c>
      <c r="F148" s="139" t="s">
        <v>2765</v>
      </c>
      <c r="G148" s="140" t="s">
        <v>2750</v>
      </c>
      <c r="H148" s="141">
        <v>16</v>
      </c>
      <c r="I148" s="142"/>
      <c r="J148" s="143">
        <f t="shared" si="0"/>
        <v>0</v>
      </c>
      <c r="K148" s="144"/>
      <c r="L148" s="32"/>
      <c r="M148" s="145" t="s">
        <v>1</v>
      </c>
      <c r="N148" s="146" t="s">
        <v>42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149</v>
      </c>
      <c r="AT148" s="149" t="s">
        <v>193</v>
      </c>
      <c r="AU148" s="149" t="s">
        <v>86</v>
      </c>
      <c r="AY148" s="17" t="s">
        <v>190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84</v>
      </c>
      <c r="BK148" s="150">
        <f t="shared" si="9"/>
        <v>0</v>
      </c>
      <c r="BL148" s="17" t="s">
        <v>149</v>
      </c>
      <c r="BM148" s="149" t="s">
        <v>2766</v>
      </c>
    </row>
    <row r="149" spans="2:65" s="1" customFormat="1" ht="24.15" customHeight="1">
      <c r="B149" s="32"/>
      <c r="C149" s="137" t="s">
        <v>388</v>
      </c>
      <c r="D149" s="137" t="s">
        <v>193</v>
      </c>
      <c r="E149" s="138" t="s">
        <v>2767</v>
      </c>
      <c r="F149" s="139" t="s">
        <v>2768</v>
      </c>
      <c r="G149" s="140" t="s">
        <v>2750</v>
      </c>
      <c r="H149" s="141">
        <v>6</v>
      </c>
      <c r="I149" s="142"/>
      <c r="J149" s="143">
        <f t="shared" si="0"/>
        <v>0</v>
      </c>
      <c r="K149" s="144"/>
      <c r="L149" s="32"/>
      <c r="M149" s="145" t="s">
        <v>1</v>
      </c>
      <c r="N149" s="146" t="s">
        <v>42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149</v>
      </c>
      <c r="AT149" s="149" t="s">
        <v>193</v>
      </c>
      <c r="AU149" s="149" t="s">
        <v>86</v>
      </c>
      <c r="AY149" s="17" t="s">
        <v>190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84</v>
      </c>
      <c r="BK149" s="150">
        <f t="shared" si="9"/>
        <v>0</v>
      </c>
      <c r="BL149" s="17" t="s">
        <v>149</v>
      </c>
      <c r="BM149" s="149" t="s">
        <v>2769</v>
      </c>
    </row>
    <row r="150" spans="2:65" s="1" customFormat="1" ht="24.15" customHeight="1">
      <c r="B150" s="32"/>
      <c r="C150" s="137" t="s">
        <v>393</v>
      </c>
      <c r="D150" s="137" t="s">
        <v>193</v>
      </c>
      <c r="E150" s="138" t="s">
        <v>2770</v>
      </c>
      <c r="F150" s="139" t="s">
        <v>2771</v>
      </c>
      <c r="G150" s="140" t="s">
        <v>2750</v>
      </c>
      <c r="H150" s="141">
        <v>16</v>
      </c>
      <c r="I150" s="142"/>
      <c r="J150" s="143">
        <f t="shared" si="0"/>
        <v>0</v>
      </c>
      <c r="K150" s="144"/>
      <c r="L150" s="32"/>
      <c r="M150" s="145" t="s">
        <v>1</v>
      </c>
      <c r="N150" s="146" t="s">
        <v>42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149</v>
      </c>
      <c r="AT150" s="149" t="s">
        <v>193</v>
      </c>
      <c r="AU150" s="149" t="s">
        <v>86</v>
      </c>
      <c r="AY150" s="17" t="s">
        <v>190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84</v>
      </c>
      <c r="BK150" s="150">
        <f t="shared" si="9"/>
        <v>0</v>
      </c>
      <c r="BL150" s="17" t="s">
        <v>149</v>
      </c>
      <c r="BM150" s="149" t="s">
        <v>2772</v>
      </c>
    </row>
    <row r="151" spans="2:65" s="1" customFormat="1" ht="37.799999999999997" customHeight="1">
      <c r="B151" s="32"/>
      <c r="C151" s="137" t="s">
        <v>399</v>
      </c>
      <c r="D151" s="137" t="s">
        <v>193</v>
      </c>
      <c r="E151" s="138" t="s">
        <v>2773</v>
      </c>
      <c r="F151" s="139" t="s">
        <v>2774</v>
      </c>
      <c r="G151" s="140" t="s">
        <v>2704</v>
      </c>
      <c r="H151" s="141">
        <v>0.2</v>
      </c>
      <c r="I151" s="142"/>
      <c r="J151" s="143">
        <f t="shared" si="0"/>
        <v>0</v>
      </c>
      <c r="K151" s="144"/>
      <c r="L151" s="32"/>
      <c r="M151" s="145" t="s">
        <v>1</v>
      </c>
      <c r="N151" s="146" t="s">
        <v>42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149</v>
      </c>
      <c r="AT151" s="149" t="s">
        <v>193</v>
      </c>
      <c r="AU151" s="149" t="s">
        <v>86</v>
      </c>
      <c r="AY151" s="17" t="s">
        <v>190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84</v>
      </c>
      <c r="BK151" s="150">
        <f t="shared" si="9"/>
        <v>0</v>
      </c>
      <c r="BL151" s="17" t="s">
        <v>149</v>
      </c>
      <c r="BM151" s="149" t="s">
        <v>2775</v>
      </c>
    </row>
    <row r="152" spans="2:65" s="1" customFormat="1" ht="24.15" customHeight="1">
      <c r="B152" s="32"/>
      <c r="C152" s="137" t="s">
        <v>405</v>
      </c>
      <c r="D152" s="137" t="s">
        <v>193</v>
      </c>
      <c r="E152" s="138" t="s">
        <v>2776</v>
      </c>
      <c r="F152" s="139" t="s">
        <v>2777</v>
      </c>
      <c r="G152" s="140" t="s">
        <v>2750</v>
      </c>
      <c r="H152" s="141">
        <v>72</v>
      </c>
      <c r="I152" s="142"/>
      <c r="J152" s="143">
        <f t="shared" si="0"/>
        <v>0</v>
      </c>
      <c r="K152" s="144"/>
      <c r="L152" s="32"/>
      <c r="M152" s="145" t="s">
        <v>1</v>
      </c>
      <c r="N152" s="146" t="s">
        <v>42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149</v>
      </c>
      <c r="AT152" s="149" t="s">
        <v>193</v>
      </c>
      <c r="AU152" s="149" t="s">
        <v>86</v>
      </c>
      <c r="AY152" s="17" t="s">
        <v>190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84</v>
      </c>
      <c r="BK152" s="150">
        <f t="shared" si="9"/>
        <v>0</v>
      </c>
      <c r="BL152" s="17" t="s">
        <v>149</v>
      </c>
      <c r="BM152" s="149" t="s">
        <v>2778</v>
      </c>
    </row>
    <row r="153" spans="2:65" s="1" customFormat="1" ht="16.5" customHeight="1">
      <c r="B153" s="32"/>
      <c r="C153" s="137" t="s">
        <v>412</v>
      </c>
      <c r="D153" s="137" t="s">
        <v>193</v>
      </c>
      <c r="E153" s="138" t="s">
        <v>2779</v>
      </c>
      <c r="F153" s="139" t="s">
        <v>2780</v>
      </c>
      <c r="G153" s="140" t="s">
        <v>252</v>
      </c>
      <c r="H153" s="141">
        <v>200</v>
      </c>
      <c r="I153" s="142"/>
      <c r="J153" s="143">
        <f t="shared" si="0"/>
        <v>0</v>
      </c>
      <c r="K153" s="144"/>
      <c r="L153" s="32"/>
      <c r="M153" s="145" t="s">
        <v>1</v>
      </c>
      <c r="N153" s="146" t="s">
        <v>42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149</v>
      </c>
      <c r="AT153" s="149" t="s">
        <v>193</v>
      </c>
      <c r="AU153" s="149" t="s">
        <v>86</v>
      </c>
      <c r="AY153" s="17" t="s">
        <v>190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84</v>
      </c>
      <c r="BK153" s="150">
        <f t="shared" si="9"/>
        <v>0</v>
      </c>
      <c r="BL153" s="17" t="s">
        <v>149</v>
      </c>
      <c r="BM153" s="149" t="s">
        <v>2781</v>
      </c>
    </row>
    <row r="154" spans="2:65" s="1" customFormat="1" ht="16.5" customHeight="1">
      <c r="B154" s="32"/>
      <c r="C154" s="137" t="s">
        <v>417</v>
      </c>
      <c r="D154" s="137" t="s">
        <v>193</v>
      </c>
      <c r="E154" s="138" t="s">
        <v>2782</v>
      </c>
      <c r="F154" s="139" t="s">
        <v>2783</v>
      </c>
      <c r="G154" s="140" t="s">
        <v>252</v>
      </c>
      <c r="H154" s="141">
        <v>200</v>
      </c>
      <c r="I154" s="142"/>
      <c r="J154" s="143">
        <f t="shared" si="0"/>
        <v>0</v>
      </c>
      <c r="K154" s="144"/>
      <c r="L154" s="32"/>
      <c r="M154" s="145" t="s">
        <v>1</v>
      </c>
      <c r="N154" s="146" t="s">
        <v>42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149</v>
      </c>
      <c r="AT154" s="149" t="s">
        <v>193</v>
      </c>
      <c r="AU154" s="149" t="s">
        <v>86</v>
      </c>
      <c r="AY154" s="17" t="s">
        <v>190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84</v>
      </c>
      <c r="BK154" s="150">
        <f t="shared" si="9"/>
        <v>0</v>
      </c>
      <c r="BL154" s="17" t="s">
        <v>149</v>
      </c>
      <c r="BM154" s="149" t="s">
        <v>2784</v>
      </c>
    </row>
    <row r="155" spans="2:65" s="1" customFormat="1" ht="16.5" customHeight="1">
      <c r="B155" s="32"/>
      <c r="C155" s="137" t="s">
        <v>422</v>
      </c>
      <c r="D155" s="137" t="s">
        <v>193</v>
      </c>
      <c r="E155" s="138" t="s">
        <v>2785</v>
      </c>
      <c r="F155" s="139" t="s">
        <v>2786</v>
      </c>
      <c r="G155" s="140" t="s">
        <v>252</v>
      </c>
      <c r="H155" s="141">
        <v>295</v>
      </c>
      <c r="I155" s="142"/>
      <c r="J155" s="143">
        <f t="shared" si="0"/>
        <v>0</v>
      </c>
      <c r="K155" s="144"/>
      <c r="L155" s="32"/>
      <c r="M155" s="145" t="s">
        <v>1</v>
      </c>
      <c r="N155" s="146" t="s">
        <v>42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149</v>
      </c>
      <c r="AT155" s="149" t="s">
        <v>193</v>
      </c>
      <c r="AU155" s="149" t="s">
        <v>86</v>
      </c>
      <c r="AY155" s="17" t="s">
        <v>190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84</v>
      </c>
      <c r="BK155" s="150">
        <f t="shared" si="9"/>
        <v>0</v>
      </c>
      <c r="BL155" s="17" t="s">
        <v>149</v>
      </c>
      <c r="BM155" s="149" t="s">
        <v>2787</v>
      </c>
    </row>
    <row r="156" spans="2:65" s="1" customFormat="1" ht="16.5" customHeight="1">
      <c r="B156" s="32"/>
      <c r="C156" s="137" t="s">
        <v>426</v>
      </c>
      <c r="D156" s="137" t="s">
        <v>193</v>
      </c>
      <c r="E156" s="138" t="s">
        <v>2788</v>
      </c>
      <c r="F156" s="139" t="s">
        <v>2789</v>
      </c>
      <c r="G156" s="140" t="s">
        <v>2694</v>
      </c>
      <c r="H156" s="141">
        <v>40</v>
      </c>
      <c r="I156" s="142"/>
      <c r="J156" s="143">
        <f t="shared" si="0"/>
        <v>0</v>
      </c>
      <c r="K156" s="144"/>
      <c r="L156" s="32"/>
      <c r="M156" s="145" t="s">
        <v>1</v>
      </c>
      <c r="N156" s="146" t="s">
        <v>42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149</v>
      </c>
      <c r="AT156" s="149" t="s">
        <v>193</v>
      </c>
      <c r="AU156" s="149" t="s">
        <v>86</v>
      </c>
      <c r="AY156" s="17" t="s">
        <v>190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84</v>
      </c>
      <c r="BK156" s="150">
        <f t="shared" si="9"/>
        <v>0</v>
      </c>
      <c r="BL156" s="17" t="s">
        <v>149</v>
      </c>
      <c r="BM156" s="149" t="s">
        <v>2790</v>
      </c>
    </row>
    <row r="157" spans="2:65" s="1" customFormat="1" ht="24.15" customHeight="1">
      <c r="B157" s="32"/>
      <c r="C157" s="137" t="s">
        <v>431</v>
      </c>
      <c r="D157" s="137" t="s">
        <v>193</v>
      </c>
      <c r="E157" s="138" t="s">
        <v>2791</v>
      </c>
      <c r="F157" s="139" t="s">
        <v>2792</v>
      </c>
      <c r="G157" s="140" t="s">
        <v>2750</v>
      </c>
      <c r="H157" s="141">
        <v>1100</v>
      </c>
      <c r="I157" s="142"/>
      <c r="J157" s="143">
        <f t="shared" ref="J157:J173" si="10">ROUND(I157*H157,2)</f>
        <v>0</v>
      </c>
      <c r="K157" s="144"/>
      <c r="L157" s="32"/>
      <c r="M157" s="145" t="s">
        <v>1</v>
      </c>
      <c r="N157" s="146" t="s">
        <v>42</v>
      </c>
      <c r="P157" s="147">
        <f t="shared" ref="P157:P173" si="11">O157*H157</f>
        <v>0</v>
      </c>
      <c r="Q157" s="147">
        <v>0</v>
      </c>
      <c r="R157" s="147">
        <f t="shared" ref="R157:R173" si="12">Q157*H157</f>
        <v>0</v>
      </c>
      <c r="S157" s="147">
        <v>0</v>
      </c>
      <c r="T157" s="148">
        <f t="shared" ref="T157:T173" si="13">S157*H157</f>
        <v>0</v>
      </c>
      <c r="AR157" s="149" t="s">
        <v>149</v>
      </c>
      <c r="AT157" s="149" t="s">
        <v>193</v>
      </c>
      <c r="AU157" s="149" t="s">
        <v>86</v>
      </c>
      <c r="AY157" s="17" t="s">
        <v>190</v>
      </c>
      <c r="BE157" s="150">
        <f t="shared" ref="BE157:BE173" si="14">IF(N157="základní",J157,0)</f>
        <v>0</v>
      </c>
      <c r="BF157" s="150">
        <f t="shared" ref="BF157:BF173" si="15">IF(N157="snížená",J157,0)</f>
        <v>0</v>
      </c>
      <c r="BG157" s="150">
        <f t="shared" ref="BG157:BG173" si="16">IF(N157="zákl. přenesená",J157,0)</f>
        <v>0</v>
      </c>
      <c r="BH157" s="150">
        <f t="shared" ref="BH157:BH173" si="17">IF(N157="sníž. přenesená",J157,0)</f>
        <v>0</v>
      </c>
      <c r="BI157" s="150">
        <f t="shared" ref="BI157:BI173" si="18">IF(N157="nulová",J157,0)</f>
        <v>0</v>
      </c>
      <c r="BJ157" s="17" t="s">
        <v>84</v>
      </c>
      <c r="BK157" s="150">
        <f t="shared" ref="BK157:BK173" si="19">ROUND(I157*H157,2)</f>
        <v>0</v>
      </c>
      <c r="BL157" s="17" t="s">
        <v>149</v>
      </c>
      <c r="BM157" s="149" t="s">
        <v>2793</v>
      </c>
    </row>
    <row r="158" spans="2:65" s="1" customFormat="1" ht="37.799999999999997" customHeight="1">
      <c r="B158" s="32"/>
      <c r="C158" s="137" t="s">
        <v>437</v>
      </c>
      <c r="D158" s="137" t="s">
        <v>193</v>
      </c>
      <c r="E158" s="138" t="s">
        <v>2794</v>
      </c>
      <c r="F158" s="139" t="s">
        <v>2774</v>
      </c>
      <c r="G158" s="140" t="s">
        <v>2704</v>
      </c>
      <c r="H158" s="141">
        <v>0.3</v>
      </c>
      <c r="I158" s="142"/>
      <c r="J158" s="143">
        <f t="shared" si="10"/>
        <v>0</v>
      </c>
      <c r="K158" s="144"/>
      <c r="L158" s="32"/>
      <c r="M158" s="145" t="s">
        <v>1</v>
      </c>
      <c r="N158" s="146" t="s">
        <v>42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149</v>
      </c>
      <c r="AT158" s="149" t="s">
        <v>193</v>
      </c>
      <c r="AU158" s="149" t="s">
        <v>86</v>
      </c>
      <c r="AY158" s="17" t="s">
        <v>190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84</v>
      </c>
      <c r="BK158" s="150">
        <f t="shared" si="19"/>
        <v>0</v>
      </c>
      <c r="BL158" s="17" t="s">
        <v>149</v>
      </c>
      <c r="BM158" s="149" t="s">
        <v>2795</v>
      </c>
    </row>
    <row r="159" spans="2:65" s="1" customFormat="1" ht="24.15" customHeight="1">
      <c r="B159" s="32"/>
      <c r="C159" s="137" t="s">
        <v>442</v>
      </c>
      <c r="D159" s="137" t="s">
        <v>193</v>
      </c>
      <c r="E159" s="138" t="s">
        <v>2796</v>
      </c>
      <c r="F159" s="139" t="s">
        <v>2797</v>
      </c>
      <c r="G159" s="140" t="s">
        <v>2694</v>
      </c>
      <c r="H159" s="141">
        <v>1</v>
      </c>
      <c r="I159" s="142"/>
      <c r="J159" s="143">
        <f t="shared" si="10"/>
        <v>0</v>
      </c>
      <c r="K159" s="144"/>
      <c r="L159" s="32"/>
      <c r="M159" s="145" t="s">
        <v>1</v>
      </c>
      <c r="N159" s="146" t="s">
        <v>42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149</v>
      </c>
      <c r="AT159" s="149" t="s">
        <v>193</v>
      </c>
      <c r="AU159" s="149" t="s">
        <v>86</v>
      </c>
      <c r="AY159" s="17" t="s">
        <v>190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84</v>
      </c>
      <c r="BK159" s="150">
        <f t="shared" si="19"/>
        <v>0</v>
      </c>
      <c r="BL159" s="17" t="s">
        <v>149</v>
      </c>
      <c r="BM159" s="149" t="s">
        <v>2798</v>
      </c>
    </row>
    <row r="160" spans="2:65" s="1" customFormat="1" ht="16.5" customHeight="1">
      <c r="B160" s="32"/>
      <c r="C160" s="137" t="s">
        <v>448</v>
      </c>
      <c r="D160" s="137" t="s">
        <v>193</v>
      </c>
      <c r="E160" s="138" t="s">
        <v>2799</v>
      </c>
      <c r="F160" s="139" t="s">
        <v>2800</v>
      </c>
      <c r="G160" s="140" t="s">
        <v>2694</v>
      </c>
      <c r="H160" s="141">
        <v>1</v>
      </c>
      <c r="I160" s="142"/>
      <c r="J160" s="143">
        <f t="shared" si="10"/>
        <v>0</v>
      </c>
      <c r="K160" s="144"/>
      <c r="L160" s="32"/>
      <c r="M160" s="145" t="s">
        <v>1</v>
      </c>
      <c r="N160" s="146" t="s">
        <v>42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149</v>
      </c>
      <c r="AT160" s="149" t="s">
        <v>193</v>
      </c>
      <c r="AU160" s="149" t="s">
        <v>86</v>
      </c>
      <c r="AY160" s="17" t="s">
        <v>190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84</v>
      </c>
      <c r="BK160" s="150">
        <f t="shared" si="19"/>
        <v>0</v>
      </c>
      <c r="BL160" s="17" t="s">
        <v>149</v>
      </c>
      <c r="BM160" s="149" t="s">
        <v>2801</v>
      </c>
    </row>
    <row r="161" spans="2:65" s="1" customFormat="1" ht="24.15" customHeight="1">
      <c r="B161" s="32"/>
      <c r="C161" s="137" t="s">
        <v>454</v>
      </c>
      <c r="D161" s="137" t="s">
        <v>193</v>
      </c>
      <c r="E161" s="138" t="s">
        <v>2802</v>
      </c>
      <c r="F161" s="139" t="s">
        <v>2803</v>
      </c>
      <c r="G161" s="140" t="s">
        <v>2694</v>
      </c>
      <c r="H161" s="141">
        <v>1</v>
      </c>
      <c r="I161" s="142"/>
      <c r="J161" s="143">
        <f t="shared" si="10"/>
        <v>0</v>
      </c>
      <c r="K161" s="144"/>
      <c r="L161" s="32"/>
      <c r="M161" s="145" t="s">
        <v>1</v>
      </c>
      <c r="N161" s="146" t="s">
        <v>42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149</v>
      </c>
      <c r="AT161" s="149" t="s">
        <v>193</v>
      </c>
      <c r="AU161" s="149" t="s">
        <v>86</v>
      </c>
      <c r="AY161" s="17" t="s">
        <v>190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84</v>
      </c>
      <c r="BK161" s="150">
        <f t="shared" si="19"/>
        <v>0</v>
      </c>
      <c r="BL161" s="17" t="s">
        <v>149</v>
      </c>
      <c r="BM161" s="149" t="s">
        <v>2804</v>
      </c>
    </row>
    <row r="162" spans="2:65" s="1" customFormat="1" ht="16.5" customHeight="1">
      <c r="B162" s="32"/>
      <c r="C162" s="137" t="s">
        <v>463</v>
      </c>
      <c r="D162" s="137" t="s">
        <v>193</v>
      </c>
      <c r="E162" s="138" t="s">
        <v>2805</v>
      </c>
      <c r="F162" s="139" t="s">
        <v>2806</v>
      </c>
      <c r="G162" s="140" t="s">
        <v>2694</v>
      </c>
      <c r="H162" s="141">
        <v>1</v>
      </c>
      <c r="I162" s="142"/>
      <c r="J162" s="143">
        <f t="shared" si="10"/>
        <v>0</v>
      </c>
      <c r="K162" s="144"/>
      <c r="L162" s="32"/>
      <c r="M162" s="145" t="s">
        <v>1</v>
      </c>
      <c r="N162" s="146" t="s">
        <v>42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149</v>
      </c>
      <c r="AT162" s="149" t="s">
        <v>193</v>
      </c>
      <c r="AU162" s="149" t="s">
        <v>86</v>
      </c>
      <c r="AY162" s="17" t="s">
        <v>190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84</v>
      </c>
      <c r="BK162" s="150">
        <f t="shared" si="19"/>
        <v>0</v>
      </c>
      <c r="BL162" s="17" t="s">
        <v>149</v>
      </c>
      <c r="BM162" s="149" t="s">
        <v>2807</v>
      </c>
    </row>
    <row r="163" spans="2:65" s="1" customFormat="1" ht="16.5" customHeight="1">
      <c r="B163" s="32"/>
      <c r="C163" s="137" t="s">
        <v>471</v>
      </c>
      <c r="D163" s="137" t="s">
        <v>193</v>
      </c>
      <c r="E163" s="138" t="s">
        <v>2808</v>
      </c>
      <c r="F163" s="139" t="s">
        <v>2809</v>
      </c>
      <c r="G163" s="140" t="s">
        <v>2694</v>
      </c>
      <c r="H163" s="141">
        <v>30</v>
      </c>
      <c r="I163" s="142"/>
      <c r="J163" s="143">
        <f t="shared" si="10"/>
        <v>0</v>
      </c>
      <c r="K163" s="144"/>
      <c r="L163" s="32"/>
      <c r="M163" s="145" t="s">
        <v>1</v>
      </c>
      <c r="N163" s="146" t="s">
        <v>42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149</v>
      </c>
      <c r="AT163" s="149" t="s">
        <v>193</v>
      </c>
      <c r="AU163" s="149" t="s">
        <v>86</v>
      </c>
      <c r="AY163" s="17" t="s">
        <v>190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84</v>
      </c>
      <c r="BK163" s="150">
        <f t="shared" si="19"/>
        <v>0</v>
      </c>
      <c r="BL163" s="17" t="s">
        <v>149</v>
      </c>
      <c r="BM163" s="149" t="s">
        <v>2810</v>
      </c>
    </row>
    <row r="164" spans="2:65" s="1" customFormat="1" ht="24.15" customHeight="1">
      <c r="B164" s="32"/>
      <c r="C164" s="137" t="s">
        <v>476</v>
      </c>
      <c r="D164" s="137" t="s">
        <v>193</v>
      </c>
      <c r="E164" s="138" t="s">
        <v>2811</v>
      </c>
      <c r="F164" s="139" t="s">
        <v>2812</v>
      </c>
      <c r="G164" s="140" t="s">
        <v>2694</v>
      </c>
      <c r="H164" s="141">
        <v>1</v>
      </c>
      <c r="I164" s="142"/>
      <c r="J164" s="143">
        <f t="shared" si="10"/>
        <v>0</v>
      </c>
      <c r="K164" s="144"/>
      <c r="L164" s="32"/>
      <c r="M164" s="145" t="s">
        <v>1</v>
      </c>
      <c r="N164" s="146" t="s">
        <v>42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149</v>
      </c>
      <c r="AT164" s="149" t="s">
        <v>193</v>
      </c>
      <c r="AU164" s="149" t="s">
        <v>86</v>
      </c>
      <c r="AY164" s="17" t="s">
        <v>190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84</v>
      </c>
      <c r="BK164" s="150">
        <f t="shared" si="19"/>
        <v>0</v>
      </c>
      <c r="BL164" s="17" t="s">
        <v>149</v>
      </c>
      <c r="BM164" s="149" t="s">
        <v>2813</v>
      </c>
    </row>
    <row r="165" spans="2:65" s="1" customFormat="1" ht="24.15" customHeight="1">
      <c r="B165" s="32"/>
      <c r="C165" s="137" t="s">
        <v>481</v>
      </c>
      <c r="D165" s="137" t="s">
        <v>193</v>
      </c>
      <c r="E165" s="138" t="s">
        <v>2814</v>
      </c>
      <c r="F165" s="139" t="s">
        <v>2815</v>
      </c>
      <c r="G165" s="140" t="s">
        <v>2694</v>
      </c>
      <c r="H165" s="141">
        <v>1</v>
      </c>
      <c r="I165" s="142"/>
      <c r="J165" s="143">
        <f t="shared" si="10"/>
        <v>0</v>
      </c>
      <c r="K165" s="144"/>
      <c r="L165" s="32"/>
      <c r="M165" s="145" t="s">
        <v>1</v>
      </c>
      <c r="N165" s="146" t="s">
        <v>42</v>
      </c>
      <c r="P165" s="147">
        <f t="shared" si="11"/>
        <v>0</v>
      </c>
      <c r="Q165" s="147">
        <v>0</v>
      </c>
      <c r="R165" s="147">
        <f t="shared" si="12"/>
        <v>0</v>
      </c>
      <c r="S165" s="147">
        <v>0</v>
      </c>
      <c r="T165" s="148">
        <f t="shared" si="13"/>
        <v>0</v>
      </c>
      <c r="AR165" s="149" t="s">
        <v>149</v>
      </c>
      <c r="AT165" s="149" t="s">
        <v>193</v>
      </c>
      <c r="AU165" s="149" t="s">
        <v>86</v>
      </c>
      <c r="AY165" s="17" t="s">
        <v>190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84</v>
      </c>
      <c r="BK165" s="150">
        <f t="shared" si="19"/>
        <v>0</v>
      </c>
      <c r="BL165" s="17" t="s">
        <v>149</v>
      </c>
      <c r="BM165" s="149" t="s">
        <v>2816</v>
      </c>
    </row>
    <row r="166" spans="2:65" s="1" customFormat="1" ht="49.05" customHeight="1">
      <c r="B166" s="32"/>
      <c r="C166" s="137" t="s">
        <v>485</v>
      </c>
      <c r="D166" s="137" t="s">
        <v>193</v>
      </c>
      <c r="E166" s="138" t="s">
        <v>2817</v>
      </c>
      <c r="F166" s="139" t="s">
        <v>2818</v>
      </c>
      <c r="G166" s="140" t="s">
        <v>2694</v>
      </c>
      <c r="H166" s="141">
        <v>1</v>
      </c>
      <c r="I166" s="142"/>
      <c r="J166" s="143">
        <f t="shared" si="10"/>
        <v>0</v>
      </c>
      <c r="K166" s="144"/>
      <c r="L166" s="32"/>
      <c r="M166" s="145" t="s">
        <v>1</v>
      </c>
      <c r="N166" s="146" t="s">
        <v>42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149</v>
      </c>
      <c r="AT166" s="149" t="s">
        <v>193</v>
      </c>
      <c r="AU166" s="149" t="s">
        <v>86</v>
      </c>
      <c r="AY166" s="17" t="s">
        <v>190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84</v>
      </c>
      <c r="BK166" s="150">
        <f t="shared" si="19"/>
        <v>0</v>
      </c>
      <c r="BL166" s="17" t="s">
        <v>149</v>
      </c>
      <c r="BM166" s="149" t="s">
        <v>2819</v>
      </c>
    </row>
    <row r="167" spans="2:65" s="1" customFormat="1" ht="16.5" customHeight="1">
      <c r="B167" s="32"/>
      <c r="C167" s="137" t="s">
        <v>490</v>
      </c>
      <c r="D167" s="137" t="s">
        <v>193</v>
      </c>
      <c r="E167" s="138" t="s">
        <v>2820</v>
      </c>
      <c r="F167" s="139" t="s">
        <v>2821</v>
      </c>
      <c r="G167" s="140" t="s">
        <v>2694</v>
      </c>
      <c r="H167" s="141">
        <v>1</v>
      </c>
      <c r="I167" s="142"/>
      <c r="J167" s="143">
        <f t="shared" si="10"/>
        <v>0</v>
      </c>
      <c r="K167" s="144"/>
      <c r="L167" s="32"/>
      <c r="M167" s="145" t="s">
        <v>1</v>
      </c>
      <c r="N167" s="146" t="s">
        <v>42</v>
      </c>
      <c r="P167" s="147">
        <f t="shared" si="11"/>
        <v>0</v>
      </c>
      <c r="Q167" s="147">
        <v>0</v>
      </c>
      <c r="R167" s="147">
        <f t="shared" si="12"/>
        <v>0</v>
      </c>
      <c r="S167" s="147">
        <v>0</v>
      </c>
      <c r="T167" s="148">
        <f t="shared" si="13"/>
        <v>0</v>
      </c>
      <c r="AR167" s="149" t="s">
        <v>149</v>
      </c>
      <c r="AT167" s="149" t="s">
        <v>193</v>
      </c>
      <c r="AU167" s="149" t="s">
        <v>86</v>
      </c>
      <c r="AY167" s="17" t="s">
        <v>190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84</v>
      </c>
      <c r="BK167" s="150">
        <f t="shared" si="19"/>
        <v>0</v>
      </c>
      <c r="BL167" s="17" t="s">
        <v>149</v>
      </c>
      <c r="BM167" s="149" t="s">
        <v>2822</v>
      </c>
    </row>
    <row r="168" spans="2:65" s="1" customFormat="1" ht="76.349999999999994" customHeight="1">
      <c r="B168" s="32"/>
      <c r="C168" s="137" t="s">
        <v>494</v>
      </c>
      <c r="D168" s="137" t="s">
        <v>193</v>
      </c>
      <c r="E168" s="138" t="s">
        <v>2823</v>
      </c>
      <c r="F168" s="139" t="s">
        <v>2824</v>
      </c>
      <c r="G168" s="140" t="s">
        <v>2694</v>
      </c>
      <c r="H168" s="141">
        <v>1</v>
      </c>
      <c r="I168" s="142"/>
      <c r="J168" s="143">
        <f t="shared" si="10"/>
        <v>0</v>
      </c>
      <c r="K168" s="144"/>
      <c r="L168" s="32"/>
      <c r="M168" s="145" t="s">
        <v>1</v>
      </c>
      <c r="N168" s="146" t="s">
        <v>42</v>
      </c>
      <c r="P168" s="147">
        <f t="shared" si="11"/>
        <v>0</v>
      </c>
      <c r="Q168" s="147">
        <v>0</v>
      </c>
      <c r="R168" s="147">
        <f t="shared" si="12"/>
        <v>0</v>
      </c>
      <c r="S168" s="147">
        <v>0</v>
      </c>
      <c r="T168" s="148">
        <f t="shared" si="13"/>
        <v>0</v>
      </c>
      <c r="AR168" s="149" t="s">
        <v>149</v>
      </c>
      <c r="AT168" s="149" t="s">
        <v>193</v>
      </c>
      <c r="AU168" s="149" t="s">
        <v>86</v>
      </c>
      <c r="AY168" s="17" t="s">
        <v>190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84</v>
      </c>
      <c r="BK168" s="150">
        <f t="shared" si="19"/>
        <v>0</v>
      </c>
      <c r="BL168" s="17" t="s">
        <v>149</v>
      </c>
      <c r="BM168" s="149" t="s">
        <v>2825</v>
      </c>
    </row>
    <row r="169" spans="2:65" s="1" customFormat="1" ht="24.15" customHeight="1">
      <c r="B169" s="32"/>
      <c r="C169" s="137" t="s">
        <v>499</v>
      </c>
      <c r="D169" s="137" t="s">
        <v>193</v>
      </c>
      <c r="E169" s="138" t="s">
        <v>2826</v>
      </c>
      <c r="F169" s="139" t="s">
        <v>2827</v>
      </c>
      <c r="G169" s="140" t="s">
        <v>2750</v>
      </c>
      <c r="H169" s="141">
        <v>22</v>
      </c>
      <c r="I169" s="142"/>
      <c r="J169" s="143">
        <f t="shared" si="10"/>
        <v>0</v>
      </c>
      <c r="K169" s="144"/>
      <c r="L169" s="32"/>
      <c r="M169" s="145" t="s">
        <v>1</v>
      </c>
      <c r="N169" s="146" t="s">
        <v>42</v>
      </c>
      <c r="P169" s="147">
        <f t="shared" si="11"/>
        <v>0</v>
      </c>
      <c r="Q169" s="147">
        <v>0</v>
      </c>
      <c r="R169" s="147">
        <f t="shared" si="12"/>
        <v>0</v>
      </c>
      <c r="S169" s="147">
        <v>0</v>
      </c>
      <c r="T169" s="148">
        <f t="shared" si="13"/>
        <v>0</v>
      </c>
      <c r="AR169" s="149" t="s">
        <v>149</v>
      </c>
      <c r="AT169" s="149" t="s">
        <v>193</v>
      </c>
      <c r="AU169" s="149" t="s">
        <v>86</v>
      </c>
      <c r="AY169" s="17" t="s">
        <v>190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84</v>
      </c>
      <c r="BK169" s="150">
        <f t="shared" si="19"/>
        <v>0</v>
      </c>
      <c r="BL169" s="17" t="s">
        <v>149</v>
      </c>
      <c r="BM169" s="149" t="s">
        <v>2828</v>
      </c>
    </row>
    <row r="170" spans="2:65" s="1" customFormat="1" ht="16.5" customHeight="1">
      <c r="B170" s="32"/>
      <c r="C170" s="137" t="s">
        <v>505</v>
      </c>
      <c r="D170" s="137" t="s">
        <v>193</v>
      </c>
      <c r="E170" s="138" t="s">
        <v>2829</v>
      </c>
      <c r="F170" s="139" t="s">
        <v>2830</v>
      </c>
      <c r="G170" s="140" t="s">
        <v>2694</v>
      </c>
      <c r="H170" s="141">
        <v>1</v>
      </c>
      <c r="I170" s="142"/>
      <c r="J170" s="143">
        <f t="shared" si="10"/>
        <v>0</v>
      </c>
      <c r="K170" s="144"/>
      <c r="L170" s="32"/>
      <c r="M170" s="145" t="s">
        <v>1</v>
      </c>
      <c r="N170" s="146" t="s">
        <v>42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149</v>
      </c>
      <c r="AT170" s="149" t="s">
        <v>193</v>
      </c>
      <c r="AU170" s="149" t="s">
        <v>86</v>
      </c>
      <c r="AY170" s="17" t="s">
        <v>190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84</v>
      </c>
      <c r="BK170" s="150">
        <f t="shared" si="19"/>
        <v>0</v>
      </c>
      <c r="BL170" s="17" t="s">
        <v>149</v>
      </c>
      <c r="BM170" s="149" t="s">
        <v>2831</v>
      </c>
    </row>
    <row r="171" spans="2:65" s="1" customFormat="1" ht="16.5" customHeight="1">
      <c r="B171" s="32"/>
      <c r="C171" s="137" t="s">
        <v>510</v>
      </c>
      <c r="D171" s="137" t="s">
        <v>193</v>
      </c>
      <c r="E171" s="138" t="s">
        <v>2832</v>
      </c>
      <c r="F171" s="139" t="s">
        <v>2833</v>
      </c>
      <c r="G171" s="140" t="s">
        <v>2694</v>
      </c>
      <c r="H171" s="141">
        <v>1</v>
      </c>
      <c r="I171" s="142"/>
      <c r="J171" s="143">
        <f t="shared" si="10"/>
        <v>0</v>
      </c>
      <c r="K171" s="144"/>
      <c r="L171" s="32"/>
      <c r="M171" s="145" t="s">
        <v>1</v>
      </c>
      <c r="N171" s="146" t="s">
        <v>42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149</v>
      </c>
      <c r="AT171" s="149" t="s">
        <v>193</v>
      </c>
      <c r="AU171" s="149" t="s">
        <v>86</v>
      </c>
      <c r="AY171" s="17" t="s">
        <v>190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84</v>
      </c>
      <c r="BK171" s="150">
        <f t="shared" si="19"/>
        <v>0</v>
      </c>
      <c r="BL171" s="17" t="s">
        <v>149</v>
      </c>
      <c r="BM171" s="149" t="s">
        <v>2834</v>
      </c>
    </row>
    <row r="172" spans="2:65" s="1" customFormat="1" ht="24.15" customHeight="1">
      <c r="B172" s="32"/>
      <c r="C172" s="137" t="s">
        <v>517</v>
      </c>
      <c r="D172" s="137" t="s">
        <v>193</v>
      </c>
      <c r="E172" s="138" t="s">
        <v>2835</v>
      </c>
      <c r="F172" s="139" t="s">
        <v>2836</v>
      </c>
      <c r="G172" s="140" t="s">
        <v>2694</v>
      </c>
      <c r="H172" s="141">
        <v>1</v>
      </c>
      <c r="I172" s="142"/>
      <c r="J172" s="143">
        <f t="shared" si="10"/>
        <v>0</v>
      </c>
      <c r="K172" s="144"/>
      <c r="L172" s="32"/>
      <c r="M172" s="145" t="s">
        <v>1</v>
      </c>
      <c r="N172" s="146" t="s">
        <v>42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149</v>
      </c>
      <c r="AT172" s="149" t="s">
        <v>193</v>
      </c>
      <c r="AU172" s="149" t="s">
        <v>86</v>
      </c>
      <c r="AY172" s="17" t="s">
        <v>190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84</v>
      </c>
      <c r="BK172" s="150">
        <f t="shared" si="19"/>
        <v>0</v>
      </c>
      <c r="BL172" s="17" t="s">
        <v>149</v>
      </c>
      <c r="BM172" s="149" t="s">
        <v>2837</v>
      </c>
    </row>
    <row r="173" spans="2:65" s="1" customFormat="1" ht="24.15" customHeight="1">
      <c r="B173" s="32"/>
      <c r="C173" s="137" t="s">
        <v>525</v>
      </c>
      <c r="D173" s="137" t="s">
        <v>193</v>
      </c>
      <c r="E173" s="138" t="s">
        <v>2838</v>
      </c>
      <c r="F173" s="139" t="s">
        <v>2839</v>
      </c>
      <c r="G173" s="140" t="s">
        <v>2840</v>
      </c>
      <c r="H173" s="141">
        <v>1</v>
      </c>
      <c r="I173" s="142"/>
      <c r="J173" s="143">
        <f t="shared" si="10"/>
        <v>0</v>
      </c>
      <c r="K173" s="144"/>
      <c r="L173" s="32"/>
      <c r="M173" s="151" t="s">
        <v>1</v>
      </c>
      <c r="N173" s="152" t="s">
        <v>42</v>
      </c>
      <c r="O173" s="153"/>
      <c r="P173" s="154">
        <f t="shared" si="11"/>
        <v>0</v>
      </c>
      <c r="Q173" s="154">
        <v>0</v>
      </c>
      <c r="R173" s="154">
        <f t="shared" si="12"/>
        <v>0</v>
      </c>
      <c r="S173" s="154">
        <v>0</v>
      </c>
      <c r="T173" s="155">
        <f t="shared" si="13"/>
        <v>0</v>
      </c>
      <c r="AR173" s="149" t="s">
        <v>149</v>
      </c>
      <c r="AT173" s="149" t="s">
        <v>193</v>
      </c>
      <c r="AU173" s="149" t="s">
        <v>86</v>
      </c>
      <c r="AY173" s="17" t="s">
        <v>190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84</v>
      </c>
      <c r="BK173" s="150">
        <f t="shared" si="19"/>
        <v>0</v>
      </c>
      <c r="BL173" s="17" t="s">
        <v>149</v>
      </c>
      <c r="BM173" s="149" t="s">
        <v>2841</v>
      </c>
    </row>
    <row r="174" spans="2:65" s="1" customFormat="1" ht="6.9" customHeight="1">
      <c r="B174" s="44"/>
      <c r="C174" s="45"/>
      <c r="D174" s="45"/>
      <c r="E174" s="45"/>
      <c r="F174" s="45"/>
      <c r="G174" s="45"/>
      <c r="H174" s="45"/>
      <c r="I174" s="45"/>
      <c r="J174" s="45"/>
      <c r="K174" s="45"/>
      <c r="L174" s="32"/>
    </row>
  </sheetData>
  <sheetProtection algorithmName="SHA-512" hashValue="bVttxUCrjA2ab6In6ErBb7XRqsmUkqbM6P1iIs7MR/e8bqmSpXjqKaSBAhX/NFPAs54ruii6lBywu07vAnjNkA==" saltValue="4DqK56l7iZ5JoFYQAQI2/aYRleiZOUSRod8LXchBj5LZHkjz8E28GqgyZB+HEasFTmqXJT7PJgYaPQ30P/WWRw==" spinCount="100000" sheet="1" objects="1" scenarios="1" formatColumns="0" formatRows="0" autoFilter="0"/>
  <autoFilter ref="C121:K173" xr:uid="{00000000-0009-0000-0000-000007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36"/>
  <sheetViews>
    <sheetView showGridLines="0" workbookViewId="0"/>
  </sheetViews>
  <sheetFormatPr defaultRowHeight="10.199999999999999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AT2" s="17" t="s">
        <v>114</v>
      </c>
    </row>
    <row r="3" spans="2:46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86</v>
      </c>
    </row>
    <row r="4" spans="2:46" ht="24.9" customHeight="1">
      <c r="B4" s="20"/>
      <c r="D4" s="21" t="s">
        <v>164</v>
      </c>
      <c r="L4" s="20"/>
      <c r="M4" s="93" t="s">
        <v>10</v>
      </c>
      <c r="AT4" s="17" t="s">
        <v>4</v>
      </c>
    </row>
    <row r="5" spans="2:46" ht="6.9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43" t="str">
        <f>'Rekapitulace stavby'!K6</f>
        <v>Novostavba mateřské školy v dřevěné nosné konstrukci k.ú. Dřínov, parc.č.82/1 a 82/2</v>
      </c>
      <c r="F7" s="244"/>
      <c r="G7" s="244"/>
      <c r="H7" s="244"/>
      <c r="L7" s="20"/>
    </row>
    <row r="8" spans="2:46" ht="12" customHeight="1">
      <c r="B8" s="20"/>
      <c r="D8" s="27" t="s">
        <v>165</v>
      </c>
      <c r="L8" s="20"/>
    </row>
    <row r="9" spans="2:46" s="1" customFormat="1" ht="16.5" customHeight="1">
      <c r="B9" s="32"/>
      <c r="E9" s="243" t="s">
        <v>231</v>
      </c>
      <c r="F9" s="242"/>
      <c r="G9" s="242"/>
      <c r="H9" s="242"/>
      <c r="L9" s="32"/>
    </row>
    <row r="10" spans="2:46" s="1" customFormat="1" ht="12" customHeight="1">
      <c r="B10" s="32"/>
      <c r="D10" s="27" t="s">
        <v>232</v>
      </c>
      <c r="L10" s="32"/>
    </row>
    <row r="11" spans="2:46" s="1" customFormat="1" ht="16.5" customHeight="1">
      <c r="B11" s="32"/>
      <c r="E11" s="238" t="s">
        <v>2842</v>
      </c>
      <c r="F11" s="242"/>
      <c r="G11" s="242"/>
      <c r="H11" s="242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2843</v>
      </c>
      <c r="I14" s="27" t="s">
        <v>22</v>
      </c>
      <c r="J14" s="52" t="str">
        <f>'Rekapitulace stavby'!AN8</f>
        <v>31. 1. 2020</v>
      </c>
      <c r="L14" s="32"/>
    </row>
    <row r="15" spans="2:46" s="1" customFormat="1" ht="10.8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>00236802</v>
      </c>
      <c r="L16" s="32"/>
    </row>
    <row r="17" spans="2:12" s="1" customFormat="1" ht="18" customHeight="1">
      <c r="B17" s="32"/>
      <c r="E17" s="25" t="str">
        <f>IF('Rekapitulace stavby'!E11="","",'Rekapitulace stavby'!E11)</f>
        <v>Obec Dřínov, Dřínov čp.38, 277 45 Úžice</v>
      </c>
      <c r="I17" s="27" t="s">
        <v>28</v>
      </c>
      <c r="J17" s="25" t="str">
        <f>IF('Rekapitulace stavby'!AN11="","",'Rekapitulace stavby'!AN11)</f>
        <v/>
      </c>
      <c r="L17" s="32"/>
    </row>
    <row r="18" spans="2:12" s="1" customFormat="1" ht="6.9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45" t="str">
        <f>'Rekapitulace stavby'!E14</f>
        <v>Vyplň údaj</v>
      </c>
      <c r="F20" s="207"/>
      <c r="G20" s="207"/>
      <c r="H20" s="207"/>
      <c r="I20" s="27" t="s">
        <v>28</v>
      </c>
      <c r="J20" s="28" t="str">
        <f>'Rekapitulace stavby'!AN14</f>
        <v>Vyplň údaj</v>
      </c>
      <c r="L20" s="32"/>
    </row>
    <row r="21" spans="2:12" s="1" customFormat="1" ht="6.9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>PilsProjekt,s.r.o., Částkova 74,326 00 Plzeň</v>
      </c>
      <c r="I23" s="27" t="s">
        <v>28</v>
      </c>
      <c r="J23" s="25" t="str">
        <f>IF('Rekapitulace stavby'!AN17="","",'Rekapitulace stavby'!AN17)</f>
        <v/>
      </c>
      <c r="L23" s="32"/>
    </row>
    <row r="24" spans="2:12" s="1" customFormat="1" ht="6.9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>Preclíková</v>
      </c>
      <c r="I26" s="27" t="s">
        <v>28</v>
      </c>
      <c r="J26" s="25" t="str">
        <f>IF('Rekapitulace stavby'!AN20="","",'Rekapitulace stavby'!AN20)</f>
        <v/>
      </c>
      <c r="L26" s="32"/>
    </row>
    <row r="27" spans="2:12" s="1" customFormat="1" ht="6.9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4"/>
      <c r="E29" s="211" t="s">
        <v>1</v>
      </c>
      <c r="F29" s="211"/>
      <c r="G29" s="211"/>
      <c r="H29" s="211"/>
      <c r="L29" s="94"/>
    </row>
    <row r="30" spans="2:12" s="1" customFormat="1" ht="6.9" customHeight="1">
      <c r="B30" s="32"/>
      <c r="L30" s="32"/>
    </row>
    <row r="31" spans="2:12" s="1" customFormat="1" ht="6.9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37</v>
      </c>
      <c r="J32" s="66">
        <f>ROUND(J121, 2)</f>
        <v>0</v>
      </c>
      <c r="L32" s="32"/>
    </row>
    <row r="33" spans="2:12" s="1" customFormat="1" ht="6.9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" customHeight="1">
      <c r="B34" s="32"/>
      <c r="F34" s="35" t="s">
        <v>39</v>
      </c>
      <c r="I34" s="35" t="s">
        <v>38</v>
      </c>
      <c r="J34" s="35" t="s">
        <v>40</v>
      </c>
      <c r="L34" s="32"/>
    </row>
    <row r="35" spans="2:12" s="1" customFormat="1" ht="14.4" customHeight="1">
      <c r="B35" s="32"/>
      <c r="D35" s="55" t="s">
        <v>41</v>
      </c>
      <c r="E35" s="27" t="s">
        <v>42</v>
      </c>
      <c r="F35" s="86">
        <f>ROUND((SUM(BE121:BE135)),  2)</f>
        <v>0</v>
      </c>
      <c r="I35" s="96">
        <v>0.21</v>
      </c>
      <c r="J35" s="86">
        <f>ROUND(((SUM(BE121:BE135))*I35),  2)</f>
        <v>0</v>
      </c>
      <c r="L35" s="32"/>
    </row>
    <row r="36" spans="2:12" s="1" customFormat="1" ht="14.4" customHeight="1">
      <c r="B36" s="32"/>
      <c r="E36" s="27" t="s">
        <v>43</v>
      </c>
      <c r="F36" s="86">
        <f>ROUND((SUM(BF121:BF135)),  2)</f>
        <v>0</v>
      </c>
      <c r="I36" s="96">
        <v>0.15</v>
      </c>
      <c r="J36" s="86">
        <f>ROUND(((SUM(BF121:BF135))*I36),  2)</f>
        <v>0</v>
      </c>
      <c r="L36" s="32"/>
    </row>
    <row r="37" spans="2:12" s="1" customFormat="1" ht="14.4" hidden="1" customHeight="1">
      <c r="B37" s="32"/>
      <c r="E37" s="27" t="s">
        <v>44</v>
      </c>
      <c r="F37" s="86">
        <f>ROUND((SUM(BG121:BG135)),  2)</f>
        <v>0</v>
      </c>
      <c r="I37" s="96">
        <v>0.21</v>
      </c>
      <c r="J37" s="86">
        <f>0</f>
        <v>0</v>
      </c>
      <c r="L37" s="32"/>
    </row>
    <row r="38" spans="2:12" s="1" customFormat="1" ht="14.4" hidden="1" customHeight="1">
      <c r="B38" s="32"/>
      <c r="E38" s="27" t="s">
        <v>45</v>
      </c>
      <c r="F38" s="86">
        <f>ROUND((SUM(BH121:BH135)),  2)</f>
        <v>0</v>
      </c>
      <c r="I38" s="96">
        <v>0.15</v>
      </c>
      <c r="J38" s="86">
        <f>0</f>
        <v>0</v>
      </c>
      <c r="L38" s="32"/>
    </row>
    <row r="39" spans="2:12" s="1" customFormat="1" ht="14.4" hidden="1" customHeight="1">
      <c r="B39" s="32"/>
      <c r="E39" s="27" t="s">
        <v>46</v>
      </c>
      <c r="F39" s="86">
        <f>ROUND((SUM(BI121:BI135)),  2)</f>
        <v>0</v>
      </c>
      <c r="I39" s="96">
        <v>0</v>
      </c>
      <c r="J39" s="86">
        <f>0</f>
        <v>0</v>
      </c>
      <c r="L39" s="32"/>
    </row>
    <row r="40" spans="2:12" s="1" customFormat="1" ht="6.9" customHeight="1">
      <c r="B40" s="32"/>
      <c r="L40" s="32"/>
    </row>
    <row r="41" spans="2:12" s="1" customFormat="1" ht="25.35" customHeight="1">
      <c r="B41" s="32"/>
      <c r="C41" s="97"/>
      <c r="D41" s="98" t="s">
        <v>47</v>
      </c>
      <c r="E41" s="57"/>
      <c r="F41" s="57"/>
      <c r="G41" s="99" t="s">
        <v>48</v>
      </c>
      <c r="H41" s="100" t="s">
        <v>49</v>
      </c>
      <c r="I41" s="57"/>
      <c r="J41" s="101">
        <f>SUM(J32:J39)</f>
        <v>0</v>
      </c>
      <c r="K41" s="102"/>
      <c r="L41" s="32"/>
    </row>
    <row r="42" spans="2:12" s="1" customFormat="1" ht="14.4" customHeight="1">
      <c r="B42" s="32"/>
      <c r="L42" s="32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50</v>
      </c>
      <c r="E50" s="42"/>
      <c r="F50" s="42"/>
      <c r="G50" s="41" t="s">
        <v>51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3.2">
      <c r="B61" s="32"/>
      <c r="D61" s="43" t="s">
        <v>52</v>
      </c>
      <c r="E61" s="34"/>
      <c r="F61" s="103" t="s">
        <v>53</v>
      </c>
      <c r="G61" s="43" t="s">
        <v>52</v>
      </c>
      <c r="H61" s="34"/>
      <c r="I61" s="34"/>
      <c r="J61" s="104" t="s">
        <v>53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.2">
      <c r="B65" s="32"/>
      <c r="D65" s="41" t="s">
        <v>54</v>
      </c>
      <c r="E65" s="42"/>
      <c r="F65" s="42"/>
      <c r="G65" s="41" t="s">
        <v>55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3.2">
      <c r="B76" s="32"/>
      <c r="D76" s="43" t="s">
        <v>52</v>
      </c>
      <c r="E76" s="34"/>
      <c r="F76" s="103" t="s">
        <v>53</v>
      </c>
      <c r="G76" s="43" t="s">
        <v>52</v>
      </c>
      <c r="H76" s="34"/>
      <c r="I76" s="34"/>
      <c r="J76" s="104" t="s">
        <v>53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>
      <c r="B82" s="32"/>
      <c r="C82" s="21" t="s">
        <v>167</v>
      </c>
      <c r="L82" s="32"/>
    </row>
    <row r="83" spans="2:12" s="1" customFormat="1" ht="6.9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43" t="str">
        <f>E7</f>
        <v>Novostavba mateřské školy v dřevěné nosné konstrukci k.ú. Dřínov, parc.č.82/1 a 82/2</v>
      </c>
      <c r="F85" s="244"/>
      <c r="G85" s="244"/>
      <c r="H85" s="244"/>
      <c r="L85" s="32"/>
    </row>
    <row r="86" spans="2:12" ht="12" customHeight="1">
      <c r="B86" s="20"/>
      <c r="C86" s="27" t="s">
        <v>165</v>
      </c>
      <c r="L86" s="20"/>
    </row>
    <row r="87" spans="2:12" s="1" customFormat="1" ht="16.5" customHeight="1">
      <c r="B87" s="32"/>
      <c r="E87" s="243" t="s">
        <v>231</v>
      </c>
      <c r="F87" s="242"/>
      <c r="G87" s="242"/>
      <c r="H87" s="242"/>
      <c r="L87" s="32"/>
    </row>
    <row r="88" spans="2:12" s="1" customFormat="1" ht="12" customHeight="1">
      <c r="B88" s="32"/>
      <c r="C88" s="27" t="s">
        <v>232</v>
      </c>
      <c r="L88" s="32"/>
    </row>
    <row r="89" spans="2:12" s="1" customFormat="1" ht="16.5" customHeight="1">
      <c r="B89" s="32"/>
      <c r="E89" s="238" t="str">
        <f>E11</f>
        <v>1f - Vzduchotechnika</v>
      </c>
      <c r="F89" s="242"/>
      <c r="G89" s="242"/>
      <c r="H89" s="242"/>
      <c r="L89" s="32"/>
    </row>
    <row r="90" spans="2:12" s="1" customFormat="1" ht="6.9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31. 1. 2020</v>
      </c>
      <c r="L91" s="32"/>
    </row>
    <row r="92" spans="2:12" s="1" customFormat="1" ht="6.9" customHeight="1">
      <c r="B92" s="32"/>
      <c r="L92" s="32"/>
    </row>
    <row r="93" spans="2:12" s="1" customFormat="1" ht="40.049999999999997" customHeight="1">
      <c r="B93" s="32"/>
      <c r="C93" s="27" t="s">
        <v>24</v>
      </c>
      <c r="F93" s="25" t="str">
        <f>E17</f>
        <v>Obec Dřínov, Dřínov čp.38, 277 45 Úžice</v>
      </c>
      <c r="I93" s="27" t="s">
        <v>31</v>
      </c>
      <c r="J93" s="30" t="str">
        <f>E23</f>
        <v>PilsProjekt,s.r.o., Částkova 74,326 00 Plzeň</v>
      </c>
      <c r="L93" s="32"/>
    </row>
    <row r="94" spans="2:12" s="1" customFormat="1" ht="15.15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Preclíková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168</v>
      </c>
      <c r="D96" s="97"/>
      <c r="E96" s="97"/>
      <c r="F96" s="97"/>
      <c r="G96" s="97"/>
      <c r="H96" s="97"/>
      <c r="I96" s="97"/>
      <c r="J96" s="106" t="s">
        <v>169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8" customHeight="1">
      <c r="B98" s="32"/>
      <c r="C98" s="107" t="s">
        <v>170</v>
      </c>
      <c r="J98" s="66">
        <f>J121</f>
        <v>0</v>
      </c>
      <c r="L98" s="32"/>
      <c r="AU98" s="17" t="s">
        <v>171</v>
      </c>
    </row>
    <row r="99" spans="2:47" s="8" customFormat="1" ht="24.9" customHeight="1">
      <c r="B99" s="108"/>
      <c r="D99" s="109" t="s">
        <v>2844</v>
      </c>
      <c r="E99" s="110"/>
      <c r="F99" s="110"/>
      <c r="G99" s="110"/>
      <c r="H99" s="110"/>
      <c r="I99" s="110"/>
      <c r="J99" s="111">
        <f>J122</f>
        <v>0</v>
      </c>
      <c r="L99" s="108"/>
    </row>
    <row r="100" spans="2:47" s="1" customFormat="1" ht="21.75" customHeight="1">
      <c r="B100" s="32"/>
      <c r="L100" s="32"/>
    </row>
    <row r="101" spans="2:47" s="1" customFormat="1" ht="6.9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47" s="1" customFormat="1" ht="6.9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47" s="1" customFormat="1" ht="24.9" customHeight="1">
      <c r="B106" s="32"/>
      <c r="C106" s="21" t="s">
        <v>176</v>
      </c>
      <c r="L106" s="32"/>
    </row>
    <row r="107" spans="2:47" s="1" customFormat="1" ht="6.9" customHeight="1">
      <c r="B107" s="32"/>
      <c r="L107" s="32"/>
    </row>
    <row r="108" spans="2:47" s="1" customFormat="1" ht="12" customHeight="1">
      <c r="B108" s="32"/>
      <c r="C108" s="27" t="s">
        <v>16</v>
      </c>
      <c r="L108" s="32"/>
    </row>
    <row r="109" spans="2:47" s="1" customFormat="1" ht="26.25" customHeight="1">
      <c r="B109" s="32"/>
      <c r="E109" s="243" t="str">
        <f>E7</f>
        <v>Novostavba mateřské školy v dřevěné nosné konstrukci k.ú. Dřínov, parc.č.82/1 a 82/2</v>
      </c>
      <c r="F109" s="244"/>
      <c r="G109" s="244"/>
      <c r="H109" s="244"/>
      <c r="L109" s="32"/>
    </row>
    <row r="110" spans="2:47" ht="12" customHeight="1">
      <c r="B110" s="20"/>
      <c r="C110" s="27" t="s">
        <v>165</v>
      </c>
      <c r="L110" s="20"/>
    </row>
    <row r="111" spans="2:47" s="1" customFormat="1" ht="16.5" customHeight="1">
      <c r="B111" s="32"/>
      <c r="E111" s="243" t="s">
        <v>231</v>
      </c>
      <c r="F111" s="242"/>
      <c r="G111" s="242"/>
      <c r="H111" s="242"/>
      <c r="L111" s="32"/>
    </row>
    <row r="112" spans="2:47" s="1" customFormat="1" ht="12" customHeight="1">
      <c r="B112" s="32"/>
      <c r="C112" s="27" t="s">
        <v>232</v>
      </c>
      <c r="L112" s="32"/>
    </row>
    <row r="113" spans="2:65" s="1" customFormat="1" ht="16.5" customHeight="1">
      <c r="B113" s="32"/>
      <c r="E113" s="238" t="str">
        <f>E11</f>
        <v>1f - Vzduchotechnika</v>
      </c>
      <c r="F113" s="242"/>
      <c r="G113" s="242"/>
      <c r="H113" s="242"/>
      <c r="L113" s="32"/>
    </row>
    <row r="114" spans="2:65" s="1" customFormat="1" ht="6.9" customHeight="1">
      <c r="B114" s="32"/>
      <c r="L114" s="32"/>
    </row>
    <row r="115" spans="2:65" s="1" customFormat="1" ht="12" customHeight="1">
      <c r="B115" s="32"/>
      <c r="C115" s="27" t="s">
        <v>20</v>
      </c>
      <c r="F115" s="25" t="str">
        <f>F14</f>
        <v xml:space="preserve"> </v>
      </c>
      <c r="I115" s="27" t="s">
        <v>22</v>
      </c>
      <c r="J115" s="52" t="str">
        <f>IF(J14="","",J14)</f>
        <v>31. 1. 2020</v>
      </c>
      <c r="L115" s="32"/>
    </row>
    <row r="116" spans="2:65" s="1" customFormat="1" ht="6.9" customHeight="1">
      <c r="B116" s="32"/>
      <c r="L116" s="32"/>
    </row>
    <row r="117" spans="2:65" s="1" customFormat="1" ht="40.049999999999997" customHeight="1">
      <c r="B117" s="32"/>
      <c r="C117" s="27" t="s">
        <v>24</v>
      </c>
      <c r="F117" s="25" t="str">
        <f>E17</f>
        <v>Obec Dřínov, Dřínov čp.38, 277 45 Úžice</v>
      </c>
      <c r="I117" s="27" t="s">
        <v>31</v>
      </c>
      <c r="J117" s="30" t="str">
        <f>E23</f>
        <v>PilsProjekt,s.r.o., Částkova 74,326 00 Plzeň</v>
      </c>
      <c r="L117" s="32"/>
    </row>
    <row r="118" spans="2:65" s="1" customFormat="1" ht="15.15" customHeight="1">
      <c r="B118" s="32"/>
      <c r="C118" s="27" t="s">
        <v>29</v>
      </c>
      <c r="F118" s="25" t="str">
        <f>IF(E20="","",E20)</f>
        <v>Vyplň údaj</v>
      </c>
      <c r="I118" s="27" t="s">
        <v>34</v>
      </c>
      <c r="J118" s="30" t="str">
        <f>E26</f>
        <v>Preclíková</v>
      </c>
      <c r="L118" s="32"/>
    </row>
    <row r="119" spans="2:65" s="1" customFormat="1" ht="10.35" customHeight="1">
      <c r="B119" s="32"/>
      <c r="L119" s="32"/>
    </row>
    <row r="120" spans="2:65" s="10" customFormat="1" ht="29.25" customHeight="1">
      <c r="B120" s="116"/>
      <c r="C120" s="117" t="s">
        <v>177</v>
      </c>
      <c r="D120" s="118" t="s">
        <v>62</v>
      </c>
      <c r="E120" s="118" t="s">
        <v>58</v>
      </c>
      <c r="F120" s="118" t="s">
        <v>59</v>
      </c>
      <c r="G120" s="118" t="s">
        <v>178</v>
      </c>
      <c r="H120" s="118" t="s">
        <v>179</v>
      </c>
      <c r="I120" s="118" t="s">
        <v>180</v>
      </c>
      <c r="J120" s="119" t="s">
        <v>169</v>
      </c>
      <c r="K120" s="120" t="s">
        <v>181</v>
      </c>
      <c r="L120" s="116"/>
      <c r="M120" s="59" t="s">
        <v>1</v>
      </c>
      <c r="N120" s="60" t="s">
        <v>41</v>
      </c>
      <c r="O120" s="60" t="s">
        <v>182</v>
      </c>
      <c r="P120" s="60" t="s">
        <v>183</v>
      </c>
      <c r="Q120" s="60" t="s">
        <v>184</v>
      </c>
      <c r="R120" s="60" t="s">
        <v>185</v>
      </c>
      <c r="S120" s="60" t="s">
        <v>186</v>
      </c>
      <c r="T120" s="61" t="s">
        <v>187</v>
      </c>
    </row>
    <row r="121" spans="2:65" s="1" customFormat="1" ht="22.8" customHeight="1">
      <c r="B121" s="32"/>
      <c r="C121" s="64" t="s">
        <v>188</v>
      </c>
      <c r="J121" s="121">
        <f>BK121</f>
        <v>0</v>
      </c>
      <c r="L121" s="32"/>
      <c r="M121" s="62"/>
      <c r="N121" s="53"/>
      <c r="O121" s="53"/>
      <c r="P121" s="122">
        <f>P122</f>
        <v>0</v>
      </c>
      <c r="Q121" s="53"/>
      <c r="R121" s="122">
        <f>R122</f>
        <v>0</v>
      </c>
      <c r="S121" s="53"/>
      <c r="T121" s="123">
        <f>T122</f>
        <v>0</v>
      </c>
      <c r="AT121" s="17" t="s">
        <v>76</v>
      </c>
      <c r="AU121" s="17" t="s">
        <v>171</v>
      </c>
      <c r="BK121" s="124">
        <f>BK122</f>
        <v>0</v>
      </c>
    </row>
    <row r="122" spans="2:65" s="11" customFormat="1" ht="25.95" customHeight="1">
      <c r="B122" s="125"/>
      <c r="D122" s="126" t="s">
        <v>76</v>
      </c>
      <c r="E122" s="127" t="s">
        <v>2845</v>
      </c>
      <c r="F122" s="127" t="s">
        <v>113</v>
      </c>
      <c r="I122" s="128"/>
      <c r="J122" s="129">
        <f>BK122</f>
        <v>0</v>
      </c>
      <c r="L122" s="125"/>
      <c r="M122" s="130"/>
      <c r="P122" s="131">
        <f>SUM(P123:P135)</f>
        <v>0</v>
      </c>
      <c r="R122" s="131">
        <f>SUM(R123:R135)</f>
        <v>0</v>
      </c>
      <c r="T122" s="132">
        <f>SUM(T123:T135)</f>
        <v>0</v>
      </c>
      <c r="AR122" s="126" t="s">
        <v>86</v>
      </c>
      <c r="AT122" s="133" t="s">
        <v>76</v>
      </c>
      <c r="AU122" s="133" t="s">
        <v>77</v>
      </c>
      <c r="AY122" s="126" t="s">
        <v>190</v>
      </c>
      <c r="BK122" s="134">
        <f>SUM(BK123:BK135)</f>
        <v>0</v>
      </c>
    </row>
    <row r="123" spans="2:65" s="1" customFormat="1" ht="24.15" customHeight="1">
      <c r="B123" s="32"/>
      <c r="C123" s="137" t="s">
        <v>77</v>
      </c>
      <c r="D123" s="137" t="s">
        <v>193</v>
      </c>
      <c r="E123" s="138" t="s">
        <v>2846</v>
      </c>
      <c r="F123" s="139" t="s">
        <v>2847</v>
      </c>
      <c r="G123" s="140" t="s">
        <v>2694</v>
      </c>
      <c r="H123" s="141">
        <v>5</v>
      </c>
      <c r="I123" s="142"/>
      <c r="J123" s="143">
        <f t="shared" ref="J123:J135" si="0">ROUND(I123*H123,2)</f>
        <v>0</v>
      </c>
      <c r="K123" s="144"/>
      <c r="L123" s="32"/>
      <c r="M123" s="145" t="s">
        <v>1</v>
      </c>
      <c r="N123" s="146" t="s">
        <v>42</v>
      </c>
      <c r="P123" s="147">
        <f t="shared" ref="P123:P135" si="1">O123*H123</f>
        <v>0</v>
      </c>
      <c r="Q123" s="147">
        <v>0</v>
      </c>
      <c r="R123" s="147">
        <f t="shared" ref="R123:R135" si="2">Q123*H123</f>
        <v>0</v>
      </c>
      <c r="S123" s="147">
        <v>0</v>
      </c>
      <c r="T123" s="148">
        <f t="shared" ref="T123:T135" si="3">S123*H123</f>
        <v>0</v>
      </c>
      <c r="AR123" s="149" t="s">
        <v>149</v>
      </c>
      <c r="AT123" s="149" t="s">
        <v>193</v>
      </c>
      <c r="AU123" s="149" t="s">
        <v>84</v>
      </c>
      <c r="AY123" s="17" t="s">
        <v>190</v>
      </c>
      <c r="BE123" s="150">
        <f t="shared" ref="BE123:BE135" si="4">IF(N123="základní",J123,0)</f>
        <v>0</v>
      </c>
      <c r="BF123" s="150">
        <f t="shared" ref="BF123:BF135" si="5">IF(N123="snížená",J123,0)</f>
        <v>0</v>
      </c>
      <c r="BG123" s="150">
        <f t="shared" ref="BG123:BG135" si="6">IF(N123="zákl. přenesená",J123,0)</f>
        <v>0</v>
      </c>
      <c r="BH123" s="150">
        <f t="shared" ref="BH123:BH135" si="7">IF(N123="sníž. přenesená",J123,0)</f>
        <v>0</v>
      </c>
      <c r="BI123" s="150">
        <f t="shared" ref="BI123:BI135" si="8">IF(N123="nulová",J123,0)</f>
        <v>0</v>
      </c>
      <c r="BJ123" s="17" t="s">
        <v>84</v>
      </c>
      <c r="BK123" s="150">
        <f t="shared" ref="BK123:BK135" si="9">ROUND(I123*H123,2)</f>
        <v>0</v>
      </c>
      <c r="BL123" s="17" t="s">
        <v>149</v>
      </c>
      <c r="BM123" s="149" t="s">
        <v>86</v>
      </c>
    </row>
    <row r="124" spans="2:65" s="1" customFormat="1" ht="16.5" customHeight="1">
      <c r="B124" s="32"/>
      <c r="C124" s="137" t="s">
        <v>77</v>
      </c>
      <c r="D124" s="137" t="s">
        <v>193</v>
      </c>
      <c r="E124" s="138" t="s">
        <v>2848</v>
      </c>
      <c r="F124" s="139" t="s">
        <v>2849</v>
      </c>
      <c r="G124" s="140" t="s">
        <v>2694</v>
      </c>
      <c r="H124" s="141">
        <v>5</v>
      </c>
      <c r="I124" s="142"/>
      <c r="J124" s="143">
        <f t="shared" si="0"/>
        <v>0</v>
      </c>
      <c r="K124" s="144"/>
      <c r="L124" s="32"/>
      <c r="M124" s="145" t="s">
        <v>1</v>
      </c>
      <c r="N124" s="146" t="s">
        <v>42</v>
      </c>
      <c r="P124" s="147">
        <f t="shared" si="1"/>
        <v>0</v>
      </c>
      <c r="Q124" s="147">
        <v>0</v>
      </c>
      <c r="R124" s="147">
        <f t="shared" si="2"/>
        <v>0</v>
      </c>
      <c r="S124" s="147">
        <v>0</v>
      </c>
      <c r="T124" s="148">
        <f t="shared" si="3"/>
        <v>0</v>
      </c>
      <c r="AR124" s="149" t="s">
        <v>149</v>
      </c>
      <c r="AT124" s="149" t="s">
        <v>193</v>
      </c>
      <c r="AU124" s="149" t="s">
        <v>84</v>
      </c>
      <c r="AY124" s="17" t="s">
        <v>190</v>
      </c>
      <c r="BE124" s="150">
        <f t="shared" si="4"/>
        <v>0</v>
      </c>
      <c r="BF124" s="150">
        <f t="shared" si="5"/>
        <v>0</v>
      </c>
      <c r="BG124" s="150">
        <f t="shared" si="6"/>
        <v>0</v>
      </c>
      <c r="BH124" s="150">
        <f t="shared" si="7"/>
        <v>0</v>
      </c>
      <c r="BI124" s="150">
        <f t="shared" si="8"/>
        <v>0</v>
      </c>
      <c r="BJ124" s="17" t="s">
        <v>84</v>
      </c>
      <c r="BK124" s="150">
        <f t="shared" si="9"/>
        <v>0</v>
      </c>
      <c r="BL124" s="17" t="s">
        <v>149</v>
      </c>
      <c r="BM124" s="149" t="s">
        <v>149</v>
      </c>
    </row>
    <row r="125" spans="2:65" s="1" customFormat="1" ht="21.75" customHeight="1">
      <c r="B125" s="32"/>
      <c r="C125" s="137" t="s">
        <v>77</v>
      </c>
      <c r="D125" s="137" t="s">
        <v>193</v>
      </c>
      <c r="E125" s="138" t="s">
        <v>2850</v>
      </c>
      <c r="F125" s="139" t="s">
        <v>2851</v>
      </c>
      <c r="G125" s="140" t="s">
        <v>2750</v>
      </c>
      <c r="H125" s="141">
        <v>15</v>
      </c>
      <c r="I125" s="142"/>
      <c r="J125" s="143">
        <f t="shared" si="0"/>
        <v>0</v>
      </c>
      <c r="K125" s="144"/>
      <c r="L125" s="32"/>
      <c r="M125" s="145" t="s">
        <v>1</v>
      </c>
      <c r="N125" s="146" t="s">
        <v>42</v>
      </c>
      <c r="P125" s="147">
        <f t="shared" si="1"/>
        <v>0</v>
      </c>
      <c r="Q125" s="147">
        <v>0</v>
      </c>
      <c r="R125" s="147">
        <f t="shared" si="2"/>
        <v>0</v>
      </c>
      <c r="S125" s="147">
        <v>0</v>
      </c>
      <c r="T125" s="148">
        <f t="shared" si="3"/>
        <v>0</v>
      </c>
      <c r="AR125" s="149" t="s">
        <v>149</v>
      </c>
      <c r="AT125" s="149" t="s">
        <v>193</v>
      </c>
      <c r="AU125" s="149" t="s">
        <v>84</v>
      </c>
      <c r="AY125" s="17" t="s">
        <v>190</v>
      </c>
      <c r="BE125" s="150">
        <f t="shared" si="4"/>
        <v>0</v>
      </c>
      <c r="BF125" s="150">
        <f t="shared" si="5"/>
        <v>0</v>
      </c>
      <c r="BG125" s="150">
        <f t="shared" si="6"/>
        <v>0</v>
      </c>
      <c r="BH125" s="150">
        <f t="shared" si="7"/>
        <v>0</v>
      </c>
      <c r="BI125" s="150">
        <f t="shared" si="8"/>
        <v>0</v>
      </c>
      <c r="BJ125" s="17" t="s">
        <v>84</v>
      </c>
      <c r="BK125" s="150">
        <f t="shared" si="9"/>
        <v>0</v>
      </c>
      <c r="BL125" s="17" t="s">
        <v>149</v>
      </c>
      <c r="BM125" s="149" t="s">
        <v>199</v>
      </c>
    </row>
    <row r="126" spans="2:65" s="1" customFormat="1" ht="16.5" customHeight="1">
      <c r="B126" s="32"/>
      <c r="C126" s="137" t="s">
        <v>77</v>
      </c>
      <c r="D126" s="137" t="s">
        <v>193</v>
      </c>
      <c r="E126" s="138" t="s">
        <v>2852</v>
      </c>
      <c r="F126" s="139" t="s">
        <v>2853</v>
      </c>
      <c r="G126" s="140" t="s">
        <v>2694</v>
      </c>
      <c r="H126" s="141">
        <v>5</v>
      </c>
      <c r="I126" s="142"/>
      <c r="J126" s="143">
        <f t="shared" si="0"/>
        <v>0</v>
      </c>
      <c r="K126" s="144"/>
      <c r="L126" s="32"/>
      <c r="M126" s="145" t="s">
        <v>1</v>
      </c>
      <c r="N126" s="146" t="s">
        <v>42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149</v>
      </c>
      <c r="AT126" s="149" t="s">
        <v>193</v>
      </c>
      <c r="AU126" s="149" t="s">
        <v>84</v>
      </c>
      <c r="AY126" s="17" t="s">
        <v>190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84</v>
      </c>
      <c r="BK126" s="150">
        <f t="shared" si="9"/>
        <v>0</v>
      </c>
      <c r="BL126" s="17" t="s">
        <v>149</v>
      </c>
      <c r="BM126" s="149" t="s">
        <v>211</v>
      </c>
    </row>
    <row r="127" spans="2:65" s="1" customFormat="1" ht="55.5" customHeight="1">
      <c r="B127" s="32"/>
      <c r="C127" s="137" t="s">
        <v>77</v>
      </c>
      <c r="D127" s="137" t="s">
        <v>193</v>
      </c>
      <c r="E127" s="138" t="s">
        <v>2811</v>
      </c>
      <c r="F127" s="139" t="s">
        <v>2854</v>
      </c>
      <c r="G127" s="140" t="s">
        <v>2694</v>
      </c>
      <c r="H127" s="141">
        <v>2</v>
      </c>
      <c r="I127" s="142"/>
      <c r="J127" s="143">
        <f t="shared" si="0"/>
        <v>0</v>
      </c>
      <c r="K127" s="144"/>
      <c r="L127" s="32"/>
      <c r="M127" s="145" t="s">
        <v>1</v>
      </c>
      <c r="N127" s="146" t="s">
        <v>42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149</v>
      </c>
      <c r="AT127" s="149" t="s">
        <v>193</v>
      </c>
      <c r="AU127" s="149" t="s">
        <v>84</v>
      </c>
      <c r="AY127" s="17" t="s">
        <v>190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84</v>
      </c>
      <c r="BK127" s="150">
        <f t="shared" si="9"/>
        <v>0</v>
      </c>
      <c r="BL127" s="17" t="s">
        <v>149</v>
      </c>
      <c r="BM127" s="149" t="s">
        <v>303</v>
      </c>
    </row>
    <row r="128" spans="2:65" s="1" customFormat="1" ht="24.15" customHeight="1">
      <c r="B128" s="32"/>
      <c r="C128" s="137" t="s">
        <v>77</v>
      </c>
      <c r="D128" s="137" t="s">
        <v>193</v>
      </c>
      <c r="E128" s="138" t="s">
        <v>2855</v>
      </c>
      <c r="F128" s="139" t="s">
        <v>2856</v>
      </c>
      <c r="G128" s="140" t="s">
        <v>2750</v>
      </c>
      <c r="H128" s="141">
        <v>1</v>
      </c>
      <c r="I128" s="142"/>
      <c r="J128" s="143">
        <f t="shared" si="0"/>
        <v>0</v>
      </c>
      <c r="K128" s="144"/>
      <c r="L128" s="32"/>
      <c r="M128" s="145" t="s">
        <v>1</v>
      </c>
      <c r="N128" s="146" t="s">
        <v>42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149</v>
      </c>
      <c r="AT128" s="149" t="s">
        <v>193</v>
      </c>
      <c r="AU128" s="149" t="s">
        <v>84</v>
      </c>
      <c r="AY128" s="17" t="s">
        <v>190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84</v>
      </c>
      <c r="BK128" s="150">
        <f t="shared" si="9"/>
        <v>0</v>
      </c>
      <c r="BL128" s="17" t="s">
        <v>149</v>
      </c>
      <c r="BM128" s="149" t="s">
        <v>315</v>
      </c>
    </row>
    <row r="129" spans="2:65" s="1" customFormat="1" ht="16.5" customHeight="1">
      <c r="B129" s="32"/>
      <c r="C129" s="137" t="s">
        <v>77</v>
      </c>
      <c r="D129" s="137" t="s">
        <v>193</v>
      </c>
      <c r="E129" s="138" t="s">
        <v>2852</v>
      </c>
      <c r="F129" s="139" t="s">
        <v>2853</v>
      </c>
      <c r="G129" s="140" t="s">
        <v>2694</v>
      </c>
      <c r="H129" s="141">
        <v>1</v>
      </c>
      <c r="I129" s="142"/>
      <c r="J129" s="143">
        <f t="shared" si="0"/>
        <v>0</v>
      </c>
      <c r="K129" s="144"/>
      <c r="L129" s="32"/>
      <c r="M129" s="145" t="s">
        <v>1</v>
      </c>
      <c r="N129" s="146" t="s">
        <v>42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149</v>
      </c>
      <c r="AT129" s="149" t="s">
        <v>193</v>
      </c>
      <c r="AU129" s="149" t="s">
        <v>84</v>
      </c>
      <c r="AY129" s="17" t="s">
        <v>190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84</v>
      </c>
      <c r="BK129" s="150">
        <f t="shared" si="9"/>
        <v>0</v>
      </c>
      <c r="BL129" s="17" t="s">
        <v>149</v>
      </c>
      <c r="BM129" s="149" t="s">
        <v>326</v>
      </c>
    </row>
    <row r="130" spans="2:65" s="1" customFormat="1" ht="16.5" customHeight="1">
      <c r="B130" s="32"/>
      <c r="C130" s="137" t="s">
        <v>77</v>
      </c>
      <c r="D130" s="137" t="s">
        <v>193</v>
      </c>
      <c r="E130" s="138" t="s">
        <v>2814</v>
      </c>
      <c r="F130" s="139" t="s">
        <v>2857</v>
      </c>
      <c r="G130" s="140" t="s">
        <v>2694</v>
      </c>
      <c r="H130" s="141">
        <v>3</v>
      </c>
      <c r="I130" s="142"/>
      <c r="J130" s="143">
        <f t="shared" si="0"/>
        <v>0</v>
      </c>
      <c r="K130" s="144"/>
      <c r="L130" s="32"/>
      <c r="M130" s="145" t="s">
        <v>1</v>
      </c>
      <c r="N130" s="146" t="s">
        <v>42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149</v>
      </c>
      <c r="AT130" s="149" t="s">
        <v>193</v>
      </c>
      <c r="AU130" s="149" t="s">
        <v>84</v>
      </c>
      <c r="AY130" s="17" t="s">
        <v>190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84</v>
      </c>
      <c r="BK130" s="150">
        <f t="shared" si="9"/>
        <v>0</v>
      </c>
      <c r="BL130" s="17" t="s">
        <v>149</v>
      </c>
      <c r="BM130" s="149" t="s">
        <v>311</v>
      </c>
    </row>
    <row r="131" spans="2:65" s="1" customFormat="1" ht="44.25" customHeight="1">
      <c r="B131" s="32"/>
      <c r="C131" s="137" t="s">
        <v>77</v>
      </c>
      <c r="D131" s="137" t="s">
        <v>193</v>
      </c>
      <c r="E131" s="138" t="s">
        <v>2858</v>
      </c>
      <c r="F131" s="139" t="s">
        <v>2859</v>
      </c>
      <c r="G131" s="140" t="s">
        <v>296</v>
      </c>
      <c r="H131" s="141">
        <v>0.01</v>
      </c>
      <c r="I131" s="142"/>
      <c r="J131" s="143">
        <f t="shared" si="0"/>
        <v>0</v>
      </c>
      <c r="K131" s="144"/>
      <c r="L131" s="32"/>
      <c r="M131" s="145" t="s">
        <v>1</v>
      </c>
      <c r="N131" s="146" t="s">
        <v>42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149</v>
      </c>
      <c r="AT131" s="149" t="s">
        <v>193</v>
      </c>
      <c r="AU131" s="149" t="s">
        <v>84</v>
      </c>
      <c r="AY131" s="17" t="s">
        <v>190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84</v>
      </c>
      <c r="BK131" s="150">
        <f t="shared" si="9"/>
        <v>0</v>
      </c>
      <c r="BL131" s="17" t="s">
        <v>149</v>
      </c>
      <c r="BM131" s="149" t="s">
        <v>344</v>
      </c>
    </row>
    <row r="132" spans="2:65" s="1" customFormat="1" ht="24.15" customHeight="1">
      <c r="B132" s="32"/>
      <c r="C132" s="137" t="s">
        <v>77</v>
      </c>
      <c r="D132" s="137" t="s">
        <v>193</v>
      </c>
      <c r="E132" s="138" t="s">
        <v>2860</v>
      </c>
      <c r="F132" s="139" t="s">
        <v>2861</v>
      </c>
      <c r="G132" s="140" t="s">
        <v>2694</v>
      </c>
      <c r="H132" s="141">
        <v>3</v>
      </c>
      <c r="I132" s="142"/>
      <c r="J132" s="143">
        <f t="shared" si="0"/>
        <v>0</v>
      </c>
      <c r="K132" s="144"/>
      <c r="L132" s="32"/>
      <c r="M132" s="145" t="s">
        <v>1</v>
      </c>
      <c r="N132" s="146" t="s">
        <v>42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149</v>
      </c>
      <c r="AT132" s="149" t="s">
        <v>193</v>
      </c>
      <c r="AU132" s="149" t="s">
        <v>84</v>
      </c>
      <c r="AY132" s="17" t="s">
        <v>190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84</v>
      </c>
      <c r="BK132" s="150">
        <f t="shared" si="9"/>
        <v>0</v>
      </c>
      <c r="BL132" s="17" t="s">
        <v>149</v>
      </c>
      <c r="BM132" s="149" t="s">
        <v>359</v>
      </c>
    </row>
    <row r="133" spans="2:65" s="1" customFormat="1" ht="16.5" customHeight="1">
      <c r="B133" s="32"/>
      <c r="C133" s="137" t="s">
        <v>77</v>
      </c>
      <c r="D133" s="137" t="s">
        <v>193</v>
      </c>
      <c r="E133" s="138" t="s">
        <v>2862</v>
      </c>
      <c r="F133" s="139" t="s">
        <v>2863</v>
      </c>
      <c r="G133" s="140" t="s">
        <v>2864</v>
      </c>
      <c r="H133" s="141">
        <v>5</v>
      </c>
      <c r="I133" s="142"/>
      <c r="J133" s="143">
        <f t="shared" si="0"/>
        <v>0</v>
      </c>
      <c r="K133" s="144"/>
      <c r="L133" s="32"/>
      <c r="M133" s="145" t="s">
        <v>1</v>
      </c>
      <c r="N133" s="146" t="s">
        <v>42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149</v>
      </c>
      <c r="AT133" s="149" t="s">
        <v>193</v>
      </c>
      <c r="AU133" s="149" t="s">
        <v>84</v>
      </c>
      <c r="AY133" s="17" t="s">
        <v>190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84</v>
      </c>
      <c r="BK133" s="150">
        <f t="shared" si="9"/>
        <v>0</v>
      </c>
      <c r="BL133" s="17" t="s">
        <v>149</v>
      </c>
      <c r="BM133" s="149" t="s">
        <v>372</v>
      </c>
    </row>
    <row r="134" spans="2:65" s="1" customFormat="1" ht="16.5" customHeight="1">
      <c r="B134" s="32"/>
      <c r="C134" s="137" t="s">
        <v>77</v>
      </c>
      <c r="D134" s="137" t="s">
        <v>193</v>
      </c>
      <c r="E134" s="138" t="s">
        <v>2865</v>
      </c>
      <c r="F134" s="139" t="s">
        <v>2866</v>
      </c>
      <c r="G134" s="140" t="s">
        <v>2694</v>
      </c>
      <c r="H134" s="141">
        <v>1</v>
      </c>
      <c r="I134" s="142"/>
      <c r="J134" s="143">
        <f t="shared" si="0"/>
        <v>0</v>
      </c>
      <c r="K134" s="144"/>
      <c r="L134" s="32"/>
      <c r="M134" s="145" t="s">
        <v>1</v>
      </c>
      <c r="N134" s="146" t="s">
        <v>42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149</v>
      </c>
      <c r="AT134" s="149" t="s">
        <v>193</v>
      </c>
      <c r="AU134" s="149" t="s">
        <v>84</v>
      </c>
      <c r="AY134" s="17" t="s">
        <v>190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84</v>
      </c>
      <c r="BK134" s="150">
        <f t="shared" si="9"/>
        <v>0</v>
      </c>
      <c r="BL134" s="17" t="s">
        <v>149</v>
      </c>
      <c r="BM134" s="149" t="s">
        <v>384</v>
      </c>
    </row>
    <row r="135" spans="2:65" s="1" customFormat="1" ht="16.5" customHeight="1">
      <c r="B135" s="32"/>
      <c r="C135" s="137" t="s">
        <v>77</v>
      </c>
      <c r="D135" s="137" t="s">
        <v>193</v>
      </c>
      <c r="E135" s="138" t="s">
        <v>2867</v>
      </c>
      <c r="F135" s="139" t="s">
        <v>2868</v>
      </c>
      <c r="G135" s="140" t="s">
        <v>2694</v>
      </c>
      <c r="H135" s="141">
        <v>1</v>
      </c>
      <c r="I135" s="142"/>
      <c r="J135" s="143">
        <f t="shared" si="0"/>
        <v>0</v>
      </c>
      <c r="K135" s="144"/>
      <c r="L135" s="32"/>
      <c r="M135" s="151" t="s">
        <v>1</v>
      </c>
      <c r="N135" s="152" t="s">
        <v>42</v>
      </c>
      <c r="O135" s="153"/>
      <c r="P135" s="154">
        <f t="shared" si="1"/>
        <v>0</v>
      </c>
      <c r="Q135" s="154">
        <v>0</v>
      </c>
      <c r="R135" s="154">
        <f t="shared" si="2"/>
        <v>0</v>
      </c>
      <c r="S135" s="154">
        <v>0</v>
      </c>
      <c r="T135" s="155">
        <f t="shared" si="3"/>
        <v>0</v>
      </c>
      <c r="AR135" s="149" t="s">
        <v>149</v>
      </c>
      <c r="AT135" s="149" t="s">
        <v>193</v>
      </c>
      <c r="AU135" s="149" t="s">
        <v>84</v>
      </c>
      <c r="AY135" s="17" t="s">
        <v>190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84</v>
      </c>
      <c r="BK135" s="150">
        <f t="shared" si="9"/>
        <v>0</v>
      </c>
      <c r="BL135" s="17" t="s">
        <v>149</v>
      </c>
      <c r="BM135" s="149" t="s">
        <v>393</v>
      </c>
    </row>
    <row r="136" spans="2:65" s="1" customFormat="1" ht="6.9" customHeight="1">
      <c r="B136" s="44"/>
      <c r="C136" s="45"/>
      <c r="D136" s="45"/>
      <c r="E136" s="45"/>
      <c r="F136" s="45"/>
      <c r="G136" s="45"/>
      <c r="H136" s="45"/>
      <c r="I136" s="45"/>
      <c r="J136" s="45"/>
      <c r="K136" s="45"/>
      <c r="L136" s="32"/>
    </row>
  </sheetData>
  <sheetProtection algorithmName="SHA-512" hashValue="jI+IzYGwDQSmL9jIoo1KWXsBGql7EAmCcV19uhJqSeQQEMQgfTVq1NHRkQ7KqNZ7EAuaj2qv89nENRmGjKOfjQ==" saltValue="TW7kU7bdew0stX5Ll5vo03df7vZVhsQhumo/RkFHnyA/AX/mHcEvFeaa0IwT2unpYGAr3NyyiL8glfP3ruJAng==" spinCount="100000" sheet="1" objects="1" scenarios="1" formatColumns="0" formatRows="0" autoFilter="0"/>
  <autoFilter ref="C120:K135" xr:uid="{00000000-0009-0000-0000-000008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22</vt:i4>
      </vt:variant>
      <vt:variant>
        <vt:lpstr>Pojmenované oblasti</vt:lpstr>
      </vt:variant>
      <vt:variant>
        <vt:i4>44</vt:i4>
      </vt:variant>
    </vt:vector>
  </HeadingPairs>
  <TitlesOfParts>
    <vt:vector size="66" baseType="lpstr">
      <vt:lpstr>Rekapitulace stavby</vt:lpstr>
      <vt:lpstr>0 - VRN</vt:lpstr>
      <vt:lpstr>1a - Spodní stavba</vt:lpstr>
      <vt:lpstr>1b - Vrchní stavba</vt:lpstr>
      <vt:lpstr>1c - ZTI  - vrchní stavba</vt:lpstr>
      <vt:lpstr>1d-1 - Materiál elektro</vt:lpstr>
      <vt:lpstr>1d-2 - Montáž elektro</vt:lpstr>
      <vt:lpstr>1e - Technika prostředí -...</vt:lpstr>
      <vt:lpstr>1f - Vzduchotechnika</vt:lpstr>
      <vt:lpstr>1g - Gastro</vt:lpstr>
      <vt:lpstr>1h-1 - Fotovoltaická el.-...</vt:lpstr>
      <vt:lpstr>1h-2 -  Fotovoltaická el....</vt:lpstr>
      <vt:lpstr>2a - Opěrná zeď a oplocení</vt:lpstr>
      <vt:lpstr>2b - Okapový chodník</vt:lpstr>
      <vt:lpstr>2c - Komunikace pro pěší,...</vt:lpstr>
      <vt:lpstr>2d - Komunikace vozidlové</vt:lpstr>
      <vt:lpstr>3a - Vodovodní přípojka</vt:lpstr>
      <vt:lpstr>3b - Přípojka tlakové kan...</vt:lpstr>
      <vt:lpstr>4a - Vodovod</vt:lpstr>
      <vt:lpstr>4b - Kanalizace splašková</vt:lpstr>
      <vt:lpstr>4c - Kanalizace dešťová</vt:lpstr>
      <vt:lpstr>5 - Sadové úpravy</vt:lpstr>
      <vt:lpstr>'0 - VRN'!Názvy_tisku</vt:lpstr>
      <vt:lpstr>'1a - Spodní stavba'!Názvy_tisku</vt:lpstr>
      <vt:lpstr>'1b - Vrchní stavba'!Názvy_tisku</vt:lpstr>
      <vt:lpstr>'1c - ZTI  - vrchní stavba'!Názvy_tisku</vt:lpstr>
      <vt:lpstr>'1d-1 - Materiál elektro'!Názvy_tisku</vt:lpstr>
      <vt:lpstr>'1d-2 - Montáž elektro'!Názvy_tisku</vt:lpstr>
      <vt:lpstr>'1e - Technika prostředí -...'!Názvy_tisku</vt:lpstr>
      <vt:lpstr>'1f - Vzduchotechnika'!Názvy_tisku</vt:lpstr>
      <vt:lpstr>'1g - Gastro'!Názvy_tisku</vt:lpstr>
      <vt:lpstr>'1h-1 - Fotovoltaická el.-...'!Názvy_tisku</vt:lpstr>
      <vt:lpstr>'1h-2 -  Fotovoltaická el....'!Názvy_tisku</vt:lpstr>
      <vt:lpstr>'2a - Opěrná zeď a oplocení'!Názvy_tisku</vt:lpstr>
      <vt:lpstr>'2b - Okapový chodník'!Názvy_tisku</vt:lpstr>
      <vt:lpstr>'2c - Komunikace pro pěší,...'!Názvy_tisku</vt:lpstr>
      <vt:lpstr>'2d - Komunikace vozidlové'!Názvy_tisku</vt:lpstr>
      <vt:lpstr>'3a - Vodovodní přípojka'!Názvy_tisku</vt:lpstr>
      <vt:lpstr>'3b - Přípojka tlakové kan...'!Názvy_tisku</vt:lpstr>
      <vt:lpstr>'4a - Vodovod'!Názvy_tisku</vt:lpstr>
      <vt:lpstr>'4b - Kanalizace splašková'!Názvy_tisku</vt:lpstr>
      <vt:lpstr>'4c - Kanalizace dešťová'!Názvy_tisku</vt:lpstr>
      <vt:lpstr>'5 - Sadové úpravy'!Názvy_tisku</vt:lpstr>
      <vt:lpstr>'Rekapitulace stavby'!Názvy_tisku</vt:lpstr>
      <vt:lpstr>'0 - VRN'!Oblast_tisku</vt:lpstr>
      <vt:lpstr>'1a - Spodní stavba'!Oblast_tisku</vt:lpstr>
      <vt:lpstr>'1b - Vrchní stavba'!Oblast_tisku</vt:lpstr>
      <vt:lpstr>'1c - ZTI  - vrchní stavba'!Oblast_tisku</vt:lpstr>
      <vt:lpstr>'1d-1 - Materiál elektro'!Oblast_tisku</vt:lpstr>
      <vt:lpstr>'1d-2 - Montáž elektro'!Oblast_tisku</vt:lpstr>
      <vt:lpstr>'1e - Technika prostředí -...'!Oblast_tisku</vt:lpstr>
      <vt:lpstr>'1f - Vzduchotechnika'!Oblast_tisku</vt:lpstr>
      <vt:lpstr>'1g - Gastro'!Oblast_tisku</vt:lpstr>
      <vt:lpstr>'1h-1 - Fotovoltaická el.-...'!Oblast_tisku</vt:lpstr>
      <vt:lpstr>'1h-2 -  Fotovoltaická el....'!Oblast_tisku</vt:lpstr>
      <vt:lpstr>'2a - Opěrná zeď a oplocení'!Oblast_tisku</vt:lpstr>
      <vt:lpstr>'2b - Okapový chodník'!Oblast_tisku</vt:lpstr>
      <vt:lpstr>'2c - Komunikace pro pěší,...'!Oblast_tisku</vt:lpstr>
      <vt:lpstr>'2d - Komunikace vozidlové'!Oblast_tisku</vt:lpstr>
      <vt:lpstr>'3a - Vodovodní přípojka'!Oblast_tisku</vt:lpstr>
      <vt:lpstr>'3b - Přípojka tlakové kan...'!Oblast_tisku</vt:lpstr>
      <vt:lpstr>'4a - Vodovod'!Oblast_tisku</vt:lpstr>
      <vt:lpstr>'4b - Kanalizace splašková'!Oblast_tisku</vt:lpstr>
      <vt:lpstr>'4c - Kanalizace dešťová'!Oblast_tisku</vt:lpstr>
      <vt:lpstr>'5 - Sadové úpravy'!Oblast_tisku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LAPTOP-R2OOKO0H\Jaroslava</dc:creator>
  <cp:lastModifiedBy>Radek Vraný</cp:lastModifiedBy>
  <dcterms:created xsi:type="dcterms:W3CDTF">2024-02-12T07:08:52Z</dcterms:created>
  <dcterms:modified xsi:type="dcterms:W3CDTF">2024-04-06T08:28:35Z</dcterms:modified>
</cp:coreProperties>
</file>